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4E4E8B4A-08BD-4803-805F-43AB8CB5FC72}" xr6:coauthVersionLast="31" xr6:coauthVersionMax="31" xr10:uidLastSave="{00000000-0000-0000-0000-000000000000}"/>
  <bookViews>
    <workbookView xWindow="0" yWindow="0" windowWidth="28800" windowHeight="12225"/>
  </bookViews>
  <sheets>
    <sheet name="Portada " sheetId="11" r:id="rId1"/>
    <sheet name="Tabla de contenidos" sheetId="21" r:id="rId2"/>
    <sheet name="Comentarios" sheetId="10" r:id="rId3"/>
    <sheet name="Exportaciones" sheetId="7" r:id="rId4"/>
    <sheet name="Expo_variedad_DO" sheetId="18" r:id="rId5"/>
    <sheet name="Expo vinos DO x merc. " sheetId="1" r:id="rId6"/>
    <sheet name="Gráficos_Vino_ DO" sheetId="2" r:id="rId7"/>
    <sheet name="Gráficos_Vino_Granel" sheetId="12" r:id="rId8"/>
    <sheet name="Gráficos_Vino_espumoso" sheetId="13" r:id="rId9"/>
    <sheet name="Proyección" sheetId="6" r:id="rId10"/>
    <sheet name="Precios vinos nac." sheetId="4" r:id="rId11"/>
    <sheet name="Graficos_Mer_Nacional" sheetId="14" r:id="rId12"/>
    <sheet name="Precios VII Reg" sheetId="5" r:id="rId13"/>
    <sheet name="Inf VIII Reg." sheetId="15" r:id="rId14"/>
    <sheet name="Poderes_comp_VIII" sheetId="16" r:id="rId15"/>
    <sheet name="Existencias" sheetId="20" r:id="rId16"/>
    <sheet name="Pisco x mercado" sheetId="3" r:id="rId17"/>
    <sheet name="Impor_licores" sheetId="9" r:id="rId18"/>
  </sheets>
  <definedNames>
    <definedName name="_xlnm.Print_Area" localSheetId="2">Comentarios!$A$1:$A$40</definedName>
    <definedName name="_xlnm.Print_Area" localSheetId="15">Existencias!$A$1:$K$36</definedName>
    <definedName name="_xlnm.Print_Area" localSheetId="5">'Expo vinos DO x merc. '!$A$1:$J$27</definedName>
    <definedName name="_xlnm.Print_Area" localSheetId="4">Expo_variedad_DO!$A$1:$N$31</definedName>
    <definedName name="_xlnm.Print_Area" localSheetId="3">Exportaciones!$A$1:$K$41</definedName>
    <definedName name="_xlnm.Print_Area" localSheetId="11">Graficos_Mer_Nacional!$A$1:$G$44</definedName>
    <definedName name="_xlnm.Print_Area" localSheetId="6">'Gráficos_Vino_ DO'!$A$1:$G$68</definedName>
    <definedName name="_xlnm.Print_Area" localSheetId="8">Gráficos_Vino_espumoso!$A$1:$G$67</definedName>
    <definedName name="_xlnm.Print_Area" localSheetId="7">Gráficos_Vino_Granel!$A$1:$G$67</definedName>
    <definedName name="_xlnm.Print_Area" localSheetId="0">'Portada '!$A$1:$G$85</definedName>
    <definedName name="_xlnm.Print_Area" localSheetId="12">'Precios VII Reg'!$A$1:$Q$58</definedName>
    <definedName name="_xlnm.Print_Area" localSheetId="10">'Precios vinos nac.'!$A$1:$O$43</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79017"/>
</workbook>
</file>

<file path=xl/calcChain.xml><?xml version="1.0" encoding="utf-8"?>
<calcChain xmlns="http://schemas.openxmlformats.org/spreadsheetml/2006/main">
  <c r="Q27" i="5" l="1"/>
  <c r="Q26" i="5"/>
  <c r="Q25" i="5"/>
  <c r="Q24" i="5"/>
  <c r="Q23" i="5"/>
  <c r="Q22" i="5"/>
  <c r="Q21" i="5"/>
  <c r="Q20" i="5"/>
  <c r="Q19" i="5"/>
  <c r="Q18" i="5"/>
  <c r="Q16" i="5"/>
  <c r="Q15" i="5"/>
  <c r="Q14" i="5"/>
  <c r="Q13" i="5"/>
  <c r="Q12" i="5"/>
  <c r="Q11" i="5"/>
  <c r="Q10" i="5"/>
  <c r="Q9" i="5"/>
  <c r="Q8" i="5"/>
  <c r="Q7" i="5"/>
  <c r="Q6" i="5"/>
  <c r="Q5" i="5"/>
  <c r="X35" i="9"/>
  <c r="X34" i="9"/>
  <c r="X33" i="9"/>
  <c r="X32" i="9"/>
  <c r="X31" i="9"/>
  <c r="X29" i="9"/>
  <c r="X27" i="9"/>
  <c r="X26" i="9"/>
  <c r="Q57" i="5"/>
  <c r="Q56" i="5"/>
  <c r="Q55" i="5"/>
  <c r="Q54" i="5"/>
  <c r="Q53" i="5"/>
  <c r="Q52" i="5"/>
  <c r="Q51" i="5"/>
  <c r="Q50" i="5"/>
  <c r="Q48" i="5"/>
  <c r="Q47" i="5"/>
  <c r="Q46" i="5"/>
  <c r="Q45" i="5"/>
  <c r="Q44" i="5"/>
  <c r="Q43" i="5"/>
  <c r="Q42" i="5"/>
  <c r="Q41" i="5"/>
  <c r="Q40" i="5"/>
  <c r="Q39" i="5"/>
  <c r="Q38" i="5"/>
  <c r="Q37" i="5"/>
  <c r="AF20" i="4"/>
  <c r="AE20" i="4"/>
  <c r="AD20" i="4"/>
  <c r="AC20" i="4"/>
  <c r="K6" i="18"/>
  <c r="K9" i="18"/>
  <c r="K10" i="18"/>
  <c r="K11" i="18"/>
  <c r="K12" i="18"/>
  <c r="K13" i="18"/>
  <c r="K14" i="18"/>
  <c r="K15" i="18"/>
  <c r="K16" i="18"/>
  <c r="K17" i="18"/>
  <c r="K18" i="18"/>
  <c r="K19" i="18"/>
  <c r="K20" i="18"/>
  <c r="K22" i="18"/>
  <c r="K24" i="18"/>
  <c r="K26" i="18"/>
  <c r="Q6" i="1"/>
  <c r="P6" i="1"/>
  <c r="H33" i="20"/>
  <c r="H32" i="20"/>
  <c r="H31" i="20"/>
  <c r="H30" i="20"/>
  <c r="H29" i="20"/>
  <c r="H28" i="20"/>
  <c r="H27" i="20"/>
  <c r="H26" i="20"/>
  <c r="H25" i="20"/>
  <c r="H24" i="20"/>
  <c r="H23" i="20"/>
  <c r="F34" i="20"/>
  <c r="G33" i="20"/>
  <c r="D34" i="20"/>
  <c r="E33" i="20"/>
  <c r="W35" i="9"/>
  <c r="W34" i="9"/>
  <c r="W33" i="9"/>
  <c r="W32" i="9"/>
  <c r="W31" i="9"/>
  <c r="W29" i="9"/>
  <c r="W27" i="9"/>
  <c r="W26" i="9"/>
  <c r="K12" i="20"/>
  <c r="J12" i="20"/>
  <c r="K11" i="20"/>
  <c r="J11" i="20"/>
  <c r="K10" i="20"/>
  <c r="J10" i="20"/>
  <c r="K9" i="20"/>
  <c r="J9" i="20"/>
  <c r="K8" i="20"/>
  <c r="J8" i="20"/>
  <c r="K7" i="20"/>
  <c r="J7" i="20"/>
  <c r="K6" i="20"/>
  <c r="J6" i="20"/>
  <c r="J13" i="20"/>
  <c r="K5" i="20"/>
  <c r="K13" i="20"/>
  <c r="J5" i="20"/>
  <c r="I13" i="20"/>
  <c r="H13" i="20"/>
  <c r="G13" i="20"/>
  <c r="F13" i="20"/>
  <c r="E13" i="20"/>
  <c r="D13" i="20"/>
  <c r="C13" i="20"/>
  <c r="B13" i="20"/>
  <c r="N42" i="5"/>
  <c r="N41" i="5"/>
  <c r="N40" i="5"/>
  <c r="K42" i="5"/>
  <c r="K41" i="5"/>
  <c r="K40" i="5"/>
  <c r="H42" i="5"/>
  <c r="H41" i="5"/>
  <c r="H40" i="5"/>
  <c r="E42" i="5"/>
  <c r="E41" i="5"/>
  <c r="BQ111" i="5"/>
  <c r="BP111" i="5"/>
  <c r="BO111" i="5"/>
  <c r="BN111" i="5"/>
  <c r="BQ109" i="5"/>
  <c r="BP109" i="5"/>
  <c r="BO109" i="5"/>
  <c r="BN109" i="5"/>
  <c r="BQ107" i="5"/>
  <c r="BP107" i="5"/>
  <c r="BO107" i="5"/>
  <c r="BN107" i="5"/>
  <c r="BQ105" i="5"/>
  <c r="BP105" i="5"/>
  <c r="BO105" i="5"/>
  <c r="BN105" i="5"/>
  <c r="BQ103" i="5"/>
  <c r="BP103" i="5"/>
  <c r="BO103" i="5"/>
  <c r="BN103" i="5"/>
  <c r="BQ101" i="5"/>
  <c r="BP101" i="5"/>
  <c r="BO101" i="5"/>
  <c r="BN101" i="5"/>
  <c r="BQ99" i="5"/>
  <c r="BP99" i="5"/>
  <c r="BO99" i="5"/>
  <c r="BN99" i="5"/>
  <c r="BQ97" i="5"/>
  <c r="BP97" i="5"/>
  <c r="BO97" i="5"/>
  <c r="BN97" i="5"/>
  <c r="BQ92" i="5"/>
  <c r="BP92" i="5"/>
  <c r="BO92" i="5"/>
  <c r="BN92" i="5"/>
  <c r="BQ90" i="5"/>
  <c r="BP90" i="5"/>
  <c r="BO90" i="5"/>
  <c r="BN90" i="5"/>
  <c r="BQ88" i="5"/>
  <c r="BP88" i="5"/>
  <c r="BO88" i="5"/>
  <c r="BN88" i="5"/>
  <c r="BQ86" i="5"/>
  <c r="BP86" i="5"/>
  <c r="BO86" i="5"/>
  <c r="BN86" i="5"/>
  <c r="BQ84" i="5"/>
  <c r="BP84" i="5"/>
  <c r="BO84" i="5"/>
  <c r="BN84" i="5"/>
  <c r="BQ82" i="5"/>
  <c r="BP82" i="5"/>
  <c r="BO82" i="5"/>
  <c r="BN82" i="5"/>
  <c r="BQ80" i="5"/>
  <c r="BP80" i="5"/>
  <c r="BO80" i="5"/>
  <c r="BN80" i="5"/>
  <c r="BQ78" i="5"/>
  <c r="BP78" i="5"/>
  <c r="BO78" i="5"/>
  <c r="BN78" i="5"/>
  <c r="BQ76" i="5"/>
  <c r="BP76" i="5"/>
  <c r="BO76" i="5"/>
  <c r="BN76" i="5"/>
  <c r="BQ74" i="5"/>
  <c r="BP74" i="5"/>
  <c r="BO74" i="5"/>
  <c r="BN74" i="5"/>
  <c r="BQ72" i="5"/>
  <c r="BP72" i="5"/>
  <c r="BO72" i="5"/>
  <c r="BN72" i="5"/>
  <c r="BQ70" i="5"/>
  <c r="BP70" i="5"/>
  <c r="BO70" i="5"/>
  <c r="BN70" i="5"/>
  <c r="BY111" i="5"/>
  <c r="BX111" i="5"/>
  <c r="BW111" i="5"/>
  <c r="BV111" i="5"/>
  <c r="BU111" i="5"/>
  <c r="BT111" i="5"/>
  <c r="BS111" i="5"/>
  <c r="BY109" i="5"/>
  <c r="BX109" i="5"/>
  <c r="BW109" i="5"/>
  <c r="BV109" i="5"/>
  <c r="BU109" i="5"/>
  <c r="BT109" i="5"/>
  <c r="BS109" i="5"/>
  <c r="BY107" i="5"/>
  <c r="BX107" i="5"/>
  <c r="BW107" i="5"/>
  <c r="BV107" i="5"/>
  <c r="BU107" i="5"/>
  <c r="BT107" i="5"/>
  <c r="BS107" i="5"/>
  <c r="BY105" i="5"/>
  <c r="BX105" i="5"/>
  <c r="BW105" i="5"/>
  <c r="BV105" i="5"/>
  <c r="BU105" i="5"/>
  <c r="BT105" i="5"/>
  <c r="BS105" i="5"/>
  <c r="BY103" i="5"/>
  <c r="BX103" i="5"/>
  <c r="BW103" i="5"/>
  <c r="BV103" i="5"/>
  <c r="BU103" i="5"/>
  <c r="BT103" i="5"/>
  <c r="BS103" i="5"/>
  <c r="BY101" i="5"/>
  <c r="BX101" i="5"/>
  <c r="BW101" i="5"/>
  <c r="BV101" i="5"/>
  <c r="BU101" i="5"/>
  <c r="BT101" i="5"/>
  <c r="BS101" i="5"/>
  <c r="BY99" i="5"/>
  <c r="BX99" i="5"/>
  <c r="BW99" i="5"/>
  <c r="BV99" i="5"/>
  <c r="BU99" i="5"/>
  <c r="BT99" i="5"/>
  <c r="BS99" i="5"/>
  <c r="BY97" i="5"/>
  <c r="BX97" i="5"/>
  <c r="BW97" i="5"/>
  <c r="BV97" i="5"/>
  <c r="BU97" i="5"/>
  <c r="BT97" i="5"/>
  <c r="BS97" i="5"/>
  <c r="BY92" i="5"/>
  <c r="BX92" i="5"/>
  <c r="BW92" i="5"/>
  <c r="BV92" i="5"/>
  <c r="BU92" i="5"/>
  <c r="BT92" i="5"/>
  <c r="BS92" i="5"/>
  <c r="BY90" i="5"/>
  <c r="BX90" i="5"/>
  <c r="BW90" i="5"/>
  <c r="BV90" i="5"/>
  <c r="BU90" i="5"/>
  <c r="BT90" i="5"/>
  <c r="BS90" i="5"/>
  <c r="BY88" i="5"/>
  <c r="BX88" i="5"/>
  <c r="BW88" i="5"/>
  <c r="BV88" i="5"/>
  <c r="BU88" i="5"/>
  <c r="BT88" i="5"/>
  <c r="BS88" i="5"/>
  <c r="BY86" i="5"/>
  <c r="BX86" i="5"/>
  <c r="BW86" i="5"/>
  <c r="BV86" i="5"/>
  <c r="BU86" i="5"/>
  <c r="BT86" i="5"/>
  <c r="BS86" i="5"/>
  <c r="BY84" i="5"/>
  <c r="BX84" i="5"/>
  <c r="BW84" i="5"/>
  <c r="BV84" i="5"/>
  <c r="BU84" i="5"/>
  <c r="BT84" i="5"/>
  <c r="BS84" i="5"/>
  <c r="BY82" i="5"/>
  <c r="BX82" i="5"/>
  <c r="BW82" i="5"/>
  <c r="BV82" i="5"/>
  <c r="BU82" i="5"/>
  <c r="BT82" i="5"/>
  <c r="BS82" i="5"/>
  <c r="BY80" i="5"/>
  <c r="BX80" i="5"/>
  <c r="BW80" i="5"/>
  <c r="BV80" i="5"/>
  <c r="BU80" i="5"/>
  <c r="BT80" i="5"/>
  <c r="BS80" i="5"/>
  <c r="BY78" i="5"/>
  <c r="BX78" i="5"/>
  <c r="BW78" i="5"/>
  <c r="BV78" i="5"/>
  <c r="BU78" i="5"/>
  <c r="BT78" i="5"/>
  <c r="BS78" i="5"/>
  <c r="BY76" i="5"/>
  <c r="BX76" i="5"/>
  <c r="BW76" i="5"/>
  <c r="BV76" i="5"/>
  <c r="BU76" i="5"/>
  <c r="BT76" i="5"/>
  <c r="BS76" i="5"/>
  <c r="BY74" i="5"/>
  <c r="BX74" i="5"/>
  <c r="BW74" i="5"/>
  <c r="BV74" i="5"/>
  <c r="BU74" i="5"/>
  <c r="BT74" i="5"/>
  <c r="BS74" i="5"/>
  <c r="BY72" i="5"/>
  <c r="BX72" i="5"/>
  <c r="BW72" i="5"/>
  <c r="BV72" i="5"/>
  <c r="BU72" i="5"/>
  <c r="BT72" i="5"/>
  <c r="BS72" i="5"/>
  <c r="BY70" i="5"/>
  <c r="BX70" i="5"/>
  <c r="BW70" i="5"/>
  <c r="BV70" i="5"/>
  <c r="BU70" i="5"/>
  <c r="BT70" i="5"/>
  <c r="BS70" i="5"/>
  <c r="BR111" i="5"/>
  <c r="BR109" i="5"/>
  <c r="BR107" i="5"/>
  <c r="BR105" i="5"/>
  <c r="BR103" i="5"/>
  <c r="BR101" i="5"/>
  <c r="BR99" i="5"/>
  <c r="BR97" i="5"/>
  <c r="BR92" i="5"/>
  <c r="BR90" i="5"/>
  <c r="BR88" i="5"/>
  <c r="BR86" i="5"/>
  <c r="BR84" i="5"/>
  <c r="BR82" i="5"/>
  <c r="BR80" i="5"/>
  <c r="BR78" i="5"/>
  <c r="BR76" i="5"/>
  <c r="BR74" i="5"/>
  <c r="BR72" i="5"/>
  <c r="BR70" i="5"/>
  <c r="AC119" i="5"/>
  <c r="AB119" i="5"/>
  <c r="AA119" i="5"/>
  <c r="Z119" i="5"/>
  <c r="AC117" i="5"/>
  <c r="AB117" i="5"/>
  <c r="AA117" i="5"/>
  <c r="Z117" i="5"/>
  <c r="AC115" i="5"/>
  <c r="AB115" i="5"/>
  <c r="AA115" i="5"/>
  <c r="Z115" i="5"/>
  <c r="AC113" i="5"/>
  <c r="AB113" i="5"/>
  <c r="AA113" i="5"/>
  <c r="Z113" i="5"/>
  <c r="AC111" i="5"/>
  <c r="AB111" i="5"/>
  <c r="AA111" i="5"/>
  <c r="Z111" i="5"/>
  <c r="AC109" i="5"/>
  <c r="AB109" i="5"/>
  <c r="AA109" i="5"/>
  <c r="Z109" i="5"/>
  <c r="AC107" i="5"/>
  <c r="AB107" i="5"/>
  <c r="AA107" i="5"/>
  <c r="Z107" i="5"/>
  <c r="AC105" i="5"/>
  <c r="AB105" i="5"/>
  <c r="AA105" i="5"/>
  <c r="Z105" i="5"/>
  <c r="AC103" i="5"/>
  <c r="AB103" i="5"/>
  <c r="AA103" i="5"/>
  <c r="Z103" i="5"/>
  <c r="AC101" i="5"/>
  <c r="AB101" i="5"/>
  <c r="AA101" i="5"/>
  <c r="Z101" i="5"/>
  <c r="AC99" i="5"/>
  <c r="AB99" i="5"/>
  <c r="AA99" i="5"/>
  <c r="Z99" i="5"/>
  <c r="AC97" i="5"/>
  <c r="AB97" i="5"/>
  <c r="AA97" i="5"/>
  <c r="Z97" i="5"/>
  <c r="N57" i="5"/>
  <c r="K57" i="5"/>
  <c r="H57" i="5"/>
  <c r="E57" i="5"/>
  <c r="N56" i="5"/>
  <c r="K56" i="5"/>
  <c r="H56" i="5"/>
  <c r="E56" i="5"/>
  <c r="N55" i="5"/>
  <c r="K55" i="5"/>
  <c r="H55" i="5"/>
  <c r="E55" i="5"/>
  <c r="N54" i="5"/>
  <c r="K54" i="5"/>
  <c r="H54" i="5"/>
  <c r="E54" i="5"/>
  <c r="N53" i="5"/>
  <c r="K53" i="5"/>
  <c r="H53" i="5"/>
  <c r="E53" i="5"/>
  <c r="N52" i="5"/>
  <c r="K52" i="5"/>
  <c r="H52" i="5"/>
  <c r="E52" i="5"/>
  <c r="N51" i="5"/>
  <c r="K51" i="5"/>
  <c r="H51" i="5"/>
  <c r="E51" i="5"/>
  <c r="N50" i="5"/>
  <c r="K50" i="5"/>
  <c r="H50" i="5"/>
  <c r="E50" i="5"/>
  <c r="N48" i="5"/>
  <c r="K48" i="5"/>
  <c r="H48" i="5"/>
  <c r="E48" i="5"/>
  <c r="N47" i="5"/>
  <c r="K47" i="5"/>
  <c r="H47" i="5"/>
  <c r="E47" i="5"/>
  <c r="N46" i="5"/>
  <c r="K46" i="5"/>
  <c r="H46" i="5"/>
  <c r="E46" i="5"/>
  <c r="N45" i="5"/>
  <c r="K45" i="5"/>
  <c r="H45" i="5"/>
  <c r="E45" i="5"/>
  <c r="N44" i="5"/>
  <c r="K44" i="5"/>
  <c r="H44" i="5"/>
  <c r="E44" i="5"/>
  <c r="N43" i="5"/>
  <c r="K43" i="5"/>
  <c r="H43" i="5"/>
  <c r="E43" i="5"/>
  <c r="E40" i="5"/>
  <c r="N39" i="5"/>
  <c r="K39" i="5"/>
  <c r="H39" i="5"/>
  <c r="E39" i="5"/>
  <c r="N38" i="5"/>
  <c r="K38" i="5"/>
  <c r="H38" i="5"/>
  <c r="E38" i="5"/>
  <c r="N37" i="5"/>
  <c r="K37" i="5"/>
  <c r="H37" i="5"/>
  <c r="E37" i="5"/>
  <c r="AC92" i="5"/>
  <c r="AB92" i="5"/>
  <c r="AA92" i="5"/>
  <c r="Z92" i="5"/>
  <c r="AC90" i="5"/>
  <c r="AB90" i="5"/>
  <c r="AA90" i="5"/>
  <c r="Z90" i="5"/>
  <c r="AC88" i="5"/>
  <c r="AB88" i="5"/>
  <c r="AA88" i="5"/>
  <c r="Z88" i="5"/>
  <c r="AC86" i="5"/>
  <c r="AB86" i="5"/>
  <c r="AA86" i="5"/>
  <c r="Z86" i="5"/>
  <c r="AC84" i="5"/>
  <c r="AB84" i="5"/>
  <c r="AA84" i="5"/>
  <c r="Z84" i="5"/>
  <c r="AC82" i="5"/>
  <c r="AB82" i="5"/>
  <c r="AA82" i="5"/>
  <c r="Z82" i="5"/>
  <c r="AC80" i="5"/>
  <c r="AC78" i="5"/>
  <c r="AC76" i="5"/>
  <c r="AC74" i="5"/>
  <c r="AC72" i="5"/>
  <c r="AC70" i="5"/>
  <c r="Z70" i="5"/>
  <c r="AB72" i="5"/>
  <c r="AA70" i="5"/>
  <c r="Z80" i="5"/>
  <c r="Z78" i="5"/>
  <c r="Z76" i="5"/>
  <c r="Z74" i="5"/>
  <c r="Z72" i="5"/>
  <c r="AB80" i="5"/>
  <c r="AA80" i="5"/>
  <c r="AB78" i="5"/>
  <c r="AA78" i="5"/>
  <c r="AB76" i="5"/>
  <c r="AA76" i="5"/>
  <c r="AB74" i="5"/>
  <c r="AA74" i="5"/>
  <c r="AA72" i="5"/>
  <c r="AB70" i="5"/>
  <c r="N27" i="5"/>
  <c r="N26" i="5"/>
  <c r="N25" i="5"/>
  <c r="N24" i="5"/>
  <c r="N23" i="5"/>
  <c r="N22" i="5"/>
  <c r="N21" i="5"/>
  <c r="N20" i="5"/>
  <c r="N19" i="5"/>
  <c r="N18" i="5"/>
  <c r="AC58" i="5"/>
  <c r="AB58" i="5"/>
  <c r="AC56" i="5"/>
  <c r="AB56" i="5"/>
  <c r="AC54" i="5"/>
  <c r="AB54" i="5"/>
  <c r="AC52" i="5"/>
  <c r="AB52" i="5"/>
  <c r="AC50" i="5"/>
  <c r="AB50" i="5"/>
  <c r="AC48" i="5"/>
  <c r="AB48" i="5"/>
  <c r="AC46" i="5"/>
  <c r="AB46" i="5"/>
  <c r="AC44" i="5"/>
  <c r="AB44" i="5"/>
  <c r="AC42" i="5"/>
  <c r="AB42" i="5"/>
  <c r="AC40" i="5"/>
  <c r="AB40" i="5"/>
  <c r="N16" i="5"/>
  <c r="N15" i="5"/>
  <c r="N14" i="5"/>
  <c r="N13" i="5"/>
  <c r="N12" i="5"/>
  <c r="N11" i="5"/>
  <c r="N10" i="5"/>
  <c r="N9" i="5"/>
  <c r="N8" i="5"/>
  <c r="N7" i="5"/>
  <c r="N6" i="5"/>
  <c r="N5" i="5"/>
  <c r="AB35" i="5"/>
  <c r="AB33" i="5"/>
  <c r="AB31" i="5"/>
  <c r="AB29" i="5"/>
  <c r="AB27" i="5"/>
  <c r="AB25" i="5"/>
  <c r="AB19" i="5"/>
  <c r="AB17" i="5"/>
  <c r="AB15" i="5"/>
  <c r="AB13" i="5"/>
  <c r="AB11" i="5"/>
  <c r="AB9" i="5"/>
  <c r="AC35" i="5"/>
  <c r="AC33" i="5"/>
  <c r="AC31" i="5"/>
  <c r="AC29" i="5"/>
  <c r="AC27" i="5"/>
  <c r="AC25" i="5"/>
  <c r="AC19" i="5"/>
  <c r="AC17" i="5"/>
  <c r="AC15" i="5"/>
  <c r="AC13" i="5"/>
  <c r="AC11" i="5"/>
  <c r="AC9" i="5"/>
  <c r="AF19" i="4"/>
  <c r="AE19" i="4"/>
  <c r="AD19" i="4"/>
  <c r="AC19" i="4"/>
  <c r="AF18" i="4"/>
  <c r="AE18" i="4"/>
  <c r="AD18" i="4"/>
  <c r="AC18" i="4"/>
  <c r="AF17" i="4"/>
  <c r="AE17" i="4"/>
  <c r="AD17" i="4"/>
  <c r="AC17" i="4"/>
  <c r="M16" i="6"/>
  <c r="K16" i="6"/>
  <c r="I16" i="6"/>
  <c r="M11" i="6"/>
  <c r="K11" i="6"/>
  <c r="I11" i="6"/>
  <c r="C18" i="6"/>
  <c r="P18" i="1"/>
  <c r="Q18" i="1"/>
  <c r="R18" i="1"/>
  <c r="S18" i="1"/>
  <c r="R17" i="1"/>
  <c r="S17" i="1"/>
  <c r="Q17" i="1"/>
  <c r="P17" i="1"/>
  <c r="R16" i="1"/>
  <c r="S16" i="1"/>
  <c r="Q16" i="1"/>
  <c r="P16" i="1"/>
  <c r="R15" i="1"/>
  <c r="S15" i="1"/>
  <c r="Q15" i="1"/>
  <c r="P15" i="1"/>
  <c r="R14" i="1"/>
  <c r="S14" i="1"/>
  <c r="Q14" i="1"/>
  <c r="P14" i="1"/>
  <c r="R13" i="1"/>
  <c r="S13" i="1"/>
  <c r="Q13" i="1"/>
  <c r="P13" i="1"/>
  <c r="R12" i="1"/>
  <c r="S12" i="1"/>
  <c r="Q12" i="1"/>
  <c r="P12" i="1"/>
  <c r="R11" i="1"/>
  <c r="S11" i="1"/>
  <c r="Q11" i="1"/>
  <c r="P11" i="1"/>
  <c r="R10" i="1"/>
  <c r="S10" i="1"/>
  <c r="Q10" i="1"/>
  <c r="P10" i="1"/>
  <c r="R9" i="1"/>
  <c r="S9" i="1"/>
  <c r="Q9" i="1"/>
  <c r="P9" i="1"/>
  <c r="R8" i="1"/>
  <c r="S8" i="1"/>
  <c r="Q8" i="1"/>
  <c r="P8" i="1"/>
  <c r="R7" i="1"/>
  <c r="S7" i="1"/>
  <c r="Q7" i="1"/>
  <c r="P7" i="1"/>
  <c r="R6" i="1"/>
  <c r="S6" i="1"/>
  <c r="C26" i="9"/>
  <c r="D26" i="9"/>
  <c r="E26" i="9"/>
  <c r="F26" i="9"/>
  <c r="G26" i="9"/>
  <c r="H26" i="9"/>
  <c r="I26" i="9"/>
  <c r="J26" i="9"/>
  <c r="K26" i="9"/>
  <c r="L26" i="9"/>
  <c r="M26" i="9"/>
  <c r="N26" i="9"/>
  <c r="O26" i="9"/>
  <c r="P26" i="9"/>
  <c r="Q26" i="9"/>
  <c r="R26" i="9"/>
  <c r="S26" i="9"/>
  <c r="T26" i="9"/>
  <c r="U26" i="9"/>
  <c r="V26" i="9"/>
  <c r="C27" i="9"/>
  <c r="D27" i="9"/>
  <c r="E27" i="9"/>
  <c r="F27" i="9"/>
  <c r="G27" i="9"/>
  <c r="H27" i="9"/>
  <c r="I27" i="9"/>
  <c r="J27" i="9"/>
  <c r="K27" i="9"/>
  <c r="L27" i="9"/>
  <c r="M27" i="9"/>
  <c r="N27" i="9"/>
  <c r="O27" i="9"/>
  <c r="P27" i="9"/>
  <c r="Q27" i="9"/>
  <c r="R27" i="9"/>
  <c r="S27" i="9"/>
  <c r="T27" i="9"/>
  <c r="V27" i="9"/>
  <c r="C28" i="9"/>
  <c r="D28" i="9"/>
  <c r="E28" i="9"/>
  <c r="F28" i="9"/>
  <c r="C29" i="9"/>
  <c r="D29" i="9"/>
  <c r="E29" i="9"/>
  <c r="F29" i="9"/>
  <c r="G29" i="9"/>
  <c r="H29" i="9"/>
  <c r="I29" i="9"/>
  <c r="J29" i="9"/>
  <c r="K29" i="9"/>
  <c r="L29" i="9"/>
  <c r="M29" i="9"/>
  <c r="N29" i="9"/>
  <c r="O29" i="9"/>
  <c r="P29" i="9"/>
  <c r="Q29" i="9"/>
  <c r="R29" i="9"/>
  <c r="S29" i="9"/>
  <c r="T29" i="9"/>
  <c r="U29" i="9"/>
  <c r="V29" i="9"/>
  <c r="C30" i="9"/>
  <c r="D30" i="9"/>
  <c r="E30" i="9"/>
  <c r="F30" i="9"/>
  <c r="G30" i="9"/>
  <c r="I30" i="9"/>
  <c r="J30" i="9"/>
  <c r="K30" i="9"/>
  <c r="L30" i="9"/>
  <c r="N30" i="9"/>
  <c r="O30" i="9"/>
  <c r="P30" i="9"/>
  <c r="R30" i="9"/>
  <c r="T30" i="9"/>
  <c r="V30" i="9"/>
  <c r="C31" i="9"/>
  <c r="D31" i="9"/>
  <c r="E31" i="9"/>
  <c r="F31" i="9"/>
  <c r="G31" i="9"/>
  <c r="H31" i="9"/>
  <c r="I31" i="9"/>
  <c r="J31" i="9"/>
  <c r="K31" i="9"/>
  <c r="L31" i="9"/>
  <c r="M31" i="9"/>
  <c r="N31" i="9"/>
  <c r="O31" i="9"/>
  <c r="P31" i="9"/>
  <c r="Q31" i="9"/>
  <c r="R31" i="9"/>
  <c r="S31" i="9"/>
  <c r="T31" i="9"/>
  <c r="U31" i="9"/>
  <c r="V31" i="9"/>
  <c r="C32" i="9"/>
  <c r="D32" i="9"/>
  <c r="E32" i="9"/>
  <c r="F32" i="9"/>
  <c r="G32" i="9"/>
  <c r="H32" i="9"/>
  <c r="I32" i="9"/>
  <c r="J32" i="9"/>
  <c r="K32" i="9"/>
  <c r="L32" i="9"/>
  <c r="M32" i="9"/>
  <c r="N32" i="9"/>
  <c r="O32" i="9"/>
  <c r="P32" i="9"/>
  <c r="Q32" i="9"/>
  <c r="R32" i="9"/>
  <c r="S32" i="9"/>
  <c r="T32" i="9"/>
  <c r="U32" i="9"/>
  <c r="V32" i="9"/>
  <c r="C33" i="9"/>
  <c r="D33" i="9"/>
  <c r="E33" i="9"/>
  <c r="F33" i="9"/>
  <c r="G33" i="9"/>
  <c r="H33" i="9"/>
  <c r="I33" i="9"/>
  <c r="J33" i="9"/>
  <c r="K33" i="9"/>
  <c r="L33" i="9"/>
  <c r="M33" i="9"/>
  <c r="N33" i="9"/>
  <c r="O33" i="9"/>
  <c r="P33" i="9"/>
  <c r="Q33" i="9"/>
  <c r="R33" i="9"/>
  <c r="S33" i="9"/>
  <c r="T33" i="9"/>
  <c r="U33" i="9"/>
  <c r="V33" i="9"/>
  <c r="C34" i="9"/>
  <c r="D34" i="9"/>
  <c r="E34" i="9"/>
  <c r="F34" i="9"/>
  <c r="G34" i="9"/>
  <c r="H34" i="9"/>
  <c r="I34" i="9"/>
  <c r="J34" i="9"/>
  <c r="K34" i="9"/>
  <c r="L34" i="9"/>
  <c r="M34" i="9"/>
  <c r="N34" i="9"/>
  <c r="O34" i="9"/>
  <c r="P34" i="9"/>
  <c r="Q34" i="9"/>
  <c r="R34" i="9"/>
  <c r="S34" i="9"/>
  <c r="T34" i="9"/>
  <c r="U34" i="9"/>
  <c r="V34" i="9"/>
  <c r="C35" i="9"/>
  <c r="D35" i="9"/>
  <c r="E35" i="9"/>
  <c r="F35" i="9"/>
  <c r="G35" i="9"/>
  <c r="H35" i="9"/>
  <c r="I35" i="9"/>
  <c r="J35" i="9"/>
  <c r="K35" i="9"/>
  <c r="L35" i="9"/>
  <c r="M35" i="9"/>
  <c r="N35" i="9"/>
  <c r="O35" i="9"/>
  <c r="P35" i="9"/>
  <c r="Q35" i="9"/>
  <c r="R35" i="9"/>
  <c r="S35" i="9"/>
  <c r="T35" i="9"/>
  <c r="U35" i="9"/>
  <c r="V35" i="9"/>
  <c r="E5" i="5"/>
  <c r="H5" i="5"/>
  <c r="K5" i="5"/>
  <c r="E6" i="5"/>
  <c r="H6" i="5"/>
  <c r="K6" i="5"/>
  <c r="E7" i="5"/>
  <c r="H7" i="5"/>
  <c r="K7" i="5"/>
  <c r="AT70" i="5"/>
  <c r="BK70" i="5"/>
  <c r="E8" i="5"/>
  <c r="H8" i="5"/>
  <c r="K8" i="5"/>
  <c r="AT71" i="5"/>
  <c r="BK71" i="5"/>
  <c r="E9" i="5"/>
  <c r="H9" i="5"/>
  <c r="K9" i="5"/>
  <c r="AT72" i="5"/>
  <c r="BK72" i="5"/>
  <c r="E10" i="5"/>
  <c r="H10" i="5"/>
  <c r="K10" i="5"/>
  <c r="AT73" i="5"/>
  <c r="BK73" i="5"/>
  <c r="E11" i="5"/>
  <c r="H11" i="5"/>
  <c r="K11" i="5"/>
  <c r="AT74" i="5"/>
  <c r="BK74" i="5"/>
  <c r="E12" i="5"/>
  <c r="H12" i="5"/>
  <c r="K12" i="5"/>
  <c r="AT75" i="5"/>
  <c r="BK75" i="5"/>
  <c r="E13" i="5"/>
  <c r="H13" i="5"/>
  <c r="K13" i="5"/>
  <c r="AT76" i="5"/>
  <c r="BK76" i="5"/>
  <c r="E14" i="5"/>
  <c r="H14" i="5"/>
  <c r="K14" i="5"/>
  <c r="AT77" i="5"/>
  <c r="BK77" i="5"/>
  <c r="E15" i="5"/>
  <c r="H15" i="5"/>
  <c r="K15" i="5"/>
  <c r="AT78" i="5"/>
  <c r="BK78" i="5"/>
  <c r="E16" i="5"/>
  <c r="H16" i="5"/>
  <c r="K16" i="5"/>
  <c r="AT79" i="5"/>
  <c r="BK79" i="5"/>
  <c r="AT80" i="5"/>
  <c r="BK80" i="5"/>
  <c r="E18" i="5"/>
  <c r="H18" i="5"/>
  <c r="K18" i="5"/>
  <c r="AT81" i="5"/>
  <c r="BK81" i="5"/>
  <c r="E19" i="5"/>
  <c r="H19" i="5"/>
  <c r="K19" i="5"/>
  <c r="AT82" i="5"/>
  <c r="BK82" i="5"/>
  <c r="E20" i="5"/>
  <c r="H20" i="5"/>
  <c r="K20" i="5"/>
  <c r="AT83" i="5"/>
  <c r="BK83" i="5"/>
  <c r="E21" i="5"/>
  <c r="H21" i="5"/>
  <c r="K21" i="5"/>
  <c r="AT84" i="5"/>
  <c r="BK84" i="5"/>
  <c r="E22" i="5"/>
  <c r="H22" i="5"/>
  <c r="K22" i="5"/>
  <c r="AT85" i="5"/>
  <c r="BK85" i="5"/>
  <c r="E23" i="5"/>
  <c r="H23" i="5"/>
  <c r="K23" i="5"/>
  <c r="AT86" i="5"/>
  <c r="BK86" i="5"/>
  <c r="E24" i="5"/>
  <c r="H24" i="5"/>
  <c r="K24" i="5"/>
  <c r="AT87" i="5"/>
  <c r="BK87" i="5"/>
  <c r="E25" i="5"/>
  <c r="H25" i="5"/>
  <c r="K25" i="5"/>
  <c r="AT88" i="5"/>
  <c r="BK88" i="5"/>
  <c r="E26" i="5"/>
  <c r="H26" i="5"/>
  <c r="K26" i="5"/>
  <c r="AT89" i="5"/>
  <c r="BK89" i="5"/>
  <c r="E27" i="5"/>
  <c r="H27" i="5"/>
  <c r="K27" i="5"/>
  <c r="AT90" i="5"/>
  <c r="BK90" i="5"/>
  <c r="AT91" i="5"/>
  <c r="BK91" i="5"/>
  <c r="AT92" i="5"/>
  <c r="BK92" i="5"/>
  <c r="AT93" i="5"/>
  <c r="BK93" i="5"/>
  <c r="AT97" i="5"/>
  <c r="BK97" i="5"/>
  <c r="AT98" i="5"/>
  <c r="BK98" i="5"/>
  <c r="AT99" i="5"/>
  <c r="BK99" i="5"/>
  <c r="AT100" i="5"/>
  <c r="BK100" i="5"/>
  <c r="AT101" i="5"/>
  <c r="BK101" i="5"/>
  <c r="AT102" i="5"/>
  <c r="BK102" i="5"/>
  <c r="AT103" i="5"/>
  <c r="BK103" i="5"/>
  <c r="AT104" i="5"/>
  <c r="BK104" i="5"/>
  <c r="AT105" i="5"/>
  <c r="BK105" i="5"/>
  <c r="AT106" i="5"/>
  <c r="BK106" i="5"/>
  <c r="AT107" i="5"/>
  <c r="BK107" i="5"/>
  <c r="AT108" i="5"/>
  <c r="BK108" i="5"/>
  <c r="AT109" i="5"/>
  <c r="BK109" i="5"/>
  <c r="AT110" i="5"/>
  <c r="BK110" i="5"/>
  <c r="AT111" i="5"/>
  <c r="BK111" i="5"/>
  <c r="AT112" i="5"/>
  <c r="BK112" i="5"/>
  <c r="AT9" i="5"/>
  <c r="BK9" i="5"/>
  <c r="AT10" i="5"/>
  <c r="BK10" i="5"/>
  <c r="AT11" i="5"/>
  <c r="BK11" i="5"/>
  <c r="AT12" i="5"/>
  <c r="BK12" i="5"/>
  <c r="AT13" i="5"/>
  <c r="BK13" i="5"/>
  <c r="AT14" i="5"/>
  <c r="BK14" i="5"/>
  <c r="AT15" i="5"/>
  <c r="BK15" i="5"/>
  <c r="AT16" i="5"/>
  <c r="BK16" i="5"/>
  <c r="AT17" i="5"/>
  <c r="BK17" i="5"/>
  <c r="AT18" i="5"/>
  <c r="BK18" i="5"/>
  <c r="AT19" i="5"/>
  <c r="BK19" i="5"/>
  <c r="AT20" i="5"/>
  <c r="BK20" i="5"/>
  <c r="AT21" i="5"/>
  <c r="BK21" i="5"/>
  <c r="AT22" i="5"/>
  <c r="BK22" i="5"/>
  <c r="AT23" i="5"/>
  <c r="BK23" i="5"/>
  <c r="AT24" i="5"/>
  <c r="BK24" i="5"/>
  <c r="AT25" i="5"/>
  <c r="BK25" i="5"/>
  <c r="AT26" i="5"/>
  <c r="BK26" i="5"/>
  <c r="AT27" i="5"/>
  <c r="BK27" i="5"/>
  <c r="AT28" i="5"/>
  <c r="BK28" i="5"/>
  <c r="AT29" i="5"/>
  <c r="BK29" i="5"/>
  <c r="AT30" i="5"/>
  <c r="BK30" i="5"/>
  <c r="AT31" i="5"/>
  <c r="BK31" i="5"/>
  <c r="AT32" i="5"/>
  <c r="BK32" i="5"/>
  <c r="AT33" i="5"/>
  <c r="BK33" i="5"/>
  <c r="AT34" i="5"/>
  <c r="BK34" i="5"/>
  <c r="AT35" i="5"/>
  <c r="BK35" i="5"/>
  <c r="AT36" i="5"/>
  <c r="BK36" i="5"/>
  <c r="AY37" i="5"/>
  <c r="AZ37" i="5"/>
  <c r="BA37" i="5"/>
  <c r="AT40" i="5"/>
  <c r="BK40" i="5"/>
  <c r="AT41" i="5"/>
  <c r="BK41" i="5"/>
  <c r="AT42" i="5"/>
  <c r="BK42" i="5"/>
  <c r="AT43" i="5"/>
  <c r="BK43" i="5"/>
  <c r="AT44" i="5"/>
  <c r="BK44" i="5"/>
  <c r="AT45" i="5"/>
  <c r="BK45" i="5"/>
  <c r="AT46" i="5"/>
  <c r="BK46" i="5"/>
  <c r="AT47" i="5"/>
  <c r="BK47" i="5"/>
  <c r="AT48" i="5"/>
  <c r="BK48" i="5"/>
  <c r="AT49" i="5"/>
  <c r="BK49" i="5"/>
  <c r="AT50" i="5"/>
  <c r="BK50" i="5"/>
  <c r="AT51" i="5"/>
  <c r="BK51" i="5"/>
  <c r="AT52" i="5"/>
  <c r="BK52" i="5"/>
  <c r="AT53" i="5"/>
  <c r="BK53" i="5"/>
  <c r="AT54" i="5"/>
  <c r="BK54" i="5"/>
  <c r="AT55" i="5"/>
  <c r="BK55" i="5"/>
  <c r="AT56" i="5"/>
  <c r="BK56" i="5"/>
  <c r="AT57" i="5"/>
  <c r="BK57" i="5"/>
  <c r="AT58" i="5"/>
  <c r="BK58" i="5"/>
  <c r="AT59" i="5"/>
  <c r="BK59" i="5"/>
  <c r="AC4" i="4"/>
  <c r="AD4" i="4"/>
  <c r="AE4" i="4"/>
  <c r="AF4" i="4"/>
  <c r="AC5" i="4"/>
  <c r="AD5" i="4"/>
  <c r="AE5" i="4"/>
  <c r="AF5" i="4"/>
  <c r="AC6" i="4"/>
  <c r="AD6" i="4"/>
  <c r="AE6" i="4"/>
  <c r="AF6" i="4"/>
  <c r="AC7" i="4"/>
  <c r="AD7" i="4"/>
  <c r="AE7" i="4"/>
  <c r="AF7" i="4"/>
  <c r="AC8" i="4"/>
  <c r="AD8" i="4"/>
  <c r="AE8" i="4"/>
  <c r="AF8" i="4"/>
  <c r="AC9" i="4"/>
  <c r="AD9" i="4"/>
  <c r="AE9" i="4"/>
  <c r="AF9" i="4"/>
  <c r="AC10" i="4"/>
  <c r="AD10" i="4"/>
  <c r="AE10" i="4"/>
  <c r="AF10" i="4"/>
  <c r="BI10" i="4"/>
  <c r="AC11" i="4"/>
  <c r="AD11" i="4"/>
  <c r="AE11" i="4"/>
  <c r="AF11" i="4"/>
  <c r="AC12" i="4"/>
  <c r="AD12" i="4"/>
  <c r="AE12" i="4"/>
  <c r="AF12" i="4"/>
  <c r="AC13" i="4"/>
  <c r="AD13" i="4"/>
  <c r="AE13" i="4"/>
  <c r="AF13" i="4"/>
  <c r="AC14" i="4"/>
  <c r="AD14" i="4"/>
  <c r="AE14" i="4"/>
  <c r="AF14" i="4"/>
  <c r="AC15" i="4"/>
  <c r="AD15" i="4"/>
  <c r="AE15" i="4"/>
  <c r="AF15" i="4"/>
  <c r="AC16" i="4"/>
  <c r="AD16" i="4"/>
  <c r="AE16" i="4"/>
  <c r="AF16" i="4"/>
  <c r="C5" i="6"/>
  <c r="D5" i="6"/>
  <c r="J6" i="6"/>
  <c r="L6" i="6"/>
  <c r="N6" i="6"/>
  <c r="B7" i="6"/>
  <c r="C7" i="6"/>
  <c r="D7" i="6"/>
  <c r="D10" i="6"/>
  <c r="E7" i="6"/>
  <c r="F7" i="6"/>
  <c r="F10" i="6"/>
  <c r="G7" i="6"/>
  <c r="H7" i="6"/>
  <c r="J8" i="6"/>
  <c r="L8" i="6"/>
  <c r="L7" i="6"/>
  <c r="N8" i="6"/>
  <c r="J9" i="6"/>
  <c r="J7" i="6"/>
  <c r="L9" i="6"/>
  <c r="N9" i="6"/>
  <c r="B10" i="6"/>
  <c r="C10" i="6"/>
  <c r="E10" i="6"/>
  <c r="G10" i="6"/>
  <c r="H10" i="6"/>
  <c r="B12" i="6"/>
  <c r="C12" i="6"/>
  <c r="D12" i="6"/>
  <c r="E12" i="6"/>
  <c r="F12" i="6"/>
  <c r="G12" i="6"/>
  <c r="H12" i="6"/>
  <c r="I12" i="6"/>
  <c r="J13" i="6"/>
  <c r="L13" i="6"/>
  <c r="N13" i="6"/>
  <c r="N12" i="6"/>
  <c r="M12" i="6"/>
  <c r="J14" i="6"/>
  <c r="L14" i="6"/>
  <c r="N14" i="6"/>
  <c r="J15" i="6"/>
  <c r="L15" i="6"/>
  <c r="L12" i="6"/>
  <c r="K12" i="6"/>
  <c r="N15" i="6"/>
  <c r="C17" i="6"/>
  <c r="C19" i="6"/>
  <c r="B18" i="6"/>
  <c r="B19" i="6"/>
  <c r="G4" i="1"/>
  <c r="L9" i="18"/>
  <c r="M9" i="18"/>
  <c r="L10" i="18"/>
  <c r="M10" i="18"/>
  <c r="L11" i="18"/>
  <c r="N11" i="18"/>
  <c r="M11" i="18"/>
  <c r="L12" i="18"/>
  <c r="M12" i="18"/>
  <c r="L13" i="18"/>
  <c r="M13" i="18"/>
  <c r="L14" i="18"/>
  <c r="M14" i="18"/>
  <c r="L15" i="18"/>
  <c r="M15" i="18"/>
  <c r="L16" i="18"/>
  <c r="M16" i="18"/>
  <c r="N16" i="18"/>
  <c r="L17" i="18"/>
  <c r="M17" i="18"/>
  <c r="L18" i="18"/>
  <c r="N18" i="18"/>
  <c r="M18" i="18"/>
  <c r="L19" i="18"/>
  <c r="N19" i="18"/>
  <c r="M19" i="18"/>
  <c r="L20" i="18"/>
  <c r="M20" i="18"/>
  <c r="N20" i="18"/>
  <c r="L23" i="18"/>
  <c r="M23" i="18"/>
  <c r="L24" i="18"/>
  <c r="M24" i="18"/>
  <c r="L25" i="18"/>
  <c r="N25" i="18"/>
  <c r="M25" i="18"/>
  <c r="L26" i="18"/>
  <c r="M26" i="18"/>
  <c r="N26" i="18"/>
  <c r="J12" i="6"/>
  <c r="M8" i="18"/>
  <c r="N8" i="18"/>
  <c r="L8" i="18"/>
  <c r="G24" i="20"/>
  <c r="G26" i="20"/>
  <c r="G28" i="20"/>
  <c r="G30" i="20"/>
  <c r="G32" i="20"/>
  <c r="G34" i="20"/>
  <c r="E27" i="20"/>
  <c r="G23" i="20"/>
  <c r="G25" i="20"/>
  <c r="G27" i="20"/>
  <c r="G29" i="20"/>
  <c r="G31" i="20"/>
  <c r="N7" i="6"/>
  <c r="N10" i="6"/>
  <c r="M10" i="6"/>
  <c r="N15" i="18"/>
  <c r="N10" i="18"/>
  <c r="N24" i="18"/>
  <c r="N23" i="18"/>
  <c r="N17" i="18"/>
  <c r="N14" i="18"/>
  <c r="N13" i="18"/>
  <c r="N12" i="18"/>
  <c r="N9" i="18"/>
  <c r="K27" i="18"/>
  <c r="K25" i="18"/>
  <c r="K23" i="18"/>
  <c r="K8" i="18"/>
  <c r="I7" i="6"/>
  <c r="J10" i="6"/>
  <c r="I10" i="6"/>
  <c r="L10" i="6"/>
  <c r="K10" i="6"/>
  <c r="K7" i="6"/>
  <c r="D17" i="6"/>
  <c r="E25" i="20"/>
  <c r="E23" i="20"/>
  <c r="E34" i="20"/>
  <c r="H34" i="20"/>
  <c r="E30" i="20"/>
  <c r="E26" i="20"/>
  <c r="E32" i="20"/>
  <c r="E31" i="20"/>
  <c r="E28" i="20"/>
  <c r="M7" i="6"/>
  <c r="E29" i="20"/>
  <c r="E24" i="20"/>
  <c r="E5" i="6"/>
  <c r="E17" i="6"/>
  <c r="D19" i="6"/>
  <c r="D18" i="6"/>
  <c r="E18" i="6"/>
  <c r="E19" i="6"/>
  <c r="F5" i="6"/>
  <c r="F17" i="6"/>
  <c r="F19" i="6"/>
  <c r="G5" i="6"/>
  <c r="G17" i="6"/>
  <c r="F18" i="6"/>
  <c r="H5" i="6"/>
  <c r="H17" i="6"/>
  <c r="G18" i="6"/>
  <c r="G19" i="6"/>
  <c r="N5" i="6"/>
  <c r="J5" i="6"/>
  <c r="H18" i="6"/>
  <c r="L5" i="6"/>
  <c r="H19" i="6"/>
  <c r="L17" i="6"/>
  <c r="K5" i="6"/>
  <c r="J17" i="6"/>
  <c r="I5" i="6"/>
  <c r="M5" i="6"/>
  <c r="N17" i="6"/>
  <c r="N19" i="6"/>
  <c r="N18" i="6"/>
  <c r="M17" i="6"/>
  <c r="J19" i="6"/>
  <c r="J18" i="6"/>
  <c r="I17" i="6"/>
  <c r="L18" i="6"/>
  <c r="L19" i="6"/>
  <c r="K17" i="6"/>
</calcChain>
</file>

<file path=xl/comments1.xml><?xml version="1.0" encoding="utf-8"?>
<comments xmlns="http://schemas.openxmlformats.org/spreadsheetml/2006/main">
  <authors>
    <author xml:space="preserve"> </author>
  </authors>
  <commentList>
    <comment ref="J14" authorId="0" shape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<sst xmlns="http://schemas.openxmlformats.org/spreadsheetml/2006/main" count="1378" uniqueCount="495">
  <si>
    <t>Reino Unido</t>
  </si>
  <si>
    <t>Holanda</t>
  </si>
  <si>
    <t>Japón</t>
  </si>
  <si>
    <t>Canadá</t>
  </si>
  <si>
    <t>3,9</t>
  </si>
  <si>
    <t>Brasil</t>
  </si>
  <si>
    <t>China</t>
  </si>
  <si>
    <t>Rusia</t>
  </si>
  <si>
    <t>Alemania</t>
  </si>
  <si>
    <t>Dinamarca</t>
  </si>
  <si>
    <t>TOTAL</t>
  </si>
  <si>
    <t>100,0</t>
  </si>
  <si>
    <t>Var. % 11/10</t>
  </si>
  <si>
    <t>PAIS</t>
  </si>
  <si>
    <t xml:space="preserve">% Part.2011 </t>
  </si>
  <si>
    <t>Fuente: Odepa con información del Servicio Nacional de Aduanas</t>
  </si>
  <si>
    <t>Año 2010</t>
  </si>
  <si>
    <t>Acumulado años 2010 y 2011</t>
  </si>
  <si>
    <t>Acumulado 12 meses</t>
  </si>
  <si>
    <t>Vino embotellado</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</si>
  <si>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</si>
  <si>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</si>
  <si>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</si>
  <si>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</si>
  <si>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</si>
  <si>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</si>
  <si>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</si>
  <si>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</si>
  <si>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</si>
  <si>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</si>
  <si>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</si>
  <si>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</si>
  <si>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</si>
  <si>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</si>
  <si>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</si>
  <si>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</si>
  <si>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</si>
  <si>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</si>
  <si>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</si>
  <si>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</si>
  <si>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</si>
  <si>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Precios medios de exportación (En $ / litro, convertidos según tipo de cambio de cada período)</t>
  </si>
  <si>
    <t>Volumen</t>
  </si>
  <si>
    <t>Valor</t>
  </si>
  <si>
    <t>Argentina</t>
  </si>
  <si>
    <t>Bélgica</t>
  </si>
  <si>
    <t>Paraguay</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</si>
  <si>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</si>
  <si>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</si>
  <si>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</si>
  <si>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</si>
  <si>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</si>
  <si>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</si>
  <si>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</si>
  <si>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</si>
  <si>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</si>
  <si>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</si>
  <si>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</si>
  <si>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</si>
  <si>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</si>
  <si>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</si>
  <si>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</si>
  <si>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 </t>
  </si>
  <si>
    <t/>
  </si>
  <si>
    <t>Cabernet</t>
  </si>
  <si>
    <t>País</t>
  </si>
  <si>
    <t>Semillón</t>
  </si>
  <si>
    <t>PRECIOS MENSUALES NOMINALES ESTIMADOS DE VINOS - AÑO 2011</t>
  </si>
  <si>
    <t>REGION DEL MAULE</t>
  </si>
  <si>
    <t>Unidad : $ /Arroba - Sin IVA.</t>
  </si>
  <si>
    <t>A) VINOS TINTOS - AÑO 2011:</t>
  </si>
  <si>
    <t>VARIEDAD</t>
  </si>
  <si>
    <t>TIPO</t>
  </si>
  <si>
    <t>PRECIO</t>
  </si>
  <si>
    <t>ENERO</t>
  </si>
  <si>
    <t>FEBRO.</t>
  </si>
  <si>
    <t>MARZO</t>
  </si>
  <si>
    <t>ABRIL</t>
  </si>
  <si>
    <t>MAYO</t>
  </si>
  <si>
    <t>JUNIO</t>
  </si>
  <si>
    <t>JULIO</t>
  </si>
  <si>
    <t>AGOSTO</t>
  </si>
  <si>
    <t>SEPT.</t>
  </si>
  <si>
    <t>OCT.</t>
  </si>
  <si>
    <t>NOV.</t>
  </si>
  <si>
    <t>DIC.</t>
  </si>
  <si>
    <t>PROMEDIO</t>
  </si>
  <si>
    <t>1) BURDEO:</t>
  </si>
  <si>
    <t>Nacional</t>
  </si>
  <si>
    <t>Mínimo</t>
  </si>
  <si>
    <t>Máximo</t>
  </si>
  <si>
    <t>Exportación</t>
  </si>
  <si>
    <t>2) CABERNET:</t>
  </si>
  <si>
    <t>3) CARMENERE:</t>
  </si>
  <si>
    <t>4) MERLOT:</t>
  </si>
  <si>
    <t>5) SYRAH:</t>
  </si>
  <si>
    <t>6) CARIGNAN:</t>
  </si>
  <si>
    <t>5) PAIS :</t>
  </si>
  <si>
    <t>Nota: En marzo de 2011 corredores informan que NO HAY vinos en el mercado por tanto sin precios de transacciones.</t>
  </si>
  <si>
    <t>B) VINOS BLANCOS - AÑO 2011:</t>
  </si>
  <si>
    <t>1) SAUVIGNON:</t>
  </si>
  <si>
    <t>2) CHARDONNAY:</t>
  </si>
  <si>
    <t>3) SEMILLÓN:</t>
  </si>
  <si>
    <t>4) TORONTEL</t>
  </si>
  <si>
    <t>5) MOSCATEL:</t>
  </si>
  <si>
    <t>Fuente:  Algunos corredores de Vinos y Uvas de la región del Maule.</t>
  </si>
  <si>
    <t>Nota: En marzo de 2011 corredores informar que NO HAY vinos en el mercado por tanto sin precios de transacciones.</t>
  </si>
  <si>
    <t>jacc - C:Mis Documentos / Trimestral / RESUMEN PRECIOS UVA-VINOS 2011-ODEPA.</t>
  </si>
  <si>
    <t>PRECIOS MENSUALES NOMINALES ESTIMADOS DE UVAS VINÍFERAS - AÑO 2011</t>
  </si>
  <si>
    <t>Unidad : $ / KILOGRAMO - Sin IVA.</t>
  </si>
  <si>
    <t>A) UVAS TINTAS 2011:</t>
  </si>
  <si>
    <t>CALIDAD</t>
  </si>
  <si>
    <t>ENE</t>
  </si>
  <si>
    <t>FEB</t>
  </si>
  <si>
    <t>MAR</t>
  </si>
  <si>
    <t>ABR</t>
  </si>
  <si>
    <t>MAY</t>
  </si>
  <si>
    <t>JUN</t>
  </si>
  <si>
    <t>JUL</t>
  </si>
  <si>
    <t>AGO</t>
  </si>
  <si>
    <t>SEP</t>
  </si>
  <si>
    <t>1) CABERNET:</t>
  </si>
  <si>
    <t>Baja</t>
  </si>
  <si>
    <t>Alta</t>
  </si>
  <si>
    <t>2) CARMENERE:</t>
  </si>
  <si>
    <t>3) MERLOT:</t>
  </si>
  <si>
    <t>4) TINTORERAS</t>
  </si>
  <si>
    <t>7) PAIS :</t>
  </si>
  <si>
    <t xml:space="preserve">Nota: Precios de uva país a marzo 2011 son estimados, pudiendo variar en vendimia. </t>
  </si>
  <si>
    <t>B) UVAS BLANCAS - 2011:</t>
  </si>
  <si>
    <t>ENE.</t>
  </si>
  <si>
    <t>AGO.</t>
  </si>
  <si>
    <t>Fuente:  Algunos Corredores de Vinos y Uvas de la región del Maule.</t>
  </si>
  <si>
    <t>Nota:  Precios del mes de Enero 2011 corresponden a valores de venta en verde para la vendimia 2010/2011.-</t>
  </si>
  <si>
    <t>jacc - C:Mis Documentos / Trimestral / RESUMEN PRECIOS UVA-VINOS 2011-ODEPA</t>
  </si>
  <si>
    <t>2011 * (a)</t>
  </si>
  <si>
    <t>2011 * (b)</t>
  </si>
  <si>
    <t>2011 * (c)</t>
  </si>
  <si>
    <t>Millones de litros</t>
  </si>
  <si>
    <t xml:space="preserve">   Vino embotellado y envasado</t>
  </si>
  <si>
    <t xml:space="preserve">   Vino y mosto a granel</t>
  </si>
  <si>
    <t xml:space="preserve">   Vinos con D.O</t>
  </si>
  <si>
    <t xml:space="preserve">   Vinos sin D.O</t>
  </si>
  <si>
    <t xml:space="preserve">   Vinos de mesa</t>
  </si>
  <si>
    <t>Vino de Pisco</t>
  </si>
  <si>
    <t>% stock sobre ventas</t>
  </si>
  <si>
    <t>% stock sobre producción</t>
  </si>
  <si>
    <t>(a) = escenario intermedio</t>
  </si>
  <si>
    <t>(b) = escenario pesimista</t>
  </si>
  <si>
    <t>(c) = escenario optimista</t>
  </si>
  <si>
    <t>PRECIOS MENSUALES NOMINALES ESTIMADOS DE VINOS - AÑO 2010</t>
  </si>
  <si>
    <t>A) VINOS TINTOS - AÑO 2010:</t>
  </si>
  <si>
    <t>B) VINOS BLANCOS - AÑO 2010:</t>
  </si>
  <si>
    <t>s/a</t>
  </si>
  <si>
    <t>jacc - C:Mis Documentos / Trimestral / RESUMEN PRECIOS UVA-VINOS 2010-ODEPA.</t>
  </si>
  <si>
    <t>PRECIOS MENSUALES NOMINALES ESTIMADOS DE UVAS VINÍFERAS - AÑO 2010</t>
  </si>
  <si>
    <t>A) UVAS TINTAS 2010:</t>
  </si>
  <si>
    <t>B) UVAS BLANCAS - 2010:</t>
  </si>
  <si>
    <t>Fuente:  Corredores de Vinos y Uvas de la región del Maule.</t>
  </si>
  <si>
    <t>Nota:  Precios del mes de Diciembre 2010 corresponden a valores de venta en verde para la vendimia 2010/2011.-</t>
  </si>
  <si>
    <t>jacc - C:Mis Documentos / Trimestral / RESUMEN PRECIOS UVA-VINOS 2010-ODEPA</t>
  </si>
  <si>
    <t>$/kg sin IVA</t>
  </si>
  <si>
    <t>Moscatel</t>
  </si>
  <si>
    <t>Comuna San Carlos, Sector Ninquihue, Fono 970890</t>
  </si>
  <si>
    <t>Aguardiente de uva (pisco y similares)</t>
  </si>
  <si>
    <t>Gin</t>
  </si>
  <si>
    <t>Ginebra</t>
  </si>
  <si>
    <t>Licores</t>
  </si>
  <si>
    <t>Los demás aguardientes de vino o de orujo de uvas</t>
  </si>
  <si>
    <t>Los demás licores y bebidas espirituosas</t>
  </si>
  <si>
    <t>Ron y aguardiente de caña (total)</t>
  </si>
  <si>
    <t>Tequila</t>
  </si>
  <si>
    <t>Vodka</t>
  </si>
  <si>
    <t>Whisky (total)</t>
  </si>
  <si>
    <t>Volumen (litros)</t>
  </si>
  <si>
    <t>Precio medio (US$/litro)</t>
  </si>
  <si>
    <t>Valor (US$)</t>
  </si>
  <si>
    <t>Código</t>
  </si>
  <si>
    <t>Producto</t>
  </si>
  <si>
    <t>Carmenere</t>
  </si>
  <si>
    <t>Merlot</t>
  </si>
  <si>
    <t>Syrah</t>
  </si>
  <si>
    <t>Carignan</t>
  </si>
  <si>
    <t>Sauvignon</t>
  </si>
  <si>
    <t>Chardonnay</t>
  </si>
  <si>
    <t>Torontel</t>
  </si>
  <si>
    <t>Enero</t>
  </si>
  <si>
    <t>Febrero</t>
  </si>
  <si>
    <t>Marzo</t>
  </si>
  <si>
    <t>Abril</t>
  </si>
  <si>
    <t>Mayo</t>
  </si>
  <si>
    <t>3,1</t>
  </si>
  <si>
    <t>Italia</t>
  </si>
  <si>
    <t>-3,4</t>
  </si>
  <si>
    <t xml:space="preserve">Nombre </t>
  </si>
  <si>
    <t xml:space="preserve">Dirección  y Teléfono </t>
  </si>
  <si>
    <t>Precio y condición de pago</t>
  </si>
  <si>
    <t>Viña San Pedro y otros</t>
  </si>
  <si>
    <t>Fono 98203641</t>
  </si>
  <si>
    <t xml:space="preserve">Pago dentro de la semana de entrega. </t>
  </si>
  <si>
    <t>Viña Zamora.</t>
  </si>
  <si>
    <t>Juan   Carlos Abuín.</t>
  </si>
  <si>
    <t xml:space="preserve">Sector Cocharcas  fono 042-972374  </t>
  </si>
  <si>
    <t xml:space="preserve">Pago contado. </t>
  </si>
  <si>
    <t>Viña Concha y Toro.</t>
  </si>
  <si>
    <t>Contacto Sr.</t>
  </si>
  <si>
    <t xml:space="preserve">José Miguel Muñoz, </t>
  </si>
  <si>
    <t>Fono 97034261</t>
  </si>
  <si>
    <t>Ex Cooperativa Vitivinícola Ñuble. Sector Cocharcas.</t>
  </si>
  <si>
    <t>Centros de acopio en:</t>
  </si>
  <si>
    <t>- Sector Cocharcas</t>
  </si>
  <si>
    <t>- Sector Pangue, Ninhue.</t>
  </si>
  <si>
    <t>Pago contado.</t>
  </si>
  <si>
    <t xml:space="preserve">Sagrada Familia </t>
  </si>
  <si>
    <t xml:space="preserve">Contacto Sr.  Manuel Cerda  </t>
  </si>
  <si>
    <t xml:space="preserve">Fono  99724438 </t>
  </si>
  <si>
    <t>Centro de acopio  en:</t>
  </si>
  <si>
    <t>- Ñipas</t>
  </si>
  <si>
    <t xml:space="preserve">- Ninhue, Cruce </t>
  </si>
  <si>
    <t>- Guarilihue</t>
  </si>
  <si>
    <t xml:space="preserve">Centros de acopio en: </t>
  </si>
  <si>
    <t>Precio contado.</t>
  </si>
  <si>
    <t>Proyecto Itata  Coelemu Ltda.</t>
  </si>
  <si>
    <t>Contacto Sr. Germán Saavedra.</t>
  </si>
  <si>
    <t>Fono 98367687</t>
  </si>
  <si>
    <t>Centros de acopio en.</t>
  </si>
  <si>
    <t>- Cerro Negro, Comuna de Quillón</t>
  </si>
  <si>
    <t>Sociedad Agrícola Covadonga</t>
  </si>
  <si>
    <t>Ex cooperativa vitivinícola, Sector Cocharcas</t>
  </si>
  <si>
    <t xml:space="preserve">Viña Valle Hermoso, </t>
  </si>
  <si>
    <t>Sr. Renato Zenteno.</t>
  </si>
  <si>
    <t xml:space="preserve">Sector Santa Ana </t>
  </si>
  <si>
    <t>Fono 42- 249215</t>
  </si>
  <si>
    <t>Viña Mannle</t>
  </si>
  <si>
    <t>Sr. Heinrich Mannle</t>
  </si>
  <si>
    <t>Se reliquidará de acuerdo al valor del vino.</t>
  </si>
  <si>
    <t>Publicación  de la Oficina de Estudios y Políticas Agrarias (Odepa)</t>
  </si>
  <si>
    <t>del Ministerio de Agricultura, Gobierno de Chile</t>
  </si>
  <si>
    <t>Director y Representante Legal</t>
  </si>
  <si>
    <t>Gustavo Rojas Le-Bert</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</si>
  <si>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</si>
  <si>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</si>
  <si>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</si>
  <si>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</si>
  <si>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</si>
  <si>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</si>
  <si>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</si>
  <si>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</si>
  <si>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</si>
  <si>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</si>
  <si>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</si>
  <si>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</si>
  <si>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</si>
  <si>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</si>
  <si>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</si>
  <si>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</si>
  <si>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</si>
  <si>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</si>
  <si>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</si>
  <si>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</si>
  <si>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</si>
  <si>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</si>
  <si>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Gráfico</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</si>
  <si>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</si>
  <si>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Boletín de vinos</t>
  </si>
  <si>
    <t>Comentarios</t>
  </si>
  <si>
    <t>Exportaciones de vinos y mostos</t>
  </si>
  <si>
    <t>Exportaciones de vinos con denominación de origen por destino</t>
  </si>
  <si>
    <t>Precio medio - US$ / litro</t>
  </si>
  <si>
    <t>Total exportaciones vinos</t>
  </si>
  <si>
    <t>Volumen (litros )</t>
  </si>
  <si>
    <t>Valor (US$ FOB)</t>
  </si>
  <si>
    <t>Tabla</t>
  </si>
  <si>
    <t>Stock inicial</t>
  </si>
  <si>
    <t>Consumo aparente</t>
  </si>
  <si>
    <t>Exportaciones</t>
  </si>
  <si>
    <t>Total ventas</t>
  </si>
  <si>
    <t>Importación</t>
  </si>
  <si>
    <t>Producción</t>
  </si>
  <si>
    <t>Stock final</t>
  </si>
  <si>
    <t>Item</t>
  </si>
  <si>
    <t>Estados Unidos</t>
  </si>
  <si>
    <t>Precio medio de exportación de vino con denominación de origen en pesos</t>
  </si>
  <si>
    <t>Exportación de vino a granel en volumen</t>
  </si>
  <si>
    <t>Exportación de vino a granel en valor</t>
  </si>
  <si>
    <t>Precio medio de exportación de vino con denominación de origen en dólares</t>
  </si>
  <si>
    <t>Precio medio de exportación de vino a granel en pesos</t>
  </si>
  <si>
    <t>Exportación de vino espumoso en volumen</t>
  </si>
  <si>
    <t>Exportación de vino espumoso en valor</t>
  </si>
  <si>
    <t>Precio medio de exportación de vino a granel en dólares</t>
  </si>
  <si>
    <t>Precio medio de exportación de vino espumoso en dólares</t>
  </si>
  <si>
    <t>Estadísticas y proyección del mercado del vino en Chile</t>
  </si>
  <si>
    <t>Precios de uvas</t>
  </si>
  <si>
    <t>Variedad</t>
  </si>
  <si>
    <t>Tintas</t>
  </si>
  <si>
    <t>Blancas</t>
  </si>
  <si>
    <t>Fuente: elaborado por Odepa con antecedentes de la Seremi de Agricultura de la Región del Maule</t>
  </si>
  <si>
    <t>Exportaciones de pisco por país de destino</t>
  </si>
  <si>
    <t>Importaciones de destilados</t>
  </si>
  <si>
    <t>Silvio Banfi Piazza</t>
  </si>
  <si>
    <t>Precio medio de exportación de vino espumoso en pesos</t>
  </si>
  <si>
    <t>Valor (miles de US$ FOB)</t>
  </si>
  <si>
    <t>Productos</t>
  </si>
  <si>
    <t>Participación %</t>
  </si>
  <si>
    <t>SACH</t>
  </si>
  <si>
    <t>Otros</t>
  </si>
  <si>
    <t>-</t>
  </si>
  <si>
    <t>Var % 08/07</t>
  </si>
  <si>
    <t>Volumen (miles de litros)</t>
  </si>
  <si>
    <t>US$/litro</t>
  </si>
  <si>
    <t>Vino con denominación de origen</t>
  </si>
  <si>
    <t xml:space="preserve">  Vino Sauvignon Blanc</t>
  </si>
  <si>
    <t xml:space="preserve">  Vino Chardonnay</t>
  </si>
  <si>
    <t xml:space="preserve">  Vino blanco mezclas</t>
  </si>
  <si>
    <t xml:space="preserve">  Los demás vinos blancos</t>
  </si>
  <si>
    <t xml:space="preserve">  Vino Cabernet Sauvignon</t>
  </si>
  <si>
    <t xml:space="preserve">  Vino Merlot</t>
  </si>
  <si>
    <t xml:space="preserve">  Vino Syrah</t>
  </si>
  <si>
    <t xml:space="preserve">  Vino tinto mezclas</t>
  </si>
  <si>
    <t xml:space="preserve">  Los demás vinos tintos </t>
  </si>
  <si>
    <t>Otros vinos y alcoholes</t>
  </si>
  <si>
    <t>Los demás vinos</t>
  </si>
  <si>
    <t>Los demás vinos capacidad inferior o igual a 2 lts.</t>
  </si>
  <si>
    <t>Pisco</t>
  </si>
  <si>
    <t>Tabla 3. Exportaciones  de vinos con denominación de origen por país de destino</t>
  </si>
  <si>
    <t>Tabla 4. Estadísticas y proyección del mercado del vino en Chile</t>
  </si>
  <si>
    <t>Tabla 6. Precios a productor de Vino Cabernet</t>
  </si>
  <si>
    <t>Tabla 7. Precios a productor de Vino País</t>
  </si>
  <si>
    <t>Tabla 8. Precios a productor de Vino Semillón</t>
  </si>
  <si>
    <t>Exportación de vinos y alcoholes</t>
  </si>
  <si>
    <t>Otros países</t>
  </si>
  <si>
    <t>Sub Total</t>
  </si>
  <si>
    <t>Total</t>
  </si>
  <si>
    <t xml:space="preserve">Tabla 2. Exportaciones de vinos y alcoholes  </t>
  </si>
  <si>
    <t>2011 * = proyección; los % indican los supuestos de variación respecto a 2010, según el escenario que se considere.</t>
  </si>
  <si>
    <t>Tabla 5. Precios a productor de Vino Genérico Tinto</t>
  </si>
  <si>
    <t>Tinto genérico</t>
  </si>
  <si>
    <t>Cabernet Sauvignon</t>
  </si>
  <si>
    <t>Sauvignon Blanc</t>
  </si>
  <si>
    <t>Pinot Noir</t>
  </si>
  <si>
    <t>Irlanda</t>
  </si>
  <si>
    <t>Cabernet S.</t>
  </si>
  <si>
    <t>Cali-dad</t>
  </si>
  <si>
    <t>Tintos</t>
  </si>
  <si>
    <t>Exp.</t>
  </si>
  <si>
    <t>Nac.</t>
  </si>
  <si>
    <t>Genérico</t>
  </si>
  <si>
    <t>Blancos</t>
  </si>
  <si>
    <t>Vinos con DO</t>
  </si>
  <si>
    <t>Vinos sin DO</t>
  </si>
  <si>
    <t>Vinos de mesa</t>
  </si>
  <si>
    <t>Vinos para pisco</t>
  </si>
  <si>
    <t>Vinos sin DO *</t>
  </si>
  <si>
    <t>-33,4</t>
  </si>
  <si>
    <t>92,8</t>
  </si>
  <si>
    <t>Ecuador</t>
  </si>
  <si>
    <t xml:space="preserve">  Vino Pinot Noir</t>
  </si>
  <si>
    <t>Cot (Malbec)</t>
  </si>
  <si>
    <t>Cabernet franc</t>
  </si>
  <si>
    <t>Viognier</t>
  </si>
  <si>
    <t>Otras</t>
  </si>
  <si>
    <t>litros</t>
  </si>
  <si>
    <t>%</t>
  </si>
  <si>
    <t>Precios a productor de vino Burdeos</t>
  </si>
  <si>
    <t>Precios a productor de vino Cabernet</t>
  </si>
  <si>
    <t>Precios a productor de vino País</t>
  </si>
  <si>
    <t>Precios a productor de vino Semillón</t>
  </si>
  <si>
    <t>Poderes compradores operando en la temporada 2010-2011</t>
  </si>
  <si>
    <t>Informe de cosecha de la Región del Bío Bío para la temporada agrícola 2011</t>
  </si>
  <si>
    <t>Precios de vinos en el mercado nacional ($/arroba)</t>
  </si>
  <si>
    <t>Precios de vinos en el mercado nacional ($/litro)</t>
  </si>
  <si>
    <t>Tabla 1. Exportaciones  de vinos y mostos: comparación de 2011 y 2010</t>
  </si>
  <si>
    <t>Volumen - millones de litros</t>
  </si>
  <si>
    <t>Valor - millones de US$</t>
  </si>
  <si>
    <t>Fuente: Odepa con información del Servicio Nacional de Aduanas.Cifras sujetas a revisión por informes de variación de valor (IVV).</t>
  </si>
  <si>
    <t>Variación mensual</t>
  </si>
  <si>
    <t>Fuente: Odepa con información del Servicio Nacional de Aduanas. Cifras sujetas a revisión por informes de variación de valor (IVV).</t>
  </si>
  <si>
    <t xml:space="preserve">  Vino Carménère</t>
  </si>
  <si>
    <t xml:space="preserve">Promedio </t>
  </si>
  <si>
    <t>Carménère</t>
  </si>
  <si>
    <t>% var.</t>
  </si>
  <si>
    <t>Tabla 9. Precios de uvas ($/kg)</t>
  </si>
  <si>
    <t>Fuente: elaborado por Odepa sobre la base de antecedentes del SAG y el Servicio Nacional de Aduanas</t>
  </si>
  <si>
    <t xml:space="preserve">Kurt Geschwind Martorell. Compra uva para </t>
  </si>
  <si>
    <t>Sector Las Canchas, Fundo Casas de Lata, Portezuelo.</t>
  </si>
  <si>
    <t>- Sector Cerro Negro, Quillón</t>
  </si>
  <si>
    <t xml:space="preserve">- Guarilihue alto, cruce Los Ceballos. </t>
  </si>
  <si>
    <t xml:space="preserve">- Sede el kilo, comuna de Ranquil </t>
  </si>
  <si>
    <t>- Kilómetro 3 Camino Cauquenes, Quirihue.</t>
  </si>
  <si>
    <t xml:space="preserve">RR.Wine </t>
  </si>
  <si>
    <t>- Oro verde</t>
  </si>
  <si>
    <t>Parot y Cía. Compra para Viña Santa Rita.</t>
  </si>
  <si>
    <t>- Bodega Collipeumo, comuna de Ninhue. Contacto Sr. Gregorio Ferrada, Fono 83407500.</t>
  </si>
  <si>
    <t>- Quillón, sector Cerro Negro (Don Ginito)</t>
  </si>
  <si>
    <t xml:space="preserve">Contacto Sr. Cristián Escobar. Fono 042-1974159 </t>
  </si>
  <si>
    <t>Comuna  Quillón.</t>
  </si>
  <si>
    <t>Fuente: Seremi de Agricultura de la Región del Bío Bío.</t>
  </si>
  <si>
    <t>Atacama</t>
  </si>
  <si>
    <t>Coquimbo</t>
  </si>
  <si>
    <t>Valparaíso</t>
  </si>
  <si>
    <t>Metropolitana</t>
  </si>
  <si>
    <t>Maule</t>
  </si>
  <si>
    <t>Araucanía</t>
  </si>
  <si>
    <t>Participación</t>
  </si>
  <si>
    <t>Variación</t>
  </si>
  <si>
    <t>* Incluye los vinos declarados con variedad sin denominación de origen y vinos viníferos corrientes.</t>
  </si>
  <si>
    <t>Fuente: elaborado por Odepa con información del SAG.</t>
  </si>
  <si>
    <t xml:space="preserve"> enero 2011</t>
  </si>
  <si>
    <t>febrero 2011</t>
  </si>
  <si>
    <t>marzo 2011</t>
  </si>
  <si>
    <t>abril 2011</t>
  </si>
  <si>
    <t>Tabla 14. Exportaciones  de pisco por país de destino</t>
  </si>
  <si>
    <t>Tabla 15. Importaciones de destilados</t>
  </si>
  <si>
    <t>O'Higgins</t>
  </si>
  <si>
    <t>Región</t>
  </si>
  <si>
    <t>Tabla 12. Existencias por regiones al 31/12 de cada año (litros)</t>
  </si>
  <si>
    <t>Variedades</t>
  </si>
  <si>
    <t xml:space="preserve">  Nº 15</t>
  </si>
  <si>
    <t>Precios de vinos</t>
  </si>
  <si>
    <t>Existencias por regiones</t>
  </si>
  <si>
    <t>Existencias de vinos con DO por variedades</t>
  </si>
  <si>
    <t>Boletín  de vinos y pisco: producción, precios y comercio exterior</t>
  </si>
  <si>
    <t xml:space="preserve"> Avance mayo de 2011</t>
  </si>
  <si>
    <t xml:space="preserve">          Junio 2011</t>
  </si>
  <si>
    <t>Avance mensual mayo 2011</t>
  </si>
  <si>
    <t>Ene-May 2010</t>
  </si>
  <si>
    <t>Ene-May 2011</t>
  </si>
  <si>
    <t>enero - mayo</t>
  </si>
  <si>
    <t>Enero-mayo</t>
  </si>
  <si>
    <t>enero-mayo</t>
  </si>
  <si>
    <t>-29,7</t>
  </si>
  <si>
    <t>-23,2</t>
  </si>
  <si>
    <t>22,6</t>
  </si>
  <si>
    <t>17,5</t>
  </si>
  <si>
    <t>72,2</t>
  </si>
  <si>
    <t>53,0</t>
  </si>
  <si>
    <t>8,4</t>
  </si>
  <si>
    <t>8,1</t>
  </si>
  <si>
    <t>-42,1</t>
  </si>
  <si>
    <t>-44,4</t>
  </si>
  <si>
    <t>7,4</t>
  </si>
  <si>
    <t>6,0</t>
  </si>
  <si>
    <t>698,2</t>
  </si>
  <si>
    <t>679,4</t>
  </si>
  <si>
    <t>4,7</t>
  </si>
  <si>
    <t>345,8</t>
  </si>
  <si>
    <t>263,6</t>
  </si>
  <si>
    <t>Uruguay</t>
  </si>
  <si>
    <t>137,4</t>
  </si>
  <si>
    <t>189,0</t>
  </si>
  <si>
    <t>3,4</t>
  </si>
  <si>
    <t>2,5</t>
  </si>
  <si>
    <t>19,8</t>
  </si>
  <si>
    <t>48,8</t>
  </si>
  <si>
    <t>84,5</t>
  </si>
  <si>
    <t>-58,9</t>
  </si>
  <si>
    <t>-63,6</t>
  </si>
  <si>
    <t>15,5</t>
  </si>
  <si>
    <t>-7,8</t>
  </si>
  <si>
    <t>0,5</t>
  </si>
  <si>
    <t>mayo 2011</t>
  </si>
  <si>
    <t>Exportación de vino con denominación de origen, en volumen</t>
  </si>
  <si>
    <t>Exportación de vino con denominación de origen, en valor</t>
  </si>
  <si>
    <t>% variación</t>
  </si>
  <si>
    <t>May 2009 - Abr 2010</t>
  </si>
  <si>
    <t>May 2010 - Abr 2011</t>
  </si>
  <si>
    <t>Total vinos y alcoholes</t>
  </si>
  <si>
    <t xml:space="preserve">  Los demás vinos con denominación de origen</t>
  </si>
  <si>
    <t>EE.UU.</t>
  </si>
  <si>
    <t>Subtotal</t>
  </si>
  <si>
    <t>Volumen (miles de litros )</t>
  </si>
  <si>
    <t>$ 170/kg base bodega, más bonificación por flete según distancia.</t>
  </si>
  <si>
    <t>$ 170/kg base bodega,  más bonificación por flete según distancia.</t>
  </si>
  <si>
    <t>$ 170/kg base planta, más bonificación por flete.</t>
  </si>
  <si>
    <t>$ 170/kg, base planta, más bonificación por flete.</t>
  </si>
  <si>
    <t>$ 170/kg  base planta, más bonificación por flete según distancia.</t>
  </si>
  <si>
    <t>$ 170/kg base lugar de acopio, más $5,0  por bonificación flete.</t>
  </si>
  <si>
    <t>$ 170/kg base planta, más bonificación por flete según distancia.</t>
  </si>
  <si>
    <t>$ 170/kg base lugar de acopio, más $ 5,0  por bonificación flete.</t>
  </si>
  <si>
    <t>$ 175/kg base bodega, más bonificación por flete según distancia.</t>
  </si>
  <si>
    <t>$ 170/kg base centro de acopio, más bonificación por flete según distancia.</t>
  </si>
  <si>
    <t>$ 180/kg base planta  o centro de acopio, más bonificación por flete según distancia.</t>
  </si>
  <si>
    <t>$ 170/kg base planta, más grado.</t>
  </si>
  <si>
    <t>$ 180/kg base planta más bonificación por flete.</t>
  </si>
  <si>
    <t>$ 190/kg base planta</t>
  </si>
  <si>
    <t>$ 190/kg base planta según calidad.</t>
  </si>
  <si>
    <t>Tabla 10. Precios de vinos ($ / arroba de 40 litros)</t>
  </si>
  <si>
    <t>Tabla 11. Poderes compradores operando en la provincia de Ñuble en la temporada 2010/11</t>
  </si>
  <si>
    <t xml:space="preserve">$ 170/kg precio mínimo garantizado base centro de acopio, más bonificación  por  flete, pago contado.  </t>
  </si>
  <si>
    <t xml:space="preserve"> $ 170/kg precio mínimo garantizado base centro de acopio, más bonificación  por  flete, pago contado.  </t>
  </si>
  <si>
    <t>Ex Cooperativa Vitivinícola Coelemu</t>
  </si>
  <si>
    <t>Nota: Los siguientes poderes compradores reliquidarán al productor el precio del kilo de uva al final de la vendimia de acuerdo a su último valor: Kurt Geschwind Martorell, Viña Zamora, Concha y Toro, Corretajes Torres, RRWines, Viña Santa Rita, Proyecto Itata Ltda. y Valle Hermoso.</t>
  </si>
  <si>
    <t>Bío Bío</t>
  </si>
  <si>
    <t>Tabla 13. Existencias de vinos con DO por variedades al 31 de diciembre de cada año</t>
  </si>
  <si>
    <t xml:space="preserve">% Part. 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</si>
</sst>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2" formatCode="_-* #,##0_-;\-* #,##0_-;_-* &quot;-&quot;_-;_-@_-"/>
    <numFmt numFmtId="173" formatCode="_-* #,##0.00_-;\-* #,##0.00_-;_-* &quot;-&quot;??_-;_-@_-"/>
    <numFmt numFmtId="174" formatCode="#,##0.0"/>
    <numFmt numFmtId="175" formatCode="0.0%"/>
    <numFmt numFmtId="176" formatCode="0.0"/>
    <numFmt numFmtId="177" formatCode="_(* #,##0_);_(* \(#,##0\);_(* &quot;-&quot;??_);_(@_)"/>
    <numFmt numFmtId="178" formatCode="_-* #,##0.00\ _p_t_a_-;\-* #,##0.00\ _p_t_a_-;_-* &quot;-&quot;??\ _p_t_a_-;_-@_-"/>
    <numFmt numFmtId="179" formatCode="_-* #,##0_-;\-* #,##0_-;_-* &quot;-&quot;??_-;_-@_-"/>
    <numFmt numFmtId="180" formatCode="_-* #,##0\ _€_-;\-* #,##0\ _€_-;_-* &quot;-&quot;??\ _€_-;_-@_-"/>
  </numFmts>
  <fonts count="53" x14ac:knownFonts="1">
    <font>
      <sz val="11"/>
      <color theme="1"/>
      <name val="Arial"/>
      <family val="2"/>
    </font>
    <font>
      <b/>
      <sz val="10"/>
      <name val="Arial"/>
      <family val="2"/>
    </font>
    <font>
      <sz val="10"/>
      <name val="Arial"/>
      <family val="2"/>
    </font>
    <font>
      <sz val="12"/>
      <name val="Arial"/>
      <family val="2"/>
    </font>
    <font>
      <sz val="8"/>
      <name val="Arial"/>
      <family val="2"/>
    </font>
    <font>
      <b/>
      <sz val="8"/>
      <color indexed="81"/>
      <name val="Tahoma"/>
      <family val="2"/>
    </font>
    <font>
      <sz val="8"/>
      <color indexed="81"/>
      <name val="Tahoma"/>
      <family val="2"/>
    </font>
    <font>
      <i/>
      <sz val="10"/>
      <name val="Arial"/>
      <family val="2"/>
    </font>
    <font>
      <b/>
      <sz val="9"/>
      <name val="Times New Roman"/>
      <family val="1"/>
    </font>
    <font>
      <b/>
      <sz val="9"/>
      <name val="Verdana"/>
      <family val="2"/>
    </font>
    <font>
      <sz val="12"/>
      <name val="Tw Cen MT"/>
      <family val="2"/>
    </font>
    <font>
      <sz val="8"/>
      <name val="Verdana"/>
      <family val="2"/>
    </font>
    <font>
      <sz val="7"/>
      <name val="Verdana"/>
      <family val="2"/>
    </font>
    <font>
      <b/>
      <sz val="8"/>
      <name val="Arial"/>
      <family val="2"/>
    </font>
    <font>
      <sz val="9"/>
      <name val="Verdana"/>
      <family val="2"/>
    </font>
    <font>
      <sz val="10"/>
      <color indexed="9"/>
      <name val="Arial"/>
      <family val="2"/>
    </font>
    <font>
      <sz val="11"/>
      <name val="Arial"/>
      <family val="2"/>
    </font>
    <font>
      <sz val="11"/>
      <color theme="1"/>
      <name val="Arial"/>
      <family val="2"/>
    </font>
    <font>
      <sz val="11"/>
      <color theme="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11"/>
      <color theme="1"/>
      <name val="Calibri"/>
      <family val="2"/>
      <scheme val="minor"/>
    </font>
    <font>
      <b/>
      <sz val="11"/>
      <color rgb="FF3F3F3F"/>
      <name val="Arial"/>
      <family val="2"/>
    </font>
    <font>
      <sz val="11"/>
      <color rgb="FFFF0000"/>
      <name val="Arial"/>
      <family val="2"/>
    </font>
    <font>
      <i/>
      <sz val="11"/>
      <color rgb="FF7F7F7F"/>
      <name val="Arial"/>
      <family val="2"/>
    </font>
    <font>
      <b/>
      <sz val="18"/>
      <color theme="3"/>
      <name val="Cambria"/>
      <family val="2"/>
      <scheme val="major"/>
    </font>
    <font>
      <b/>
      <sz val="13"/>
      <color theme="3"/>
      <name val="Arial"/>
      <family val="2"/>
    </font>
    <font>
      <b/>
      <sz val="11"/>
      <color theme="1"/>
      <name val="Arial"/>
      <family val="2"/>
    </font>
    <font>
      <b/>
      <sz val="11"/>
      <color theme="1"/>
      <name val="Calibri"/>
      <family val="2"/>
      <scheme val="minor"/>
    </font>
    <font>
      <sz val="10"/>
      <color theme="1"/>
      <name val="Arial"/>
      <family val="2"/>
    </font>
    <font>
      <sz val="12"/>
      <color theme="1"/>
      <name val="Tw Cen MT"/>
      <family val="2"/>
    </font>
    <font>
      <sz val="11"/>
      <color theme="1"/>
      <name val="Tw Cen MT"/>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b/>
      <i/>
      <sz val="10"/>
      <color theme="1"/>
      <name val="Arial"/>
      <family val="2"/>
    </font>
    <font>
      <sz val="8"/>
      <color theme="1"/>
      <name val="Arial"/>
      <family val="2"/>
    </font>
    <font>
      <i/>
      <sz val="10"/>
      <color rgb="FFFF0000"/>
      <name val="Arial"/>
      <family val="2"/>
    </font>
    <font>
      <sz val="10"/>
      <color rgb="FFFF0000"/>
      <name val="Arial"/>
      <family val="2"/>
    </font>
    <font>
      <sz val="8"/>
      <color rgb="FFFF0000"/>
      <name val="Arial"/>
      <family val="2"/>
    </font>
    <font>
      <i/>
      <sz val="8"/>
      <color rgb="FFFF0000"/>
      <name val="Arial"/>
      <family val="2"/>
    </font>
    <font>
      <sz val="16"/>
      <color rgb="FF0066CC"/>
      <name val="Verdana"/>
      <family val="2"/>
    </font>
  </fonts>
  <fills count="39">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59999389629810485"/>
        <bgColor indexed="64"/>
      </patternFill>
    </fill>
  </fills>
  <borders count="62">
    <border>
      <left/>
      <right/>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55"/>
      </top>
      <bottom/>
      <diagonal/>
    </border>
    <border>
      <left/>
      <right/>
      <top/>
      <bottom style="thin">
        <color indexed="55"/>
      </bottom>
      <diagonal/>
    </border>
    <border>
      <left/>
      <right/>
      <top style="thin">
        <color indexed="64"/>
      </top>
      <bottom/>
      <diagonal/>
    </border>
    <border>
      <left/>
      <right/>
      <top style="thin">
        <color indexed="55"/>
      </top>
      <bottom style="thin">
        <color indexed="55"/>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8">
    <xf numFmtId="0" fontId="0" fillId="0" borderId="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9" fillId="22" borderId="46" applyNumberFormat="0" applyAlignment="0" applyProtection="0"/>
    <xf numFmtId="0" fontId="20" fillId="23" borderId="47" applyNumberFormat="0" applyAlignment="0" applyProtection="0"/>
    <xf numFmtId="0" fontId="21" fillId="0" borderId="48" applyNumberFormat="0" applyFill="0" applyAlignment="0" applyProtection="0"/>
    <xf numFmtId="0" fontId="22" fillId="0" borderId="0" applyNumberFormat="0" applyFill="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3" fillId="30" borderId="46" applyNumberFormat="0" applyAlignment="0" applyProtection="0"/>
    <xf numFmtId="0" fontId="24" fillId="31" borderId="0" applyNumberFormat="0" applyBorder="0" applyAlignment="0" applyProtection="0"/>
    <xf numFmtId="173" fontId="17" fillId="0" borderId="0" applyFont="0" applyFill="0" applyBorder="0" applyAlignment="0" applyProtection="0"/>
    <xf numFmtId="172" fontId="17" fillId="0" borderId="0" applyFont="0" applyFill="0" applyBorder="0" applyAlignment="0" applyProtection="0"/>
    <xf numFmtId="178" fontId="2" fillId="0" borderId="0" applyFont="0" applyFill="0" applyBorder="0" applyAlignment="0" applyProtection="0"/>
    <xf numFmtId="0" fontId="25" fillId="32" borderId="0" applyNumberFormat="0" applyBorder="0" applyAlignment="0" applyProtection="0"/>
    <xf numFmtId="0" fontId="26" fillId="0" borderId="0"/>
    <xf numFmtId="0" fontId="2" fillId="0" borderId="0"/>
    <xf numFmtId="0" fontId="3" fillId="0" borderId="0"/>
    <xf numFmtId="0" fontId="17" fillId="33" borderId="49" applyNumberFormat="0" applyFont="0" applyAlignment="0" applyProtection="0"/>
    <xf numFmtId="9" fontId="17" fillId="0" borderId="0" applyFont="0" applyFill="0" applyBorder="0" applyAlignment="0" applyProtection="0"/>
    <xf numFmtId="9" fontId="2" fillId="0" borderId="0" applyFont="0" applyFill="0" applyBorder="0" applyAlignment="0" applyProtection="0"/>
    <xf numFmtId="0" fontId="27" fillId="22" borderId="50"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51" applyNumberFormat="0" applyFill="0" applyAlignment="0" applyProtection="0"/>
    <xf numFmtId="0" fontId="22" fillId="0" borderId="52" applyNumberFormat="0" applyFill="0" applyAlignment="0" applyProtection="0"/>
    <xf numFmtId="0" fontId="32" fillId="0" borderId="53" applyNumberFormat="0" applyFill="0" applyAlignment="0" applyProtection="0"/>
  </cellStyleXfs>
  <cellXfs count="530">
    <xf numFmtId="0" fontId="0" fillId="0" borderId="0" xfId="0"/>
    <xf numFmtId="3" fontId="0" fillId="0" borderId="0" xfId="0" applyNumberFormat="1"/>
    <xf numFmtId="176" fontId="0" fillId="0" borderId="0" xfId="0" applyNumberFormat="1"/>
    <xf numFmtId="174" fontId="0" fillId="0" borderId="0" xfId="0" applyNumberFormat="1"/>
    <xf numFmtId="2" fontId="0" fillId="0" borderId="0" xfId="0" applyNumberFormat="1"/>
    <xf numFmtId="0" fontId="0" fillId="34" borderId="0" xfId="0" applyFill="1"/>
    <xf numFmtId="0" fontId="0" fillId="34" borderId="0" xfId="0" applyFill="1" applyAlignment="1">
      <alignment horizontal="right" wrapText="1"/>
    </xf>
    <xf numFmtId="0" fontId="33" fillId="0" borderId="0" xfId="0" applyFont="1" applyAlignment="1">
      <alignment horizontal="center" vertical="center" wrapText="1"/>
    </xf>
    <xf numFmtId="1" fontId="0" fillId="0" borderId="0" xfId="0" applyNumberFormat="1"/>
    <xf numFmtId="0" fontId="1" fillId="35" borderId="1" xfId="0" applyFont="1" applyFill="1" applyBorder="1" applyAlignment="1">
      <alignment horizontal="center" vertical="center" wrapText="1"/>
    </xf>
    <xf numFmtId="17" fontId="0" fillId="0" borderId="0" xfId="0" applyNumberFormat="1"/>
    <xf numFmtId="3" fontId="0" fillId="0" borderId="0" xfId="0" applyNumberFormat="1" applyBorder="1" applyAlignment="1">
      <alignment horizontal="right" vertical="center" wrapText="1"/>
    </xf>
    <xf numFmtId="0" fontId="2" fillId="36" borderId="2" xfId="0" applyFont="1" applyFill="1" applyBorder="1" applyAlignment="1">
      <alignment horizontal="center" vertical="center"/>
    </xf>
    <xf numFmtId="0" fontId="2" fillId="36" borderId="3" xfId="0" applyFont="1" applyFill="1" applyBorder="1" applyAlignment="1">
      <alignment horizontal="center" vertical="center"/>
    </xf>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0" xfId="0" applyFont="1" applyFill="1"/>
    <xf numFmtId="0" fontId="2" fillId="2"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0" xfId="0" applyFont="1" applyFill="1" applyBorder="1"/>
    <xf numFmtId="0" fontId="34" fillId="0" borderId="0" xfId="0" applyFont="1"/>
    <xf numFmtId="0" fontId="1" fillId="35" borderId="0" xfId="0" applyFont="1" applyFill="1" applyBorder="1" applyAlignment="1">
      <alignment horizontal="left" vertical="center"/>
    </xf>
    <xf numFmtId="0" fontId="34" fillId="35" borderId="0" xfId="0" applyFont="1" applyFill="1" applyBorder="1" applyAlignment="1">
      <alignment horizontal="center" vertical="center"/>
    </xf>
    <xf numFmtId="0" fontId="34" fillId="35" borderId="0" xfId="0" applyFont="1" applyFill="1" applyBorder="1"/>
    <xf numFmtId="0" fontId="2" fillId="36" borderId="10" xfId="0" applyFont="1" applyFill="1" applyBorder="1" applyAlignment="1">
      <alignment horizontal="center" vertical="center"/>
    </xf>
    <xf numFmtId="0" fontId="2" fillId="36" borderId="4" xfId="0" applyFont="1" applyFill="1" applyBorder="1" applyAlignment="1">
      <alignment horizontal="center" vertical="center"/>
    </xf>
    <xf numFmtId="0" fontId="2" fillId="36" borderId="9" xfId="0" applyFont="1" applyFill="1" applyBorder="1" applyAlignment="1">
      <alignment horizontal="center" vertical="center"/>
    </xf>
    <xf numFmtId="0" fontId="2" fillId="35" borderId="4" xfId="0" applyFont="1" applyFill="1" applyBorder="1"/>
    <xf numFmtId="177" fontId="2" fillId="35" borderId="4" xfId="31" applyNumberFormat="1" applyFont="1" applyFill="1" applyBorder="1"/>
    <xf numFmtId="177" fontId="2" fillId="35" borderId="4" xfId="31" applyNumberFormat="1" applyFont="1" applyFill="1" applyBorder="1" applyAlignment="1">
      <alignment horizontal="center"/>
    </xf>
    <xf numFmtId="177" fontId="1" fillId="35" borderId="3" xfId="31" applyNumberFormat="1" applyFont="1" applyFill="1" applyBorder="1"/>
    <xf numFmtId="0" fontId="2" fillId="35" borderId="5" xfId="0" applyFont="1" applyFill="1" applyBorder="1"/>
    <xf numFmtId="177" fontId="2" fillId="35" borderId="5" xfId="31" applyNumberFormat="1" applyFont="1" applyFill="1" applyBorder="1"/>
    <xf numFmtId="177" fontId="2" fillId="35" borderId="5" xfId="31" applyNumberFormat="1" applyFont="1" applyFill="1" applyBorder="1" applyAlignment="1">
      <alignment horizontal="center"/>
    </xf>
    <xf numFmtId="177" fontId="1" fillId="35" borderId="11" xfId="31" applyNumberFormat="1" applyFont="1" applyFill="1" applyBorder="1"/>
    <xf numFmtId="0" fontId="2" fillId="35" borderId="6" xfId="0" applyFont="1" applyFill="1" applyBorder="1"/>
    <xf numFmtId="177" fontId="2" fillId="35" borderId="6" xfId="31" applyNumberFormat="1" applyFont="1" applyFill="1" applyBorder="1"/>
    <xf numFmtId="177" fontId="2" fillId="35" borderId="8" xfId="31" applyNumberFormat="1" applyFont="1" applyFill="1" applyBorder="1" applyAlignment="1">
      <alignment horizontal="center"/>
    </xf>
    <xf numFmtId="177" fontId="2" fillId="35" borderId="8" xfId="31" applyNumberFormat="1" applyFont="1" applyFill="1" applyBorder="1"/>
    <xf numFmtId="177" fontId="1" fillId="35" borderId="12" xfId="31" applyNumberFormat="1" applyFont="1" applyFill="1" applyBorder="1"/>
    <xf numFmtId="0" fontId="2" fillId="35" borderId="7" xfId="0" applyFont="1" applyFill="1" applyBorder="1"/>
    <xf numFmtId="177" fontId="2" fillId="35" borderId="7" xfId="31" applyNumberFormat="1" applyFont="1" applyFill="1" applyBorder="1"/>
    <xf numFmtId="177" fontId="1" fillId="35" borderId="13" xfId="31" applyNumberFormat="1" applyFont="1" applyFill="1" applyBorder="1"/>
    <xf numFmtId="177" fontId="1" fillId="35" borderId="14" xfId="31" applyNumberFormat="1" applyFont="1" applyFill="1" applyBorder="1"/>
    <xf numFmtId="177" fontId="2" fillId="35" borderId="7" xfId="31" applyNumberFormat="1" applyFont="1" applyFill="1" applyBorder="1" applyAlignment="1">
      <alignment horizontal="center"/>
    </xf>
    <xf numFmtId="0" fontId="2" fillId="35" borderId="8" xfId="0" applyFont="1" applyFill="1" applyBorder="1"/>
    <xf numFmtId="0" fontId="34" fillId="35" borderId="0" xfId="0" applyFont="1" applyFill="1"/>
    <xf numFmtId="177" fontId="2" fillId="35" borderId="0" xfId="31" applyNumberFormat="1" applyFont="1" applyFill="1"/>
    <xf numFmtId="177" fontId="2" fillId="35" borderId="0" xfId="31" applyNumberFormat="1" applyFont="1" applyFill="1" applyBorder="1"/>
    <xf numFmtId="177" fontId="2" fillId="35" borderId="0" xfId="31" applyNumberFormat="1" applyFont="1" applyFill="1" applyBorder="1" applyAlignment="1">
      <alignment horizontal="center" vertical="center"/>
    </xf>
    <xf numFmtId="177" fontId="2" fillId="35" borderId="8" xfId="31" applyNumberFormat="1" applyFont="1" applyFill="1" applyBorder="1" applyAlignment="1">
      <alignment horizontal="center" vertical="center"/>
    </xf>
    <xf numFmtId="0" fontId="34" fillId="35" borderId="0" xfId="0" applyFont="1" applyFill="1" applyBorder="1" applyAlignment="1">
      <alignment horizontal="left" vertical="center"/>
    </xf>
    <xf numFmtId="0" fontId="34" fillId="2" borderId="0" xfId="0" applyFont="1" applyFill="1" applyBorder="1" applyAlignment="1">
      <alignment horizontal="center" vertical="center"/>
    </xf>
    <xf numFmtId="0" fontId="34" fillId="2" borderId="0" xfId="0" applyFont="1" applyFill="1" applyBorder="1"/>
    <xf numFmtId="0" fontId="2" fillId="3" borderId="15" xfId="0" applyFont="1" applyFill="1" applyBorder="1" applyAlignment="1">
      <alignment horizontal="center" vertical="center"/>
    </xf>
    <xf numFmtId="0" fontId="2" fillId="3" borderId="10" xfId="0" applyFont="1" applyFill="1" applyBorder="1" applyAlignment="1">
      <alignment horizontal="center" vertical="center"/>
    </xf>
    <xf numFmtId="177" fontId="2" fillId="2" borderId="4" xfId="31" applyNumberFormat="1" applyFont="1" applyFill="1" applyBorder="1" applyAlignment="1">
      <alignment horizontal="right"/>
    </xf>
    <xf numFmtId="177" fontId="2" fillId="2" borderId="5" xfId="31" applyNumberFormat="1" applyFont="1" applyFill="1" applyBorder="1" applyAlignment="1">
      <alignment horizontal="right"/>
    </xf>
    <xf numFmtId="177" fontId="2" fillId="2" borderId="8" xfId="31" applyNumberFormat="1" applyFont="1" applyFill="1" applyBorder="1" applyAlignment="1">
      <alignment horizontal="right"/>
    </xf>
    <xf numFmtId="177" fontId="2" fillId="2" borderId="7" xfId="31" applyNumberFormat="1" applyFont="1" applyFill="1" applyBorder="1" applyAlignment="1">
      <alignment horizontal="right"/>
    </xf>
    <xf numFmtId="0" fontId="34" fillId="2" borderId="0" xfId="0" applyFont="1" applyFill="1"/>
    <xf numFmtId="0" fontId="2" fillId="3" borderId="2" xfId="0" applyFont="1" applyFill="1" applyBorder="1" applyAlignment="1">
      <alignment horizontal="center" vertical="center"/>
    </xf>
    <xf numFmtId="0" fontId="34" fillId="2" borderId="0" xfId="0" applyFont="1" applyFill="1" applyBorder="1" applyAlignment="1">
      <alignment horizontal="left" vertical="center"/>
    </xf>
    <xf numFmtId="177" fontId="1" fillId="2" borderId="0" xfId="31" applyNumberFormat="1" applyFont="1" applyFill="1" applyBorder="1"/>
    <xf numFmtId="177" fontId="2" fillId="2" borderId="4" xfId="31" applyNumberFormat="1" applyFont="1" applyFill="1" applyBorder="1" applyAlignment="1">
      <alignment horizontal="center" vertical="center"/>
    </xf>
    <xf numFmtId="177" fontId="2" fillId="2" borderId="5" xfId="31" applyNumberFormat="1" applyFont="1" applyFill="1" applyBorder="1" applyAlignment="1">
      <alignment horizontal="center" vertical="center"/>
    </xf>
    <xf numFmtId="177" fontId="2" fillId="2" borderId="6" xfId="31" applyNumberFormat="1" applyFont="1" applyFill="1" applyBorder="1" applyAlignment="1">
      <alignment vertical="center"/>
    </xf>
    <xf numFmtId="0" fontId="32" fillId="0" borderId="0" xfId="0" applyFont="1"/>
    <xf numFmtId="0" fontId="0" fillId="0" borderId="0" xfId="0" applyAlignment="1">
      <alignment vertical="center"/>
    </xf>
    <xf numFmtId="177" fontId="34" fillId="0" borderId="0" xfId="0" applyNumberFormat="1" applyFont="1"/>
    <xf numFmtId="0" fontId="34" fillId="0" borderId="16" xfId="0" applyFont="1" applyBorder="1"/>
    <xf numFmtId="0" fontId="34" fillId="0" borderId="6" xfId="0" applyFont="1" applyBorder="1"/>
    <xf numFmtId="177" fontId="34" fillId="0" borderId="6" xfId="0" applyNumberFormat="1" applyFont="1" applyBorder="1"/>
    <xf numFmtId="9" fontId="34" fillId="0" borderId="6" xfId="39" applyFont="1" applyBorder="1"/>
    <xf numFmtId="0" fontId="34" fillId="0" borderId="5" xfId="0" applyFont="1" applyBorder="1"/>
    <xf numFmtId="177" fontId="34" fillId="0" borderId="5" xfId="0" applyNumberFormat="1" applyFont="1" applyBorder="1"/>
    <xf numFmtId="9" fontId="34" fillId="0" borderId="5" xfId="39" applyFont="1" applyBorder="1"/>
    <xf numFmtId="0" fontId="35" fillId="0" borderId="0" xfId="0" applyFont="1" applyAlignment="1">
      <alignment horizontal="justify"/>
    </xf>
    <xf numFmtId="0" fontId="8" fillId="0" borderId="0" xfId="0" applyFont="1" applyAlignment="1">
      <alignment horizontal="justify"/>
    </xf>
    <xf numFmtId="0" fontId="36" fillId="0" borderId="0" xfId="0" applyFont="1" applyAlignment="1">
      <alignment horizontal="justify"/>
    </xf>
    <xf numFmtId="0" fontId="0" fillId="0" borderId="0" xfId="0"/>
    <xf numFmtId="0" fontId="37" fillId="0" borderId="17" xfId="0" applyFont="1" applyBorder="1" applyAlignment="1">
      <alignment horizontal="center"/>
    </xf>
    <xf numFmtId="0" fontId="37" fillId="0" borderId="18" xfId="0" applyFont="1" applyBorder="1" applyAlignment="1">
      <alignment horizont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38" fillId="0" borderId="0" xfId="35" applyFont="1"/>
    <xf numFmtId="0" fontId="39" fillId="0" borderId="0" xfId="35" applyFont="1"/>
    <xf numFmtId="0" fontId="26" fillId="0" borderId="0" xfId="35"/>
    <xf numFmtId="0" fontId="40" fillId="0" borderId="0" xfId="35" applyFont="1" applyAlignment="1">
      <alignment horizontal="center"/>
    </xf>
    <xf numFmtId="17" fontId="40" fillId="0" borderId="0" xfId="35" quotePrefix="1" applyNumberFormat="1" applyFont="1" applyAlignment="1">
      <alignment horizontal="center"/>
    </xf>
    <xf numFmtId="0" fontId="41" fillId="0" borderId="0" xfId="35" applyFont="1" applyAlignment="1">
      <alignment horizontal="left" indent="15"/>
    </xf>
    <xf numFmtId="0" fontId="42" fillId="0" borderId="0" xfId="35" applyFont="1" applyAlignment="1">
      <alignment horizontal="center"/>
    </xf>
    <xf numFmtId="0" fontId="43" fillId="0" borderId="0" xfId="35" applyFont="1" applyAlignment="1"/>
    <xf numFmtId="0" fontId="44" fillId="0" borderId="0" xfId="35" applyFont="1"/>
    <xf numFmtId="0" fontId="38" fillId="0" borderId="0" xfId="35" quotePrefix="1" applyFont="1"/>
    <xf numFmtId="0" fontId="11" fillId="0" borderId="0" xfId="35" applyFont="1"/>
    <xf numFmtId="0" fontId="12" fillId="0" borderId="0" xfId="35" applyFont="1"/>
    <xf numFmtId="0" fontId="45" fillId="0" borderId="0" xfId="35" applyFont="1"/>
    <xf numFmtId="0" fontId="1" fillId="0" borderId="0" xfId="35" applyFont="1"/>
    <xf numFmtId="0" fontId="4" fillId="0" borderId="0" xfId="37" applyFont="1" applyBorder="1" applyProtection="1"/>
    <xf numFmtId="0" fontId="1" fillId="0" borderId="17" xfId="37" applyFont="1" applyBorder="1" applyAlignment="1" applyProtection="1">
      <alignment horizontal="left"/>
    </xf>
    <xf numFmtId="0" fontId="1" fillId="0" borderId="17" xfId="37" applyFont="1" applyBorder="1" applyProtection="1"/>
    <xf numFmtId="0" fontId="1" fillId="0" borderId="17" xfId="37" applyFont="1" applyBorder="1" applyAlignment="1" applyProtection="1">
      <alignment horizontal="center"/>
    </xf>
    <xf numFmtId="17" fontId="40" fillId="0" borderId="0" xfId="35" applyNumberFormat="1" applyFont="1" applyAlignment="1">
      <alignment horizontal="left"/>
    </xf>
    <xf numFmtId="0" fontId="2" fillId="0" borderId="0" xfId="37" applyFont="1" applyBorder="1" applyProtection="1"/>
    <xf numFmtId="0" fontId="2" fillId="0" borderId="0" xfId="37" applyFont="1" applyBorder="1" applyAlignment="1" applyProtection="1">
      <alignment horizontal="center"/>
    </xf>
    <xf numFmtId="0" fontId="11" fillId="0" borderId="0" xfId="37" applyFont="1" applyBorder="1" applyAlignment="1" applyProtection="1">
      <alignment horizontal="left"/>
    </xf>
    <xf numFmtId="0" fontId="11" fillId="0" borderId="0" xfId="37" applyFont="1" applyBorder="1" applyAlignment="1" applyProtection="1">
      <alignment horizontal="center"/>
    </xf>
    <xf numFmtId="0" fontId="4" fillId="0" borderId="0" xfId="37" applyFont="1" applyBorder="1" applyAlignment="1" applyProtection="1">
      <alignment horizontal="left"/>
    </xf>
    <xf numFmtId="0" fontId="4" fillId="0" borderId="0" xfId="37" applyFont="1" applyBorder="1" applyAlignment="1" applyProtection="1">
      <alignment horizontal="right"/>
    </xf>
    <xf numFmtId="0" fontId="13" fillId="0" borderId="17" xfId="37" applyFont="1" applyBorder="1" applyAlignment="1" applyProtection="1">
      <alignment horizontal="left"/>
    </xf>
    <xf numFmtId="0" fontId="13" fillId="0" borderId="17" xfId="37" applyFont="1" applyBorder="1" applyProtection="1"/>
    <xf numFmtId="0" fontId="13" fillId="0" borderId="0" xfId="37" applyFont="1" applyBorder="1" applyAlignment="1" applyProtection="1">
      <alignment horizontal="left"/>
    </xf>
    <xf numFmtId="0" fontId="4" fillId="0" borderId="19" xfId="37" applyFont="1" applyBorder="1" applyAlignment="1" applyProtection="1">
      <alignment horizontal="left"/>
    </xf>
    <xf numFmtId="0" fontId="4" fillId="0" borderId="19" xfId="37" applyFont="1" applyBorder="1" applyProtection="1"/>
    <xf numFmtId="0" fontId="4" fillId="0" borderId="19" xfId="37" applyFont="1" applyBorder="1" applyAlignment="1" applyProtection="1">
      <alignment horizontal="right"/>
    </xf>
    <xf numFmtId="0" fontId="11" fillId="0" borderId="0" xfId="35" applyFont="1" applyBorder="1" applyAlignment="1">
      <alignment horizontal="justify" vertical="center" wrapText="1"/>
    </xf>
    <xf numFmtId="0" fontId="14" fillId="0" borderId="0" xfId="35" applyFont="1" applyBorder="1" applyAlignment="1">
      <alignment horizontal="justify" vertical="top" wrapText="1"/>
    </xf>
    <xf numFmtId="0" fontId="26" fillId="0" borderId="0" xfId="35" applyBorder="1"/>
    <xf numFmtId="0" fontId="34" fillId="0" borderId="0" xfId="0" applyFont="1" applyAlignment="1"/>
    <xf numFmtId="0" fontId="1" fillId="0" borderId="0" xfId="0" applyFont="1" applyFill="1" applyBorder="1" applyAlignment="1">
      <alignment horizontal="center" vertical="center"/>
    </xf>
    <xf numFmtId="174" fontId="34" fillId="0" borderId="0" xfId="0" applyNumberFormat="1" applyFont="1"/>
    <xf numFmtId="0" fontId="1" fillId="0" borderId="0" xfId="0" applyFont="1" applyFill="1" applyBorder="1" applyAlignment="1">
      <alignment vertical="center" wrapText="1"/>
    </xf>
    <xf numFmtId="0" fontId="37" fillId="0" borderId="0" xfId="0" applyFont="1"/>
    <xf numFmtId="0" fontId="37" fillId="0" borderId="20" xfId="0" applyFont="1" applyBorder="1" applyAlignment="1">
      <alignment horizontal="center" vertical="top"/>
    </xf>
    <xf numFmtId="0" fontId="37" fillId="0" borderId="6" xfId="0" applyFont="1" applyBorder="1" applyAlignment="1">
      <alignment horizontal="center" vertical="top"/>
    </xf>
    <xf numFmtId="3" fontId="34" fillId="0" borderId="16" xfId="0" applyNumberFormat="1" applyFont="1" applyBorder="1"/>
    <xf numFmtId="0" fontId="34" fillId="0" borderId="16" xfId="0" applyFont="1" applyBorder="1" applyAlignment="1">
      <alignment horizontal="center" vertical="center"/>
    </xf>
    <xf numFmtId="0" fontId="46" fillId="0" borderId="0" xfId="0" applyFont="1" applyAlignment="1">
      <alignment horizontal="center"/>
    </xf>
    <xf numFmtId="3" fontId="2" fillId="0" borderId="0" xfId="0" applyNumberFormat="1" applyFont="1" applyBorder="1"/>
    <xf numFmtId="3" fontId="2" fillId="0" borderId="0" xfId="32"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34" fillId="0" borderId="0" xfId="0" applyFont="1" applyBorder="1"/>
    <xf numFmtId="0" fontId="1" fillId="35" borderId="0" xfId="0" applyFont="1" applyFill="1" applyBorder="1" applyAlignment="1">
      <alignment horizontal="center" vertical="center" wrapText="1"/>
    </xf>
    <xf numFmtId="0" fontId="8" fillId="0" borderId="0" xfId="0" applyFont="1" applyFill="1" applyAlignment="1">
      <alignment horizontal="justify"/>
    </xf>
    <xf numFmtId="0" fontId="10" fillId="0" borderId="0" xfId="0" applyFont="1" applyFill="1" applyAlignment="1">
      <alignment horizontal="justify"/>
    </xf>
    <xf numFmtId="0" fontId="36" fillId="0" borderId="0" xfId="0" applyFont="1" applyFill="1" applyAlignment="1">
      <alignment horizontal="justify"/>
    </xf>
    <xf numFmtId="0" fontId="34" fillId="0" borderId="54" xfId="0" applyFont="1" applyBorder="1" applyAlignment="1">
      <alignment vertical="top" wrapText="1"/>
    </xf>
    <xf numFmtId="0" fontId="34" fillId="0" borderId="55" xfId="0" applyFont="1" applyBorder="1" applyAlignment="1">
      <alignment vertical="top" wrapText="1"/>
    </xf>
    <xf numFmtId="0" fontId="37" fillId="0" borderId="0" xfId="0" applyFont="1" applyBorder="1" applyAlignment="1">
      <alignment horizontal="center"/>
    </xf>
    <xf numFmtId="177" fontId="34" fillId="0" borderId="0" xfId="0" applyNumberFormat="1" applyFont="1" applyBorder="1"/>
    <xf numFmtId="0" fontId="34" fillId="0" borderId="0" xfId="0" applyFont="1" applyBorder="1" applyAlignment="1">
      <alignment horizontal="left"/>
    </xf>
    <xf numFmtId="0" fontId="34" fillId="0" borderId="56" xfId="0" applyFont="1" applyBorder="1" applyAlignment="1">
      <alignment vertical="top" wrapText="1"/>
    </xf>
    <xf numFmtId="0" fontId="11" fillId="0" borderId="0" xfId="35" applyFont="1" applyAlignment="1">
      <alignment horizontal="left"/>
    </xf>
    <xf numFmtId="0" fontId="37" fillId="0" borderId="22" xfId="0" applyFont="1" applyBorder="1" applyAlignment="1">
      <alignment horizontal="center"/>
    </xf>
    <xf numFmtId="0" fontId="37" fillId="0" borderId="20" xfId="0" applyFont="1" applyBorder="1" applyAlignment="1">
      <alignment horizontal="center" vertical="top"/>
    </xf>
    <xf numFmtId="0" fontId="0" fillId="0" borderId="0" xfId="0"/>
    <xf numFmtId="0" fontId="34" fillId="0" borderId="56" xfId="0" applyFont="1" applyBorder="1" applyAlignment="1">
      <alignment horizontal="justify" vertical="top" wrapText="1"/>
    </xf>
    <xf numFmtId="0" fontId="34" fillId="0" borderId="54" xfId="0" applyFont="1" applyBorder="1" applyAlignment="1">
      <alignment horizontal="justify" vertical="top" wrapText="1"/>
    </xf>
    <xf numFmtId="0" fontId="34" fillId="0" borderId="55" xfId="0" applyFont="1" applyBorder="1" applyAlignment="1">
      <alignment horizontal="justify" vertical="top" wrapText="1"/>
    </xf>
    <xf numFmtId="0" fontId="34" fillId="0" borderId="56" xfId="0" applyFont="1" applyBorder="1" applyAlignment="1">
      <alignment horizontal="left" vertical="top" wrapText="1"/>
    </xf>
    <xf numFmtId="0" fontId="34" fillId="0" borderId="54" xfId="0" applyFont="1" applyBorder="1" applyAlignment="1">
      <alignment horizontal="left" vertical="top" wrapText="1"/>
    </xf>
    <xf numFmtId="0" fontId="34" fillId="0" borderId="55" xfId="0" applyFont="1" applyBorder="1" applyAlignment="1">
      <alignment horizontal="left" vertical="top" wrapText="1"/>
    </xf>
    <xf numFmtId="174" fontId="2" fillId="0" borderId="23" xfId="0" applyNumberFormat="1" applyFont="1" applyFill="1" applyBorder="1" applyAlignment="1">
      <alignment horizontal="center" vertical="center"/>
    </xf>
    <xf numFmtId="0" fontId="34" fillId="0" borderId="6" xfId="0" applyFont="1" applyFill="1" applyBorder="1" applyAlignment="1">
      <alignment vertical="center"/>
    </xf>
    <xf numFmtId="0" fontId="34" fillId="0" borderId="8" xfId="0" applyFont="1" applyFill="1" applyBorder="1" applyAlignment="1">
      <alignment vertical="center"/>
    </xf>
    <xf numFmtId="0" fontId="1" fillId="0" borderId="16" xfId="0" applyFont="1" applyFill="1" applyBorder="1" applyAlignment="1">
      <alignment vertical="center"/>
    </xf>
    <xf numFmtId="174" fontId="1" fillId="0" borderId="16" xfId="0" applyNumberFormat="1" applyFont="1" applyFill="1" applyBorder="1" applyAlignment="1">
      <alignment horizontal="center" vertical="center"/>
    </xf>
    <xf numFmtId="174" fontId="1" fillId="0" borderId="16" xfId="39" applyNumberFormat="1" applyFont="1" applyFill="1" applyBorder="1" applyAlignment="1">
      <alignment horizontal="center" vertical="center"/>
    </xf>
    <xf numFmtId="175" fontId="1" fillId="0" borderId="16" xfId="39" applyNumberFormat="1" applyFont="1" applyFill="1" applyBorder="1" applyAlignment="1">
      <alignment horizontal="center" vertical="center"/>
    </xf>
    <xf numFmtId="174" fontId="2" fillId="0" borderId="6" xfId="0" applyNumberFormat="1" applyFont="1" applyFill="1" applyBorder="1" applyAlignment="1">
      <alignment horizontal="center" vertical="center"/>
    </xf>
    <xf numFmtId="174" fontId="2" fillId="0" borderId="8" xfId="0" applyNumberFormat="1" applyFont="1" applyFill="1" applyBorder="1" applyAlignment="1">
      <alignment horizontal="center" vertical="center"/>
    </xf>
    <xf numFmtId="174" fontId="2" fillId="0" borderId="5" xfId="0" applyNumberFormat="1" applyFont="1" applyFill="1" applyBorder="1" applyAlignment="1">
      <alignment horizontal="center" vertical="center"/>
    </xf>
    <xf numFmtId="174" fontId="2" fillId="0" borderId="24" xfId="0" applyNumberFormat="1" applyFont="1" applyFill="1" applyBorder="1" applyAlignment="1">
      <alignment horizontal="center" vertical="center"/>
    </xf>
    <xf numFmtId="174" fontId="2" fillId="0" borderId="25" xfId="0" applyNumberFormat="1" applyFont="1" applyFill="1" applyBorder="1" applyAlignment="1">
      <alignment horizontal="center" vertical="center"/>
    </xf>
    <xf numFmtId="174" fontId="2" fillId="0" borderId="26" xfId="0" applyNumberFormat="1" applyFont="1" applyFill="1" applyBorder="1" applyAlignment="1">
      <alignment horizontal="center" vertical="center"/>
    </xf>
    <xf numFmtId="175" fontId="1" fillId="0" borderId="6" xfId="39" applyNumberFormat="1" applyFont="1" applyFill="1" applyBorder="1" applyAlignment="1">
      <alignment horizontal="center" vertical="center"/>
    </xf>
    <xf numFmtId="175" fontId="1" fillId="0" borderId="8" xfId="39" applyNumberFormat="1" applyFont="1" applyFill="1" applyBorder="1" applyAlignment="1">
      <alignment horizontal="center" vertical="center"/>
    </xf>
    <xf numFmtId="175" fontId="1" fillId="0" borderId="5" xfId="39" applyNumberFormat="1" applyFont="1" applyFill="1" applyBorder="1" applyAlignment="1">
      <alignment horizontal="center" vertical="center"/>
    </xf>
    <xf numFmtId="17" fontId="1" fillId="0" borderId="16" xfId="0" applyNumberFormat="1" applyFont="1" applyFill="1" applyBorder="1" applyAlignment="1">
      <alignment horizontal="center" vertical="center" wrapText="1"/>
    </xf>
    <xf numFmtId="0" fontId="34" fillId="0" borderId="20" xfId="0" applyFont="1" applyFill="1" applyBorder="1" applyAlignment="1">
      <alignment vertical="center"/>
    </xf>
    <xf numFmtId="0" fontId="34" fillId="0" borderId="24" xfId="0" applyFont="1" applyFill="1" applyBorder="1" applyAlignment="1">
      <alignment vertical="center"/>
    </xf>
    <xf numFmtId="0" fontId="34" fillId="0" borderId="25" xfId="0" applyFont="1" applyFill="1" applyBorder="1" applyAlignment="1">
      <alignment vertical="center"/>
    </xf>
    <xf numFmtId="0" fontId="34" fillId="0" borderId="0" xfId="0" applyFont="1" applyFill="1" applyBorder="1"/>
    <xf numFmtId="174" fontId="1" fillId="0" borderId="5" xfId="0" applyNumberFormat="1" applyFont="1" applyFill="1" applyBorder="1" applyAlignment="1">
      <alignment horizontal="center" vertical="center"/>
    </xf>
    <xf numFmtId="174" fontId="1" fillId="0" borderId="5" xfId="39" applyNumberFormat="1" applyFont="1" applyFill="1" applyBorder="1" applyAlignment="1">
      <alignment horizontal="center" vertical="center"/>
    </xf>
    <xf numFmtId="175" fontId="1" fillId="0" borderId="27" xfId="39" applyNumberFormat="1" applyFont="1" applyFill="1" applyBorder="1" applyAlignment="1">
      <alignment horizontal="center" vertical="center"/>
    </xf>
    <xf numFmtId="175" fontId="1" fillId="0" borderId="23" xfId="39" applyNumberFormat="1" applyFont="1" applyFill="1" applyBorder="1" applyAlignment="1">
      <alignment horizontal="center" vertical="center"/>
    </xf>
    <xf numFmtId="4" fontId="1" fillId="0" borderId="16" xfId="0" applyNumberFormat="1" applyFont="1" applyFill="1" applyBorder="1" applyAlignment="1">
      <alignment horizontal="center" vertical="center"/>
    </xf>
    <xf numFmtId="0" fontId="1" fillId="0" borderId="22" xfId="0" applyFont="1" applyFill="1" applyBorder="1" applyAlignment="1">
      <alignment vertical="center"/>
    </xf>
    <xf numFmtId="4" fontId="2" fillId="0" borderId="6" xfId="0" applyNumberFormat="1" applyFont="1" applyFill="1" applyBorder="1" applyAlignment="1">
      <alignment horizontal="center" vertical="center"/>
    </xf>
    <xf numFmtId="4" fontId="2" fillId="0" borderId="8" xfId="0" applyNumberFormat="1" applyFont="1" applyFill="1" applyBorder="1" applyAlignment="1">
      <alignment horizontal="center" vertical="center"/>
    </xf>
    <xf numFmtId="175" fontId="1" fillId="0" borderId="18" xfId="39" applyNumberFormat="1" applyFont="1" applyFill="1" applyBorder="1" applyAlignment="1">
      <alignment horizontal="center" vertical="center"/>
    </xf>
    <xf numFmtId="0" fontId="2" fillId="0" borderId="16" xfId="0" applyFont="1" applyBorder="1" applyAlignment="1">
      <alignment horizontal="center" vertical="center" wrapText="1"/>
    </xf>
    <xf numFmtId="0" fontId="2" fillId="35" borderId="16" xfId="0" applyFont="1" applyFill="1" applyBorder="1"/>
    <xf numFmtId="3" fontId="2" fillId="35" borderId="16" xfId="32" applyNumberFormat="1" applyFont="1" applyFill="1" applyBorder="1" applyAlignment="1">
      <alignment horizontal="center"/>
    </xf>
    <xf numFmtId="3" fontId="2" fillId="35" borderId="16" xfId="0" applyNumberFormat="1" applyFont="1" applyFill="1" applyBorder="1" applyAlignment="1">
      <alignment horizontal="center"/>
    </xf>
    <xf numFmtId="0" fontId="2" fillId="37" borderId="16" xfId="0" applyFont="1" applyFill="1" applyBorder="1"/>
    <xf numFmtId="3" fontId="2" fillId="37" borderId="16" xfId="0" applyNumberFormat="1" applyFont="1" applyFill="1" applyBorder="1" applyAlignment="1">
      <alignment horizontal="center" vertical="center"/>
    </xf>
    <xf numFmtId="0" fontId="2" fillId="37" borderId="16" xfId="0" applyFont="1" applyFill="1" applyBorder="1" applyAlignment="1">
      <alignment vertical="center"/>
    </xf>
    <xf numFmtId="3" fontId="2" fillId="37" borderId="16" xfId="0" applyNumberFormat="1" applyFont="1" applyFill="1" applyBorder="1" applyAlignment="1">
      <alignment horizontal="center"/>
    </xf>
    <xf numFmtId="174" fontId="2" fillId="35" borderId="16" xfId="32" applyNumberFormat="1" applyFont="1" applyFill="1" applyBorder="1" applyAlignment="1">
      <alignment horizontal="center"/>
    </xf>
    <xf numFmtId="174" fontId="2" fillId="35" borderId="16" xfId="0" applyNumberFormat="1" applyFont="1" applyFill="1" applyBorder="1" applyAlignment="1">
      <alignment horizontal="center"/>
    </xf>
    <xf numFmtId="3" fontId="2" fillId="37" borderId="16" xfId="32" applyNumberFormat="1" applyFont="1" applyFill="1" applyBorder="1" applyAlignment="1">
      <alignment horizontal="center"/>
    </xf>
    <xf numFmtId="175" fontId="2" fillId="35" borderId="16" xfId="39" applyNumberFormat="1" applyFont="1" applyFill="1" applyBorder="1" applyAlignment="1">
      <alignment horizontal="center"/>
    </xf>
    <xf numFmtId="0" fontId="2" fillId="0" borderId="0" xfId="0" applyFont="1" applyFill="1" applyBorder="1"/>
    <xf numFmtId="175" fontId="15" fillId="0" borderId="0" xfId="39" applyNumberFormat="1" applyFont="1" applyFill="1" applyBorder="1" applyAlignment="1">
      <alignment horizontal="center"/>
    </xf>
    <xf numFmtId="0" fontId="2" fillId="0" borderId="0" xfId="0" applyFont="1"/>
    <xf numFmtId="175" fontId="2" fillId="0" borderId="0" xfId="39" applyNumberFormat="1" applyFont="1" applyFill="1" applyBorder="1" applyAlignment="1">
      <alignment horizontal="center"/>
    </xf>
    <xf numFmtId="0" fontId="37" fillId="0" borderId="57" xfId="0" applyFont="1" applyBorder="1" applyAlignment="1">
      <alignment horizontal="center" vertical="top" wrapText="1"/>
    </xf>
    <xf numFmtId="0" fontId="34" fillId="0" borderId="8" xfId="0" applyFont="1" applyBorder="1"/>
    <xf numFmtId="3" fontId="1" fillId="0" borderId="0" xfId="36" applyNumberFormat="1" applyFont="1" applyFill="1" applyBorder="1"/>
    <xf numFmtId="3" fontId="2" fillId="0" borderId="0" xfId="36" applyNumberFormat="1" applyFont="1" applyFill="1" applyBorder="1"/>
    <xf numFmtId="0" fontId="1" fillId="0" borderId="0" xfId="36" applyFont="1" applyFill="1" applyAlignment="1">
      <alignment vertical="center"/>
    </xf>
    <xf numFmtId="174" fontId="2" fillId="0" borderId="0" xfId="36" applyNumberFormat="1" applyFont="1" applyFill="1" applyAlignment="1">
      <alignment vertical="center"/>
    </xf>
    <xf numFmtId="0" fontId="2" fillId="0" borderId="0" xfId="36" applyFont="1" applyFill="1" applyAlignment="1">
      <alignment vertical="center"/>
    </xf>
    <xf numFmtId="0" fontId="1" fillId="0" borderId="0" xfId="36" applyFont="1" applyFill="1" applyBorder="1" applyAlignment="1">
      <alignment horizontal="center"/>
    </xf>
    <xf numFmtId="0" fontId="1" fillId="0" borderId="0" xfId="36" applyFont="1" applyFill="1" applyBorder="1" applyAlignment="1">
      <alignment vertical="center"/>
    </xf>
    <xf numFmtId="0" fontId="1" fillId="0" borderId="28" xfId="36" applyFont="1" applyFill="1" applyBorder="1" applyAlignment="1">
      <alignment horizontal="center"/>
    </xf>
    <xf numFmtId="0" fontId="1" fillId="0" borderId="29" xfId="36" applyFont="1" applyFill="1" applyBorder="1" applyAlignment="1">
      <alignment horizontal="center"/>
    </xf>
    <xf numFmtId="0" fontId="1" fillId="0" borderId="29" xfId="36" quotePrefix="1" applyFont="1" applyFill="1" applyBorder="1" applyAlignment="1">
      <alignment horizontal="right"/>
    </xf>
    <xf numFmtId="0" fontId="2" fillId="0" borderId="0" xfId="36" applyFont="1" applyFill="1" applyBorder="1"/>
    <xf numFmtId="174" fontId="1" fillId="0" borderId="0" xfId="36" applyNumberFormat="1" applyFont="1" applyFill="1" applyBorder="1"/>
    <xf numFmtId="174" fontId="1" fillId="0" borderId="0" xfId="36" applyNumberFormat="1" applyFont="1" applyFill="1" applyAlignment="1">
      <alignment vertical="center"/>
    </xf>
    <xf numFmtId="3" fontId="1" fillId="0" borderId="0" xfId="36" applyNumberFormat="1" applyFont="1" applyFill="1" applyBorder="1" applyAlignment="1">
      <alignment vertical="center" wrapText="1"/>
    </xf>
    <xf numFmtId="174" fontId="1" fillId="0" borderId="0" xfId="36" applyNumberFormat="1" applyFont="1" applyFill="1" applyBorder="1" applyAlignment="1">
      <alignment vertical="center" wrapText="1"/>
    </xf>
    <xf numFmtId="174" fontId="2" fillId="0" borderId="0" xfId="36" applyNumberFormat="1" applyFont="1" applyFill="1" applyBorder="1" applyAlignment="1">
      <alignment vertical="center"/>
    </xf>
    <xf numFmtId="3" fontId="2" fillId="0" borderId="0" xfId="36" applyNumberFormat="1" applyFont="1" applyFill="1" applyBorder="1" applyAlignment="1">
      <alignment vertical="center"/>
    </xf>
    <xf numFmtId="174" fontId="2" fillId="0" borderId="0" xfId="36" applyNumberFormat="1" applyFont="1" applyFill="1" applyBorder="1"/>
    <xf numFmtId="0" fontId="2" fillId="0" borderId="0" xfId="36" applyFont="1" applyFill="1" applyBorder="1" applyAlignment="1">
      <alignment vertical="center"/>
    </xf>
    <xf numFmtId="176" fontId="2" fillId="0" borderId="0" xfId="36" applyNumberFormat="1" applyFont="1" applyFill="1" applyAlignment="1">
      <alignment vertical="center"/>
    </xf>
    <xf numFmtId="176" fontId="1" fillId="0" borderId="0" xfId="36" applyNumberFormat="1" applyFont="1" applyFill="1" applyAlignment="1">
      <alignment vertical="center"/>
    </xf>
    <xf numFmtId="3" fontId="34" fillId="0" borderId="6" xfId="0" applyNumberFormat="1" applyFont="1" applyBorder="1"/>
    <xf numFmtId="3" fontId="34" fillId="0" borderId="0" xfId="0" applyNumberFormat="1" applyFont="1" applyBorder="1"/>
    <xf numFmtId="3" fontId="34" fillId="0" borderId="8" xfId="0" applyNumberFormat="1" applyFont="1" applyBorder="1"/>
    <xf numFmtId="3" fontId="34" fillId="0" borderId="5" xfId="0" applyNumberFormat="1" applyFont="1" applyBorder="1"/>
    <xf numFmtId="4" fontId="34" fillId="0" borderId="6" xfId="0" applyNumberFormat="1" applyFont="1" applyBorder="1"/>
    <xf numFmtId="4" fontId="34" fillId="0" borderId="8" xfId="0" applyNumberFormat="1" applyFont="1" applyBorder="1"/>
    <xf numFmtId="4" fontId="34" fillId="0" borderId="5" xfId="0" applyNumberFormat="1" applyFont="1" applyBorder="1"/>
    <xf numFmtId="3" fontId="34" fillId="0" borderId="0" xfId="0" applyNumberFormat="1" applyFont="1" applyBorder="1" applyAlignment="1">
      <alignment horizontal="right" vertical="center" wrapText="1"/>
    </xf>
    <xf numFmtId="1" fontId="34" fillId="0" borderId="1" xfId="0" applyNumberFormat="1" applyFont="1" applyBorder="1" applyAlignment="1">
      <alignment horizontal="left" vertical="center" wrapText="1"/>
    </xf>
    <xf numFmtId="3" fontId="34" fillId="0" borderId="1" xfId="0" applyNumberFormat="1" applyFont="1" applyBorder="1" applyAlignment="1">
      <alignment horizontal="right" vertical="center" wrapText="1"/>
    </xf>
    <xf numFmtId="0" fontId="34" fillId="0" borderId="0" xfId="0" applyFont="1" applyBorder="1" applyAlignment="1" applyProtection="1">
      <alignment horizontal="center" vertical="center" wrapText="1"/>
    </xf>
    <xf numFmtId="1" fontId="34" fillId="0" borderId="21" xfId="0" applyNumberFormat="1" applyFont="1" applyBorder="1" applyAlignment="1">
      <alignment horizontal="left" vertical="center" wrapText="1"/>
    </xf>
    <xf numFmtId="3" fontId="34" fillId="0" borderId="21" xfId="0" applyNumberFormat="1" applyFont="1" applyBorder="1" applyAlignment="1">
      <alignment horizontal="right" vertical="center" wrapText="1"/>
    </xf>
    <xf numFmtId="1" fontId="34" fillId="0" borderId="16" xfId="0" applyNumberFormat="1" applyFont="1" applyBorder="1" applyAlignment="1">
      <alignment horizontal="left" vertical="center" wrapText="1"/>
    </xf>
    <xf numFmtId="3" fontId="34" fillId="0" borderId="16" xfId="0" applyNumberFormat="1" applyFont="1" applyBorder="1" applyAlignment="1">
      <alignment horizontal="right" vertical="center" wrapText="1"/>
    </xf>
    <xf numFmtId="0" fontId="1" fillId="0" borderId="20" xfId="36" applyFont="1" applyFill="1" applyBorder="1"/>
    <xf numFmtId="0" fontId="1" fillId="0" borderId="24" xfId="36" applyFont="1" applyFill="1" applyBorder="1"/>
    <xf numFmtId="0" fontId="2" fillId="0" borderId="24" xfId="36" applyFont="1" applyFill="1" applyBorder="1"/>
    <xf numFmtId="3" fontId="1" fillId="0" borderId="24" xfId="36" applyNumberFormat="1" applyFont="1" applyFill="1" applyBorder="1" applyAlignment="1">
      <alignment vertical="center" wrapText="1"/>
    </xf>
    <xf numFmtId="0" fontId="2" fillId="0" borderId="25" xfId="36" applyFont="1" applyFill="1" applyBorder="1"/>
    <xf numFmtId="3" fontId="2" fillId="0" borderId="19" xfId="36" applyNumberFormat="1" applyFont="1" applyFill="1" applyBorder="1"/>
    <xf numFmtId="0" fontId="1" fillId="0" borderId="6" xfId="36" applyFont="1" applyFill="1" applyBorder="1"/>
    <xf numFmtId="0" fontId="1" fillId="0" borderId="25" xfId="36" applyFont="1" applyFill="1" applyBorder="1"/>
    <xf numFmtId="0" fontId="1" fillId="0" borderId="8" xfId="36" applyFont="1" applyFill="1" applyBorder="1" applyAlignment="1">
      <alignment horizontal="center"/>
    </xf>
    <xf numFmtId="0" fontId="1" fillId="0" borderId="5" xfId="36" applyFont="1" applyFill="1" applyBorder="1" applyAlignment="1">
      <alignment horizontal="center"/>
    </xf>
    <xf numFmtId="0" fontId="1" fillId="0" borderId="16" xfId="36" applyFont="1" applyFill="1" applyBorder="1" applyAlignment="1">
      <alignment horizontal="center"/>
    </xf>
    <xf numFmtId="0" fontId="2" fillId="0" borderId="20" xfId="36" applyFont="1" applyFill="1" applyBorder="1"/>
    <xf numFmtId="0" fontId="2" fillId="0" borderId="30" xfId="36" applyFont="1" applyFill="1" applyBorder="1"/>
    <xf numFmtId="0" fontId="47" fillId="0" borderId="0" xfId="0" applyFont="1" applyBorder="1"/>
    <xf numFmtId="0" fontId="47" fillId="0" borderId="0" xfId="0" applyFont="1" applyBorder="1" applyAlignment="1" applyProtection="1">
      <alignment horizontal="center" vertical="center" wrapText="1"/>
    </xf>
    <xf numFmtId="0" fontId="34" fillId="0" borderId="0" xfId="0" applyFont="1"/>
    <xf numFmtId="0" fontId="2" fillId="0" borderId="6" xfId="36" applyFont="1" applyFill="1" applyBorder="1"/>
    <xf numFmtId="3" fontId="1" fillId="0" borderId="8" xfId="36" applyNumberFormat="1" applyFont="1" applyFill="1" applyBorder="1" applyAlignment="1">
      <alignment vertical="center" wrapText="1"/>
    </xf>
    <xf numFmtId="0" fontId="2" fillId="0" borderId="8" xfId="36" applyFont="1" applyFill="1" applyBorder="1"/>
    <xf numFmtId="0" fontId="1" fillId="0" borderId="8" xfId="36" applyFont="1" applyFill="1" applyBorder="1"/>
    <xf numFmtId="0" fontId="2" fillId="0" borderId="5" xfId="36" applyFont="1" applyFill="1" applyBorder="1" applyAlignment="1">
      <alignment horizontal="center"/>
    </xf>
    <xf numFmtId="3" fontId="2" fillId="0" borderId="24" xfId="36" applyNumberFormat="1" applyFont="1" applyFill="1" applyBorder="1"/>
    <xf numFmtId="3" fontId="1" fillId="0" borderId="24" xfId="36" applyNumberFormat="1" applyFont="1" applyFill="1" applyBorder="1"/>
    <xf numFmtId="3" fontId="2" fillId="0" borderId="25" xfId="36" applyNumberFormat="1" applyFont="1" applyFill="1" applyBorder="1"/>
    <xf numFmtId="0" fontId="2" fillId="0" borderId="27" xfId="36" applyFont="1" applyFill="1" applyBorder="1" applyAlignment="1">
      <alignment horizontal="center"/>
    </xf>
    <xf numFmtId="174" fontId="1" fillId="0" borderId="23" xfId="36" applyNumberFormat="1" applyFont="1" applyFill="1" applyBorder="1" applyAlignment="1">
      <alignment horizontal="center" vertical="center" wrapText="1"/>
    </xf>
    <xf numFmtId="174" fontId="2" fillId="0" borderId="23" xfId="36" applyNumberFormat="1" applyFont="1" applyFill="1" applyBorder="1" applyAlignment="1">
      <alignment horizontal="center"/>
    </xf>
    <xf numFmtId="174" fontId="1" fillId="0" borderId="23" xfId="36" applyNumberFormat="1" applyFont="1" applyFill="1" applyBorder="1" applyAlignment="1">
      <alignment horizontal="center"/>
    </xf>
    <xf numFmtId="174" fontId="2" fillId="0" borderId="26" xfId="36" applyNumberFormat="1" applyFont="1" applyFill="1" applyBorder="1" applyAlignment="1">
      <alignment horizontal="center"/>
    </xf>
    <xf numFmtId="0" fontId="2" fillId="0" borderId="0" xfId="36" applyFont="1" applyFill="1" applyBorder="1" applyAlignment="1">
      <alignment horizontal="center"/>
    </xf>
    <xf numFmtId="0" fontId="2" fillId="0" borderId="0" xfId="36" applyFont="1" applyFill="1" applyAlignment="1">
      <alignment horizontal="center" vertical="center"/>
    </xf>
    <xf numFmtId="0" fontId="34" fillId="0" borderId="54" xfId="0" applyFont="1" applyBorder="1" applyAlignment="1">
      <alignment horizontal="left" vertical="top" wrapText="1"/>
    </xf>
    <xf numFmtId="3" fontId="2" fillId="0" borderId="0" xfId="36" applyNumberFormat="1" applyFont="1" applyFill="1" applyAlignment="1">
      <alignment vertical="center"/>
    </xf>
    <xf numFmtId="0" fontId="34" fillId="0" borderId="0" xfId="0" applyFont="1"/>
    <xf numFmtId="2" fontId="34" fillId="0" borderId="0" xfId="0" applyNumberFormat="1" applyFont="1"/>
    <xf numFmtId="175" fontId="34" fillId="0" borderId="0" xfId="39" applyNumberFormat="1" applyFont="1"/>
    <xf numFmtId="3" fontId="0" fillId="0" borderId="0" xfId="0" applyNumberFormat="1" applyBorder="1"/>
    <xf numFmtId="0" fontId="2" fillId="0" borderId="0" xfId="0" applyFont="1" applyBorder="1"/>
    <xf numFmtId="4" fontId="2" fillId="35" borderId="16" xfId="0" applyNumberFormat="1" applyFont="1" applyFill="1" applyBorder="1" applyAlignment="1">
      <alignment horizontal="center"/>
    </xf>
    <xf numFmtId="3" fontId="48" fillId="35" borderId="16" xfId="0" applyNumberFormat="1" applyFont="1" applyFill="1" applyBorder="1" applyAlignment="1">
      <alignment horizontal="center"/>
    </xf>
    <xf numFmtId="3" fontId="48" fillId="35" borderId="16" xfId="32" applyNumberFormat="1" applyFont="1" applyFill="1" applyBorder="1" applyAlignment="1">
      <alignment horizontal="center"/>
    </xf>
    <xf numFmtId="3" fontId="48" fillId="37" borderId="16" xfId="0" applyNumberFormat="1" applyFont="1" applyFill="1" applyBorder="1" applyAlignment="1">
      <alignment horizontal="center" vertical="center"/>
    </xf>
    <xf numFmtId="3" fontId="48" fillId="37" borderId="16" xfId="0" applyNumberFormat="1" applyFont="1" applyFill="1" applyBorder="1" applyAlignment="1">
      <alignment horizontal="center"/>
    </xf>
    <xf numFmtId="174" fontId="48" fillId="35" borderId="16" xfId="0" applyNumberFormat="1" applyFont="1" applyFill="1" applyBorder="1" applyAlignment="1">
      <alignment horizontal="center"/>
    </xf>
    <xf numFmtId="175" fontId="49" fillId="35" borderId="16" xfId="39" applyNumberFormat="1" applyFont="1" applyFill="1" applyBorder="1" applyAlignment="1">
      <alignment horizontal="center"/>
    </xf>
    <xf numFmtId="175" fontId="48" fillId="35" borderId="16" xfId="39" applyNumberFormat="1" applyFont="1" applyFill="1" applyBorder="1" applyAlignment="1">
      <alignment horizontal="center"/>
    </xf>
    <xf numFmtId="9" fontId="50" fillId="35" borderId="16" xfId="39" applyFont="1" applyFill="1" applyBorder="1" applyAlignment="1">
      <alignment horizontal="center"/>
    </xf>
    <xf numFmtId="9" fontId="50" fillId="37" borderId="16" xfId="39" applyFont="1" applyFill="1" applyBorder="1" applyAlignment="1">
      <alignment horizontal="center" vertical="center"/>
    </xf>
    <xf numFmtId="9" fontId="50" fillId="37" borderId="16" xfId="39" applyFont="1" applyFill="1" applyBorder="1" applyAlignment="1">
      <alignment horizontal="center"/>
    </xf>
    <xf numFmtId="9" fontId="51" fillId="35" borderId="16" xfId="39" applyFont="1" applyFill="1" applyBorder="1" applyAlignment="1">
      <alignment horizontal="center"/>
    </xf>
    <xf numFmtId="9" fontId="51" fillId="37" borderId="16" xfId="39" applyFont="1" applyFill="1" applyBorder="1" applyAlignment="1">
      <alignment horizontal="center" vertical="center"/>
    </xf>
    <xf numFmtId="9" fontId="51" fillId="37" borderId="16" xfId="39" applyFont="1" applyFill="1" applyBorder="1" applyAlignment="1">
      <alignment horizontal="center"/>
    </xf>
    <xf numFmtId="9" fontId="34" fillId="0" borderId="0" xfId="0" applyNumberFormat="1" applyFont="1"/>
    <xf numFmtId="1" fontId="34" fillId="0" borderId="0" xfId="0" applyNumberFormat="1" applyFont="1"/>
    <xf numFmtId="176" fontId="34" fillId="0" borderId="0" xfId="0" applyNumberFormat="1" applyFont="1"/>
    <xf numFmtId="3" fontId="34" fillId="0" borderId="0" xfId="0" applyNumberFormat="1" applyFont="1"/>
    <xf numFmtId="0" fontId="34" fillId="0" borderId="0" xfId="0" applyFont="1"/>
    <xf numFmtId="0" fontId="37" fillId="0" borderId="17" xfId="0" applyFont="1" applyBorder="1" applyAlignment="1">
      <alignment horizontal="center"/>
    </xf>
    <xf numFmtId="179" fontId="34" fillId="0" borderId="6" xfId="31" applyNumberFormat="1" applyFont="1" applyBorder="1"/>
    <xf numFmtId="179" fontId="34" fillId="0" borderId="5" xfId="31" applyNumberFormat="1" applyFont="1" applyBorder="1"/>
    <xf numFmtId="177" fontId="34" fillId="0" borderId="8" xfId="0" applyNumberFormat="1" applyFont="1" applyBorder="1"/>
    <xf numFmtId="179" fontId="34" fillId="0" borderId="8" xfId="31" applyNumberFormat="1" applyFont="1" applyBorder="1"/>
    <xf numFmtId="177" fontId="34" fillId="0" borderId="16" xfId="0" applyNumberFormat="1" applyFont="1" applyBorder="1"/>
    <xf numFmtId="9" fontId="34" fillId="0" borderId="16" xfId="39" applyFont="1" applyBorder="1"/>
    <xf numFmtId="179" fontId="34" fillId="0" borderId="16" xfId="31" applyNumberFormat="1" applyFont="1" applyBorder="1"/>
    <xf numFmtId="0" fontId="34" fillId="0" borderId="0" xfId="0" applyFont="1"/>
    <xf numFmtId="0" fontId="34" fillId="0" borderId="56" xfId="0" applyFont="1" applyBorder="1" applyAlignment="1">
      <alignment horizontal="left" vertical="top" wrapText="1"/>
    </xf>
    <xf numFmtId="0" fontId="34" fillId="0" borderId="54" xfId="0" applyFont="1" applyBorder="1" applyAlignment="1">
      <alignment horizontal="left" vertical="top" wrapText="1"/>
    </xf>
    <xf numFmtId="0" fontId="34" fillId="0" borderId="55" xfId="0" applyFont="1" applyBorder="1" applyAlignment="1">
      <alignment horizontal="left" vertical="top" wrapText="1"/>
    </xf>
    <xf numFmtId="0" fontId="34" fillId="0" borderId="54" xfId="0" applyFont="1" applyBorder="1" applyAlignment="1">
      <alignment horizontal="justify" vertical="top" wrapText="1"/>
    </xf>
    <xf numFmtId="177" fontId="37" fillId="0" borderId="0" xfId="0" applyNumberFormat="1" applyFont="1" applyBorder="1" applyAlignment="1">
      <alignment horizontal="center"/>
    </xf>
    <xf numFmtId="179" fontId="37" fillId="0" borderId="0" xfId="0" applyNumberFormat="1" applyFont="1" applyBorder="1" applyAlignment="1">
      <alignment horizontal="center"/>
    </xf>
    <xf numFmtId="9" fontId="34" fillId="0" borderId="0" xfId="0" applyNumberFormat="1" applyFont="1" applyBorder="1"/>
    <xf numFmtId="9" fontId="34" fillId="0" borderId="0" xfId="39" applyFont="1" applyBorder="1"/>
    <xf numFmtId="9" fontId="2" fillId="0" borderId="0" xfId="39" applyFont="1" applyFill="1" applyAlignment="1">
      <alignment vertical="center"/>
    </xf>
    <xf numFmtId="3" fontId="2" fillId="0" borderId="0" xfId="36" applyNumberFormat="1" applyFont="1" applyFill="1" applyAlignment="1">
      <alignment horizontal="center" vertical="center"/>
    </xf>
    <xf numFmtId="0" fontId="34" fillId="0" borderId="0" xfId="0" applyFont="1"/>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4" fillId="0" borderId="6" xfId="0" applyFont="1" applyBorder="1" applyAlignment="1">
      <alignment horizontal="center" wrapText="1"/>
    </xf>
    <xf numFmtId="0" fontId="34" fillId="0" borderId="5" xfId="0" applyFont="1" applyBorder="1" applyAlignment="1">
      <alignment horizontal="center" wrapText="1"/>
    </xf>
    <xf numFmtId="0" fontId="34" fillId="0" borderId="18" xfId="0" applyFont="1" applyBorder="1" applyAlignment="1">
      <alignment horizontal="center"/>
    </xf>
    <xf numFmtId="0" fontId="37" fillId="0" borderId="22" xfId="0" applyFont="1" applyBorder="1" applyAlignment="1">
      <alignment horizontal="center"/>
    </xf>
    <xf numFmtId="0" fontId="37" fillId="0" borderId="17" xfId="0" applyFont="1" applyBorder="1" applyAlignment="1">
      <alignment horizontal="center"/>
    </xf>
    <xf numFmtId="0" fontId="34" fillId="0" borderId="16" xfId="0" applyFont="1" applyBorder="1" applyAlignment="1">
      <alignment horizontal="center"/>
    </xf>
    <xf numFmtId="17" fontId="1" fillId="0" borderId="16" xfId="0" quotePrefix="1" applyNumberFormat="1" applyFont="1" applyFill="1" applyBorder="1" applyAlignment="1">
      <alignment horizontal="center" vertical="center"/>
    </xf>
    <xf numFmtId="0" fontId="1" fillId="0" borderId="16" xfId="36" quotePrefix="1" applyFont="1" applyFill="1" applyBorder="1" applyAlignment="1">
      <alignment horizontal="center"/>
    </xf>
    <xf numFmtId="0" fontId="34" fillId="0" borderId="56" xfId="0" applyFont="1" applyBorder="1" applyAlignment="1">
      <alignment horizontal="justify" vertical="center" wrapText="1"/>
    </xf>
    <xf numFmtId="0" fontId="34" fillId="0" borderId="54" xfId="0" quotePrefix="1" applyFont="1" applyBorder="1" applyAlignment="1">
      <alignment horizontal="left" vertical="top" wrapText="1"/>
    </xf>
    <xf numFmtId="0" fontId="34" fillId="0" borderId="55" xfId="0" quotePrefix="1" applyFont="1" applyBorder="1" applyAlignment="1">
      <alignment horizontal="left" vertical="top" wrapText="1"/>
    </xf>
    <xf numFmtId="175" fontId="34" fillId="0" borderId="0" xfId="0" applyNumberFormat="1" applyFont="1"/>
    <xf numFmtId="0" fontId="37" fillId="0" borderId="16" xfId="0" applyFont="1" applyBorder="1" applyAlignment="1">
      <alignment horizontal="center"/>
    </xf>
    <xf numFmtId="17" fontId="37" fillId="0" borderId="16" xfId="0" applyNumberFormat="1" applyFont="1" applyBorder="1" applyAlignment="1">
      <alignment horizontal="center"/>
    </xf>
    <xf numFmtId="17" fontId="37" fillId="0" borderId="16" xfId="0" applyNumberFormat="1" applyFont="1" applyBorder="1" applyAlignment="1">
      <alignment horizontal="center" vertical="center"/>
    </xf>
    <xf numFmtId="17" fontId="37" fillId="0" borderId="16" xfId="0" quotePrefix="1" applyNumberFormat="1" applyFont="1" applyBorder="1" applyAlignment="1">
      <alignment horizontal="center" vertical="center"/>
    </xf>
    <xf numFmtId="0" fontId="37" fillId="0" borderId="0" xfId="0" applyFont="1" applyBorder="1" applyAlignment="1"/>
    <xf numFmtId="0" fontId="34" fillId="0" borderId="0" xfId="0" applyFont="1" applyBorder="1" applyAlignment="1">
      <alignment horizontal="center"/>
    </xf>
    <xf numFmtId="0" fontId="0" fillId="0" borderId="0" xfId="0" applyAlignment="1">
      <alignment horizontal="center"/>
    </xf>
    <xf numFmtId="0" fontId="34" fillId="0" borderId="22" xfId="0" applyFont="1" applyBorder="1"/>
    <xf numFmtId="0" fontId="34" fillId="0" borderId="17" xfId="0" applyFont="1" applyBorder="1"/>
    <xf numFmtId="0" fontId="34" fillId="0" borderId="18" xfId="0" applyFont="1" applyBorder="1"/>
    <xf numFmtId="175" fontId="34" fillId="0" borderId="16" xfId="39" applyNumberFormat="1" applyFont="1" applyBorder="1"/>
    <xf numFmtId="0" fontId="34" fillId="0" borderId="22" xfId="0" applyFont="1" applyFill="1" applyBorder="1"/>
    <xf numFmtId="0" fontId="34" fillId="0" borderId="17" xfId="0" applyFont="1" applyFill="1" applyBorder="1"/>
    <xf numFmtId="0" fontId="34" fillId="0" borderId="18" xfId="0" applyFont="1" applyFill="1" applyBorder="1"/>
    <xf numFmtId="180" fontId="17" fillId="0" borderId="0" xfId="31" applyNumberFormat="1" applyFont="1"/>
    <xf numFmtId="0" fontId="43" fillId="0" borderId="0" xfId="35" applyFont="1" applyAlignment="1">
      <alignment horizontal="left"/>
    </xf>
    <xf numFmtId="0" fontId="34" fillId="0" borderId="0" xfId="0" applyFont="1"/>
    <xf numFmtId="0" fontId="34" fillId="0" borderId="16" xfId="0" applyFont="1" applyBorder="1" applyAlignment="1">
      <alignment horizontal="center"/>
    </xf>
    <xf numFmtId="0" fontId="37" fillId="0" borderId="17" xfId="0" applyFont="1" applyBorder="1" applyAlignment="1">
      <alignment horizontal="center"/>
    </xf>
    <xf numFmtId="0" fontId="37" fillId="0" borderId="18" xfId="0" applyFont="1" applyBorder="1" applyAlignment="1">
      <alignment horizontal="center"/>
    </xf>
    <xf numFmtId="0" fontId="0" fillId="0" borderId="0" xfId="0" applyFill="1"/>
    <xf numFmtId="176" fontId="0" fillId="0" borderId="0" xfId="0" applyNumberFormat="1" applyFill="1"/>
    <xf numFmtId="2" fontId="0" fillId="0" borderId="0" xfId="0" applyNumberFormat="1" applyFill="1"/>
    <xf numFmtId="0" fontId="0" fillId="0" borderId="0" xfId="0" applyFill="1" applyAlignment="1">
      <alignment horizontal="right" wrapText="1"/>
    </xf>
    <xf numFmtId="0" fontId="33" fillId="0" borderId="0" xfId="0" applyFont="1" applyFill="1" applyAlignment="1">
      <alignment horizontal="center" vertical="center" wrapText="1"/>
    </xf>
    <xf numFmtId="3" fontId="0" fillId="0" borderId="0" xfId="0" applyNumberFormat="1" applyFill="1"/>
    <xf numFmtId="1" fontId="0" fillId="0" borderId="0" xfId="0" applyNumberFormat="1" applyFill="1"/>
    <xf numFmtId="9" fontId="17" fillId="0" borderId="0" xfId="39" applyFont="1" applyFill="1"/>
    <xf numFmtId="177" fontId="16" fillId="35" borderId="0" xfId="31" applyNumberFormat="1" applyFont="1" applyFill="1" applyBorder="1" applyAlignment="1">
      <alignment horizontal="center" vertical="center"/>
    </xf>
    <xf numFmtId="177" fontId="4" fillId="35" borderId="0" xfId="31" applyNumberFormat="1" applyFont="1" applyFill="1" applyBorder="1" applyAlignment="1">
      <alignment horizontal="center" vertical="center"/>
    </xf>
    <xf numFmtId="0" fontId="34" fillId="0" borderId="0" xfId="0" applyFont="1"/>
    <xf numFmtId="177" fontId="4" fillId="35" borderId="0" xfId="31" applyNumberFormat="1" applyFont="1" applyFill="1" applyBorder="1"/>
    <xf numFmtId="177" fontId="3" fillId="35" borderId="0" xfId="31" applyNumberFormat="1" applyFont="1" applyFill="1" applyBorder="1" applyAlignment="1">
      <alignment horizontal="center"/>
    </xf>
    <xf numFmtId="177" fontId="13" fillId="35" borderId="0" xfId="31" applyNumberFormat="1" applyFont="1" applyFill="1" applyBorder="1"/>
    <xf numFmtId="177" fontId="3" fillId="35" borderId="0" xfId="31" applyNumberFormat="1" applyFont="1" applyFill="1" applyBorder="1"/>
    <xf numFmtId="177" fontId="16" fillId="35" borderId="0" xfId="31" applyNumberFormat="1" applyFont="1" applyFill="1" applyBorder="1"/>
    <xf numFmtId="0" fontId="4" fillId="36" borderId="0" xfId="0" applyFont="1" applyFill="1" applyBorder="1" applyAlignment="1">
      <alignment horizontal="center" vertical="center"/>
    </xf>
    <xf numFmtId="0" fontId="16" fillId="35" borderId="0" xfId="0" applyFont="1" applyFill="1" applyBorder="1" applyAlignment="1">
      <alignment horizontal="center" vertical="center"/>
    </xf>
    <xf numFmtId="0" fontId="34" fillId="0" borderId="0" xfId="0" applyFont="1"/>
    <xf numFmtId="0" fontId="34" fillId="0" borderId="56" xfId="0" applyFont="1" applyBorder="1" applyAlignment="1">
      <alignment horizontal="left" vertical="top" wrapText="1"/>
    </xf>
    <xf numFmtId="0" fontId="34" fillId="0" borderId="54" xfId="0" applyFont="1" applyBorder="1" applyAlignment="1">
      <alignment horizontal="left" vertical="top" wrapText="1"/>
    </xf>
    <xf numFmtId="0" fontId="34" fillId="0" borderId="56" xfId="0" applyFont="1" applyBorder="1" applyAlignment="1">
      <alignment horizontal="justify" vertical="top" wrapText="1"/>
    </xf>
    <xf numFmtId="0" fontId="34" fillId="0" borderId="54" xfId="0" applyFont="1" applyBorder="1" applyAlignment="1">
      <alignment horizontal="justify" vertical="top" wrapText="1"/>
    </xf>
    <xf numFmtId="0" fontId="34" fillId="0" borderId="56" xfId="0" applyFont="1" applyBorder="1" applyAlignment="1">
      <alignment horizontal="left" vertical="top" wrapText="1"/>
    </xf>
    <xf numFmtId="0" fontId="34" fillId="0" borderId="54" xfId="0" applyFont="1" applyBorder="1" applyAlignment="1">
      <alignment horizontal="left" vertical="top" wrapText="1"/>
    </xf>
    <xf numFmtId="0" fontId="34" fillId="0" borderId="55" xfId="0" applyFont="1" applyBorder="1" applyAlignment="1">
      <alignment horizontal="left" vertical="top" wrapText="1"/>
    </xf>
    <xf numFmtId="0" fontId="34" fillId="0" borderId="54" xfId="0" applyFont="1" applyBorder="1" applyAlignment="1">
      <alignment horizontal="justify" vertical="top" wrapText="1"/>
    </xf>
    <xf numFmtId="0" fontId="37" fillId="0" borderId="18" xfId="0" applyFont="1" applyBorder="1" applyAlignment="1">
      <alignment horizontal="center"/>
    </xf>
    <xf numFmtId="0" fontId="37" fillId="0" borderId="27" xfId="0" applyFont="1" applyBorder="1"/>
    <xf numFmtId="0" fontId="37" fillId="0" borderId="26" xfId="0" applyFont="1" applyBorder="1"/>
    <xf numFmtId="3" fontId="34" fillId="0" borderId="18" xfId="0" applyNumberFormat="1" applyFont="1" applyBorder="1"/>
    <xf numFmtId="0" fontId="34" fillId="0" borderId="16" xfId="0" applyNumberFormat="1" applyFont="1" applyBorder="1" applyAlignment="1">
      <alignment horizontal="center" vertical="center"/>
    </xf>
    <xf numFmtId="2" fontId="34" fillId="0" borderId="16" xfId="0" applyNumberFormat="1" applyFont="1" applyBorder="1" applyAlignment="1">
      <alignment horizontal="center" vertical="center"/>
    </xf>
    <xf numFmtId="0" fontId="40" fillId="0" borderId="0" xfId="35" applyFont="1" applyAlignment="1">
      <alignment horizontal="center" wrapText="1"/>
    </xf>
    <xf numFmtId="17" fontId="40" fillId="0" borderId="0" xfId="35" applyNumberFormat="1" applyFont="1" applyAlignment="1">
      <alignment horizontal="center"/>
    </xf>
    <xf numFmtId="0" fontId="40" fillId="0" borderId="0" xfId="35" applyFont="1" applyAlignment="1">
      <alignment horizontal="center"/>
    </xf>
    <xf numFmtId="0" fontId="52" fillId="0" borderId="0" xfId="35" applyFont="1" applyAlignment="1">
      <alignment horizontal="left" vertical="center" wrapText="1"/>
    </xf>
    <xf numFmtId="0" fontId="11" fillId="0" borderId="0" xfId="35" applyFont="1" applyAlignment="1">
      <alignment horizontal="left"/>
    </xf>
    <xf numFmtId="0" fontId="11" fillId="0" borderId="30" xfId="35" applyFont="1" applyBorder="1" applyAlignment="1">
      <alignment horizontal="justify" vertical="center" wrapText="1"/>
    </xf>
    <xf numFmtId="0" fontId="9" fillId="0" borderId="0" xfId="37" applyFont="1" applyBorder="1" applyAlignment="1" applyProtection="1">
      <alignment horizontal="center" vertical="center"/>
    </xf>
    <xf numFmtId="3" fontId="1" fillId="0" borderId="22" xfId="0" applyNumberFormat="1" applyFont="1" applyFill="1" applyBorder="1" applyAlignment="1">
      <alignment horizontal="center" vertical="center"/>
    </xf>
    <xf numFmtId="3" fontId="1" fillId="0" borderId="17" xfId="0" applyNumberFormat="1" applyFont="1" applyFill="1" applyBorder="1" applyAlignment="1">
      <alignment horizontal="center" vertical="center"/>
    </xf>
    <xf numFmtId="3" fontId="1" fillId="0" borderId="18" xfId="0" applyNumberFormat="1" applyFont="1" applyFill="1" applyBorder="1" applyAlignment="1">
      <alignment horizontal="center" vertical="center"/>
    </xf>
    <xf numFmtId="0" fontId="34" fillId="0" borderId="0" xfId="0" applyFont="1" applyBorder="1" applyAlignment="1">
      <alignment horizontal="justify" vertical="top" wrapText="1"/>
    </xf>
    <xf numFmtId="0" fontId="1"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5" xfId="0"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36" quotePrefix="1" applyFont="1" applyFill="1" applyBorder="1" applyAlignment="1">
      <alignment horizontal="center" vertical="center"/>
    </xf>
    <xf numFmtId="0" fontId="1" fillId="0" borderId="5" xfId="36" quotePrefix="1" applyFont="1" applyFill="1" applyBorder="1" applyAlignment="1">
      <alignment horizontal="center" vertical="center"/>
    </xf>
    <xf numFmtId="0" fontId="2" fillId="0" borderId="0" xfId="36" applyFont="1" applyFill="1" applyBorder="1" applyAlignment="1">
      <alignment horizontal="justify" vertical="center" wrapText="1"/>
    </xf>
    <xf numFmtId="0" fontId="1" fillId="0" borderId="19" xfId="36" applyFont="1" applyFill="1" applyBorder="1" applyAlignment="1">
      <alignment horizontal="center" vertical="center" wrapText="1"/>
    </xf>
    <xf numFmtId="0" fontId="1" fillId="0" borderId="0" xfId="36" applyFont="1" applyFill="1" applyBorder="1" applyAlignment="1">
      <alignment horizontal="center" vertical="center" wrapText="1"/>
    </xf>
    <xf numFmtId="0" fontId="1" fillId="0" borderId="22" xfId="36" applyFont="1" applyFill="1" applyBorder="1" applyAlignment="1">
      <alignment horizontal="center"/>
    </xf>
    <xf numFmtId="0" fontId="1" fillId="0" borderId="17" xfId="36" applyFont="1" applyFill="1" applyBorder="1" applyAlignment="1">
      <alignment horizontal="center"/>
    </xf>
    <xf numFmtId="0" fontId="1" fillId="0" borderId="18" xfId="36" applyFont="1" applyFill="1" applyBorder="1" applyAlignment="1">
      <alignment horizontal="center"/>
    </xf>
    <xf numFmtId="0" fontId="1" fillId="0" borderId="30" xfId="36" applyFont="1" applyFill="1" applyBorder="1" applyAlignment="1">
      <alignment horizontal="center"/>
    </xf>
    <xf numFmtId="0" fontId="1" fillId="0" borderId="27" xfId="36" applyFont="1" applyFill="1" applyBorder="1" applyAlignment="1">
      <alignment horizontal="center"/>
    </xf>
    <xf numFmtId="0" fontId="1" fillId="0" borderId="29" xfId="36" quotePrefix="1" applyFont="1" applyFill="1" applyBorder="1" applyAlignment="1">
      <alignment horizontal="center"/>
    </xf>
    <xf numFmtId="0" fontId="1" fillId="0" borderId="31" xfId="36" quotePrefix="1" applyFont="1" applyFill="1" applyBorder="1" applyAlignment="1">
      <alignment horizontal="center"/>
    </xf>
    <xf numFmtId="0" fontId="34" fillId="0" borderId="0" xfId="0" applyFont="1" applyBorder="1" applyAlignment="1">
      <alignment horizontal="justify" wrapText="1"/>
    </xf>
    <xf numFmtId="0" fontId="37" fillId="0" borderId="30" xfId="0" applyFont="1" applyBorder="1" applyAlignment="1">
      <alignment horizontal="center" vertical="top"/>
    </xf>
    <xf numFmtId="0" fontId="37" fillId="0" borderId="6" xfId="0" applyFont="1" applyBorder="1" applyAlignment="1">
      <alignment horizontal="center" vertical="center"/>
    </xf>
    <xf numFmtId="0" fontId="37" fillId="0" borderId="5" xfId="0" applyFont="1" applyBorder="1" applyAlignment="1">
      <alignment horizontal="center" vertical="center"/>
    </xf>
    <xf numFmtId="0" fontId="37" fillId="0" borderId="20" xfId="0" applyFont="1" applyBorder="1" applyAlignment="1">
      <alignment horizontal="center" vertical="top"/>
    </xf>
    <xf numFmtId="0" fontId="37" fillId="0" borderId="27" xfId="0" applyFont="1" applyBorder="1" applyAlignment="1">
      <alignment horizontal="center" vertical="top"/>
    </xf>
    <xf numFmtId="0" fontId="37" fillId="0" borderId="8"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16" xfId="0" applyFont="1" applyBorder="1" applyAlignment="1">
      <alignment horizontal="center"/>
    </xf>
    <xf numFmtId="0" fontId="48" fillId="0" borderId="16" xfId="0" applyFont="1" applyBorder="1" applyAlignment="1">
      <alignment horizontal="center" vertical="center" wrapText="1"/>
    </xf>
    <xf numFmtId="0" fontId="1" fillId="0" borderId="0" xfId="0" applyFont="1" applyAlignment="1">
      <alignment horizontal="center" vertical="center" wrapText="1"/>
    </xf>
    <xf numFmtId="0" fontId="34" fillId="0" borderId="0" xfId="0" applyFont="1"/>
    <xf numFmtId="0" fontId="34" fillId="0" borderId="0" xfId="0" applyFont="1" applyBorder="1" applyAlignment="1">
      <alignment horizontal="left"/>
    </xf>
    <xf numFmtId="0" fontId="34" fillId="0" borderId="0" xfId="0" applyFont="1" applyBorder="1" applyAlignment="1" applyProtection="1">
      <alignment horizontal="left" vertical="center" wrapText="1"/>
    </xf>
    <xf numFmtId="0" fontId="34" fillId="0" borderId="0" xfId="0" applyFont="1" applyBorder="1" applyAlignment="1" applyProtection="1">
      <alignment horizontal="center" vertical="center" wrapText="1"/>
    </xf>
    <xf numFmtId="0" fontId="47" fillId="0" borderId="0" xfId="0" applyFont="1" applyBorder="1" applyAlignment="1" applyProtection="1">
      <alignment horizontal="left" wrapText="1"/>
    </xf>
    <xf numFmtId="0" fontId="47" fillId="0" borderId="0" xfId="0" applyFont="1" applyBorder="1" applyAlignment="1" applyProtection="1">
      <alignment horizontal="center" wrapText="1"/>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34" fillId="0" borderId="30" xfId="0" applyFont="1" applyBorder="1" applyAlignment="1">
      <alignment horizontal="left"/>
    </xf>
    <xf numFmtId="0" fontId="1" fillId="35" borderId="2" xfId="0" quotePrefix="1" applyFont="1" applyFill="1" applyBorder="1" applyAlignment="1">
      <alignment horizontal="left" vertical="center"/>
    </xf>
    <xf numFmtId="0" fontId="1" fillId="35" borderId="32" xfId="0" quotePrefix="1" applyFont="1" applyFill="1" applyBorder="1" applyAlignment="1">
      <alignment horizontal="left" vertical="center"/>
    </xf>
    <xf numFmtId="0" fontId="1" fillId="35" borderId="33" xfId="0" quotePrefix="1" applyFont="1" applyFill="1" applyBorder="1" applyAlignment="1">
      <alignment horizontal="left" vertical="center"/>
    </xf>
    <xf numFmtId="0" fontId="34" fillId="35" borderId="4" xfId="0" applyFont="1" applyFill="1" applyBorder="1" applyAlignment="1">
      <alignment horizontal="left" vertical="center"/>
    </xf>
    <xf numFmtId="0" fontId="34" fillId="35" borderId="5" xfId="0" applyFont="1" applyFill="1" applyBorder="1" applyAlignment="1">
      <alignment horizontal="left" vertical="center"/>
    </xf>
    <xf numFmtId="0" fontId="34" fillId="35" borderId="6" xfId="0" applyFont="1" applyFill="1" applyBorder="1" applyAlignment="1">
      <alignment horizontal="left" vertical="center"/>
    </xf>
    <xf numFmtId="0" fontId="34" fillId="35" borderId="7" xfId="0" applyFont="1" applyFill="1" applyBorder="1" applyAlignment="1">
      <alignment horizontal="left" vertical="center"/>
    </xf>
    <xf numFmtId="0" fontId="34" fillId="2" borderId="2" xfId="0" quotePrefix="1" applyFont="1" applyFill="1" applyBorder="1" applyAlignment="1">
      <alignment horizontal="left" vertical="center"/>
    </xf>
    <xf numFmtId="0" fontId="34" fillId="2" borderId="32" xfId="0" quotePrefix="1" applyFont="1" applyFill="1" applyBorder="1" applyAlignment="1">
      <alignment horizontal="left" vertical="center"/>
    </xf>
    <xf numFmtId="0" fontId="34" fillId="2" borderId="33" xfId="0" quotePrefix="1" applyFont="1" applyFill="1" applyBorder="1" applyAlignment="1">
      <alignment horizontal="left" vertical="center"/>
    </xf>
    <xf numFmtId="0" fontId="2" fillId="2" borderId="2" xfId="0" quotePrefix="1" applyFont="1" applyFill="1" applyBorder="1" applyAlignment="1">
      <alignment horizontal="left" vertical="center"/>
    </xf>
    <xf numFmtId="0" fontId="2" fillId="2" borderId="32" xfId="0" quotePrefix="1" applyFont="1" applyFill="1" applyBorder="1" applyAlignment="1">
      <alignment horizontal="left" vertical="center"/>
    </xf>
    <xf numFmtId="0" fontId="2" fillId="2" borderId="33" xfId="0" quotePrefix="1" applyFont="1" applyFill="1" applyBorder="1" applyAlignment="1">
      <alignment horizontal="left" vertical="center"/>
    </xf>
    <xf numFmtId="0" fontId="34" fillId="2" borderId="2" xfId="0" applyFont="1" applyFill="1" applyBorder="1" applyAlignment="1">
      <alignment horizontal="left" vertical="center"/>
    </xf>
    <xf numFmtId="0" fontId="34" fillId="2" borderId="32" xfId="0" applyFont="1" applyFill="1" applyBorder="1" applyAlignment="1">
      <alignment horizontal="left" vertical="center"/>
    </xf>
    <xf numFmtId="0" fontId="34" fillId="2" borderId="33" xfId="0" applyFont="1" applyFill="1" applyBorder="1" applyAlignment="1">
      <alignment horizontal="left" vertical="center"/>
    </xf>
    <xf numFmtId="0" fontId="7" fillId="3" borderId="39" xfId="0" applyFont="1" applyFill="1" applyBorder="1" applyAlignment="1">
      <alignment horizontal="center"/>
    </xf>
    <xf numFmtId="0" fontId="7" fillId="3" borderId="40" xfId="0" applyFont="1" applyFill="1" applyBorder="1" applyAlignment="1">
      <alignment horizontal="center"/>
    </xf>
    <xf numFmtId="0" fontId="7" fillId="3" borderId="41" xfId="0" applyFont="1"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7" fillId="3" borderId="44" xfId="0" applyFont="1" applyFill="1" applyBorder="1" applyAlignment="1">
      <alignment horizontal="center"/>
    </xf>
    <xf numFmtId="0" fontId="1" fillId="35" borderId="2" xfId="0" applyFont="1" applyFill="1" applyBorder="1" applyAlignment="1">
      <alignment horizontal="left" vertical="center"/>
    </xf>
    <xf numFmtId="0" fontId="1" fillId="35" borderId="32" xfId="0" applyFont="1" applyFill="1" applyBorder="1" applyAlignment="1">
      <alignment horizontal="left" vertical="center"/>
    </xf>
    <xf numFmtId="0" fontId="1" fillId="35" borderId="33" xfId="0" applyFont="1" applyFill="1" applyBorder="1" applyAlignment="1">
      <alignment horizontal="left" vertical="center"/>
    </xf>
    <xf numFmtId="0" fontId="1" fillId="35" borderId="2" xfId="0" quotePrefix="1" applyFont="1" applyFill="1" applyBorder="1" applyAlignment="1">
      <alignment horizontal="left" vertical="center" wrapText="1"/>
    </xf>
    <xf numFmtId="0" fontId="1" fillId="35" borderId="32" xfId="0" quotePrefix="1" applyFont="1" applyFill="1" applyBorder="1" applyAlignment="1">
      <alignment horizontal="left" vertical="center" wrapText="1"/>
    </xf>
    <xf numFmtId="0" fontId="1" fillId="35" borderId="33" xfId="0" quotePrefix="1" applyFont="1" applyFill="1" applyBorder="1" applyAlignment="1">
      <alignment horizontal="left" vertical="center" wrapText="1"/>
    </xf>
    <xf numFmtId="0" fontId="34" fillId="2" borderId="45" xfId="0" applyFont="1" applyFill="1" applyBorder="1" applyAlignment="1">
      <alignment horizontal="left" vertical="center"/>
    </xf>
    <xf numFmtId="0" fontId="34" fillId="2" borderId="35" xfId="0" applyFont="1" applyFill="1" applyBorder="1" applyAlignment="1">
      <alignment horizontal="left" vertical="center"/>
    </xf>
    <xf numFmtId="0" fontId="34" fillId="2" borderId="36" xfId="0" quotePrefix="1" applyFont="1" applyFill="1" applyBorder="1" applyAlignment="1">
      <alignment horizontal="left" vertical="center"/>
    </xf>
    <xf numFmtId="0" fontId="34" fillId="2" borderId="37" xfId="0" quotePrefix="1" applyFont="1" applyFill="1" applyBorder="1" applyAlignment="1">
      <alignment horizontal="left" vertical="center"/>
    </xf>
    <xf numFmtId="0" fontId="34" fillId="2" borderId="38" xfId="0" quotePrefix="1" applyFont="1" applyFill="1" applyBorder="1" applyAlignment="1">
      <alignment horizontal="left" vertical="center"/>
    </xf>
    <xf numFmtId="0" fontId="7" fillId="38" borderId="39" xfId="0" applyFont="1" applyFill="1" applyBorder="1" applyAlignment="1">
      <alignment horizontal="center"/>
    </xf>
    <xf numFmtId="0" fontId="7" fillId="38" borderId="40" xfId="0" applyFont="1" applyFill="1" applyBorder="1" applyAlignment="1">
      <alignment horizontal="center"/>
    </xf>
    <xf numFmtId="0" fontId="7" fillId="38" borderId="41" xfId="0" applyFont="1" applyFill="1" applyBorder="1" applyAlignment="1">
      <alignment horizontal="center"/>
    </xf>
    <xf numFmtId="0" fontId="7" fillId="38" borderId="42" xfId="0" applyFont="1" applyFill="1" applyBorder="1" applyAlignment="1">
      <alignment horizontal="center"/>
    </xf>
    <xf numFmtId="0" fontId="7" fillId="38" borderId="43" xfId="0" applyFont="1" applyFill="1" applyBorder="1" applyAlignment="1">
      <alignment horizontal="center"/>
    </xf>
    <xf numFmtId="0" fontId="7" fillId="38" borderId="44" xfId="0" applyFont="1" applyFill="1" applyBorder="1" applyAlignment="1">
      <alignment horizontal="center"/>
    </xf>
    <xf numFmtId="0" fontId="2" fillId="35" borderId="40" xfId="0" applyFont="1" applyFill="1" applyBorder="1" applyAlignment="1">
      <alignment horizontal="center" vertical="center"/>
    </xf>
    <xf numFmtId="0" fontId="1" fillId="35" borderId="2" xfId="0" applyFont="1" applyFill="1" applyBorder="1" applyAlignment="1">
      <alignment horizontal="left" vertical="center" wrapText="1"/>
    </xf>
    <xf numFmtId="0" fontId="1" fillId="35" borderId="32" xfId="0" applyFont="1" applyFill="1" applyBorder="1" applyAlignment="1">
      <alignment horizontal="left" vertical="center" wrapText="1"/>
    </xf>
    <xf numFmtId="0" fontId="1" fillId="35" borderId="33" xfId="0" applyFont="1" applyFill="1" applyBorder="1" applyAlignment="1">
      <alignment horizontal="left" vertical="center" wrapText="1"/>
    </xf>
    <xf numFmtId="0" fontId="34" fillId="35" borderId="8" xfId="0" applyFont="1" applyFill="1" applyBorder="1" applyAlignment="1">
      <alignment horizontal="left" vertical="center"/>
    </xf>
    <xf numFmtId="0" fontId="2" fillId="35" borderId="0" xfId="0" applyFont="1" applyFill="1" applyBorder="1" applyAlignment="1">
      <alignment horizontal="center" vertical="center"/>
    </xf>
    <xf numFmtId="0" fontId="37" fillId="0" borderId="19" xfId="0" applyFont="1" applyBorder="1" applyAlignment="1">
      <alignment horizontal="center"/>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4" fillId="2" borderId="37" xfId="0" applyFont="1" applyFill="1" applyBorder="1" applyAlignment="1">
      <alignment horizontal="left" vertical="center"/>
    </xf>
    <xf numFmtId="0" fontId="34" fillId="2" borderId="38" xfId="0" applyFont="1" applyFill="1" applyBorder="1" applyAlignment="1">
      <alignment horizontal="left" vertical="center"/>
    </xf>
    <xf numFmtId="0" fontId="34" fillId="2" borderId="23" xfId="0" applyFont="1" applyFill="1" applyBorder="1" applyAlignment="1">
      <alignment horizontal="left" vertical="center"/>
    </xf>
    <xf numFmtId="0" fontId="34" fillId="2" borderId="34" xfId="0" applyFont="1" applyFill="1" applyBorder="1" applyAlignment="1">
      <alignment horizontal="left" vertical="center"/>
    </xf>
    <xf numFmtId="0" fontId="2" fillId="2" borderId="32" xfId="0" applyFont="1" applyFill="1" applyBorder="1" applyAlignment="1">
      <alignment horizontal="left" vertical="center"/>
    </xf>
    <xf numFmtId="0" fontId="34" fillId="0" borderId="22" xfId="0" applyFont="1" applyBorder="1" applyAlignment="1">
      <alignment horizontal="center"/>
    </xf>
    <xf numFmtId="0" fontId="34" fillId="0" borderId="17" xfId="0" applyFont="1" applyBorder="1" applyAlignment="1">
      <alignment horizontal="center"/>
    </xf>
    <xf numFmtId="0" fontId="34" fillId="0" borderId="18" xfId="0" applyFont="1" applyBorder="1" applyAlignment="1">
      <alignment horizontal="center"/>
    </xf>
    <xf numFmtId="0" fontId="34" fillId="0" borderId="6" xfId="0" applyFont="1" applyBorder="1" applyAlignment="1">
      <alignment horizontal="center" wrapText="1"/>
    </xf>
    <xf numFmtId="0" fontId="34" fillId="0" borderId="5" xfId="0" applyFont="1" applyBorder="1" applyAlignment="1">
      <alignment horizontal="center" wrapText="1"/>
    </xf>
    <xf numFmtId="0" fontId="34" fillId="0" borderId="56" xfId="0" applyFont="1" applyBorder="1" applyAlignment="1">
      <alignment horizontal="justify" vertical="top" wrapText="1"/>
    </xf>
    <xf numFmtId="0" fontId="34" fillId="0" borderId="54" xfId="0" applyFont="1" applyBorder="1" applyAlignment="1">
      <alignment horizontal="justify" vertical="top" wrapText="1"/>
    </xf>
    <xf numFmtId="0" fontId="34" fillId="0" borderId="55" xfId="0" applyFont="1" applyBorder="1" applyAlignment="1">
      <alignment horizontal="justify" vertical="top" wrapText="1"/>
    </xf>
    <xf numFmtId="0" fontId="1" fillId="0" borderId="0" xfId="0" applyFont="1" applyAlignment="1">
      <alignment horizontal="center" wrapText="1"/>
    </xf>
    <xf numFmtId="0" fontId="37" fillId="0" borderId="56" xfId="0" applyFont="1" applyBorder="1" applyAlignment="1">
      <alignment horizontal="center" vertical="center" wrapText="1"/>
    </xf>
    <xf numFmtId="0" fontId="37" fillId="0" borderId="54" xfId="0" applyFont="1" applyBorder="1"/>
    <xf numFmtId="0" fontId="37" fillId="0" borderId="55" xfId="0" applyFont="1" applyBorder="1"/>
    <xf numFmtId="0" fontId="37" fillId="0" borderId="58" xfId="0" applyFont="1" applyBorder="1" applyAlignment="1">
      <alignment horizontal="center" vertical="top" wrapText="1"/>
    </xf>
    <xf numFmtId="0" fontId="37" fillId="0" borderId="59" xfId="0" applyFont="1" applyBorder="1"/>
    <xf numFmtId="0" fontId="37" fillId="0" borderId="60" xfId="0" applyFont="1" applyBorder="1" applyAlignment="1">
      <alignment horizontal="center" vertical="top" wrapText="1"/>
    </xf>
    <xf numFmtId="0" fontId="37" fillId="0" borderId="61" xfId="0" applyFont="1" applyBorder="1"/>
    <xf numFmtId="0" fontId="34" fillId="0" borderId="56" xfId="0" applyFont="1" applyBorder="1" applyAlignment="1">
      <alignment horizontal="center" vertical="top" wrapText="1"/>
    </xf>
    <xf numFmtId="0" fontId="34" fillId="0" borderId="54" xfId="0" applyFont="1" applyBorder="1" applyAlignment="1">
      <alignment horizontal="center" vertical="top" wrapText="1"/>
    </xf>
    <xf numFmtId="0" fontId="34" fillId="0" borderId="19" xfId="0" applyFont="1" applyBorder="1" applyAlignment="1">
      <alignment horizontal="left" vertical="top" wrapText="1"/>
    </xf>
    <xf numFmtId="0" fontId="34" fillId="0" borderId="56" xfId="0" applyFont="1" applyBorder="1" applyAlignment="1">
      <alignment horizontal="left" vertical="top" wrapText="1"/>
    </xf>
    <xf numFmtId="0" fontId="34" fillId="0" borderId="54" xfId="0" applyFont="1" applyBorder="1" applyAlignment="1">
      <alignment horizontal="left" vertical="top" wrapText="1"/>
    </xf>
    <xf numFmtId="0" fontId="34" fillId="0" borderId="55" xfId="0" applyFont="1" applyBorder="1" applyAlignment="1">
      <alignment horizontal="left" vertical="top" wrapText="1"/>
    </xf>
    <xf numFmtId="0" fontId="34" fillId="0" borderId="22" xfId="0" applyFont="1" applyBorder="1" applyAlignment="1">
      <alignment horizontal="left"/>
    </xf>
    <xf numFmtId="0" fontId="34" fillId="0" borderId="17" xfId="0" applyFont="1" applyBorder="1" applyAlignment="1">
      <alignment horizontal="left"/>
    </xf>
    <xf numFmtId="0" fontId="34" fillId="0" borderId="18" xfId="0" applyFont="1" applyBorder="1" applyAlignment="1">
      <alignment horizontal="left"/>
    </xf>
    <xf numFmtId="0" fontId="34" fillId="0" borderId="20" xfId="0" applyFont="1" applyBorder="1" applyAlignment="1">
      <alignment horizontal="center" vertical="center"/>
    </xf>
    <xf numFmtId="0" fontId="34" fillId="0" borderId="27"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7" fillId="0" borderId="20" xfId="0" applyFont="1" applyBorder="1" applyAlignment="1">
      <alignment horizontal="center" vertical="center"/>
    </xf>
    <xf numFmtId="0" fontId="37" fillId="0" borderId="25" xfId="0" applyFont="1" applyBorder="1" applyAlignment="1">
      <alignment horizontal="center" vertical="center"/>
    </xf>
    <xf numFmtId="0" fontId="37" fillId="0" borderId="0" xfId="0" applyFont="1" applyBorder="1" applyAlignment="1">
      <alignment horizontal="center"/>
    </xf>
    <xf numFmtId="0" fontId="34" fillId="0" borderId="16" xfId="0" applyFont="1" applyBorder="1" applyAlignment="1">
      <alignment horizontal="center"/>
    </xf>
    <xf numFmtId="0" fontId="34" fillId="0" borderId="18" xfId="0" applyFont="1" applyBorder="1" applyAlignment="1">
      <alignment horizontal="center" vertical="center"/>
    </xf>
    <xf numFmtId="0" fontId="34" fillId="0" borderId="16" xfId="0" applyFont="1" applyBorder="1" applyAlignment="1">
      <alignment horizontal="center" vertical="center"/>
    </xf>
    <xf numFmtId="0" fontId="34" fillId="0" borderId="8" xfId="0" applyFont="1" applyBorder="1" applyAlignment="1">
      <alignment horizontal="center" vertical="center"/>
    </xf>
    <xf numFmtId="0" fontId="34" fillId="0" borderId="0" xfId="0" applyFont="1" applyAlignment="1">
      <alignment horizontal="left"/>
    </xf>
    <xf numFmtId="0" fontId="37" fillId="0" borderId="16" xfId="0" applyFont="1" applyBorder="1" applyAlignment="1">
      <alignment horizontal="center" vertical="center"/>
    </xf>
    <xf numFmtId="0" fontId="37" fillId="0" borderId="22" xfId="0" applyFont="1" applyBorder="1" applyAlignment="1">
      <alignment horizontal="center"/>
    </xf>
    <xf numFmtId="0" fontId="37" fillId="0" borderId="17" xfId="0" applyFont="1" applyBorder="1" applyAlignment="1">
      <alignment horizontal="center"/>
    </xf>
    <xf numFmtId="0" fontId="37" fillId="0" borderId="18" xfId="0" applyFont="1" applyBorder="1" applyAlignment="1">
      <alignment horizont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0]" xfId="32" builtinId="6"/>
    <cellStyle name="Millares 2" xfId="33"/>
    <cellStyle name="Neutral" xfId="34" builtinId="28" customBuiltin="1"/>
    <cellStyle name="Normal" xfId="0" builtinId="0"/>
    <cellStyle name="Normal 10" xfId="35"/>
    <cellStyle name="Normal 2" xfId="36"/>
    <cellStyle name="Normal_indice" xfId="37"/>
    <cellStyle name="Notas" xfId="38" builtinId="10" customBuiltin="1"/>
    <cellStyle name="Porcentaje" xfId="39" builtinId="5"/>
    <cellStyle name="Porcentual 2" xfId="40"/>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Nº1 </a:t>
            </a:r>
          </a:p>
          <a:p>
            <a:pPr>
              <a:defRPr sz="1400" b="1" i="0" u="none" strike="noStrike" baseline="0">
                <a:solidFill>
                  <a:srgbClr val="000000"/>
                </a:solidFill>
                <a:latin typeface="Calibri"/>
                <a:ea typeface="Calibri"/>
                <a:cs typeface="Calibri"/>
              </a:defRPr>
            </a:pPr>
            <a:r>
              <a:rPr lang="es-ES" sz="1000"/>
              <a:t>Chile. Volumen de exportaciones de vino con denominación de origen</a:t>
            </a:r>
          </a:p>
        </c:rich>
      </c:tx>
      <c:overlay val="0"/>
    </c:title>
    <c:autoTitleDeleted val="0"/>
    <c:plotArea>
      <c:layout>
        <c:manualLayout>
          <c:layoutTarget val="inner"/>
          <c:xMode val="edge"/>
          <c:yMode val="edge"/>
          <c:x val="0.13694169416941726"/>
          <c:y val="0.20325351454355867"/>
          <c:w val="0.81245324532453245"/>
          <c:h val="0.42440657246611296"/>
        </c:manualLayout>
      </c:layout>
      <c:lineChart>
        <c:grouping val="standard"/>
        <c:varyColors val="0"/>
        <c:ser>
          <c:idx val="0"/>
          <c:order val="0"/>
          <c:tx>
            <c:strRef>
              <c:f>'Gráficos_Vino_ DO'!$U$5</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DO'!$V$5:$AG$5</c:f>
              <c:numCache>
                <c:formatCode>0.0</c:formatCode>
                <c:ptCount val="12"/>
                <c:pt idx="0">
                  <c:v>25.086905999999999</c:v>
                </c:pt>
                <c:pt idx="1">
                  <c:v>17.922975999999998</c:v>
                </c:pt>
                <c:pt idx="2">
                  <c:v>25.649045999999998</c:v>
                </c:pt>
                <c:pt idx="3">
                  <c:v>27.884159</c:v>
                </c:pt>
                <c:pt idx="4">
                  <c:v>31.448319000000001</c:v>
                </c:pt>
                <c:pt idx="5">
                  <c:v>32.096744000000001</c:v>
                </c:pt>
                <c:pt idx="6">
                  <c:v>32.328881000000003</c:v>
                </c:pt>
                <c:pt idx="7">
                  <c:v>29.168165999999999</c:v>
                </c:pt>
                <c:pt idx="8">
                  <c:v>32.810115000000003</c:v>
                </c:pt>
                <c:pt idx="9">
                  <c:v>34.084606000000001</c:v>
                </c:pt>
                <c:pt idx="10">
                  <c:v>34.706122000000001</c:v>
                </c:pt>
                <c:pt idx="11">
                  <c:v>25.226969</c:v>
                </c:pt>
              </c:numCache>
            </c:numRef>
          </c:val>
          <c:smooth val="0"/>
          <c:extLst>
            <c:ext xmlns:c16="http://schemas.microsoft.com/office/drawing/2014/chart" uri="{C3380CC4-5D6E-409C-BE32-E72D297353CC}">
              <c16:uniqueId val="{00000000-DB52-4838-A84B-9EF3FAB0912E}"/>
            </c:ext>
          </c:extLst>
        </c:ser>
        <c:ser>
          <c:idx val="1"/>
          <c:order val="1"/>
          <c:tx>
            <c:strRef>
              <c:f>'Gráficos_Vino_ DO'!$U$6</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29.668348000000002</c:v>
                </c:pt>
                <c:pt idx="1">
                  <c:v>22.036866</c:v>
                </c:pt>
                <c:pt idx="2">
                  <c:v>23.303070999999999</c:v>
                </c:pt>
                <c:pt idx="3">
                  <c:v>29.163777</c:v>
                </c:pt>
                <c:pt idx="4">
                  <c:v>34.598492</c:v>
                </c:pt>
                <c:pt idx="5">
                  <c:v>32.676822000000001</c:v>
                </c:pt>
                <c:pt idx="6">
                  <c:v>36.505577000000002</c:v>
                </c:pt>
                <c:pt idx="7">
                  <c:v>38.797026000000002</c:v>
                </c:pt>
                <c:pt idx="8">
                  <c:v>36.279777000000003</c:v>
                </c:pt>
                <c:pt idx="9">
                  <c:v>33.687766000000003</c:v>
                </c:pt>
                <c:pt idx="10">
                  <c:v>35.577100999999999</c:v>
                </c:pt>
                <c:pt idx="11">
                  <c:v>30.260974000000001</c:v>
                </c:pt>
              </c:numCache>
            </c:numRef>
          </c:val>
          <c:smooth val="0"/>
          <c:extLst>
            <c:ext xmlns:c16="http://schemas.microsoft.com/office/drawing/2014/chart" uri="{C3380CC4-5D6E-409C-BE32-E72D297353CC}">
              <c16:uniqueId val="{00000001-DB52-4838-A84B-9EF3FAB0912E}"/>
            </c:ext>
          </c:extLst>
        </c:ser>
        <c:ser>
          <c:idx val="2"/>
          <c:order val="2"/>
          <c:tx>
            <c:strRef>
              <c:f>'Gráficos_Vino_ DO'!$U$7</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30.865767000000002</c:v>
                </c:pt>
                <c:pt idx="1">
                  <c:v>24.687384999999999</c:v>
                </c:pt>
                <c:pt idx="2">
                  <c:v>31.152663</c:v>
                </c:pt>
                <c:pt idx="3">
                  <c:v>30.823920000000001</c:v>
                </c:pt>
                <c:pt idx="4">
                  <c:v>33.895738000000001</c:v>
                </c:pt>
              </c:numCache>
            </c:numRef>
          </c:val>
          <c:smooth val="0"/>
          <c:extLst>
            <c:ext xmlns:c16="http://schemas.microsoft.com/office/drawing/2014/chart" uri="{C3380CC4-5D6E-409C-BE32-E72D297353CC}">
              <c16:uniqueId val="{00000002-DB52-4838-A84B-9EF3FAB0912E}"/>
            </c:ext>
          </c:extLst>
        </c:ser>
        <c:dLbls>
          <c:showLegendKey val="0"/>
          <c:showVal val="0"/>
          <c:showCatName val="0"/>
          <c:showSerName val="0"/>
          <c:showPercent val="0"/>
          <c:showBubbleSize val="0"/>
        </c:dLbls>
        <c:marker val="1"/>
        <c:smooth val="0"/>
        <c:axId val="1618114159"/>
        <c:axId val="1"/>
      </c:lineChart>
      <c:catAx>
        <c:axId val="161811415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layout>
            <c:manualLayout>
              <c:xMode val="edge"/>
              <c:yMode val="edge"/>
              <c:x val="4.1666623355248913E-2"/>
              <c:y val="0.2965393880559451"/>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61811415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 l="0.70000000000000062" r="0.70000000000000062" t="0.750000000000001" header="0.30000000000000032" footer="0.30000000000000032"/>
    <c:pageSetup orientation="landscape" horizontalDpi="-2" verticalDpi="-2"/>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a:t>
            </a:r>
            <a:r>
              <a:rPr lang="es-ES" sz="1000" baseline="0"/>
              <a:t> Nº 10 </a:t>
            </a:r>
          </a:p>
          <a:p>
            <a:pPr>
              <a:defRPr sz="1400" b="1" i="0" u="none" strike="noStrike" baseline="0">
                <a:solidFill>
                  <a:srgbClr val="000000"/>
                </a:solidFill>
                <a:latin typeface="Calibri"/>
                <a:ea typeface="Calibri"/>
                <a:cs typeface="Calibri"/>
              </a:defRPr>
            </a:pPr>
            <a:r>
              <a:rPr lang="es-ES" sz="1000" baseline="0"/>
              <a:t> Valor de e</a:t>
            </a:r>
            <a:r>
              <a:rPr lang="es-ES" sz="1000"/>
              <a:t>xportaciones de vino espumoso</a:t>
            </a:r>
          </a:p>
        </c:rich>
      </c:tx>
      <c:overlay val="0"/>
    </c:title>
    <c:autoTitleDeleted val="0"/>
    <c:plotArea>
      <c:layout>
        <c:manualLayout>
          <c:layoutTarget val="inner"/>
          <c:xMode val="edge"/>
          <c:yMode val="edge"/>
          <c:x val="0.14028566396467218"/>
          <c:y val="0.19587467408158113"/>
          <c:w val="0.75060358862670862"/>
          <c:h val="0.45410358358670511"/>
        </c:manualLayout>
      </c:layout>
      <c:lineChart>
        <c:grouping val="standard"/>
        <c:varyColors val="0"/>
        <c:ser>
          <c:idx val="0"/>
          <c:order val="0"/>
          <c:tx>
            <c:strRef>
              <c:f>Gráficos_Vino_espumoso!$S$8</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Gráficos_Vino_espumoso!$T$8:$AE$8</c:f>
              <c:numCache>
                <c:formatCode>#,##0.0</c:formatCode>
                <c:ptCount val="12"/>
                <c:pt idx="0">
                  <c:v>531.93700000000001</c:v>
                </c:pt>
                <c:pt idx="1">
                  <c:v>272.51900000000001</c:v>
                </c:pt>
                <c:pt idx="2">
                  <c:v>263.04199999999997</c:v>
                </c:pt>
                <c:pt idx="3">
                  <c:v>500.48399999999998</c:v>
                </c:pt>
                <c:pt idx="4">
                  <c:v>424.65</c:v>
                </c:pt>
                <c:pt idx="5">
                  <c:v>547.65800000000002</c:v>
                </c:pt>
                <c:pt idx="6">
                  <c:v>1090.2919999999999</c:v>
                </c:pt>
                <c:pt idx="7">
                  <c:v>654.851</c:v>
                </c:pt>
                <c:pt idx="8">
                  <c:v>815.73099999999999</c:v>
                </c:pt>
                <c:pt idx="9">
                  <c:v>1951.1089999999999</c:v>
                </c:pt>
                <c:pt idx="10">
                  <c:v>1553.84</c:v>
                </c:pt>
                <c:pt idx="11">
                  <c:v>960.19200000000001</c:v>
                </c:pt>
              </c:numCache>
            </c:numRef>
          </c:val>
          <c:smooth val="0"/>
          <c:extLst>
            <c:ext xmlns:c16="http://schemas.microsoft.com/office/drawing/2014/chart" uri="{C3380CC4-5D6E-409C-BE32-E72D297353CC}">
              <c16:uniqueId val="{00000000-B432-4CC7-BC44-F2FC7C5207B0}"/>
            </c:ext>
          </c:extLst>
        </c:ser>
        <c:ser>
          <c:idx val="1"/>
          <c:order val="1"/>
          <c:tx>
            <c:strRef>
              <c:f>Gráficos_Vino_espumoso!$S$9</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Gráficos_Vino_espumoso!$T$9:$AE$9</c:f>
              <c:numCache>
                <c:formatCode>0.0</c:formatCode>
                <c:ptCount val="12"/>
                <c:pt idx="0">
                  <c:v>505.57600000000002</c:v>
                </c:pt>
                <c:pt idx="1">
                  <c:v>555.50099999999998</c:v>
                </c:pt>
                <c:pt idx="2">
                  <c:v>448.20800000000003</c:v>
                </c:pt>
                <c:pt idx="3">
                  <c:v>634.39400000000001</c:v>
                </c:pt>
                <c:pt idx="4">
                  <c:v>585.86199999999997</c:v>
                </c:pt>
                <c:pt idx="5">
                  <c:v>606.85900000000004</c:v>
                </c:pt>
                <c:pt idx="6">
                  <c:v>1148.6949999999999</c:v>
                </c:pt>
                <c:pt idx="7">
                  <c:v>1624.7909999999999</c:v>
                </c:pt>
                <c:pt idx="8">
                  <c:v>1791.8889999999999</c:v>
                </c:pt>
                <c:pt idx="9">
                  <c:v>1650.838</c:v>
                </c:pt>
                <c:pt idx="10">
                  <c:v>2105.1129999999998</c:v>
                </c:pt>
                <c:pt idx="11">
                  <c:v>1213.354</c:v>
                </c:pt>
              </c:numCache>
            </c:numRef>
          </c:val>
          <c:smooth val="0"/>
          <c:extLst>
            <c:ext xmlns:c16="http://schemas.microsoft.com/office/drawing/2014/chart" uri="{C3380CC4-5D6E-409C-BE32-E72D297353CC}">
              <c16:uniqueId val="{00000001-B432-4CC7-BC44-F2FC7C5207B0}"/>
            </c:ext>
          </c:extLst>
        </c:ser>
        <c:ser>
          <c:idx val="2"/>
          <c:order val="2"/>
          <c:tx>
            <c:strRef>
              <c:f>Gráficos_Vino_espumoso!$S$10</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Gráficos_Vino_espumoso!$T$10:$AE$10</c:f>
              <c:numCache>
                <c:formatCode>0.0</c:formatCode>
                <c:ptCount val="12"/>
                <c:pt idx="0">
                  <c:v>976.50400000000002</c:v>
                </c:pt>
                <c:pt idx="1">
                  <c:v>961.95699999999999</c:v>
                </c:pt>
                <c:pt idx="2">
                  <c:v>778.01</c:v>
                </c:pt>
                <c:pt idx="3">
                  <c:v>662.08100000000002</c:v>
                </c:pt>
                <c:pt idx="4">
                  <c:v>1063.7249999999999</c:v>
                </c:pt>
              </c:numCache>
            </c:numRef>
          </c:val>
          <c:smooth val="0"/>
          <c:extLst>
            <c:ext xmlns:c16="http://schemas.microsoft.com/office/drawing/2014/chart" uri="{C3380CC4-5D6E-409C-BE32-E72D297353CC}">
              <c16:uniqueId val="{00000002-B432-4CC7-BC44-F2FC7C5207B0}"/>
            </c:ext>
          </c:extLst>
        </c:ser>
        <c:dLbls>
          <c:showLegendKey val="0"/>
          <c:showVal val="0"/>
          <c:showCatName val="0"/>
          <c:showSerName val="0"/>
          <c:showPercent val="0"/>
          <c:showBubbleSize val="0"/>
        </c:dLbls>
        <c:marker val="1"/>
        <c:smooth val="0"/>
        <c:axId val="1753394287"/>
        <c:axId val="1"/>
      </c:lineChart>
      <c:catAx>
        <c:axId val="175339428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428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sz="1000"/>
              <a:t>Gráfico</a:t>
            </a:r>
            <a:r>
              <a:rPr lang="es-ES" sz="1000" baseline="0"/>
              <a:t> Nº 11 </a:t>
            </a:r>
          </a:p>
          <a:p>
            <a:pPr>
              <a:defRPr sz="1800" b="1" i="0" u="none" strike="noStrike" baseline="0">
                <a:solidFill>
                  <a:srgbClr val="000000"/>
                </a:solidFill>
                <a:latin typeface="Calibri"/>
                <a:ea typeface="Calibri"/>
                <a:cs typeface="Calibri"/>
              </a:defRPr>
            </a:pPr>
            <a:r>
              <a:rPr lang="es-ES" sz="1000"/>
              <a:t>Precio medio de exportación de vino espumoso (en dólares)</a:t>
            </a:r>
          </a:p>
        </c:rich>
      </c:tx>
      <c:overlay val="0"/>
    </c:title>
    <c:autoTitleDeleted val="0"/>
    <c:plotArea>
      <c:layout>
        <c:manualLayout>
          <c:layoutTarget val="inner"/>
          <c:xMode val="edge"/>
          <c:yMode val="edge"/>
          <c:x val="0.13493766937669391"/>
          <c:y val="0.20465526291972125"/>
          <c:w val="0.79568563685636862"/>
          <c:h val="0.42503466377047777"/>
        </c:manualLayout>
      </c:layout>
      <c:lineChart>
        <c:grouping val="standard"/>
        <c:varyColors val="0"/>
        <c:ser>
          <c:idx val="0"/>
          <c:order val="0"/>
          <c:tx>
            <c:strRef>
              <c:f>Gráficos_Vino_espumoso!$S$15</c:f>
              <c:strCache>
                <c:ptCount val="1"/>
                <c:pt idx="0">
                  <c:v>2009</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Gráficos_Vino_espumoso!$T$15:$AE$15</c:f>
              <c:numCache>
                <c:formatCode>0.00</c:formatCode>
                <c:ptCount val="12"/>
                <c:pt idx="0">
                  <c:v>4.4461096112536671</c:v>
                </c:pt>
                <c:pt idx="1">
                  <c:v>4.0999413260316846</c:v>
                </c:pt>
                <c:pt idx="2">
                  <c:v>4.1552848996098133</c:v>
                </c:pt>
                <c:pt idx="3">
                  <c:v>4.3168245096517097</c:v>
                </c:pt>
                <c:pt idx="4">
                  <c:v>4.3137952052011377</c:v>
                </c:pt>
                <c:pt idx="5">
                  <c:v>3.8669312131953171</c:v>
                </c:pt>
                <c:pt idx="6">
                  <c:v>3.6081117751788678</c:v>
                </c:pt>
                <c:pt idx="7">
                  <c:v>3.9249063502052803</c:v>
                </c:pt>
                <c:pt idx="8">
                  <c:v>3.5060172092183643</c:v>
                </c:pt>
                <c:pt idx="9">
                  <c:v>3.7553825425849294</c:v>
                </c:pt>
                <c:pt idx="10">
                  <c:v>3.9469218967496769</c:v>
                </c:pt>
                <c:pt idx="11">
                  <c:v>4.4081497736684083</c:v>
                </c:pt>
              </c:numCache>
            </c:numRef>
          </c:val>
          <c:smooth val="0"/>
          <c:extLst>
            <c:ext xmlns:c16="http://schemas.microsoft.com/office/drawing/2014/chart" uri="{C3380CC4-5D6E-409C-BE32-E72D297353CC}">
              <c16:uniqueId val="{00000000-7E17-42BA-9702-31BCD7F6577C}"/>
            </c:ext>
          </c:extLst>
        </c:ser>
        <c:ser>
          <c:idx val="1"/>
          <c:order val="1"/>
          <c:tx>
            <c:strRef>
              <c:f>Gráficos_Vino_espumoso!$S$16</c:f>
              <c:strCache>
                <c:ptCount val="1"/>
                <c:pt idx="0">
                  <c:v>2010</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Gráficos_Vino_espumoso!$T$16:$AE$16</c:f>
              <c:numCache>
                <c:formatCode>0.00</c:formatCode>
                <c:ptCount val="12"/>
                <c:pt idx="0">
                  <c:v>4.269094041054827</c:v>
                </c:pt>
                <c:pt idx="1">
                  <c:v>4.2830674572272294</c:v>
                </c:pt>
                <c:pt idx="2">
                  <c:v>4.0252539313330162</c:v>
                </c:pt>
                <c:pt idx="3">
                  <c:v>3.9450155153007604</c:v>
                </c:pt>
                <c:pt idx="4">
                  <c:v>3.8306656205047731</c:v>
                </c:pt>
                <c:pt idx="5">
                  <c:v>3.8442130201503839</c:v>
                </c:pt>
                <c:pt idx="6">
                  <c:v>3.5886177185451773</c:v>
                </c:pt>
                <c:pt idx="7">
                  <c:v>4.0045818309085037</c:v>
                </c:pt>
                <c:pt idx="8">
                  <c:v>4.2957773153564371</c:v>
                </c:pt>
                <c:pt idx="9">
                  <c:v>3.9972251547230484</c:v>
                </c:pt>
                <c:pt idx="10">
                  <c:v>3.5655828779907788</c:v>
                </c:pt>
                <c:pt idx="11">
                  <c:v>3.6869078511567981</c:v>
                </c:pt>
              </c:numCache>
            </c:numRef>
          </c:val>
          <c:smooth val="0"/>
          <c:extLst>
            <c:ext xmlns:c16="http://schemas.microsoft.com/office/drawing/2014/chart" uri="{C3380CC4-5D6E-409C-BE32-E72D297353CC}">
              <c16:uniqueId val="{00000001-7E17-42BA-9702-31BCD7F6577C}"/>
            </c:ext>
          </c:extLst>
        </c:ser>
        <c:ser>
          <c:idx val="2"/>
          <c:order val="2"/>
          <c:tx>
            <c:strRef>
              <c:f>Gráficos_Vino_espumoso!$S$17</c:f>
              <c:strCache>
                <c:ptCount val="1"/>
                <c:pt idx="0">
                  <c:v>2011</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Gráficos_Vino_espumoso!$T$17:$AE$17</c:f>
              <c:numCache>
                <c:formatCode>0.00</c:formatCode>
                <c:ptCount val="12"/>
                <c:pt idx="0">
                  <c:v>3.3066186280551815</c:v>
                </c:pt>
                <c:pt idx="1">
                  <c:v>4.1610556230832119</c:v>
                </c:pt>
                <c:pt idx="2">
                  <c:v>3.7547114266272219</c:v>
                </c:pt>
                <c:pt idx="3">
                  <c:v>4.1643981231051796</c:v>
                </c:pt>
                <c:pt idx="4">
                  <c:v>4.0318576355986808</c:v>
                </c:pt>
              </c:numCache>
            </c:numRef>
          </c:val>
          <c:smooth val="0"/>
          <c:extLst>
            <c:ext xmlns:c16="http://schemas.microsoft.com/office/drawing/2014/chart" uri="{C3380CC4-5D6E-409C-BE32-E72D297353CC}">
              <c16:uniqueId val="{00000002-7E17-42BA-9702-31BCD7F6577C}"/>
            </c:ext>
          </c:extLst>
        </c:ser>
        <c:dLbls>
          <c:showLegendKey val="0"/>
          <c:showVal val="0"/>
          <c:showCatName val="0"/>
          <c:showSerName val="0"/>
          <c:showPercent val="0"/>
          <c:showBubbleSize val="0"/>
        </c:dLbls>
        <c:marker val="1"/>
        <c:smooth val="0"/>
        <c:axId val="1753389295"/>
        <c:axId val="1"/>
      </c:lineChart>
      <c:catAx>
        <c:axId val="175338929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8929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44" l="0.70000000000000062" r="0.70000000000000062" t="0.75000000000000144"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a:t>
            </a:r>
            <a:r>
              <a:rPr lang="es-ES" sz="1000" baseline="0"/>
              <a:t> Nº 12 </a:t>
            </a:r>
          </a:p>
          <a:p>
            <a:pPr>
              <a:defRPr sz="1200" b="1" i="0" u="none" strike="noStrike" baseline="0">
                <a:solidFill>
                  <a:srgbClr val="000000"/>
                </a:solidFill>
                <a:latin typeface="Calibri"/>
                <a:ea typeface="Calibri"/>
                <a:cs typeface="Calibri"/>
              </a:defRPr>
            </a:pPr>
            <a:r>
              <a:rPr lang="es-ES" sz="1000"/>
              <a:t>Precio medio de exportación de vino espumoso (en</a:t>
            </a:r>
            <a:r>
              <a:rPr lang="es-ES" sz="1000" baseline="0"/>
              <a:t> p</a:t>
            </a:r>
            <a:r>
              <a:rPr lang="es-ES" sz="1000"/>
              <a:t>esos)</a:t>
            </a:r>
          </a:p>
        </c:rich>
      </c:tx>
      <c:overlay val="0"/>
    </c:title>
    <c:autoTitleDeleted val="0"/>
    <c:plotArea>
      <c:layout>
        <c:manualLayout>
          <c:layoutTarget val="inner"/>
          <c:xMode val="edge"/>
          <c:yMode val="edge"/>
          <c:x val="0.13960005813605547"/>
          <c:y val="0.2075175742892279"/>
          <c:w val="0.7648516248172561"/>
          <c:h val="0.42165519519850231"/>
        </c:manualLayout>
      </c:layout>
      <c:lineChart>
        <c:grouping val="standard"/>
        <c:varyColors val="0"/>
        <c:ser>
          <c:idx val="0"/>
          <c:order val="0"/>
          <c:tx>
            <c:strRef>
              <c:f>Gráficos_Vino_espumoso!$S$22</c:f>
              <c:strCache>
                <c:ptCount val="1"/>
                <c:pt idx="0">
                  <c:v>2009</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Gráficos_Vino_espumoso!$T$22:$AE$22</c:f>
              <c:numCache>
                <c:formatCode>#,##0</c:formatCode>
                <c:ptCount val="12"/>
                <c:pt idx="0">
                  <c:v>2769.970748907147</c:v>
                </c:pt>
                <c:pt idx="1">
                  <c:v>2484.564443575201</c:v>
                </c:pt>
                <c:pt idx="2">
                  <c:v>2463.7930755256466</c:v>
                </c:pt>
                <c:pt idx="3">
                  <c:v>2517.4857175386837</c:v>
                </c:pt>
                <c:pt idx="4">
                  <c:v>2440.4002234863879</c:v>
                </c:pt>
                <c:pt idx="5">
                  <c:v>2138.7223153940663</c:v>
                </c:pt>
                <c:pt idx="6">
                  <c:v>1949.8957655421636</c:v>
                </c:pt>
                <c:pt idx="7">
                  <c:v>2146.4527848002635</c:v>
                </c:pt>
                <c:pt idx="8">
                  <c:v>1925.0488690655275</c:v>
                </c:pt>
                <c:pt idx="9">
                  <c:v>2049.8004532191321</c:v>
                </c:pt>
                <c:pt idx="10">
                  <c:v>2004.1680007315508</c:v>
                </c:pt>
                <c:pt idx="11">
                  <c:v>2210.4667040060235</c:v>
                </c:pt>
              </c:numCache>
            </c:numRef>
          </c:val>
          <c:smooth val="0"/>
          <c:extLst>
            <c:ext xmlns:c16="http://schemas.microsoft.com/office/drawing/2014/chart" uri="{C3380CC4-5D6E-409C-BE32-E72D297353CC}">
              <c16:uniqueId val="{00000000-84FB-4BFD-9515-A93BEED076CC}"/>
            </c:ext>
          </c:extLst>
        </c:ser>
        <c:ser>
          <c:idx val="1"/>
          <c:order val="1"/>
          <c:tx>
            <c:strRef>
              <c:f>Gráficos_Vino_espumoso!$S$23</c:f>
              <c:strCache>
                <c:ptCount val="1"/>
                <c:pt idx="0">
                  <c:v>2010</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Gráficos_Vino_espumoso!$T$23:$AE$23</c:f>
              <c:numCache>
                <c:formatCode>#,##0</c:formatCode>
                <c:ptCount val="12"/>
                <c:pt idx="0">
                  <c:v>2137.3646225945099</c:v>
                </c:pt>
                <c:pt idx="1">
                  <c:v>2280.9904050209329</c:v>
                </c:pt>
                <c:pt idx="2">
                  <c:v>2105.8518467161807</c:v>
                </c:pt>
                <c:pt idx="3">
                  <c:v>2053.8539775758818</c:v>
                </c:pt>
                <c:pt idx="4">
                  <c:v>2042.5492155093502</c:v>
                </c:pt>
                <c:pt idx="5">
                  <c:v>2063.0738015241063</c:v>
                </c:pt>
                <c:pt idx="6">
                  <c:v>1908.1398133048417</c:v>
                </c:pt>
                <c:pt idx="7">
                  <c:v>2039.613618118319</c:v>
                </c:pt>
                <c:pt idx="8">
                  <c:v>2121.8132893740049</c:v>
                </c:pt>
                <c:pt idx="9">
                  <c:v>1934.8168638921445</c:v>
                </c:pt>
                <c:pt idx="10">
                  <c:v>1719.7519337125125</c:v>
                </c:pt>
                <c:pt idx="11">
                  <c:v>1750.4701095722246</c:v>
                </c:pt>
              </c:numCache>
            </c:numRef>
          </c:val>
          <c:smooth val="0"/>
          <c:extLst>
            <c:ext xmlns:c16="http://schemas.microsoft.com/office/drawing/2014/chart" uri="{C3380CC4-5D6E-409C-BE32-E72D297353CC}">
              <c16:uniqueId val="{00000001-84FB-4BFD-9515-A93BEED076CC}"/>
            </c:ext>
          </c:extLst>
        </c:ser>
        <c:ser>
          <c:idx val="2"/>
          <c:order val="2"/>
          <c:tx>
            <c:strRef>
              <c:f>Gráficos_Vino_espumoso!$S$24</c:f>
              <c:strCache>
                <c:ptCount val="1"/>
                <c:pt idx="0">
                  <c:v>2011</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Gráficos_Vino_espumoso!$T$24:$AE$24</c:f>
              <c:numCache>
                <c:formatCode>#,##0</c:formatCode>
                <c:ptCount val="12"/>
                <c:pt idx="0">
                  <c:v>1618.391421315328</c:v>
                </c:pt>
                <c:pt idx="1">
                  <c:v>1979.3725493444531</c:v>
                </c:pt>
                <c:pt idx="2">
                  <c:v>1800.9473357817469</c:v>
                </c:pt>
                <c:pt idx="3">
                  <c:v>1962.7641233819331</c:v>
                </c:pt>
                <c:pt idx="4">
                  <c:v>1885.8207718985711</c:v>
                </c:pt>
              </c:numCache>
            </c:numRef>
          </c:val>
          <c:smooth val="0"/>
          <c:extLst>
            <c:ext xmlns:c16="http://schemas.microsoft.com/office/drawing/2014/chart" uri="{C3380CC4-5D6E-409C-BE32-E72D297353CC}">
              <c16:uniqueId val="{00000002-84FB-4BFD-9515-A93BEED076CC}"/>
            </c:ext>
          </c:extLst>
        </c:ser>
        <c:dLbls>
          <c:showLegendKey val="0"/>
          <c:showVal val="0"/>
          <c:showCatName val="0"/>
          <c:showSerName val="0"/>
          <c:showPercent val="0"/>
          <c:showBubbleSize val="0"/>
        </c:dLbls>
        <c:marker val="1"/>
        <c:smooth val="0"/>
        <c:axId val="1753398031"/>
        <c:axId val="1"/>
      </c:lineChart>
      <c:catAx>
        <c:axId val="175339803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803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44" l="0.70000000000000062" r="0.70000000000000062" t="0.75000000000000144"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13 </a:t>
            </a:r>
          </a:p>
          <a:p>
            <a:pPr>
              <a:defRPr sz="1400" b="1" i="0" u="none" strike="noStrike" baseline="0">
                <a:solidFill>
                  <a:srgbClr val="000000"/>
                </a:solidFill>
                <a:latin typeface="Calibri"/>
                <a:ea typeface="Calibri"/>
                <a:cs typeface="Calibri"/>
              </a:defRPr>
            </a:pPr>
            <a:r>
              <a:rPr lang="es-ES" sz="1000"/>
              <a:t>Precios de vinos en el mercado nacional</a:t>
            </a:r>
          </a:p>
        </c:rich>
      </c:tx>
      <c:layout>
        <c:manualLayout>
          <c:xMode val="edge"/>
          <c:yMode val="edge"/>
          <c:x val="0.29906565133305707"/>
          <c:y val="5.2840241816619771E-4"/>
        </c:manualLayout>
      </c:layout>
      <c:overlay val="0"/>
    </c:title>
    <c:autoTitleDeleted val="0"/>
    <c:plotArea>
      <c:layout>
        <c:manualLayout>
          <c:layoutTarget val="inner"/>
          <c:xMode val="edge"/>
          <c:yMode val="edge"/>
          <c:x val="0.13157894736842113"/>
          <c:y val="0.11411411411411411"/>
          <c:w val="0.82565789473684215"/>
          <c:h val="0.44744744744744747"/>
        </c:manualLayout>
      </c:layout>
      <c:lineChart>
        <c:grouping val="standard"/>
        <c:varyColors val="0"/>
        <c:ser>
          <c:idx val="0"/>
          <c:order val="0"/>
          <c:tx>
            <c:strRef>
              <c:f>'Precios vinos nac.'!$X$3</c:f>
              <c:strCache>
                <c:ptCount val="1"/>
                <c:pt idx="0">
                  <c:v>Tinto genérico</c:v>
                </c:pt>
              </c:strCache>
            </c:strRef>
          </c:tx>
          <c:cat>
            <c:numRef>
              <c:f>'Precios vinos nac.'!$W$4:$W$20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nac.'!$X$4:$X$20</c:f>
              <c:numCache>
                <c:formatCode>#,##0</c:formatCode>
                <c:ptCount val="17"/>
                <c:pt idx="0">
                  <c:v>7500</c:v>
                </c:pt>
                <c:pt idx="1">
                  <c:v>8000</c:v>
                </c:pt>
                <c:pt idx="2">
                  <c:v>8500</c:v>
                </c:pt>
                <c:pt idx="3">
                  <c:v>10500</c:v>
                </c:pt>
                <c:pt idx="4">
                  <c:v>10500</c:v>
                </c:pt>
                <c:pt idx="5">
                  <c:v>11250</c:v>
                </c:pt>
                <c:pt idx="6">
                  <c:v>13500</c:v>
                </c:pt>
                <c:pt idx="7">
                  <c:v>14000</c:v>
                </c:pt>
                <c:pt idx="8">
                  <c:v>14500</c:v>
                </c:pt>
                <c:pt idx="9">
                  <c:v>14000</c:v>
                </c:pt>
                <c:pt idx="10">
                  <c:v>14000</c:v>
                </c:pt>
                <c:pt idx="11">
                  <c:v>14000</c:v>
                </c:pt>
                <c:pt idx="12">
                  <c:v>14000</c:v>
                </c:pt>
                <c:pt idx="13">
                  <c:v>14000</c:v>
                </c:pt>
                <c:pt idx="14">
                  <c:v>14000</c:v>
                </c:pt>
                <c:pt idx="15">
                  <c:v>14000</c:v>
                </c:pt>
                <c:pt idx="16">
                  <c:v>14500</c:v>
                </c:pt>
              </c:numCache>
            </c:numRef>
          </c:val>
          <c:smooth val="0"/>
          <c:extLst>
            <c:ext xmlns:c16="http://schemas.microsoft.com/office/drawing/2014/chart" uri="{C3380CC4-5D6E-409C-BE32-E72D297353CC}">
              <c16:uniqueId val="{00000000-DD21-43E2-A4CD-DBC1569A864D}"/>
            </c:ext>
          </c:extLst>
        </c:ser>
        <c:ser>
          <c:idx val="1"/>
          <c:order val="1"/>
          <c:tx>
            <c:strRef>
              <c:f>'Precios vinos nac.'!$Y$3</c:f>
              <c:strCache>
                <c:ptCount val="1"/>
                <c:pt idx="0">
                  <c:v>Cabernet</c:v>
                </c:pt>
              </c:strCache>
            </c:strRef>
          </c:tx>
          <c:cat>
            <c:numRef>
              <c:f>'Precios vinos nac.'!$W$4:$W$20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nac.'!$Y$4:$Y$20</c:f>
              <c:numCache>
                <c:formatCode>#,##0</c:formatCode>
                <c:ptCount val="17"/>
                <c:pt idx="0">
                  <c:v>10500</c:v>
                </c:pt>
                <c:pt idx="1">
                  <c:v>12000</c:v>
                </c:pt>
                <c:pt idx="2">
                  <c:v>13500</c:v>
                </c:pt>
                <c:pt idx="3">
                  <c:v>14500</c:v>
                </c:pt>
                <c:pt idx="4">
                  <c:v>15500</c:v>
                </c:pt>
                <c:pt idx="5">
                  <c:v>16500</c:v>
                </c:pt>
                <c:pt idx="6">
                  <c:v>17500</c:v>
                </c:pt>
                <c:pt idx="7">
                  <c:v>18000</c:v>
                </c:pt>
                <c:pt idx="8">
                  <c:v>20000</c:v>
                </c:pt>
                <c:pt idx="9">
                  <c:v>19500</c:v>
                </c:pt>
                <c:pt idx="10">
                  <c:v>18000</c:v>
                </c:pt>
                <c:pt idx="11">
                  <c:v>18000</c:v>
                </c:pt>
                <c:pt idx="12">
                  <c:v>18000</c:v>
                </c:pt>
                <c:pt idx="13">
                  <c:v>18500</c:v>
                </c:pt>
                <c:pt idx="14">
                  <c:v>18500</c:v>
                </c:pt>
                <c:pt idx="15">
                  <c:v>19500</c:v>
                </c:pt>
                <c:pt idx="16">
                  <c:v>20250</c:v>
                </c:pt>
              </c:numCache>
            </c:numRef>
          </c:val>
          <c:smooth val="0"/>
          <c:extLst>
            <c:ext xmlns:c16="http://schemas.microsoft.com/office/drawing/2014/chart" uri="{C3380CC4-5D6E-409C-BE32-E72D297353CC}">
              <c16:uniqueId val="{00000001-DD21-43E2-A4CD-DBC1569A864D}"/>
            </c:ext>
          </c:extLst>
        </c:ser>
        <c:ser>
          <c:idx val="2"/>
          <c:order val="2"/>
          <c:tx>
            <c:strRef>
              <c:f>'Precios vinos nac.'!$Z$3</c:f>
              <c:strCache>
                <c:ptCount val="1"/>
                <c:pt idx="0">
                  <c:v>País</c:v>
                </c:pt>
              </c:strCache>
            </c:strRef>
          </c:tx>
          <c:cat>
            <c:numRef>
              <c:f>'Precios vinos nac.'!$W$4:$W$20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nac.'!$Z$4:$Z$20</c:f>
              <c:numCache>
                <c:formatCode>#,##0</c:formatCode>
                <c:ptCount val="17"/>
                <c:pt idx="0">
                  <c:v>6750</c:v>
                </c:pt>
                <c:pt idx="1">
                  <c:v>7250</c:v>
                </c:pt>
                <c:pt idx="2">
                  <c:v>7750</c:v>
                </c:pt>
                <c:pt idx="3">
                  <c:v>9000</c:v>
                </c:pt>
                <c:pt idx="4">
                  <c:v>10750</c:v>
                </c:pt>
                <c:pt idx="5">
                  <c:v>11000</c:v>
                </c:pt>
                <c:pt idx="6">
                  <c:v>12000</c:v>
                </c:pt>
                <c:pt idx="7">
                  <c:v>12500</c:v>
                </c:pt>
                <c:pt idx="8">
                  <c:v>12500</c:v>
                </c:pt>
                <c:pt idx="9">
                  <c:v>13000</c:v>
                </c:pt>
                <c:pt idx="10">
                  <c:v>13000</c:v>
                </c:pt>
                <c:pt idx="11">
                  <c:v>13500</c:v>
                </c:pt>
                <c:pt idx="12">
                  <c:v>13500</c:v>
                </c:pt>
                <c:pt idx="13">
                  <c:v>13500</c:v>
                </c:pt>
                <c:pt idx="14">
                  <c:v>13500</c:v>
                </c:pt>
                <c:pt idx="15">
                  <c:v>14250</c:v>
                </c:pt>
                <c:pt idx="16">
                  <c:v>13000</c:v>
                </c:pt>
              </c:numCache>
            </c:numRef>
          </c:val>
          <c:smooth val="0"/>
          <c:extLst>
            <c:ext xmlns:c16="http://schemas.microsoft.com/office/drawing/2014/chart" uri="{C3380CC4-5D6E-409C-BE32-E72D297353CC}">
              <c16:uniqueId val="{00000002-DD21-43E2-A4CD-DBC1569A864D}"/>
            </c:ext>
          </c:extLst>
        </c:ser>
        <c:ser>
          <c:idx val="3"/>
          <c:order val="3"/>
          <c:tx>
            <c:strRef>
              <c:f>'Precios vinos nac.'!$AA$3</c:f>
              <c:strCache>
                <c:ptCount val="1"/>
                <c:pt idx="0">
                  <c:v>Semillón</c:v>
                </c:pt>
              </c:strCache>
            </c:strRef>
          </c:tx>
          <c:cat>
            <c:numRef>
              <c:f>'Precios vinos nac.'!$W$4:$W$20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nac.'!$AA$4:$AA$20</c:f>
              <c:numCache>
                <c:formatCode>#,##0</c:formatCode>
                <c:ptCount val="17"/>
                <c:pt idx="0">
                  <c:v>8500</c:v>
                </c:pt>
                <c:pt idx="1">
                  <c:v>9750</c:v>
                </c:pt>
                <c:pt idx="2">
                  <c:v>11000</c:v>
                </c:pt>
                <c:pt idx="3">
                  <c:v>11500</c:v>
                </c:pt>
                <c:pt idx="4">
                  <c:v>11500</c:v>
                </c:pt>
                <c:pt idx="5">
                  <c:v>15500</c:v>
                </c:pt>
                <c:pt idx="6">
                  <c:v>17000</c:v>
                </c:pt>
                <c:pt idx="7">
                  <c:v>16000</c:v>
                </c:pt>
                <c:pt idx="8">
                  <c:v>16000</c:v>
                </c:pt>
                <c:pt idx="9">
                  <c:v>15000</c:v>
                </c:pt>
                <c:pt idx="10">
                  <c:v>15000</c:v>
                </c:pt>
                <c:pt idx="11">
                  <c:v>15500</c:v>
                </c:pt>
                <c:pt idx="12">
                  <c:v>15500</c:v>
                </c:pt>
                <c:pt idx="13">
                  <c:v>15500</c:v>
                </c:pt>
                <c:pt idx="14">
                  <c:v>15500</c:v>
                </c:pt>
                <c:pt idx="15">
                  <c:v>16750</c:v>
                </c:pt>
                <c:pt idx="16">
                  <c:v>16750</c:v>
                </c:pt>
              </c:numCache>
            </c:numRef>
          </c:val>
          <c:smooth val="0"/>
          <c:extLst>
            <c:ext xmlns:c16="http://schemas.microsoft.com/office/drawing/2014/chart" uri="{C3380CC4-5D6E-409C-BE32-E72D297353CC}">
              <c16:uniqueId val="{00000003-DD21-43E2-A4CD-DBC1569A864D}"/>
            </c:ext>
          </c:extLst>
        </c:ser>
        <c:dLbls>
          <c:showLegendKey val="0"/>
          <c:showVal val="0"/>
          <c:showCatName val="0"/>
          <c:showSerName val="0"/>
          <c:showPercent val="0"/>
          <c:showBubbleSize val="0"/>
        </c:dLbls>
        <c:marker val="1"/>
        <c:smooth val="0"/>
        <c:axId val="1618108863"/>
        <c:axId val="1"/>
      </c:lineChart>
      <c:dateAx>
        <c:axId val="1618108863"/>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arroba</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618108863"/>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a:t>
            </a:r>
            <a:r>
              <a:rPr lang="es-ES" sz="1000" baseline="0"/>
              <a:t> 14 </a:t>
            </a:r>
          </a:p>
          <a:p>
            <a:pPr>
              <a:defRPr sz="1200" b="1" i="0" u="none" strike="noStrike" baseline="0">
                <a:solidFill>
                  <a:srgbClr val="000000"/>
                </a:solidFill>
                <a:latin typeface="Calibri"/>
                <a:ea typeface="Calibri"/>
                <a:cs typeface="Calibri"/>
              </a:defRPr>
            </a:pPr>
            <a:r>
              <a:rPr lang="es-ES" sz="1000"/>
              <a:t>Precios de vinos en el mercado nacional</a:t>
            </a:r>
          </a:p>
        </c:rich>
      </c:tx>
      <c:overlay val="0"/>
    </c:title>
    <c:autoTitleDeleted val="0"/>
    <c:plotArea>
      <c:layout>
        <c:manualLayout>
          <c:layoutTarget val="inner"/>
          <c:xMode val="edge"/>
          <c:yMode val="edge"/>
          <c:x val="0.15625000000000031"/>
          <c:y val="0.15972222222222263"/>
          <c:w val="0.81041666666666656"/>
          <c:h val="0.37152777777777907"/>
        </c:manualLayout>
      </c:layout>
      <c:lineChart>
        <c:grouping val="standard"/>
        <c:varyColors val="0"/>
        <c:ser>
          <c:idx val="0"/>
          <c:order val="0"/>
          <c:tx>
            <c:strRef>
              <c:f>'Precios vinos nac.'!$AC$3</c:f>
              <c:strCache>
                <c:ptCount val="1"/>
                <c:pt idx="0">
                  <c:v>Tinto genérico</c:v>
                </c:pt>
              </c:strCache>
            </c:strRef>
          </c:tx>
          <c:cat>
            <c:numRef>
              <c:f>'Precios vinos nac.'!$AB$4:$AB$20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nac.'!$AC$4:$AC$20</c:f>
              <c:numCache>
                <c:formatCode>0</c:formatCode>
                <c:ptCount val="17"/>
                <c:pt idx="0">
                  <c:v>187.5</c:v>
                </c:pt>
                <c:pt idx="1">
                  <c:v>200</c:v>
                </c:pt>
                <c:pt idx="2">
                  <c:v>212.5</c:v>
                </c:pt>
                <c:pt idx="3">
                  <c:v>262.5</c:v>
                </c:pt>
                <c:pt idx="4">
                  <c:v>262.5</c:v>
                </c:pt>
                <c:pt idx="5">
                  <c:v>281.25</c:v>
                </c:pt>
                <c:pt idx="6">
                  <c:v>337.5</c:v>
                </c:pt>
                <c:pt idx="7">
                  <c:v>350</c:v>
                </c:pt>
                <c:pt idx="8">
                  <c:v>362.5</c:v>
                </c:pt>
                <c:pt idx="9">
                  <c:v>350</c:v>
                </c:pt>
                <c:pt idx="10">
                  <c:v>350</c:v>
                </c:pt>
                <c:pt idx="11">
                  <c:v>350</c:v>
                </c:pt>
                <c:pt idx="12">
                  <c:v>350</c:v>
                </c:pt>
                <c:pt idx="13">
                  <c:v>350</c:v>
                </c:pt>
                <c:pt idx="14">
                  <c:v>350</c:v>
                </c:pt>
                <c:pt idx="15">
                  <c:v>350</c:v>
                </c:pt>
                <c:pt idx="16">
                  <c:v>362.5</c:v>
                </c:pt>
              </c:numCache>
            </c:numRef>
          </c:val>
          <c:smooth val="0"/>
          <c:extLst>
            <c:ext xmlns:c16="http://schemas.microsoft.com/office/drawing/2014/chart" uri="{C3380CC4-5D6E-409C-BE32-E72D297353CC}">
              <c16:uniqueId val="{00000000-4660-452E-BE03-A294FEF696D8}"/>
            </c:ext>
          </c:extLst>
        </c:ser>
        <c:ser>
          <c:idx val="1"/>
          <c:order val="1"/>
          <c:tx>
            <c:strRef>
              <c:f>'Precios vinos nac.'!$AD$3</c:f>
              <c:strCache>
                <c:ptCount val="1"/>
                <c:pt idx="0">
                  <c:v>Cabernet</c:v>
                </c:pt>
              </c:strCache>
            </c:strRef>
          </c:tx>
          <c:cat>
            <c:numRef>
              <c:f>'Precios vinos nac.'!$AB$4:$AB$20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nac.'!$AD$4:$AD$20</c:f>
              <c:numCache>
                <c:formatCode>0</c:formatCode>
                <c:ptCount val="17"/>
                <c:pt idx="0">
                  <c:v>262.5</c:v>
                </c:pt>
                <c:pt idx="1">
                  <c:v>300</c:v>
                </c:pt>
                <c:pt idx="2">
                  <c:v>337.5</c:v>
                </c:pt>
                <c:pt idx="3">
                  <c:v>362.5</c:v>
                </c:pt>
                <c:pt idx="4">
                  <c:v>387.5</c:v>
                </c:pt>
                <c:pt idx="5">
                  <c:v>412.5</c:v>
                </c:pt>
                <c:pt idx="6">
                  <c:v>437.5</c:v>
                </c:pt>
                <c:pt idx="7">
                  <c:v>450</c:v>
                </c:pt>
                <c:pt idx="8">
                  <c:v>500</c:v>
                </c:pt>
                <c:pt idx="9">
                  <c:v>487.5</c:v>
                </c:pt>
                <c:pt idx="10">
                  <c:v>450</c:v>
                </c:pt>
                <c:pt idx="11">
                  <c:v>450</c:v>
                </c:pt>
                <c:pt idx="12">
                  <c:v>450</c:v>
                </c:pt>
                <c:pt idx="13">
                  <c:v>462.5</c:v>
                </c:pt>
                <c:pt idx="14">
                  <c:v>462.5</c:v>
                </c:pt>
                <c:pt idx="15">
                  <c:v>487.5</c:v>
                </c:pt>
                <c:pt idx="16">
                  <c:v>506.25</c:v>
                </c:pt>
              </c:numCache>
            </c:numRef>
          </c:val>
          <c:smooth val="0"/>
          <c:extLst>
            <c:ext xmlns:c16="http://schemas.microsoft.com/office/drawing/2014/chart" uri="{C3380CC4-5D6E-409C-BE32-E72D297353CC}">
              <c16:uniqueId val="{00000001-4660-452E-BE03-A294FEF696D8}"/>
            </c:ext>
          </c:extLst>
        </c:ser>
        <c:ser>
          <c:idx val="2"/>
          <c:order val="2"/>
          <c:tx>
            <c:strRef>
              <c:f>'Precios vinos nac.'!$AE$3</c:f>
              <c:strCache>
                <c:ptCount val="1"/>
                <c:pt idx="0">
                  <c:v>País</c:v>
                </c:pt>
              </c:strCache>
            </c:strRef>
          </c:tx>
          <c:cat>
            <c:numRef>
              <c:f>'Precios vinos nac.'!$AB$4:$AB$20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nac.'!$AE$4:$AE$20</c:f>
              <c:numCache>
                <c:formatCode>0</c:formatCode>
                <c:ptCount val="17"/>
                <c:pt idx="0">
                  <c:v>168.75</c:v>
                </c:pt>
                <c:pt idx="1">
                  <c:v>181.25</c:v>
                </c:pt>
                <c:pt idx="2">
                  <c:v>193.75</c:v>
                </c:pt>
                <c:pt idx="3">
                  <c:v>225</c:v>
                </c:pt>
                <c:pt idx="4">
                  <c:v>268.75</c:v>
                </c:pt>
                <c:pt idx="5">
                  <c:v>275</c:v>
                </c:pt>
                <c:pt idx="6">
                  <c:v>300</c:v>
                </c:pt>
                <c:pt idx="7">
                  <c:v>312.5</c:v>
                </c:pt>
                <c:pt idx="8">
                  <c:v>312.5</c:v>
                </c:pt>
                <c:pt idx="9">
                  <c:v>325</c:v>
                </c:pt>
                <c:pt idx="10">
                  <c:v>325</c:v>
                </c:pt>
                <c:pt idx="11">
                  <c:v>337.5</c:v>
                </c:pt>
                <c:pt idx="12">
                  <c:v>337.5</c:v>
                </c:pt>
                <c:pt idx="13">
                  <c:v>337.5</c:v>
                </c:pt>
                <c:pt idx="14">
                  <c:v>337.5</c:v>
                </c:pt>
                <c:pt idx="15">
                  <c:v>356.25</c:v>
                </c:pt>
                <c:pt idx="16">
                  <c:v>325</c:v>
                </c:pt>
              </c:numCache>
            </c:numRef>
          </c:val>
          <c:smooth val="0"/>
          <c:extLst>
            <c:ext xmlns:c16="http://schemas.microsoft.com/office/drawing/2014/chart" uri="{C3380CC4-5D6E-409C-BE32-E72D297353CC}">
              <c16:uniqueId val="{00000002-4660-452E-BE03-A294FEF696D8}"/>
            </c:ext>
          </c:extLst>
        </c:ser>
        <c:ser>
          <c:idx val="3"/>
          <c:order val="3"/>
          <c:tx>
            <c:strRef>
              <c:f>'Precios vinos nac.'!$AF$3</c:f>
              <c:strCache>
                <c:ptCount val="1"/>
                <c:pt idx="0">
                  <c:v>Semillón</c:v>
                </c:pt>
              </c:strCache>
            </c:strRef>
          </c:tx>
          <c:cat>
            <c:numRef>
              <c:f>'Precios vinos nac.'!$AB$4:$AB$20</c:f>
              <c:numCache>
                <c:formatCode>mmm\-yy</c:formatCode>
                <c:ptCount val="1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numCache>
            </c:numRef>
          </c:cat>
          <c:val>
            <c:numRef>
              <c:f>'Precios vinos nac.'!$AF$4:$AF$20</c:f>
              <c:numCache>
                <c:formatCode>0</c:formatCode>
                <c:ptCount val="17"/>
                <c:pt idx="0">
                  <c:v>212.5</c:v>
                </c:pt>
                <c:pt idx="1">
                  <c:v>243.75</c:v>
                </c:pt>
                <c:pt idx="2">
                  <c:v>275</c:v>
                </c:pt>
                <c:pt idx="3">
                  <c:v>287.5</c:v>
                </c:pt>
                <c:pt idx="4">
                  <c:v>287.5</c:v>
                </c:pt>
                <c:pt idx="5">
                  <c:v>387.5</c:v>
                </c:pt>
                <c:pt idx="6">
                  <c:v>425</c:v>
                </c:pt>
                <c:pt idx="7">
                  <c:v>400</c:v>
                </c:pt>
                <c:pt idx="8">
                  <c:v>400</c:v>
                </c:pt>
                <c:pt idx="9">
                  <c:v>375</c:v>
                </c:pt>
                <c:pt idx="10">
                  <c:v>375</c:v>
                </c:pt>
                <c:pt idx="11">
                  <c:v>387.5</c:v>
                </c:pt>
                <c:pt idx="12">
                  <c:v>387.5</c:v>
                </c:pt>
                <c:pt idx="13">
                  <c:v>387.5</c:v>
                </c:pt>
                <c:pt idx="14">
                  <c:v>387.5</c:v>
                </c:pt>
                <c:pt idx="15">
                  <c:v>418.75</c:v>
                </c:pt>
                <c:pt idx="16">
                  <c:v>418.75</c:v>
                </c:pt>
              </c:numCache>
            </c:numRef>
          </c:val>
          <c:smooth val="0"/>
          <c:extLst>
            <c:ext xmlns:c16="http://schemas.microsoft.com/office/drawing/2014/chart" uri="{C3380CC4-5D6E-409C-BE32-E72D297353CC}">
              <c16:uniqueId val="{00000003-4660-452E-BE03-A294FEF696D8}"/>
            </c:ext>
          </c:extLst>
        </c:ser>
        <c:dLbls>
          <c:showLegendKey val="0"/>
          <c:showVal val="0"/>
          <c:showCatName val="0"/>
          <c:showSerName val="0"/>
          <c:showPercent val="0"/>
          <c:showBubbleSize val="0"/>
        </c:dLbls>
        <c:marker val="1"/>
        <c:smooth val="0"/>
        <c:axId val="1618103455"/>
        <c:axId val="1"/>
      </c:lineChart>
      <c:dateAx>
        <c:axId val="1618103455"/>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618103455"/>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2 </a:t>
            </a:r>
          </a:p>
          <a:p>
            <a:pPr>
              <a:defRPr sz="1400" b="1" i="0" u="none" strike="noStrike" baseline="0">
                <a:solidFill>
                  <a:srgbClr val="000000"/>
                </a:solidFill>
                <a:latin typeface="Calibri"/>
                <a:ea typeface="Calibri"/>
                <a:cs typeface="Calibri"/>
              </a:defRPr>
            </a:pPr>
            <a:r>
              <a:rPr lang="es-ES" sz="1000"/>
              <a:t>Chile. Valor de las exportaciones de vino con denominación</a:t>
            </a:r>
            <a:r>
              <a:rPr lang="es-ES" sz="1000" baseline="0"/>
              <a:t> de origen</a:t>
            </a:r>
            <a:endParaRPr lang="es-ES" sz="1000"/>
          </a:p>
        </c:rich>
      </c:tx>
      <c:overlay val="0"/>
    </c:title>
    <c:autoTitleDeleted val="0"/>
    <c:plotArea>
      <c:layout>
        <c:manualLayout>
          <c:layoutTarget val="inner"/>
          <c:xMode val="edge"/>
          <c:yMode val="edge"/>
          <c:x val="0.13762299613045881"/>
          <c:y val="0.21272410841118"/>
          <c:w val="0.79161967938087474"/>
          <c:h val="0.40236577954637398"/>
        </c:manualLayout>
      </c:layout>
      <c:lineChart>
        <c:grouping val="standard"/>
        <c:varyColors val="0"/>
        <c:ser>
          <c:idx val="0"/>
          <c:order val="0"/>
          <c:tx>
            <c:strRef>
              <c:f>'Gráficos_Vino_ DO'!$U$8</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81.466797999999997</c:v>
                </c:pt>
                <c:pt idx="1">
                  <c:v>53.388781000000002</c:v>
                </c:pt>
                <c:pt idx="2">
                  <c:v>75.904420999999999</c:v>
                </c:pt>
                <c:pt idx="3">
                  <c:v>82.698486000000003</c:v>
                </c:pt>
                <c:pt idx="4">
                  <c:v>88.507292000000007</c:v>
                </c:pt>
                <c:pt idx="5">
                  <c:v>94.046071999999995</c:v>
                </c:pt>
                <c:pt idx="6">
                  <c:v>97.192604000000003</c:v>
                </c:pt>
                <c:pt idx="7">
                  <c:v>96.756394</c:v>
                </c:pt>
                <c:pt idx="8">
                  <c:v>100.087681</c:v>
                </c:pt>
                <c:pt idx="9">
                  <c:v>107.480311</c:v>
                </c:pt>
                <c:pt idx="10">
                  <c:v>109.897959</c:v>
                </c:pt>
                <c:pt idx="11">
                  <c:v>81.812503000000007</c:v>
                </c:pt>
              </c:numCache>
            </c:numRef>
          </c:val>
          <c:smooth val="0"/>
          <c:extLst>
            <c:ext xmlns:c16="http://schemas.microsoft.com/office/drawing/2014/chart" uri="{C3380CC4-5D6E-409C-BE32-E72D297353CC}">
              <c16:uniqueId val="{00000000-951F-4D0B-9B1E-225A4648C40F}"/>
            </c:ext>
          </c:extLst>
        </c:ser>
        <c:ser>
          <c:idx val="1"/>
          <c:order val="1"/>
          <c:tx>
            <c:strRef>
              <c:f>'Gráficos_Vino_ DO'!$U$9</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93.649675999999999</c:v>
                </c:pt>
                <c:pt idx="1">
                  <c:v>67.301970999999995</c:v>
                </c:pt>
                <c:pt idx="2">
                  <c:v>71.331063999999998</c:v>
                </c:pt>
                <c:pt idx="3">
                  <c:v>87.689190999999994</c:v>
                </c:pt>
                <c:pt idx="4">
                  <c:v>102.82279699999999</c:v>
                </c:pt>
                <c:pt idx="5">
                  <c:v>97.623926999999995</c:v>
                </c:pt>
                <c:pt idx="6">
                  <c:v>113.90673099999999</c:v>
                </c:pt>
                <c:pt idx="7">
                  <c:v>120.582206</c:v>
                </c:pt>
                <c:pt idx="8">
                  <c:v>111.54017899999999</c:v>
                </c:pt>
                <c:pt idx="9">
                  <c:v>105.6519</c:v>
                </c:pt>
                <c:pt idx="10">
                  <c:v>116.51200799999999</c:v>
                </c:pt>
                <c:pt idx="11">
                  <c:v>97.862178999999998</c:v>
                </c:pt>
              </c:numCache>
            </c:numRef>
          </c:val>
          <c:smooth val="0"/>
          <c:extLst>
            <c:ext xmlns:c16="http://schemas.microsoft.com/office/drawing/2014/chart" uri="{C3380CC4-5D6E-409C-BE32-E72D297353CC}">
              <c16:uniqueId val="{00000001-951F-4D0B-9B1E-225A4648C40F}"/>
            </c:ext>
          </c:extLst>
        </c:ser>
        <c:ser>
          <c:idx val="2"/>
          <c:order val="2"/>
          <c:tx>
            <c:strRef>
              <c:f>'Gráficos_Vino_ DO'!$U$10</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DO'!$V$10:$AG$10</c:f>
              <c:numCache>
                <c:formatCode>0.0</c:formatCode>
                <c:ptCount val="12"/>
                <c:pt idx="0">
                  <c:v>100.392259</c:v>
                </c:pt>
                <c:pt idx="1">
                  <c:v>81.434404999999998</c:v>
                </c:pt>
                <c:pt idx="2">
                  <c:v>103.791883</c:v>
                </c:pt>
                <c:pt idx="3">
                  <c:v>105.84062900000001</c:v>
                </c:pt>
                <c:pt idx="4">
                  <c:v>112.39157400000001</c:v>
                </c:pt>
              </c:numCache>
            </c:numRef>
          </c:val>
          <c:smooth val="0"/>
          <c:extLst>
            <c:ext xmlns:c16="http://schemas.microsoft.com/office/drawing/2014/chart" uri="{C3380CC4-5D6E-409C-BE32-E72D297353CC}">
              <c16:uniqueId val="{00000002-951F-4D0B-9B1E-225A4648C40F}"/>
            </c:ext>
          </c:extLst>
        </c:ser>
        <c:dLbls>
          <c:showLegendKey val="0"/>
          <c:showVal val="0"/>
          <c:showCatName val="0"/>
          <c:showSerName val="0"/>
          <c:showPercent val="0"/>
          <c:showBubbleSize val="0"/>
        </c:dLbls>
        <c:marker val="1"/>
        <c:smooth val="0"/>
        <c:axId val="1618117487"/>
        <c:axId val="1"/>
      </c:lineChart>
      <c:catAx>
        <c:axId val="161811748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4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61811748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 l="0.70000000000000062" r="0.70000000000000062" t="0.75000000000000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3</a:t>
            </a:r>
          </a:p>
          <a:p>
            <a:pPr>
              <a:defRPr sz="1200" b="1" i="0" u="none" strike="noStrike" baseline="0">
                <a:solidFill>
                  <a:srgbClr val="000000"/>
                </a:solidFill>
                <a:latin typeface="Calibri"/>
                <a:ea typeface="Calibri"/>
                <a:cs typeface="Calibri"/>
              </a:defRPr>
            </a:pPr>
            <a:r>
              <a:rPr lang="es-ES" sz="1000"/>
              <a:t>Precio medio de exportación de vino con denominación</a:t>
            </a:r>
            <a:r>
              <a:rPr lang="es-ES" sz="1000" baseline="0"/>
              <a:t> de origen</a:t>
            </a:r>
            <a:r>
              <a:rPr lang="es-ES" sz="1000"/>
              <a:t> (en dólares)</a:t>
            </a:r>
          </a:p>
        </c:rich>
      </c:tx>
      <c:overlay val="0"/>
    </c:title>
    <c:autoTitleDeleted val="0"/>
    <c:plotArea>
      <c:layout>
        <c:manualLayout>
          <c:layoutTarget val="inner"/>
          <c:xMode val="edge"/>
          <c:yMode val="edge"/>
          <c:x val="0.13671609006040675"/>
          <c:y val="0.21581827726079694"/>
          <c:w val="0.79738605161998899"/>
          <c:h val="0.39367291815795852"/>
        </c:manualLayout>
      </c:layout>
      <c:lineChart>
        <c:grouping val="standard"/>
        <c:varyColors val="0"/>
        <c:ser>
          <c:idx val="0"/>
          <c:order val="0"/>
          <c:tx>
            <c:strRef>
              <c:f>'Gráficos_Vino_ DO'!$U$15</c:f>
              <c:strCache>
                <c:ptCount val="1"/>
                <c:pt idx="0">
                  <c:v>2009</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DO'!$V$15:$AG$15</c:f>
              <c:numCache>
                <c:formatCode>0.00</c:formatCode>
                <c:ptCount val="12"/>
                <c:pt idx="0">
                  <c:v>3.2473832364979565</c:v>
                </c:pt>
                <c:pt idx="1">
                  <c:v>2.9787899621134351</c:v>
                </c:pt>
                <c:pt idx="2">
                  <c:v>2.9593467530917135</c:v>
                </c:pt>
                <c:pt idx="3">
                  <c:v>2.9657873490105979</c:v>
                </c:pt>
                <c:pt idx="4">
                  <c:v>2.8143727491443977</c:v>
                </c:pt>
                <c:pt idx="5">
                  <c:v>2.9300813814634901</c:v>
                </c:pt>
                <c:pt idx="6">
                  <c:v>3.0063708051014819</c:v>
                </c:pt>
                <c:pt idx="7">
                  <c:v>3.3171915573985693</c:v>
                </c:pt>
                <c:pt idx="8">
                  <c:v>3.0505129591895668</c:v>
                </c:pt>
                <c:pt idx="9">
                  <c:v>3.1533388122485557</c:v>
                </c:pt>
                <c:pt idx="10">
                  <c:v>3.1665294958624304</c:v>
                </c:pt>
                <c:pt idx="11">
                  <c:v>3.2430571821767411</c:v>
                </c:pt>
              </c:numCache>
            </c:numRef>
          </c:val>
          <c:smooth val="0"/>
          <c:extLst>
            <c:ext xmlns:c16="http://schemas.microsoft.com/office/drawing/2014/chart" uri="{C3380CC4-5D6E-409C-BE32-E72D297353CC}">
              <c16:uniqueId val="{00000000-7F97-4C8E-998A-1440DF14C2B7}"/>
            </c:ext>
          </c:extLst>
        </c:ser>
        <c:ser>
          <c:idx val="1"/>
          <c:order val="1"/>
          <c:tx>
            <c:strRef>
              <c:f>'Gráficos_Vino_ DO'!$U$16</c:f>
              <c:strCache>
                <c:ptCount val="1"/>
                <c:pt idx="0">
                  <c:v>2010</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DO'!$V$16:$AG$16</c:f>
              <c:numCache>
                <c:formatCode>0.00</c:formatCode>
                <c:ptCount val="12"/>
                <c:pt idx="0">
                  <c:v>3.1565517567745935</c:v>
                </c:pt>
                <c:pt idx="1">
                  <c:v>3.0540627238011067</c:v>
                </c:pt>
                <c:pt idx="2">
                  <c:v>3.0610156060546698</c:v>
                </c:pt>
                <c:pt idx="3">
                  <c:v>3.006784443592474</c:v>
                </c:pt>
                <c:pt idx="4">
                  <c:v>2.9718866648870126</c:v>
                </c:pt>
                <c:pt idx="5">
                  <c:v>2.9875587962623782</c:v>
                </c:pt>
                <c:pt idx="6">
                  <c:v>3.1202555982062683</c:v>
                </c:pt>
                <c:pt idx="7">
                  <c:v>3.1080270431037675</c:v>
                </c:pt>
                <c:pt idx="8">
                  <c:v>3.0744450000340406</c:v>
                </c:pt>
                <c:pt idx="9">
                  <c:v>3.1362097445108112</c:v>
                </c:pt>
                <c:pt idx="10">
                  <c:v>3.2749157386376142</c:v>
                </c:pt>
                <c:pt idx="11">
                  <c:v>3.2339401567180222</c:v>
                </c:pt>
              </c:numCache>
            </c:numRef>
          </c:val>
          <c:smooth val="0"/>
          <c:extLst>
            <c:ext xmlns:c16="http://schemas.microsoft.com/office/drawing/2014/chart" uri="{C3380CC4-5D6E-409C-BE32-E72D297353CC}">
              <c16:uniqueId val="{00000001-7F97-4C8E-998A-1440DF14C2B7}"/>
            </c:ext>
          </c:extLst>
        </c:ser>
        <c:ser>
          <c:idx val="2"/>
          <c:order val="2"/>
          <c:tx>
            <c:strRef>
              <c:f>'Gráficos_Vino_ DO'!$U$17</c:f>
              <c:strCache>
                <c:ptCount val="1"/>
                <c:pt idx="0">
                  <c:v>2011</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DO'!$V$17:$AG$17</c:f>
              <c:numCache>
                <c:formatCode>0.00</c:formatCode>
                <c:ptCount val="12"/>
                <c:pt idx="0">
                  <c:v>3.2525437971458797</c:v>
                </c:pt>
                <c:pt idx="1">
                  <c:v>3.2986241758695787</c:v>
                </c:pt>
                <c:pt idx="2">
                  <c:v>3.3317178374124867</c:v>
                </c:pt>
                <c:pt idx="3">
                  <c:v>3.433717353276287</c:v>
                </c:pt>
                <c:pt idx="4">
                  <c:v>3.3158025354102043</c:v>
                </c:pt>
              </c:numCache>
            </c:numRef>
          </c:val>
          <c:smooth val="0"/>
          <c:extLst>
            <c:ext xmlns:c16="http://schemas.microsoft.com/office/drawing/2014/chart" uri="{C3380CC4-5D6E-409C-BE32-E72D297353CC}">
              <c16:uniqueId val="{00000002-7F97-4C8E-998A-1440DF14C2B7}"/>
            </c:ext>
          </c:extLst>
        </c:ser>
        <c:dLbls>
          <c:showLegendKey val="0"/>
          <c:showVal val="0"/>
          <c:showCatName val="0"/>
          <c:showSerName val="0"/>
          <c:showPercent val="0"/>
          <c:showBubbleSize val="0"/>
        </c:dLbls>
        <c:marker val="1"/>
        <c:smooth val="0"/>
        <c:axId val="1753382639"/>
        <c:axId val="1"/>
      </c:lineChart>
      <c:catAx>
        <c:axId val="17533826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8"/>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8263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 l="0.70000000000000062" r="0.70000000000000062" t="0.75000000000000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4 </a:t>
            </a:r>
          </a:p>
          <a:p>
            <a:pPr>
              <a:defRPr sz="1200" b="1" i="0" u="none" strike="noStrike" baseline="0">
                <a:solidFill>
                  <a:srgbClr val="000000"/>
                </a:solidFill>
                <a:latin typeface="Calibri"/>
                <a:ea typeface="Calibri"/>
                <a:cs typeface="Calibri"/>
              </a:defRPr>
            </a:pPr>
            <a:r>
              <a:rPr lang="es-ES" sz="1000"/>
              <a:t>Precio medio de exportación de vinos con denominación</a:t>
            </a:r>
            <a:r>
              <a:rPr lang="es-ES" sz="1000" baseline="0"/>
              <a:t> de origen</a:t>
            </a:r>
            <a:r>
              <a:rPr lang="es-ES" sz="1000"/>
              <a:t> (en pesos)</a:t>
            </a:r>
          </a:p>
        </c:rich>
      </c:tx>
      <c:overlay val="0"/>
    </c:title>
    <c:autoTitleDeleted val="0"/>
    <c:plotArea>
      <c:layout>
        <c:manualLayout>
          <c:layoutTarget val="inner"/>
          <c:xMode val="edge"/>
          <c:yMode val="edge"/>
          <c:x val="0.14309606123942381"/>
          <c:y val="0.21581827726079694"/>
          <c:w val="0.7545110617433255"/>
          <c:h val="0.37912746361250388"/>
        </c:manualLayout>
      </c:layout>
      <c:lineChart>
        <c:grouping val="standard"/>
        <c:varyColors val="0"/>
        <c:ser>
          <c:idx val="0"/>
          <c:order val="0"/>
          <c:tx>
            <c:strRef>
              <c:f>'Gráficos_Vino_ DO'!$U$22</c:f>
              <c:strCache>
                <c:ptCount val="1"/>
                <c:pt idx="0">
                  <c:v>2009</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c:formatCode>
                <c:ptCount val="12"/>
                <c:pt idx="0">
                  <c:v>2023.1522301705918</c:v>
                </c:pt>
                <c:pt idx="1">
                  <c:v>1805.1467170407416</c:v>
                </c:pt>
                <c:pt idx="2">
                  <c:v>1754.6854703106694</c:v>
                </c:pt>
                <c:pt idx="3">
                  <c:v>1729.5878661960003</c:v>
                </c:pt>
                <c:pt idx="4">
                  <c:v>1592.1469516459688</c:v>
                </c:pt>
                <c:pt idx="5">
                  <c:v>1620.5694104598272</c:v>
                </c:pt>
                <c:pt idx="6">
                  <c:v>1624.7029104929427</c:v>
                </c:pt>
                <c:pt idx="7">
                  <c:v>1814.1057189101296</c:v>
                </c:pt>
                <c:pt idx="8">
                  <c:v>1674.9451505022155</c:v>
                </c:pt>
                <c:pt idx="9">
                  <c:v>1721.1869238896293</c:v>
                </c:pt>
                <c:pt idx="10">
                  <c:v>1607.9003474090248</c:v>
                </c:pt>
                <c:pt idx="11">
                  <c:v>1626.2310240025267</c:v>
                </c:pt>
              </c:numCache>
            </c:numRef>
          </c:val>
          <c:smooth val="0"/>
          <c:extLst>
            <c:ext xmlns:c16="http://schemas.microsoft.com/office/drawing/2014/chart" uri="{C3380CC4-5D6E-409C-BE32-E72D297353CC}">
              <c16:uniqueId val="{00000000-98B7-4515-9DA8-FC4A1E22BA54}"/>
            </c:ext>
          </c:extLst>
        </c:ser>
        <c:ser>
          <c:idx val="1"/>
          <c:order val="1"/>
          <c:tx>
            <c:strRef>
              <c:f>'Gráficos_Vino_ DO'!$U$23</c:f>
              <c:strCache>
                <c:ptCount val="1"/>
                <c:pt idx="0">
                  <c:v>2010</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c:formatCode>
                <c:ptCount val="12"/>
                <c:pt idx="0">
                  <c:v>1580.3592025467681</c:v>
                </c:pt>
                <c:pt idx="1">
                  <c:v>1626.4716441875171</c:v>
                </c:pt>
                <c:pt idx="2">
                  <c:v>1601.4009244635611</c:v>
                </c:pt>
                <c:pt idx="3">
                  <c:v>1565.3921170231138</c:v>
                </c:pt>
                <c:pt idx="4">
                  <c:v>1584.639688584404</c:v>
                </c:pt>
                <c:pt idx="5">
                  <c:v>1603.3331791901303</c:v>
                </c:pt>
                <c:pt idx="6">
                  <c:v>1659.102306678237</c:v>
                </c:pt>
                <c:pt idx="7">
                  <c:v>1582.9803335936108</c:v>
                </c:pt>
                <c:pt idx="8">
                  <c:v>1518.5606188668137</c:v>
                </c:pt>
                <c:pt idx="9">
                  <c:v>1518.0509647330132</c:v>
                </c:pt>
                <c:pt idx="10">
                  <c:v>1579.5573590596941</c:v>
                </c:pt>
                <c:pt idx="11">
                  <c:v>1535.4101076065824</c:v>
                </c:pt>
              </c:numCache>
            </c:numRef>
          </c:val>
          <c:smooth val="0"/>
          <c:extLst>
            <c:ext xmlns:c16="http://schemas.microsoft.com/office/drawing/2014/chart" uri="{C3380CC4-5D6E-409C-BE32-E72D297353CC}">
              <c16:uniqueId val="{00000001-98B7-4515-9DA8-FC4A1E22BA54}"/>
            </c:ext>
          </c:extLst>
        </c:ser>
        <c:ser>
          <c:idx val="2"/>
          <c:order val="2"/>
          <c:tx>
            <c:strRef>
              <c:f>'Gráficos_Vino_ DO'!$U$24</c:f>
              <c:strCache>
                <c:ptCount val="1"/>
                <c:pt idx="0">
                  <c:v>2011</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DO'!$V$24:$AG$24</c:f>
              <c:numCache>
                <c:formatCode>#,##0</c:formatCode>
                <c:ptCount val="12"/>
                <c:pt idx="0">
                  <c:v>1591.9250360750793</c:v>
                </c:pt>
                <c:pt idx="1">
                  <c:v>1569.1225342193998</c:v>
                </c:pt>
                <c:pt idx="2">
                  <c:v>1598.0584607148992</c:v>
                </c:pt>
                <c:pt idx="3">
                  <c:v>1618.3796629461797</c:v>
                </c:pt>
                <c:pt idx="4">
                  <c:v>1550.900319887415</c:v>
                </c:pt>
              </c:numCache>
            </c:numRef>
          </c:val>
          <c:smooth val="0"/>
          <c:extLst>
            <c:ext xmlns:c16="http://schemas.microsoft.com/office/drawing/2014/chart" uri="{C3380CC4-5D6E-409C-BE32-E72D297353CC}">
              <c16:uniqueId val="{00000002-98B7-4515-9DA8-FC4A1E22BA54}"/>
            </c:ext>
          </c:extLst>
        </c:ser>
        <c:dLbls>
          <c:showLegendKey val="0"/>
          <c:showVal val="0"/>
          <c:showCatName val="0"/>
          <c:showSerName val="0"/>
          <c:showPercent val="0"/>
          <c:showBubbleSize val="0"/>
        </c:dLbls>
        <c:marker val="1"/>
        <c:smooth val="0"/>
        <c:axId val="1753395951"/>
        <c:axId val="1"/>
      </c:lineChart>
      <c:catAx>
        <c:axId val="175339595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4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595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 l="0.70000000000000062" r="0.70000000000000062" t="0.75000000000000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Nº5 </a:t>
            </a:r>
          </a:p>
          <a:p>
            <a:pPr>
              <a:defRPr sz="1400" b="1" i="0" u="none" strike="noStrike" baseline="0">
                <a:solidFill>
                  <a:srgbClr val="000000"/>
                </a:solidFill>
                <a:latin typeface="Calibri"/>
                <a:ea typeface="Calibri"/>
                <a:cs typeface="Calibri"/>
              </a:defRPr>
            </a:pPr>
            <a:r>
              <a:rPr lang="es-ES" sz="1000"/>
              <a:t>Volumen de exportación de vino a granel </a:t>
            </a:r>
          </a:p>
        </c:rich>
      </c:tx>
      <c:overlay val="0"/>
    </c:title>
    <c:autoTitleDeleted val="0"/>
    <c:plotArea>
      <c:layout>
        <c:manualLayout>
          <c:layoutTarget val="inner"/>
          <c:xMode val="edge"/>
          <c:yMode val="edge"/>
          <c:x val="0.12532019704433497"/>
          <c:y val="0.15095729587855591"/>
          <c:w val="0.83964969896004493"/>
          <c:h val="0.49074342058594028"/>
        </c:manualLayout>
      </c:layout>
      <c:lineChart>
        <c:grouping val="standard"/>
        <c:varyColors val="0"/>
        <c:ser>
          <c:idx val="0"/>
          <c:order val="0"/>
          <c:tx>
            <c:strRef>
              <c:f>Gráficos_Vino_Granel!$P$4</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Gráficos_Vino_Granel!$Q$4:$AB$4</c:f>
              <c:numCache>
                <c:formatCode>0.0</c:formatCode>
                <c:ptCount val="12"/>
                <c:pt idx="0">
                  <c:v>14.96895</c:v>
                </c:pt>
                <c:pt idx="1">
                  <c:v>18.852096</c:v>
                </c:pt>
                <c:pt idx="2">
                  <c:v>22.431362</c:v>
                </c:pt>
                <c:pt idx="3">
                  <c:v>22.457754000000001</c:v>
                </c:pt>
                <c:pt idx="4">
                  <c:v>21.414444</c:v>
                </c:pt>
                <c:pt idx="5">
                  <c:v>17.678349000000001</c:v>
                </c:pt>
                <c:pt idx="6">
                  <c:v>20.223638000000001</c:v>
                </c:pt>
                <c:pt idx="7">
                  <c:v>31.671548000000001</c:v>
                </c:pt>
                <c:pt idx="8">
                  <c:v>25.104728999999999</c:v>
                </c:pt>
                <c:pt idx="9">
                  <c:v>26.39087</c:v>
                </c:pt>
                <c:pt idx="10">
                  <c:v>32.376876000000003</c:v>
                </c:pt>
                <c:pt idx="11">
                  <c:v>36.049036999999998</c:v>
                </c:pt>
              </c:numCache>
            </c:numRef>
          </c:val>
          <c:smooth val="0"/>
          <c:extLst>
            <c:ext xmlns:c16="http://schemas.microsoft.com/office/drawing/2014/chart" uri="{C3380CC4-5D6E-409C-BE32-E72D297353CC}">
              <c16:uniqueId val="{00000000-6CA8-459B-A72E-D49DB765F273}"/>
            </c:ext>
          </c:extLst>
        </c:ser>
        <c:ser>
          <c:idx val="1"/>
          <c:order val="1"/>
          <c:tx>
            <c:strRef>
              <c:f>Gráficos_Vino_Granel!$P$5</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Gráficos_Vino_Granel!$Q$5:$AB$5</c:f>
              <c:numCache>
                <c:formatCode>0.0</c:formatCode>
                <c:ptCount val="12"/>
                <c:pt idx="0">
                  <c:v>25.673940000000002</c:v>
                </c:pt>
                <c:pt idx="1">
                  <c:v>38.562137999999997</c:v>
                </c:pt>
                <c:pt idx="2">
                  <c:v>28.312339000000001</c:v>
                </c:pt>
                <c:pt idx="3">
                  <c:v>28.687035999999999</c:v>
                </c:pt>
                <c:pt idx="4">
                  <c:v>22.163761999999998</c:v>
                </c:pt>
                <c:pt idx="5">
                  <c:v>15.685328999999999</c:v>
                </c:pt>
                <c:pt idx="6">
                  <c:v>17.304590000000001</c:v>
                </c:pt>
                <c:pt idx="7">
                  <c:v>20.033512999999999</c:v>
                </c:pt>
                <c:pt idx="8">
                  <c:v>21.606660000000002</c:v>
                </c:pt>
                <c:pt idx="9">
                  <c:v>24.549098999999998</c:v>
                </c:pt>
                <c:pt idx="10">
                  <c:v>21.493321000000002</c:v>
                </c:pt>
                <c:pt idx="11">
                  <c:v>26.852727999999999</c:v>
                </c:pt>
              </c:numCache>
            </c:numRef>
          </c:val>
          <c:smooth val="0"/>
          <c:extLst>
            <c:ext xmlns:c16="http://schemas.microsoft.com/office/drawing/2014/chart" uri="{C3380CC4-5D6E-409C-BE32-E72D297353CC}">
              <c16:uniqueId val="{00000001-6CA8-459B-A72E-D49DB765F273}"/>
            </c:ext>
          </c:extLst>
        </c:ser>
        <c:ser>
          <c:idx val="2"/>
          <c:order val="2"/>
          <c:tx>
            <c:strRef>
              <c:f>Gráficos_Vino_Granel!$P$6</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Gráficos_Vino_Granel!$Q$6:$AB$6</c:f>
              <c:numCache>
                <c:formatCode>0.0</c:formatCode>
                <c:ptCount val="12"/>
                <c:pt idx="0">
                  <c:v>15.910937000000001</c:v>
                </c:pt>
                <c:pt idx="1">
                  <c:v>16.168987000000001</c:v>
                </c:pt>
                <c:pt idx="2">
                  <c:v>16.314374000000001</c:v>
                </c:pt>
                <c:pt idx="3">
                  <c:v>10.845896</c:v>
                </c:pt>
                <c:pt idx="4">
                  <c:v>12.835717000000001</c:v>
                </c:pt>
              </c:numCache>
            </c:numRef>
          </c:val>
          <c:smooth val="0"/>
          <c:extLst>
            <c:ext xmlns:c16="http://schemas.microsoft.com/office/drawing/2014/chart" uri="{C3380CC4-5D6E-409C-BE32-E72D297353CC}">
              <c16:uniqueId val="{00000002-6CA8-459B-A72E-D49DB765F273}"/>
            </c:ext>
          </c:extLst>
        </c:ser>
        <c:dLbls>
          <c:showLegendKey val="0"/>
          <c:showVal val="0"/>
          <c:showCatName val="0"/>
          <c:showSerName val="0"/>
          <c:showPercent val="0"/>
          <c:showBubbleSize val="0"/>
        </c:dLbls>
        <c:marker val="1"/>
        <c:smooth val="0"/>
        <c:axId val="1753397615"/>
        <c:axId val="1"/>
      </c:lineChart>
      <c:catAx>
        <c:axId val="17533976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761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6 </a:t>
            </a:r>
          </a:p>
          <a:p>
            <a:pPr>
              <a:defRPr sz="1400" b="1" i="0" u="none" strike="noStrike" baseline="0">
                <a:solidFill>
                  <a:srgbClr val="000000"/>
                </a:solidFill>
                <a:latin typeface="Calibri"/>
                <a:ea typeface="Calibri"/>
                <a:cs typeface="Calibri"/>
              </a:defRPr>
            </a:pPr>
            <a:r>
              <a:rPr lang="es-ES" sz="1000"/>
              <a:t>Valor</a:t>
            </a:r>
            <a:r>
              <a:rPr lang="es-ES" sz="1000" baseline="0"/>
              <a:t> de las</a:t>
            </a:r>
            <a:r>
              <a:rPr lang="es-ES" sz="1000"/>
              <a:t> exportaciones de vino a granel </a:t>
            </a:r>
          </a:p>
        </c:rich>
      </c:tx>
      <c:overlay val="0"/>
    </c:title>
    <c:autoTitleDeleted val="0"/>
    <c:plotArea>
      <c:layout>
        <c:manualLayout>
          <c:layoutTarget val="inner"/>
          <c:xMode val="edge"/>
          <c:yMode val="edge"/>
          <c:x val="0.13537792278412181"/>
          <c:y val="0.20050684542810526"/>
          <c:w val="0.80154431756389521"/>
          <c:h val="0.43218486202738243"/>
        </c:manualLayout>
      </c:layout>
      <c:lineChart>
        <c:grouping val="standard"/>
        <c:varyColors val="0"/>
        <c:ser>
          <c:idx val="0"/>
          <c:order val="0"/>
          <c:tx>
            <c:strRef>
              <c:f>Gráficos_Vino_Granel!$P$7</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Gráficos_Vino_Granel!$Q$7:$AB$7</c:f>
              <c:numCache>
                <c:formatCode>0.0</c:formatCode>
                <c:ptCount val="12"/>
                <c:pt idx="0">
                  <c:v>13.384342</c:v>
                </c:pt>
                <c:pt idx="1">
                  <c:v>15.678588</c:v>
                </c:pt>
                <c:pt idx="2">
                  <c:v>17.378713999999999</c:v>
                </c:pt>
                <c:pt idx="3">
                  <c:v>17.205691000000002</c:v>
                </c:pt>
                <c:pt idx="4">
                  <c:v>16.917663000000001</c:v>
                </c:pt>
                <c:pt idx="5">
                  <c:v>14.418303</c:v>
                </c:pt>
                <c:pt idx="6">
                  <c:v>14.931202000000001</c:v>
                </c:pt>
                <c:pt idx="7">
                  <c:v>22.416734999999999</c:v>
                </c:pt>
                <c:pt idx="8">
                  <c:v>17.247928999999999</c:v>
                </c:pt>
                <c:pt idx="9">
                  <c:v>17.541606999999999</c:v>
                </c:pt>
                <c:pt idx="10">
                  <c:v>21.964699</c:v>
                </c:pt>
                <c:pt idx="11">
                  <c:v>22.125520000000002</c:v>
                </c:pt>
              </c:numCache>
            </c:numRef>
          </c:val>
          <c:smooth val="0"/>
          <c:extLst>
            <c:ext xmlns:c16="http://schemas.microsoft.com/office/drawing/2014/chart" uri="{C3380CC4-5D6E-409C-BE32-E72D297353CC}">
              <c16:uniqueId val="{00000000-3B76-4C6B-B79B-098D797B864E}"/>
            </c:ext>
          </c:extLst>
        </c:ser>
        <c:ser>
          <c:idx val="1"/>
          <c:order val="1"/>
          <c:tx>
            <c:strRef>
              <c:f>Gráficos_Vino_Granel!$P$8</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Gráficos_Vino_Granel!$Q$8:$AB$8</c:f>
              <c:numCache>
                <c:formatCode>0.0</c:formatCode>
                <c:ptCount val="12"/>
                <c:pt idx="0">
                  <c:v>17.285419999999998</c:v>
                </c:pt>
                <c:pt idx="1">
                  <c:v>27.124827</c:v>
                </c:pt>
                <c:pt idx="2">
                  <c:v>20.128147999999999</c:v>
                </c:pt>
                <c:pt idx="3">
                  <c:v>20.906230999999998</c:v>
                </c:pt>
                <c:pt idx="4">
                  <c:v>19.349125000000001</c:v>
                </c:pt>
                <c:pt idx="5">
                  <c:v>14.827992999999999</c:v>
                </c:pt>
                <c:pt idx="6">
                  <c:v>15.793384</c:v>
                </c:pt>
                <c:pt idx="7">
                  <c:v>18.296516</c:v>
                </c:pt>
                <c:pt idx="8">
                  <c:v>19.218446</c:v>
                </c:pt>
                <c:pt idx="9">
                  <c:v>22.559501000000001</c:v>
                </c:pt>
                <c:pt idx="10">
                  <c:v>20.188305</c:v>
                </c:pt>
                <c:pt idx="11">
                  <c:v>27.577480999999999</c:v>
                </c:pt>
              </c:numCache>
            </c:numRef>
          </c:val>
          <c:smooth val="0"/>
          <c:extLst>
            <c:ext xmlns:c16="http://schemas.microsoft.com/office/drawing/2014/chart" uri="{C3380CC4-5D6E-409C-BE32-E72D297353CC}">
              <c16:uniqueId val="{00000001-3B76-4C6B-B79B-098D797B864E}"/>
            </c:ext>
          </c:extLst>
        </c:ser>
        <c:ser>
          <c:idx val="2"/>
          <c:order val="2"/>
          <c:tx>
            <c:strRef>
              <c:f>Gráficos_Vino_Granel!$P$9</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Gráficos_Vino_Granel!$Q$9:$AB$9</c:f>
              <c:numCache>
                <c:formatCode>0.0</c:formatCode>
                <c:ptCount val="12"/>
                <c:pt idx="0">
                  <c:v>15.71898</c:v>
                </c:pt>
                <c:pt idx="1">
                  <c:v>15.385626999999999</c:v>
                </c:pt>
                <c:pt idx="2">
                  <c:v>18.298686</c:v>
                </c:pt>
                <c:pt idx="3">
                  <c:v>13.754424</c:v>
                </c:pt>
                <c:pt idx="4">
                  <c:v>16.755897000000001</c:v>
                </c:pt>
              </c:numCache>
            </c:numRef>
          </c:val>
          <c:smooth val="0"/>
          <c:extLst>
            <c:ext xmlns:c16="http://schemas.microsoft.com/office/drawing/2014/chart" uri="{C3380CC4-5D6E-409C-BE32-E72D297353CC}">
              <c16:uniqueId val="{00000002-3B76-4C6B-B79B-098D797B864E}"/>
            </c:ext>
          </c:extLst>
        </c:ser>
        <c:dLbls>
          <c:showLegendKey val="0"/>
          <c:showVal val="0"/>
          <c:showCatName val="0"/>
          <c:showSerName val="0"/>
          <c:showPercent val="0"/>
          <c:showBubbleSize val="0"/>
        </c:dLbls>
        <c:marker val="1"/>
        <c:smooth val="0"/>
        <c:axId val="1753390543"/>
        <c:axId val="1"/>
      </c:lineChart>
      <c:catAx>
        <c:axId val="175339054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054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Grafico Nº 7  </a:t>
            </a:r>
          </a:p>
          <a:p>
            <a:pPr>
              <a:defRPr sz="1200" b="1" i="0" u="none" strike="noStrike" baseline="0">
                <a:solidFill>
                  <a:srgbClr val="000000"/>
                </a:solidFill>
                <a:latin typeface="Calibri"/>
                <a:ea typeface="Calibri"/>
                <a:cs typeface="Calibri"/>
              </a:defRPr>
            </a:pPr>
            <a:r>
              <a:rPr lang="es-ES" sz="1000"/>
              <a:t>Precio medio de exportación de vino a granel (en dólares)</a:t>
            </a:r>
          </a:p>
        </c:rich>
      </c:tx>
      <c:overlay val="0"/>
    </c:title>
    <c:autoTitleDeleted val="0"/>
    <c:plotArea>
      <c:layout>
        <c:manualLayout>
          <c:layoutTarget val="inner"/>
          <c:xMode val="edge"/>
          <c:yMode val="edge"/>
          <c:x val="0.13493766937669391"/>
          <c:y val="0.20395198022927546"/>
          <c:w val="0.80869376693766937"/>
          <c:h val="0.4041009822225835"/>
        </c:manualLayout>
      </c:layout>
      <c:lineChart>
        <c:grouping val="standard"/>
        <c:varyColors val="0"/>
        <c:ser>
          <c:idx val="0"/>
          <c:order val="0"/>
          <c:tx>
            <c:strRef>
              <c:f>Gráficos_Vino_Granel!$P$14</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Gráficos_Vino_Granel!$Q$14:$AB$14</c:f>
              <c:numCache>
                <c:formatCode>0.00</c:formatCode>
                <c:ptCount val="12"/>
                <c:pt idx="0">
                  <c:v>0.8941403371645974</c:v>
                </c:pt>
                <c:pt idx="1">
                  <c:v>0.8316628559498106</c:v>
                </c:pt>
                <c:pt idx="2">
                  <c:v>0.77475072623766661</c:v>
                </c:pt>
                <c:pt idx="3">
                  <c:v>0.76613587449573095</c:v>
                </c:pt>
                <c:pt idx="4">
                  <c:v>0.79001177896563657</c:v>
                </c:pt>
                <c:pt idx="5">
                  <c:v>0.8155910373757187</c:v>
                </c:pt>
                <c:pt idx="6">
                  <c:v>0.73830445343216689</c:v>
                </c:pt>
                <c:pt idx="7">
                  <c:v>0.70778779111144163</c:v>
                </c:pt>
                <c:pt idx="8">
                  <c:v>0.68703904352044587</c:v>
                </c:pt>
                <c:pt idx="9">
                  <c:v>0.66468468072481124</c:v>
                </c:pt>
                <c:pt idx="10">
                  <c:v>0.67840699022351625</c:v>
                </c:pt>
                <c:pt idx="11">
                  <c:v>0.61376174903091041</c:v>
                </c:pt>
              </c:numCache>
            </c:numRef>
          </c:val>
          <c:smooth val="0"/>
          <c:extLst>
            <c:ext xmlns:c16="http://schemas.microsoft.com/office/drawing/2014/chart" uri="{C3380CC4-5D6E-409C-BE32-E72D297353CC}">
              <c16:uniqueId val="{00000000-55DB-44F0-A430-0BB1CD56FF64}"/>
            </c:ext>
          </c:extLst>
        </c:ser>
        <c:ser>
          <c:idx val="1"/>
          <c:order val="1"/>
          <c:tx>
            <c:strRef>
              <c:f>Gráficos_Vino_Granel!$P$15</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Gráficos_Vino_Granel!$Q$15:$AB$15</c:f>
              <c:numCache>
                <c:formatCode>0.00</c:formatCode>
                <c:ptCount val="12"/>
                <c:pt idx="0">
                  <c:v>0.67326713391088389</c:v>
                </c:pt>
                <c:pt idx="1">
                  <c:v>0.70340568253762281</c:v>
                </c:pt>
                <c:pt idx="2">
                  <c:v>0.71093200741909734</c:v>
                </c:pt>
                <c:pt idx="3">
                  <c:v>0.72876929495260501</c:v>
                </c:pt>
                <c:pt idx="4">
                  <c:v>0.87300725391294143</c:v>
                </c:pt>
                <c:pt idx="5">
                  <c:v>0.9453415353927227</c:v>
                </c:pt>
                <c:pt idx="6">
                  <c:v>0.91267022217804628</c:v>
                </c:pt>
                <c:pt idx="7">
                  <c:v>0.91329543650182576</c:v>
                </c:pt>
                <c:pt idx="8">
                  <c:v>0.88946861754662676</c:v>
                </c:pt>
                <c:pt idx="9">
                  <c:v>0.9189543371836173</c:v>
                </c:pt>
                <c:pt idx="10">
                  <c:v>0.93928271950156039</c:v>
                </c:pt>
                <c:pt idx="11">
                  <c:v>1.0269899207261177</c:v>
                </c:pt>
              </c:numCache>
            </c:numRef>
          </c:val>
          <c:smooth val="0"/>
          <c:extLst>
            <c:ext xmlns:c16="http://schemas.microsoft.com/office/drawing/2014/chart" uri="{C3380CC4-5D6E-409C-BE32-E72D297353CC}">
              <c16:uniqueId val="{00000001-55DB-44F0-A430-0BB1CD56FF64}"/>
            </c:ext>
          </c:extLst>
        </c:ser>
        <c:ser>
          <c:idx val="2"/>
          <c:order val="2"/>
          <c:tx>
            <c:strRef>
              <c:f>Gráficos_Vino_Granel!$P$16</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Gráficos_Vino_Granel!$Q$16:$AB$16</c:f>
              <c:numCache>
                <c:formatCode>0.00</c:formatCode>
                <c:ptCount val="12"/>
                <c:pt idx="0">
                  <c:v>0.98793553138950896</c:v>
                </c:pt>
                <c:pt idx="1">
                  <c:v>0.95155169584835453</c:v>
                </c:pt>
                <c:pt idx="2">
                  <c:v>1.1216296745434424</c:v>
                </c:pt>
                <c:pt idx="3">
                  <c:v>1.2681685312121747</c:v>
                </c:pt>
                <c:pt idx="4">
                  <c:v>1.3054118441533107</c:v>
                </c:pt>
              </c:numCache>
            </c:numRef>
          </c:val>
          <c:smooth val="0"/>
          <c:extLst>
            <c:ext xmlns:c16="http://schemas.microsoft.com/office/drawing/2014/chart" uri="{C3380CC4-5D6E-409C-BE32-E72D297353CC}">
              <c16:uniqueId val="{00000002-55DB-44F0-A430-0BB1CD56FF64}"/>
            </c:ext>
          </c:extLst>
        </c:ser>
        <c:dLbls>
          <c:showLegendKey val="0"/>
          <c:showVal val="0"/>
          <c:showCatName val="0"/>
          <c:showSerName val="0"/>
          <c:showPercent val="0"/>
          <c:showBubbleSize val="0"/>
        </c:dLbls>
        <c:marker val="1"/>
        <c:smooth val="0"/>
        <c:axId val="1753383471"/>
        <c:axId val="1"/>
      </c:lineChart>
      <c:catAx>
        <c:axId val="17533834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8347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8 </a:t>
            </a:r>
          </a:p>
          <a:p>
            <a:pPr>
              <a:defRPr sz="1200" b="1" i="0" u="none" strike="noStrike" baseline="0">
                <a:solidFill>
                  <a:srgbClr val="000000"/>
                </a:solidFill>
                <a:latin typeface="Calibri"/>
                <a:ea typeface="Calibri"/>
                <a:cs typeface="Calibri"/>
              </a:defRPr>
            </a:pPr>
            <a:r>
              <a:rPr lang="es-ES" sz="1000"/>
              <a:t>Precio medio de exportación de vino a granel  (en pesos)</a:t>
            </a:r>
          </a:p>
        </c:rich>
      </c:tx>
      <c:overlay val="0"/>
    </c:title>
    <c:autoTitleDeleted val="0"/>
    <c:plotArea>
      <c:layout>
        <c:manualLayout>
          <c:layoutTarget val="inner"/>
          <c:xMode val="edge"/>
          <c:yMode val="edge"/>
          <c:x val="0.13493766937669391"/>
          <c:y val="0.20536341261840541"/>
          <c:w val="0.79568563685636862"/>
          <c:h val="0.37690906283773407"/>
        </c:manualLayout>
      </c:layout>
      <c:lineChart>
        <c:grouping val="standard"/>
        <c:varyColors val="0"/>
        <c:ser>
          <c:idx val="0"/>
          <c:order val="0"/>
          <c:tx>
            <c:strRef>
              <c:f>Gráficos_Vino_Granel!$P$20</c:f>
              <c:strCache>
                <c:ptCount val="1"/>
                <c:pt idx="0">
                  <c:v>2009</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Gráficos_Vino_Granel!$Q$20:$AB$20</c:f>
              <c:numCache>
                <c:formatCode>#,##0</c:formatCode>
                <c:ptCount val="12"/>
                <c:pt idx="0">
                  <c:v>557.05837145691578</c:v>
                </c:pt>
                <c:pt idx="1">
                  <c:v>503.98769070558524</c:v>
                </c:pt>
                <c:pt idx="2">
                  <c:v>459.37294810809965</c:v>
                </c:pt>
                <c:pt idx="3">
                  <c:v>446.79511928842032</c:v>
                </c:pt>
                <c:pt idx="4">
                  <c:v>446.92546359643995</c:v>
                </c:pt>
                <c:pt idx="5">
                  <c:v>451.08709095176255</c:v>
                </c:pt>
                <c:pt idx="6">
                  <c:v>398.99449272381162</c:v>
                </c:pt>
                <c:pt idx="7">
                  <c:v>387.07498720302522</c:v>
                </c:pt>
                <c:pt idx="8">
                  <c:v>377.23252762577124</c:v>
                </c:pt>
                <c:pt idx="9">
                  <c:v>362.80483928002377</c:v>
                </c:pt>
                <c:pt idx="10">
                  <c:v>344.48150149569705</c:v>
                </c:pt>
                <c:pt idx="11">
                  <c:v>307.77082905155004</c:v>
                </c:pt>
              </c:numCache>
            </c:numRef>
          </c:val>
          <c:smooth val="0"/>
          <c:extLst>
            <c:ext xmlns:c16="http://schemas.microsoft.com/office/drawing/2014/chart" uri="{C3380CC4-5D6E-409C-BE32-E72D297353CC}">
              <c16:uniqueId val="{00000000-47E7-4FA3-996C-525005AB1D28}"/>
            </c:ext>
          </c:extLst>
        </c:ser>
        <c:ser>
          <c:idx val="1"/>
          <c:order val="1"/>
          <c:tx>
            <c:strRef>
              <c:f>Gráficos_Vino_Granel!$P$21</c:f>
              <c:strCache>
                <c:ptCount val="1"/>
                <c:pt idx="0">
                  <c:v>2010</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Gráficos_Vino_Granel!$Q$21:$AB$21</c:f>
              <c:numCache>
                <c:formatCode>#,##0</c:formatCode>
                <c:ptCount val="12"/>
                <c:pt idx="0">
                  <c:v>337.07792326382315</c:v>
                </c:pt>
                <c:pt idx="1">
                  <c:v>374.60573029223639</c:v>
                </c:pt>
                <c:pt idx="2">
                  <c:v>371.93118900137495</c:v>
                </c:pt>
                <c:pt idx="3">
                  <c:v>379.41187033822524</c:v>
                </c:pt>
                <c:pt idx="4">
                  <c:v>465.49619785891952</c:v>
                </c:pt>
                <c:pt idx="5">
                  <c:v>507.33644179921248</c:v>
                </c:pt>
                <c:pt idx="6">
                  <c:v>485.28501053651081</c:v>
                </c:pt>
                <c:pt idx="7">
                  <c:v>465.15963171910988</c:v>
                </c:pt>
                <c:pt idx="8">
                  <c:v>439.33523426480537</c:v>
                </c:pt>
                <c:pt idx="9">
                  <c:v>444.81065737035811</c:v>
                </c:pt>
                <c:pt idx="10">
                  <c:v>453.03484126999263</c:v>
                </c:pt>
                <c:pt idx="11">
                  <c:v>487.59427456234613</c:v>
                </c:pt>
              </c:numCache>
            </c:numRef>
          </c:val>
          <c:smooth val="0"/>
          <c:extLst>
            <c:ext xmlns:c16="http://schemas.microsoft.com/office/drawing/2014/chart" uri="{C3380CC4-5D6E-409C-BE32-E72D297353CC}">
              <c16:uniqueId val="{00000001-47E7-4FA3-996C-525005AB1D28}"/>
            </c:ext>
          </c:extLst>
        </c:ser>
        <c:ser>
          <c:idx val="2"/>
          <c:order val="2"/>
          <c:tx>
            <c:strRef>
              <c:f>Gráficos_Vino_Granel!$P$22</c:f>
              <c:strCache>
                <c:ptCount val="1"/>
                <c:pt idx="0">
                  <c:v>2011</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Gráficos_Vino_Granel!$Q$22:$AB$22</c:f>
              <c:numCache>
                <c:formatCode>#,##0</c:formatCode>
                <c:ptCount val="12"/>
                <c:pt idx="0">
                  <c:v>483.53516648328127</c:v>
                </c:pt>
                <c:pt idx="1">
                  <c:v>452.64362619810379</c:v>
                </c:pt>
                <c:pt idx="2">
                  <c:v>537.98967339476212</c:v>
                </c:pt>
                <c:pt idx="3">
                  <c:v>597.71319213092215</c:v>
                </c:pt>
                <c:pt idx="4">
                  <c:v>610.58028186582806</c:v>
                </c:pt>
              </c:numCache>
            </c:numRef>
          </c:val>
          <c:smooth val="0"/>
          <c:extLst>
            <c:ext xmlns:c16="http://schemas.microsoft.com/office/drawing/2014/chart" uri="{C3380CC4-5D6E-409C-BE32-E72D297353CC}">
              <c16:uniqueId val="{00000002-47E7-4FA3-996C-525005AB1D28}"/>
            </c:ext>
          </c:extLst>
        </c:ser>
        <c:dLbls>
          <c:showLegendKey val="0"/>
          <c:showVal val="0"/>
          <c:showCatName val="0"/>
          <c:showSerName val="0"/>
          <c:showPercent val="0"/>
          <c:showBubbleSize val="0"/>
        </c:dLbls>
        <c:marker val="1"/>
        <c:smooth val="0"/>
        <c:axId val="1753390127"/>
        <c:axId val="1"/>
      </c:lineChart>
      <c:catAx>
        <c:axId val="175339012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5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9012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22" l="0.70000000000000062" r="0.70000000000000062" t="0.75000000000000122"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9 </a:t>
            </a:r>
          </a:p>
          <a:p>
            <a:pPr>
              <a:defRPr sz="1400" b="1" i="0" u="none" strike="noStrike" baseline="0">
                <a:solidFill>
                  <a:srgbClr val="000000"/>
                </a:solidFill>
                <a:latin typeface="Calibri"/>
                <a:ea typeface="Calibri"/>
                <a:cs typeface="Calibri"/>
              </a:defRPr>
            </a:pPr>
            <a:r>
              <a:rPr lang="es-ES" sz="1000"/>
              <a:t>Volumen de exportación de vino espumoso</a:t>
            </a:r>
          </a:p>
        </c:rich>
      </c:tx>
      <c:overlay val="0"/>
    </c:title>
    <c:autoTitleDeleted val="0"/>
    <c:plotArea>
      <c:layout>
        <c:manualLayout>
          <c:layoutTarget val="inner"/>
          <c:xMode val="edge"/>
          <c:yMode val="edge"/>
          <c:x val="0.13671609006040675"/>
          <c:y val="0.19983173820444161"/>
          <c:w val="0.76663371773750777"/>
          <c:h val="0.43409669750877145"/>
        </c:manualLayout>
      </c:layout>
      <c:lineChart>
        <c:grouping val="standard"/>
        <c:varyColors val="0"/>
        <c:ser>
          <c:idx val="0"/>
          <c:order val="0"/>
          <c:tx>
            <c:strRef>
              <c:f>Gráficos_Vino_espumoso!$S$5</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Gráficos_Vino_espumoso!$T$5:$AE$5</c:f>
              <c:numCache>
                <c:formatCode>#,##0.0</c:formatCode>
                <c:ptCount val="12"/>
                <c:pt idx="0">
                  <c:v>119.64100000000001</c:v>
                </c:pt>
                <c:pt idx="1">
                  <c:v>66.468999999999994</c:v>
                </c:pt>
                <c:pt idx="2">
                  <c:v>63.302999999999997</c:v>
                </c:pt>
                <c:pt idx="3">
                  <c:v>115.938</c:v>
                </c:pt>
                <c:pt idx="4">
                  <c:v>98.44</c:v>
                </c:pt>
                <c:pt idx="5">
                  <c:v>141.626</c:v>
                </c:pt>
                <c:pt idx="6">
                  <c:v>302.178</c:v>
                </c:pt>
                <c:pt idx="7">
                  <c:v>166.845</c:v>
                </c:pt>
                <c:pt idx="8">
                  <c:v>232.666</c:v>
                </c:pt>
                <c:pt idx="9">
                  <c:v>519.54999999999995</c:v>
                </c:pt>
                <c:pt idx="10">
                  <c:v>393.68400000000003</c:v>
                </c:pt>
                <c:pt idx="11">
                  <c:v>217.822</c:v>
                </c:pt>
              </c:numCache>
            </c:numRef>
          </c:val>
          <c:smooth val="0"/>
          <c:extLst>
            <c:ext xmlns:c16="http://schemas.microsoft.com/office/drawing/2014/chart" uri="{C3380CC4-5D6E-409C-BE32-E72D297353CC}">
              <c16:uniqueId val="{00000000-BCD8-4FA6-87CA-F3FDDD6391F3}"/>
            </c:ext>
          </c:extLst>
        </c:ser>
        <c:ser>
          <c:idx val="1"/>
          <c:order val="1"/>
          <c:tx>
            <c:strRef>
              <c:f>Gráficos_Vino_espumoso!$S$6</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Gráficos_Vino_espumoso!$T$6:$AE$6</c:f>
              <c:numCache>
                <c:formatCode>0.0</c:formatCode>
                <c:ptCount val="12"/>
                <c:pt idx="0">
                  <c:v>118.42700000000001</c:v>
                </c:pt>
                <c:pt idx="1">
                  <c:v>129.697</c:v>
                </c:pt>
                <c:pt idx="2">
                  <c:v>111.349</c:v>
                </c:pt>
                <c:pt idx="3">
                  <c:v>160.809</c:v>
                </c:pt>
                <c:pt idx="4">
                  <c:v>152.94</c:v>
                </c:pt>
                <c:pt idx="5">
                  <c:v>157.863</c:v>
                </c:pt>
                <c:pt idx="6">
                  <c:v>320.09399999999999</c:v>
                </c:pt>
                <c:pt idx="7">
                  <c:v>405.733</c:v>
                </c:pt>
                <c:pt idx="8">
                  <c:v>417.12799999999999</c:v>
                </c:pt>
                <c:pt idx="9">
                  <c:v>412.99599999999998</c:v>
                </c:pt>
                <c:pt idx="10">
                  <c:v>590.39800000000002</c:v>
                </c:pt>
                <c:pt idx="11">
                  <c:v>329.09800000000001</c:v>
                </c:pt>
              </c:numCache>
            </c:numRef>
          </c:val>
          <c:smooth val="0"/>
          <c:extLst>
            <c:ext xmlns:c16="http://schemas.microsoft.com/office/drawing/2014/chart" uri="{C3380CC4-5D6E-409C-BE32-E72D297353CC}">
              <c16:uniqueId val="{00000001-BCD8-4FA6-87CA-F3FDDD6391F3}"/>
            </c:ext>
          </c:extLst>
        </c:ser>
        <c:ser>
          <c:idx val="2"/>
          <c:order val="2"/>
          <c:tx>
            <c:strRef>
              <c:f>Gráficos_Vino_espumoso!$S$7</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Gráficos_Vino_espumoso!$T$7:$AE$7</c:f>
              <c:numCache>
                <c:formatCode>0.0</c:formatCode>
                <c:ptCount val="12"/>
                <c:pt idx="0">
                  <c:v>295.31799999999998</c:v>
                </c:pt>
                <c:pt idx="1">
                  <c:v>231.18100000000001</c:v>
                </c:pt>
                <c:pt idx="2">
                  <c:v>207.209</c:v>
                </c:pt>
                <c:pt idx="3">
                  <c:v>158.98599999999999</c:v>
                </c:pt>
                <c:pt idx="4">
                  <c:v>263.83</c:v>
                </c:pt>
              </c:numCache>
            </c:numRef>
          </c:val>
          <c:smooth val="0"/>
          <c:extLst>
            <c:ext xmlns:c16="http://schemas.microsoft.com/office/drawing/2014/chart" uri="{C3380CC4-5D6E-409C-BE32-E72D297353CC}">
              <c16:uniqueId val="{00000002-BCD8-4FA6-87CA-F3FDDD6391F3}"/>
            </c:ext>
          </c:extLst>
        </c:ser>
        <c:dLbls>
          <c:showLegendKey val="0"/>
          <c:showVal val="0"/>
          <c:showCatName val="0"/>
          <c:showSerName val="0"/>
          <c:showPercent val="0"/>
          <c:showBubbleSize val="0"/>
        </c:dLbls>
        <c:marker val="1"/>
        <c:smooth val="0"/>
        <c:axId val="1753389711"/>
        <c:axId val="1"/>
      </c:lineChart>
      <c:catAx>
        <c:axId val="17533897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75338971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44" l="0.70000000000000062" r="0.70000000000000062" t="0.750000000000001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227335" name="Picture 2" descr="LOGO_ODEPA">
          <a:extLst>
            <a:ext uri="{FF2B5EF4-FFF2-40B4-BE49-F238E27FC236}">
              <a16:creationId xmlns:a16="http://schemas.microsoft.com/office/drawing/2014/main" id="{106544ED-D5AC-4334-86C5-E8DE64061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27336" name="Picture 1" descr="LOGO_FUCOA">
          <a:extLst>
            <a:ext uri="{FF2B5EF4-FFF2-40B4-BE49-F238E27FC236}">
              <a16:creationId xmlns:a16="http://schemas.microsoft.com/office/drawing/2014/main" id="{FBE228A0-D488-4640-BC26-1230E9B0D6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96250"/>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227337" name="Picture 41" descr="pie">
          <a:extLst>
            <a:ext uri="{FF2B5EF4-FFF2-40B4-BE49-F238E27FC236}">
              <a16:creationId xmlns:a16="http://schemas.microsoft.com/office/drawing/2014/main" id="{4DAB1D15-10E9-457B-8C8A-470625A874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687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809625</xdr:colOff>
      <xdr:row>16</xdr:row>
      <xdr:rowOff>19050</xdr:rowOff>
    </xdr:to>
    <xdr:graphicFrame macro="">
      <xdr:nvGraphicFramePr>
        <xdr:cNvPr id="236553" name="4 Gráfico">
          <a:extLst>
            <a:ext uri="{FF2B5EF4-FFF2-40B4-BE49-F238E27FC236}">
              <a16:creationId xmlns:a16="http://schemas.microsoft.com/office/drawing/2014/main" id="{26C4998C-406A-490B-A75B-68277FD60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28575</xdr:rowOff>
    </xdr:from>
    <xdr:to>
      <xdr:col>6</xdr:col>
      <xdr:colOff>809625</xdr:colOff>
      <xdr:row>32</xdr:row>
      <xdr:rowOff>133350</xdr:rowOff>
    </xdr:to>
    <xdr:graphicFrame macro="">
      <xdr:nvGraphicFramePr>
        <xdr:cNvPr id="236554" name="6 Gráfico">
          <a:extLst>
            <a:ext uri="{FF2B5EF4-FFF2-40B4-BE49-F238E27FC236}">
              <a16:creationId xmlns:a16="http://schemas.microsoft.com/office/drawing/2014/main" id="{ECC524CF-92A5-49DE-A51C-90C1015A0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19050</xdr:rowOff>
    </xdr:from>
    <xdr:to>
      <xdr:col>6</xdr:col>
      <xdr:colOff>828675</xdr:colOff>
      <xdr:row>49</xdr:row>
      <xdr:rowOff>76200</xdr:rowOff>
    </xdr:to>
    <xdr:graphicFrame macro="">
      <xdr:nvGraphicFramePr>
        <xdr:cNvPr id="236555" name="11 Gráfico">
          <a:extLst>
            <a:ext uri="{FF2B5EF4-FFF2-40B4-BE49-F238E27FC236}">
              <a16:creationId xmlns:a16="http://schemas.microsoft.com/office/drawing/2014/main" id="{CF41DFD3-EFEC-4AEA-97A0-49B9832D22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7</xdr:col>
      <xdr:colOff>0</xdr:colOff>
      <xdr:row>66</xdr:row>
      <xdr:rowOff>38100</xdr:rowOff>
    </xdr:to>
    <xdr:graphicFrame macro="">
      <xdr:nvGraphicFramePr>
        <xdr:cNvPr id="236556" name="13 Gráfico">
          <a:extLst>
            <a:ext uri="{FF2B5EF4-FFF2-40B4-BE49-F238E27FC236}">
              <a16:creationId xmlns:a16="http://schemas.microsoft.com/office/drawing/2014/main" id="{2F8AC1DF-3D5D-4126-8088-68E875858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0.01642</cdr:x>
      <cdr:y>0.92568</cdr:y>
    </cdr:from>
    <cdr:to>
      <cdr:x>0.75041</cdr:x>
      <cdr:y>0.98986</cdr:y>
    </cdr:to>
    <cdr:sp macro="" textlink="">
      <cdr:nvSpPr>
        <cdr:cNvPr id="2" name="1 CuadroTexto"/>
        <cdr:cNvSpPr txBox="1"/>
      </cdr:nvSpPr>
      <cdr:spPr>
        <a:xfrm xmlns:a="http://schemas.openxmlformats.org/drawingml/2006/main">
          <a:off x="95249" y="2609850"/>
          <a:ext cx="425767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mn-lt"/>
              <a:ea typeface="+mn-ea"/>
              <a:cs typeface="+mn-cs"/>
            </a:rPr>
            <a:t>Fuente: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endParaRPr lang="es-ES" sz="1100"/>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0.93581</cdr:y>
    </cdr:from>
    <cdr:to>
      <cdr:x>0.7292</cdr:x>
      <cdr:y>1</cdr:y>
    </cdr:to>
    <cdr:sp macro="" textlink="">
      <cdr:nvSpPr>
        <cdr:cNvPr id="2" name="1 CuadroTexto"/>
        <cdr:cNvSpPr txBox="1"/>
      </cdr:nvSpPr>
      <cdr:spPr>
        <a:xfrm xmlns:a="http://schemas.openxmlformats.org/drawingml/2006/main">
          <a:off x="0" y="267652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0.92784</cdr:y>
    </cdr:from>
    <cdr:to>
      <cdr:x>0.72683</cdr:x>
      <cdr:y>0.99313</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endParaRPr lang="es-ES" sz="1100"/>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0.91349</cdr:y>
    </cdr:from>
    <cdr:to>
      <cdr:x>0.72683</cdr:x>
      <cdr:y>0.97924</cdr:y>
    </cdr:to>
    <cdr:sp macro="" textlink="">
      <cdr:nvSpPr>
        <cdr:cNvPr id="2" name="1 CuadroTexto"/>
        <cdr:cNvSpPr txBox="1"/>
      </cdr:nvSpPr>
      <cdr:spPr>
        <a:xfrm xmlns:a="http://schemas.openxmlformats.org/drawingml/2006/main">
          <a:off x="0" y="25146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xdr:colOff>
      <xdr:row>0</xdr:row>
      <xdr:rowOff>47625</xdr:rowOff>
    </xdr:from>
    <xdr:to>
      <xdr:col>6</xdr:col>
      <xdr:colOff>762000</xdr:colOff>
      <xdr:row>15</xdr:row>
      <xdr:rowOff>161925</xdr:rowOff>
    </xdr:to>
    <xdr:graphicFrame macro="">
      <xdr:nvGraphicFramePr>
        <xdr:cNvPr id="241673" name="7 Gráfico">
          <a:extLst>
            <a:ext uri="{FF2B5EF4-FFF2-40B4-BE49-F238E27FC236}">
              <a16:creationId xmlns:a16="http://schemas.microsoft.com/office/drawing/2014/main" id="{ED33BEB0-0911-4F34-B51B-B23B3CF1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17</xdr:row>
      <xdr:rowOff>19050</xdr:rowOff>
    </xdr:from>
    <xdr:to>
      <xdr:col>6</xdr:col>
      <xdr:colOff>819150</xdr:colOff>
      <xdr:row>33</xdr:row>
      <xdr:rowOff>9525</xdr:rowOff>
    </xdr:to>
    <xdr:graphicFrame macro="">
      <xdr:nvGraphicFramePr>
        <xdr:cNvPr id="241674" name="8 Gráfico">
          <a:extLst>
            <a:ext uri="{FF2B5EF4-FFF2-40B4-BE49-F238E27FC236}">
              <a16:creationId xmlns:a16="http://schemas.microsoft.com/office/drawing/2014/main" id="{E88FF5FB-DBB1-4A45-A080-F4D481539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38100</xdr:rowOff>
    </xdr:from>
    <xdr:to>
      <xdr:col>6</xdr:col>
      <xdr:colOff>828675</xdr:colOff>
      <xdr:row>49</xdr:row>
      <xdr:rowOff>85725</xdr:rowOff>
    </xdr:to>
    <xdr:graphicFrame macro="">
      <xdr:nvGraphicFramePr>
        <xdr:cNvPr id="241675" name="12 Gráfico">
          <a:extLst>
            <a:ext uri="{FF2B5EF4-FFF2-40B4-BE49-F238E27FC236}">
              <a16:creationId xmlns:a16="http://schemas.microsoft.com/office/drawing/2014/main" id="{FA2A9483-6725-4CCD-862A-E6CD52A38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171450</xdr:rowOff>
    </xdr:from>
    <xdr:to>
      <xdr:col>6</xdr:col>
      <xdr:colOff>819150</xdr:colOff>
      <xdr:row>65</xdr:row>
      <xdr:rowOff>171450</xdr:rowOff>
    </xdr:to>
    <xdr:graphicFrame macro="">
      <xdr:nvGraphicFramePr>
        <xdr:cNvPr id="241676" name="14 Gráfico">
          <a:extLst>
            <a:ext uri="{FF2B5EF4-FFF2-40B4-BE49-F238E27FC236}">
              <a16:creationId xmlns:a16="http://schemas.microsoft.com/office/drawing/2014/main" id="{38D46FF5-DC22-450F-8F91-C2D45A97A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26B5AE7D-A924-40C6-9270-D3304BCEEE8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B533EB80-60DF-4013-919B-E665D91093C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C74529CC-4A1D-47AF-ADE5-74B8EAC130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18FA3150-1169-4DDB-B1A1-A1744594A22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0.93316</cdr:y>
    </cdr:from>
    <cdr:to>
      <cdr:x>0.73162</cdr:x>
      <cdr:y>1</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0.93223</cdr:y>
    </cdr:from>
    <cdr:to>
      <cdr:x>0.73281</cdr:x>
      <cdr:y>1</cdr:y>
    </cdr:to>
    <cdr:sp macro="" textlink="">
      <cdr:nvSpPr>
        <cdr:cNvPr id="2" name="1 CuadroTexto"/>
        <cdr:cNvSpPr txBox="1"/>
      </cdr:nvSpPr>
      <cdr:spPr>
        <a:xfrm xmlns:a="http://schemas.openxmlformats.org/drawingml/2006/main">
          <a:off x="0" y="2552700"/>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45</xdr:row>
      <xdr:rowOff>57150</xdr:rowOff>
    </xdr:from>
    <xdr:to>
      <xdr:col>1</xdr:col>
      <xdr:colOff>476250</xdr:colOff>
      <xdr:row>45</xdr:row>
      <xdr:rowOff>123825</xdr:rowOff>
    </xdr:to>
    <xdr:pic>
      <xdr:nvPicPr>
        <xdr:cNvPr id="228355" name="Picture 41" descr="pie">
          <a:extLst>
            <a:ext uri="{FF2B5EF4-FFF2-40B4-BE49-F238E27FC236}">
              <a16:creationId xmlns:a16="http://schemas.microsoft.com/office/drawing/2014/main" id="{D4383B74-D621-4CF1-A0F1-9EE3C0C06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29675"/>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24</xdr:row>
      <xdr:rowOff>95250</xdr:rowOff>
    </xdr:from>
    <xdr:to>
      <xdr:col>13</xdr:col>
      <xdr:colOff>409574</xdr:colOff>
      <xdr:row>28</xdr:row>
      <xdr:rowOff>152400</xdr:rowOff>
    </xdr:to>
    <xdr:sp macro="" textlink="">
      <xdr:nvSpPr>
        <xdr:cNvPr id="2" name="1 CuadroTexto">
          <a:extLst>
            <a:ext uri="{FF2B5EF4-FFF2-40B4-BE49-F238E27FC236}">
              <a16:creationId xmlns:a16="http://schemas.microsoft.com/office/drawing/2014/main" id="{EC9B044B-8CD4-4476-ABFF-0A61BA0F4AE2}"/>
            </a:ext>
          </a:extLst>
        </xdr:cNvPr>
        <xdr:cNvSpPr txBox="1"/>
      </xdr:nvSpPr>
      <xdr:spPr>
        <a:xfrm>
          <a:off x="28575" y="3981450"/>
          <a:ext cx="8867774"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El bajo nivel de las relaciones stock/ventas  y stock/producción</a:t>
          </a:r>
          <a:r>
            <a:rPr lang="es-ES" sz="1100" baseline="0"/>
            <a:t> </a:t>
          </a:r>
          <a:r>
            <a:rPr lang="es-ES" sz="1100"/>
            <a:t>que se proyecta para  2011 en cualquiera de los escenarios contemplados</a:t>
          </a:r>
          <a:r>
            <a:rPr lang="es-ES" sz="1100" baseline="0"/>
            <a:t> </a:t>
          </a:r>
          <a:r>
            <a:rPr lang="es-ES" sz="1100"/>
            <a:t> hace suponer que la vendimia de 2012 seguirá siendo comercialmente positiva</a:t>
          </a:r>
          <a:r>
            <a:rPr lang="es-ES" sz="1100" baseline="0"/>
            <a:t> para los productores </a:t>
          </a:r>
          <a:r>
            <a:rPr lang="es-ES" sz="1100"/>
            <a:t>de uvas. Se prevé que los precios de las uvas continuarán  elevados.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762000</xdr:colOff>
      <xdr:row>17</xdr:row>
      <xdr:rowOff>123825</xdr:rowOff>
    </xdr:to>
    <xdr:graphicFrame macro="">
      <xdr:nvGraphicFramePr>
        <xdr:cNvPr id="246791" name="1 Gráfico">
          <a:extLst>
            <a:ext uri="{FF2B5EF4-FFF2-40B4-BE49-F238E27FC236}">
              <a16:creationId xmlns:a16="http://schemas.microsoft.com/office/drawing/2014/main" id="{C9B6A041-5299-457F-9A3F-4B011AF71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19050</xdr:rowOff>
    </xdr:from>
    <xdr:to>
      <xdr:col>6</xdr:col>
      <xdr:colOff>819150</xdr:colOff>
      <xdr:row>37</xdr:row>
      <xdr:rowOff>57150</xdr:rowOff>
    </xdr:to>
    <xdr:graphicFrame macro="">
      <xdr:nvGraphicFramePr>
        <xdr:cNvPr id="246792" name="2 Gráfico">
          <a:extLst>
            <a:ext uri="{FF2B5EF4-FFF2-40B4-BE49-F238E27FC236}">
              <a16:creationId xmlns:a16="http://schemas.microsoft.com/office/drawing/2014/main" id="{E230EC2D-1CD7-45C3-B27A-05594EE6E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38</xdr:row>
      <xdr:rowOff>142875</xdr:rowOff>
    </xdr:from>
    <xdr:to>
      <xdr:col>6</xdr:col>
      <xdr:colOff>790575</xdr:colOff>
      <xdr:row>43</xdr:row>
      <xdr:rowOff>85725</xdr:rowOff>
    </xdr:to>
    <xdr:sp macro="" textlink="">
      <xdr:nvSpPr>
        <xdr:cNvPr id="4" name="3 CuadroTexto">
          <a:extLst>
            <a:ext uri="{FF2B5EF4-FFF2-40B4-BE49-F238E27FC236}">
              <a16:creationId xmlns:a16="http://schemas.microsoft.com/office/drawing/2014/main" id="{76C7DE4A-E2C0-4A07-8D04-53BC01C1980F}"/>
            </a:ext>
          </a:extLst>
        </xdr:cNvPr>
        <xdr:cNvSpPr txBox="1"/>
      </xdr:nvSpPr>
      <xdr:spPr>
        <a:xfrm>
          <a:off x="66675" y="7077075"/>
          <a:ext cx="57531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 precios de todas las variedades han aumentado durante el último año, por efecto del</a:t>
          </a:r>
          <a:r>
            <a:rPr lang="es-ES" sz="1100" baseline="0"/>
            <a:t> mayor equilibrio que se observa en el mercado nacional del vino. Las mayores exportaciones de 2010 y las pérdidas por el terremoto contribuyeron a este equilibrio, favorec iendo a los productores de uva.</a:t>
          </a:r>
        </a:p>
      </xdr:txBody>
    </xdr:sp>
    <xdr:clientData/>
  </xdr:twoCellAnchor>
</xdr:wsDr>
</file>

<file path=xl/drawings/drawing22.xml><?xml version="1.0" encoding="utf-8"?>
<c:userShapes xmlns:c="http://schemas.openxmlformats.org/drawingml/2006/chart">
  <cdr:relSizeAnchor xmlns:cdr="http://schemas.openxmlformats.org/drawingml/2006/chartDrawing">
    <cdr:from>
      <cdr:x>0.00485</cdr:x>
      <cdr:y>0.93275</cdr:y>
    </cdr:from>
    <cdr:to>
      <cdr:x>0.93689</cdr:x>
      <cdr:y>0.9883</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elaborado por Odepa con antecedentes de la Seremi de Agricultura de la Región del Maule</a:t>
          </a:r>
        </a:p>
      </cdr:txBody>
    </cdr:sp>
  </cdr:relSizeAnchor>
</c:userShapes>
</file>

<file path=xl/drawings/drawing23.xml><?xml version="1.0" encoding="utf-8"?>
<c:userShapes xmlns:c="http://schemas.openxmlformats.org/drawingml/2006/chart">
  <cdr:relSizeAnchor xmlns:cdr="http://schemas.openxmlformats.org/drawingml/2006/chartDrawing">
    <cdr:from>
      <cdr:x>0.00326</cdr:x>
      <cdr:y>0.91131</cdr:y>
    </cdr:from>
    <cdr:to>
      <cdr:x>0.94137</cdr:x>
      <cdr:y>0.96942</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Fuente: elaborado por Odepa con antecedentes de la Seremi de Agricultura de la Región del Maule</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xdr:colOff>
      <xdr:row>28</xdr:row>
      <xdr:rowOff>38101</xdr:rowOff>
    </xdr:from>
    <xdr:to>
      <xdr:col>15</xdr:col>
      <xdr:colOff>1</xdr:colOff>
      <xdr:row>31</xdr:row>
      <xdr:rowOff>19051</xdr:rowOff>
    </xdr:to>
    <xdr:sp macro="" textlink="">
      <xdr:nvSpPr>
        <xdr:cNvPr id="2" name="1 CuadroTexto">
          <a:extLst>
            <a:ext uri="{FF2B5EF4-FFF2-40B4-BE49-F238E27FC236}">
              <a16:creationId xmlns:a16="http://schemas.microsoft.com/office/drawing/2014/main" id="{F89C1F8A-FFF9-46D5-B223-CCDF248D83FF}"/>
            </a:ext>
          </a:extLst>
        </xdr:cNvPr>
        <xdr:cNvSpPr txBox="1"/>
      </xdr:nvSpPr>
      <xdr:spPr>
        <a:xfrm>
          <a:off x="1" y="4686301"/>
          <a:ext cx="61341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a:t>El alza promedio </a:t>
          </a:r>
          <a:r>
            <a:rPr lang="es-ES" sz="1100" baseline="0"/>
            <a:t> de los precios </a:t>
          </a:r>
          <a:r>
            <a:rPr lang="es-ES" sz="1100"/>
            <a:t>de los vinos tintos es del orden de 60% entre 2010 y 2011, mientras que los vinos blancos han subido sobre</a:t>
          </a:r>
          <a:r>
            <a:rPr lang="es-ES" sz="1100" baseline="0"/>
            <a:t> 75%. El mercado se encuentra muy firme para ambos tipos de uvas.</a:t>
          </a:r>
          <a:r>
            <a:rPr lang="es-ES" sz="1100"/>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2000250</xdr:colOff>
      <xdr:row>40</xdr:row>
      <xdr:rowOff>0</xdr:rowOff>
    </xdr:to>
    <xdr:sp macro="" textlink="">
      <xdr:nvSpPr>
        <xdr:cNvPr id="2" name="1 CuadroTexto">
          <a:extLst>
            <a:ext uri="{FF2B5EF4-FFF2-40B4-BE49-F238E27FC236}">
              <a16:creationId xmlns:a16="http://schemas.microsoft.com/office/drawing/2014/main" id="{C3F25174-1877-4C0C-AB5C-03D5F82DB9AA}"/>
            </a:ext>
          </a:extLst>
        </xdr:cNvPr>
        <xdr:cNvSpPr txBox="1"/>
      </xdr:nvSpPr>
      <xdr:spPr>
        <a:xfrm flipH="1">
          <a:off x="0" y="0"/>
          <a:ext cx="8048625"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Arial" pitchFamily="34" charset="0"/>
              <a:cs typeface="Arial" pitchFamily="34" charset="0"/>
            </a:rPr>
            <a:t>Informe</a:t>
          </a:r>
          <a:r>
            <a:rPr lang="es-ES" sz="1000" b="1" baseline="0">
              <a:latin typeface="Arial" pitchFamily="34" charset="0"/>
              <a:cs typeface="Arial" pitchFamily="34" charset="0"/>
            </a:rPr>
            <a:t> de la cosecha de uva de la Región del Bío Bío</a:t>
          </a:r>
          <a:endParaRPr lang="es-ES" sz="1000" b="1">
            <a:latin typeface="Arial" pitchFamily="34" charset="0"/>
            <a:cs typeface="Arial" pitchFamily="34" charset="0"/>
          </a:endParaRPr>
        </a:p>
        <a:p>
          <a:pPr algn="ctr"/>
          <a:r>
            <a:rPr lang="es-ES" sz="1000" b="1">
              <a:latin typeface="Arial" pitchFamily="34" charset="0"/>
              <a:cs typeface="Arial" pitchFamily="34" charset="0"/>
            </a:rPr>
            <a:t>Temporada agrícola 2011 </a:t>
          </a:r>
        </a:p>
        <a:p>
          <a:pPr algn="ctr"/>
          <a:r>
            <a:rPr lang="es-ES" sz="1000" b="1">
              <a:latin typeface="Arial" pitchFamily="34" charset="0"/>
              <a:cs typeface="Arial" pitchFamily="34" charset="0"/>
            </a:rPr>
            <a:t> Seremi de Agricultura de la Región del Bío Bío</a:t>
          </a:r>
        </a:p>
        <a:p>
          <a:r>
            <a:rPr lang="es-ES" sz="1000" b="1">
              <a:latin typeface="Arial" pitchFamily="34" charset="0"/>
              <a:cs typeface="Arial" pitchFamily="34" charset="0"/>
            </a:rPr>
            <a:t>I. Avance de cosecha  </a:t>
          </a:r>
        </a:p>
        <a:p>
          <a:pPr algn="just"/>
          <a:endParaRPr lang="es-ES" sz="1000">
            <a:latin typeface="Arial" pitchFamily="34" charset="0"/>
            <a:cs typeface="Arial" pitchFamily="34" charset="0"/>
          </a:endParaRPr>
        </a:p>
        <a:p>
          <a:pPr marL="0" indent="0" algn="just"/>
          <a:r>
            <a:rPr lang="es-MX" sz="1000">
              <a:solidFill>
                <a:schemeClr val="dk1"/>
              </a:solidFill>
              <a:latin typeface="Arial" pitchFamily="34" charset="0"/>
              <a:ea typeface="+mn-ea"/>
              <a:cs typeface="Arial" pitchFamily="34" charset="0"/>
            </a:rPr>
            <a:t>El avance de la vendimia de las variedades Moscatel de Alejandría y País </a:t>
          </a:r>
          <a:r>
            <a:rPr lang="es-MX" sz="1100">
              <a:solidFill>
                <a:schemeClr val="dk1"/>
              </a:solidFill>
              <a:latin typeface="+mn-lt"/>
              <a:ea typeface="+mn-ea"/>
              <a:cs typeface="+mn-cs"/>
            </a:rPr>
            <a:t>al 15 de abril </a:t>
          </a:r>
          <a:r>
            <a:rPr lang="es-MX" sz="1000">
              <a:solidFill>
                <a:schemeClr val="dk1"/>
              </a:solidFill>
              <a:latin typeface="Arial" pitchFamily="34" charset="0"/>
              <a:ea typeface="+mn-ea"/>
              <a:cs typeface="Arial" pitchFamily="34" charset="0"/>
            </a:rPr>
            <a:t>se estimaba en 90%, observándose bastante recuperación</a:t>
          </a:r>
          <a:r>
            <a:rPr lang="es-MX" sz="1000" baseline="0">
              <a:solidFill>
                <a:schemeClr val="dk1"/>
              </a:solidFill>
              <a:latin typeface="Arial" pitchFamily="34" charset="0"/>
              <a:ea typeface="+mn-ea"/>
              <a:cs typeface="Arial" pitchFamily="34" charset="0"/>
            </a:rPr>
            <a:t> </a:t>
          </a:r>
          <a:r>
            <a:rPr lang="es-MX" sz="1000">
              <a:solidFill>
                <a:schemeClr val="dk1"/>
              </a:solidFill>
              <a:latin typeface="Arial" pitchFamily="34" charset="0"/>
              <a:ea typeface="+mn-ea"/>
              <a:cs typeface="Arial" pitchFamily="34" charset="0"/>
            </a:rPr>
            <a:t>respecto al atraso inicial,</a:t>
          </a:r>
          <a:r>
            <a:rPr lang="es-MX" sz="1000" baseline="0">
              <a:solidFill>
                <a:schemeClr val="dk1"/>
              </a:solidFill>
              <a:latin typeface="Arial" pitchFamily="34" charset="0"/>
              <a:ea typeface="+mn-ea"/>
              <a:cs typeface="Arial" pitchFamily="34" charset="0"/>
            </a:rPr>
            <a:t> lo que se explica por l</a:t>
          </a:r>
          <a:r>
            <a:rPr lang="es-MX" sz="1000">
              <a:solidFill>
                <a:schemeClr val="dk1"/>
              </a:solidFill>
              <a:latin typeface="Arial" pitchFamily="34" charset="0"/>
              <a:ea typeface="+mn-ea"/>
              <a:cs typeface="Arial" pitchFamily="34" charset="0"/>
            </a:rPr>
            <a:t>as buenas condiciones de clima reinantes en el período, así como también por una menor productividad.</a:t>
          </a:r>
          <a:endParaRPr lang="es-ES" sz="1000">
            <a:solidFill>
              <a:schemeClr val="dk1"/>
            </a:solidFill>
            <a:latin typeface="Arial" pitchFamily="34" charset="0"/>
            <a:ea typeface="+mn-ea"/>
            <a:cs typeface="Arial" pitchFamily="34" charset="0"/>
          </a:endParaRPr>
        </a:p>
        <a:p>
          <a:pPr marL="0" indent="0" algn="just"/>
          <a:r>
            <a:rPr lang="es-MX" sz="1000">
              <a:solidFill>
                <a:schemeClr val="dk1"/>
              </a:solidFill>
              <a:latin typeface="Arial" pitchFamily="34" charset="0"/>
              <a:ea typeface="+mn-ea"/>
              <a:cs typeface="Arial" pitchFamily="34" charset="0"/>
            </a:rPr>
            <a:t>Al mantenerse las buenas condiciones meteorológicas, la vendimia de estas variedades terminó en la última semana  de abril.</a:t>
          </a:r>
          <a:endParaRPr lang="es-ES" sz="1000">
            <a:solidFill>
              <a:schemeClr val="dk1"/>
            </a:solidFill>
            <a:latin typeface="Arial" pitchFamily="34" charset="0"/>
            <a:ea typeface="+mn-ea"/>
            <a:cs typeface="Arial" pitchFamily="34" charset="0"/>
          </a:endParaRPr>
        </a:p>
        <a:p>
          <a:pPr marL="0" indent="0" algn="just"/>
          <a:r>
            <a:rPr lang="es-MX" sz="1000">
              <a:solidFill>
                <a:schemeClr val="dk1"/>
              </a:solidFill>
              <a:latin typeface="Arial" pitchFamily="34" charset="0"/>
              <a:ea typeface="+mn-ea"/>
              <a:cs typeface="Arial" pitchFamily="34" charset="0"/>
            </a:rPr>
            <a:t>La calidad y madurez de la uva mejoró sustancialmente en la medida que transcurría  la cosecha,</a:t>
          </a:r>
          <a:r>
            <a:rPr lang="es-MX" sz="1000" baseline="0">
              <a:solidFill>
                <a:schemeClr val="dk1"/>
              </a:solidFill>
              <a:latin typeface="Arial" pitchFamily="34" charset="0"/>
              <a:ea typeface="+mn-ea"/>
              <a:cs typeface="Arial" pitchFamily="34" charset="0"/>
            </a:rPr>
            <a:t> de modo que el</a:t>
          </a:r>
          <a:r>
            <a:rPr lang="es-MX" sz="1000">
              <a:solidFill>
                <a:schemeClr val="dk1"/>
              </a:solidFill>
              <a:latin typeface="Arial" pitchFamily="34" charset="0"/>
              <a:ea typeface="+mn-ea"/>
              <a:cs typeface="Arial" pitchFamily="34" charset="0"/>
            </a:rPr>
            <a:t> grado alcohólico  promedio de ambas  variedades  a mediados de abril era de 12 grados.</a:t>
          </a:r>
          <a:endParaRPr lang="es-ES" sz="1000">
            <a:solidFill>
              <a:schemeClr val="dk1"/>
            </a:solidFill>
            <a:latin typeface="Arial" pitchFamily="34" charset="0"/>
            <a:ea typeface="+mn-ea"/>
            <a:cs typeface="Arial" pitchFamily="34" charset="0"/>
          </a:endParaRPr>
        </a:p>
        <a:p>
          <a:pPr marL="0" indent="0" algn="just"/>
          <a:r>
            <a:rPr lang="es-ES" sz="1000">
              <a:solidFill>
                <a:schemeClr val="dk1"/>
              </a:solidFill>
              <a:latin typeface="Arial" pitchFamily="34" charset="0"/>
              <a:ea typeface="+mn-ea"/>
              <a:cs typeface="Arial" pitchFamily="34" charset="0"/>
            </a:rPr>
            <a:t>Los viticultores de cepas finas quedaron bastante conformes con el rendimiento obtenido, que fue levemente superior en relación a un año normal, además de la buena calidad y grado alcohólico de la uva. </a:t>
          </a:r>
        </a:p>
        <a:p>
          <a:pPr algn="just"/>
          <a:endParaRPr lang="es-ES" sz="1000">
            <a:latin typeface="Arial" pitchFamily="34" charset="0"/>
            <a:cs typeface="Arial" pitchFamily="34" charset="0"/>
          </a:endParaRPr>
        </a:p>
        <a:p>
          <a:pPr algn="just"/>
          <a:r>
            <a:rPr lang="es-ES" sz="1000" b="1">
              <a:latin typeface="Arial" pitchFamily="34" charset="0"/>
              <a:cs typeface="Arial" pitchFamily="34" charset="0"/>
            </a:rPr>
            <a:t>II.  Comercialización</a:t>
          </a:r>
        </a:p>
        <a:p>
          <a:pPr algn="just"/>
          <a:r>
            <a:rPr lang="es-ES" sz="1000" b="1">
              <a:latin typeface="Arial" pitchFamily="34" charset="0"/>
              <a:cs typeface="Arial" pitchFamily="34" charset="0"/>
            </a:rPr>
            <a:t>  </a:t>
          </a:r>
        </a:p>
        <a:p>
          <a:pPr algn="just"/>
          <a:r>
            <a:rPr lang="es-ES" sz="1000" b="1">
              <a:latin typeface="Arial" pitchFamily="34" charset="0"/>
              <a:cs typeface="Arial" pitchFamily="34" charset="0"/>
            </a:rPr>
            <a:t> Mercado interno </a:t>
          </a:r>
        </a:p>
        <a:p>
          <a:pPr algn="just"/>
          <a:endParaRPr lang="es-ES" sz="1000">
            <a:latin typeface="Arial" pitchFamily="34" charset="0"/>
            <a:cs typeface="Arial" pitchFamily="34" charset="0"/>
          </a:endParaRPr>
        </a:p>
        <a:p>
          <a:pPr marL="0" indent="0" algn="just"/>
          <a:r>
            <a:rPr lang="es-ES" sz="1000">
              <a:solidFill>
                <a:schemeClr val="dk1"/>
              </a:solidFill>
              <a:latin typeface="Arial" pitchFamily="34" charset="0"/>
              <a:ea typeface="+mn-ea"/>
              <a:cs typeface="Arial" pitchFamily="34" charset="0"/>
            </a:rPr>
            <a:t>En el período considerado persistió mayor demanda y competencia por parte de las viñas y corredores de vino de la zona centro norte y poderes compradores locales, con el consiguiente incremento en el precio mínimo garantizado, que aumentó de $150 a $ 170 por kilo durante la primera quincena de abril. </a:t>
          </a:r>
        </a:p>
        <a:p>
          <a:pPr marL="0" indent="0" algn="just"/>
          <a:r>
            <a:rPr lang="es-ES" sz="1000">
              <a:solidFill>
                <a:schemeClr val="dk1"/>
              </a:solidFill>
              <a:latin typeface="Arial" pitchFamily="34" charset="0"/>
              <a:ea typeface="+mn-ea"/>
              <a:cs typeface="Arial" pitchFamily="34" charset="0"/>
            </a:rPr>
            <a:t>El precio mínimo garantizado a  productor que fue ofrecido por las viñas Concha y Toro, San Pedro, Corretajes Torres, Santa Rita y otros poderes compradores en la zona, fue</a:t>
          </a:r>
          <a:r>
            <a:rPr lang="es-ES" sz="1000" baseline="0">
              <a:solidFill>
                <a:schemeClr val="dk1"/>
              </a:solidFill>
              <a:latin typeface="Arial" pitchFamily="34" charset="0"/>
              <a:ea typeface="+mn-ea"/>
              <a:cs typeface="Arial" pitchFamily="34" charset="0"/>
            </a:rPr>
            <a:t> </a:t>
          </a:r>
          <a:r>
            <a:rPr lang="es-ES" sz="1000">
              <a:solidFill>
                <a:schemeClr val="dk1"/>
              </a:solidFill>
              <a:latin typeface="Arial" pitchFamily="34" charset="0"/>
              <a:ea typeface="+mn-ea"/>
              <a:cs typeface="Arial" pitchFamily="34" charset="0"/>
            </a:rPr>
            <a:t>de $ 170 por kilo de uva País y Moscatel de Alejandría, base 12 grados, más  IVA, más bonificación por flete a planta y grado, que se pagará en equivalente a kilos de uva. Se estipuló que si el precio de la uva aumentaba durante el período de cosecha,</a:t>
          </a:r>
          <a:r>
            <a:rPr lang="es-ES" sz="1000" baseline="0">
              <a:solidFill>
                <a:schemeClr val="dk1"/>
              </a:solidFill>
              <a:latin typeface="Arial" pitchFamily="34" charset="0"/>
              <a:ea typeface="+mn-ea"/>
              <a:cs typeface="Arial" pitchFamily="34" charset="0"/>
            </a:rPr>
            <a:t> tal como efectivamente ocurrió, </a:t>
          </a:r>
          <a:r>
            <a:rPr lang="es-ES" sz="1000">
              <a:solidFill>
                <a:schemeClr val="dk1"/>
              </a:solidFill>
              <a:latin typeface="Arial" pitchFamily="34" charset="0"/>
              <a:ea typeface="+mn-ea"/>
              <a:cs typeface="Arial" pitchFamily="34" charset="0"/>
            </a:rPr>
            <a:t>se reliquidaría de acuerdo a su último valor. </a:t>
          </a:r>
        </a:p>
        <a:p>
          <a:pPr marL="0" indent="0" algn="just"/>
          <a:r>
            <a:rPr lang="es-ES" sz="1000">
              <a:solidFill>
                <a:schemeClr val="dk1"/>
              </a:solidFill>
              <a:latin typeface="Arial" pitchFamily="34" charset="0"/>
              <a:ea typeface="+mn-ea"/>
              <a:cs typeface="Arial" pitchFamily="34" charset="0"/>
            </a:rPr>
            <a:t>A fines de abril se cerraron algunos centros de acopio, especialmente donde había una mayor competencia, producto de la disminución de la oferta y menor rentabilidad.   </a:t>
          </a:r>
        </a:p>
        <a:p>
          <a:pPr marL="0" indent="0" algn="just"/>
          <a:r>
            <a:rPr lang="es-ES" sz="1000">
              <a:solidFill>
                <a:schemeClr val="dk1"/>
              </a:solidFill>
              <a:latin typeface="Arial" pitchFamily="34" charset="0"/>
              <a:ea typeface="+mn-ea"/>
              <a:cs typeface="Arial" pitchFamily="34" charset="0"/>
            </a:rPr>
            <a:t>Para los productores con contrato de las variedades de cepas finas, Concha y Toro mantuvo los precios y se pagó $ 220 por el kilo de uva genérica, más Iva, en cuatro cuotas, dependiendo del volumen, puesto sobre camión, más bonificación sobre 12 grados por las variedades  Cabernet  Sauvignon, Carménère, Merlot, Syrah, Chardonnay, Semillón y Sauvignon Blanc.</a:t>
          </a:r>
        </a:p>
        <a:p>
          <a:pPr marL="0" indent="0" algn="just"/>
          <a:r>
            <a:rPr lang="es-ES" sz="1000">
              <a:solidFill>
                <a:schemeClr val="dk1"/>
              </a:solidFill>
              <a:latin typeface="Arial" pitchFamily="34" charset="0"/>
              <a:ea typeface="+mn-ea"/>
              <a:cs typeface="Arial" pitchFamily="34" charset="0"/>
            </a:rPr>
            <a:t>Persiste la preocupación por parte de los productores, elaboradores y envasadores de vinos respecto el posible incremento en la falsificación de vino por el aumento en el precio, para lo cual solicitan al Servicio Agrícola y Ganadero una mayor fiscalización, ya que generalmente los productos falsificados se venden bajo el costo de producción. </a:t>
          </a:r>
        </a:p>
        <a:p>
          <a:pPr marL="0" indent="0" algn="just"/>
          <a:endParaRPr lang="es-ES" sz="1000">
            <a:solidFill>
              <a:schemeClr val="dk1"/>
            </a:solidFill>
            <a:latin typeface="Arial" pitchFamily="34" charset="0"/>
            <a:ea typeface="+mn-ea"/>
            <a:cs typeface="Arial" pitchFamily="34" charset="0"/>
          </a:endParaRPr>
        </a:p>
        <a:p>
          <a:pPr marL="0" indent="0" algn="just"/>
          <a:r>
            <a:rPr lang="es-ES" sz="1000">
              <a:solidFill>
                <a:schemeClr val="dk1"/>
              </a:solidFill>
              <a:latin typeface="Arial" pitchFamily="34" charset="0"/>
              <a:ea typeface="+mn-ea"/>
              <a:cs typeface="Arial" pitchFamily="34" charset="0"/>
            </a:rPr>
            <a:t>Se adjunta tabla con algunos poderes compradores en la siguiente página.</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xdr:colOff>
      <xdr:row>15</xdr:row>
      <xdr:rowOff>104776</xdr:rowOff>
    </xdr:from>
    <xdr:to>
      <xdr:col>10</xdr:col>
      <xdr:colOff>771525</xdr:colOff>
      <xdr:row>18</xdr:row>
      <xdr:rowOff>104775</xdr:rowOff>
    </xdr:to>
    <xdr:sp macro="" textlink="">
      <xdr:nvSpPr>
        <xdr:cNvPr id="2" name="1 CuadroTexto">
          <a:extLst>
            <a:ext uri="{FF2B5EF4-FFF2-40B4-BE49-F238E27FC236}">
              <a16:creationId xmlns:a16="http://schemas.microsoft.com/office/drawing/2014/main" id="{99EC8650-EAF6-407B-A0AA-81F216C8E7C3}"/>
            </a:ext>
          </a:extLst>
        </xdr:cNvPr>
        <xdr:cNvSpPr txBox="1"/>
      </xdr:nvSpPr>
      <xdr:spPr>
        <a:xfrm>
          <a:off x="38100" y="2533651"/>
          <a:ext cx="989647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La</a:t>
          </a:r>
          <a:r>
            <a:rPr lang="es-ES" sz="1100" baseline="0"/>
            <a:t> disminución de  las existencias a fines de 2010 se debió en gran parte a un incremento de las exportaciones y a las pérdidas por el terremoto (aproximadamente  120 millones de litros).</a:t>
          </a:r>
        </a:p>
        <a:p>
          <a:r>
            <a:rPr lang="es-ES" sz="1100" baseline="0"/>
            <a:t>).</a:t>
          </a:r>
          <a:endParaRPr lang="es-E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38100</xdr:colOff>
      <xdr:row>19</xdr:row>
      <xdr:rowOff>95250</xdr:rowOff>
    </xdr:from>
    <xdr:to>
      <xdr:col>9</xdr:col>
      <xdr:colOff>781050</xdr:colOff>
      <xdr:row>22</xdr:row>
      <xdr:rowOff>85725</xdr:rowOff>
    </xdr:to>
    <xdr:sp macro="" textlink="">
      <xdr:nvSpPr>
        <xdr:cNvPr id="2" name="1 CuadroTexto">
          <a:extLst>
            <a:ext uri="{FF2B5EF4-FFF2-40B4-BE49-F238E27FC236}">
              <a16:creationId xmlns:a16="http://schemas.microsoft.com/office/drawing/2014/main" id="{9C31DDDC-5B05-4AAB-B01A-28DA899781DF}"/>
            </a:ext>
          </a:extLst>
        </xdr:cNvPr>
        <xdr:cNvSpPr txBox="1"/>
      </xdr:nvSpPr>
      <xdr:spPr>
        <a:xfrm>
          <a:off x="38100" y="3171825"/>
          <a:ext cx="856297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Se observa una fuerte caída de las exportaciones de pisco a Argentina que, por el momento, no tiene una explicación clara, salvo que las otras alternativas sean más convenientes para estas exportaciones y se hayan desviado hacia otros mercados.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0</xdr:row>
      <xdr:rowOff>38098</xdr:rowOff>
    </xdr:from>
    <xdr:to>
      <xdr:col>1</xdr:col>
      <xdr:colOff>57150</xdr:colOff>
      <xdr:row>39</xdr:row>
      <xdr:rowOff>133349</xdr:rowOff>
    </xdr:to>
    <xdr:sp macro="" textlink="">
      <xdr:nvSpPr>
        <xdr:cNvPr id="2" name="1 CuadroTexto">
          <a:extLst>
            <a:ext uri="{FF2B5EF4-FFF2-40B4-BE49-F238E27FC236}">
              <a16:creationId xmlns:a16="http://schemas.microsoft.com/office/drawing/2014/main" id="{775662B0-4F7B-4BCC-A792-0A17A3440242}"/>
            </a:ext>
          </a:extLst>
        </xdr:cNvPr>
        <xdr:cNvSpPr txBox="1"/>
      </xdr:nvSpPr>
      <xdr:spPr>
        <a:xfrm>
          <a:off x="2" y="38098"/>
          <a:ext cx="8381998" cy="7162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i="0" u="none" strike="noStrike">
              <a:solidFill>
                <a:schemeClr val="dk1"/>
              </a:solidFill>
              <a:latin typeface="Arial" pitchFamily="34" charset="0"/>
              <a:ea typeface="+mn-ea"/>
              <a:cs typeface="Arial" pitchFamily="34" charset="0"/>
            </a:rPr>
            <a:t>Comentarios y noticias del sector</a:t>
          </a: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r>
            <a:rPr lang="es-ES" sz="1100">
              <a:solidFill>
                <a:schemeClr val="dk1"/>
              </a:solidFill>
              <a:latin typeface="+mn-lt"/>
              <a:ea typeface="+mn-ea"/>
              <a:cs typeface="+mn-cs"/>
            </a:rPr>
            <a:t> </a:t>
          </a:r>
        </a:p>
        <a:p>
          <a:pPr lvl="0" algn="just"/>
          <a:r>
            <a:rPr lang="es-ES" sz="1100" b="1" i="0">
              <a:solidFill>
                <a:schemeClr val="dk1"/>
              </a:solidFill>
              <a:latin typeface="+mn-lt"/>
              <a:ea typeface="+mn-ea"/>
              <a:cs typeface="+mn-cs"/>
            </a:rPr>
            <a:t>-</a:t>
          </a:r>
          <a:r>
            <a:rPr lang="es-ES" sz="1100" b="1" i="0" baseline="0">
              <a:solidFill>
                <a:schemeClr val="dk1"/>
              </a:solidFill>
              <a:latin typeface="+mn-lt"/>
              <a:ea typeface="+mn-ea"/>
              <a:cs typeface="+mn-cs"/>
            </a:rPr>
            <a:t>   </a:t>
          </a:r>
          <a:r>
            <a:rPr lang="es-ES" sz="1100" b="1" i="0">
              <a:solidFill>
                <a:schemeClr val="dk1"/>
              </a:solidFill>
              <a:latin typeface="+mn-lt"/>
              <a:ea typeface="+mn-ea"/>
              <a:cs typeface="+mn-cs"/>
            </a:rPr>
            <a:t>Exportaciones</a:t>
          </a:r>
        </a:p>
        <a:p>
          <a:pPr algn="just"/>
          <a:r>
            <a:rPr lang="es-ES" sz="1100">
              <a:solidFill>
                <a:schemeClr val="dk1"/>
              </a:solidFill>
              <a:latin typeface="+mn-lt"/>
              <a:ea typeface="+mn-ea"/>
              <a:cs typeface="+mn-cs"/>
            </a:rPr>
            <a:t> Durante el mes de mayo las exportaciones vinícolas chilenas continuaron con el desempeño característico mostrado durante todo el año 2011, que, en términos generales, se considera satisfactorio. En este mes, el volumen total de vinos y mostos exportados fue 17,1% menor que el del mismo mes de 2010, pero el valor total aumentó 5,1%, lo que significó que el valor unitario promedio de todas estas exportaciones se incrementó 26,7%. Esto último fue consecuencia no sólo de un incremento casi generalizado de los precios de todas las categorías de vinos y mostos, sino también de un cambio muy importante en la composición de estas exportaciones, en la cual se observa un peso muy superior de los vinos de mayor precio (embotellados con denominación de origen) en desmedro de la participación de los vinos menos valorados (a granel).</a:t>
          </a:r>
        </a:p>
        <a:p>
          <a:pPr algn="just"/>
          <a:r>
            <a:rPr lang="es-ES" sz="1100">
              <a:solidFill>
                <a:schemeClr val="dk1"/>
              </a:solidFill>
              <a:latin typeface="+mn-lt"/>
              <a:ea typeface="+mn-ea"/>
              <a:cs typeface="+mn-cs"/>
            </a:rPr>
            <a:t>Este comportamiento contribuyó a afianzar lo observado durante los meses anteriores, determinando que en el resultado acumulado de los cinco primeros meses se registre una disminución de volumen total de 18,7%, llegando éste a 246,3 millones de litros, mientras que el valor total aumentó 12%, situándose en US$  632,7, con lo que el valor unitario promedio aumentó 37,7%, elevándose a US$ 2,57 por litro.</a:t>
          </a:r>
        </a:p>
        <a:p>
          <a:pPr algn="just"/>
          <a:r>
            <a:rPr lang="es-ES" sz="1100">
              <a:solidFill>
                <a:schemeClr val="dk1"/>
              </a:solidFill>
              <a:latin typeface="+mn-lt"/>
              <a:ea typeface="+mn-ea"/>
              <a:cs typeface="+mn-cs"/>
            </a:rPr>
            <a:t>Sobre la base de los comportamientos proyectados de todas las categorías, se puede estimar que el año 2011 terminaría con un total de exportaciones de vinos y mostos superior a US$ 1.700 millones, lo que estaría muy cercano a lo previsto para este año dentro del Plan Estratégico 2020 elaborado durante el año pasado por el sector privado.      </a:t>
          </a:r>
        </a:p>
        <a:p>
          <a:pPr algn="just"/>
          <a:r>
            <a:rPr lang="es-ES" sz="1100">
              <a:solidFill>
                <a:schemeClr val="dk1"/>
              </a:solidFill>
              <a:latin typeface="+mn-lt"/>
              <a:ea typeface="+mn-ea"/>
              <a:cs typeface="+mn-cs"/>
            </a:rPr>
            <a:t> -   </a:t>
          </a:r>
          <a:r>
            <a:rPr lang="es-ES" sz="1100" b="1" i="0">
              <a:solidFill>
                <a:schemeClr val="dk1"/>
              </a:solidFill>
              <a:latin typeface="+mn-lt"/>
              <a:ea typeface="+mn-ea"/>
              <a:cs typeface="+mn-cs"/>
            </a:rPr>
            <a:t>Vendimia </a:t>
          </a:r>
        </a:p>
        <a:p>
          <a:pPr algn="just"/>
          <a:r>
            <a:rPr lang="es-ES" sz="1100">
              <a:solidFill>
                <a:schemeClr val="dk1"/>
              </a:solidFill>
              <a:latin typeface="+mn-lt"/>
              <a:ea typeface="+mn-ea"/>
              <a:cs typeface="+mn-cs"/>
            </a:rPr>
            <a:t> La vendimia prácticamente está concluida sin grandes dificultades. No obstante, los especialistas estiman que, debido a la sequía y una primavera bastante fresca, hubo una importante disminución de la producción total, por lo que pronostican que la oferta de este año será menor que la ya baja  cantidad del año anterior. De todos modos, se advierte que, debido a dicha condición, es probable que en esta oportunidad se incremente significativamente la vinificación de uva de mesa, lo que podría compensar parcialmente la disminución de las variedades viníferas.  El resultado final de la vendimia 2011 seguramente se conocerá a mediados del próximo mes, cuando el SAG entregue las cifras oficiales sobre el particular.</a:t>
          </a:r>
        </a:p>
        <a:p>
          <a:pPr algn="just"/>
          <a:r>
            <a:rPr lang="es-ES" sz="1100">
              <a:solidFill>
                <a:schemeClr val="dk1"/>
              </a:solidFill>
              <a:latin typeface="+mn-lt"/>
              <a:ea typeface="+mn-ea"/>
              <a:cs typeface="+mn-cs"/>
            </a:rPr>
            <a:t> -   </a:t>
          </a:r>
          <a:r>
            <a:rPr lang="es-ES" sz="1100" b="1" i="0">
              <a:solidFill>
                <a:schemeClr val="dk1"/>
              </a:solidFill>
              <a:latin typeface="+mn-lt"/>
              <a:ea typeface="+mn-ea"/>
              <a:cs typeface="+mn-cs"/>
            </a:rPr>
            <a:t>Precios de uvas</a:t>
          </a:r>
        </a:p>
        <a:p>
          <a:pPr algn="just"/>
          <a:r>
            <a:rPr lang="es-ES" sz="1100">
              <a:solidFill>
                <a:schemeClr val="dk1"/>
              </a:solidFill>
              <a:latin typeface="+mn-lt"/>
              <a:ea typeface="+mn-ea"/>
              <a:cs typeface="+mn-cs"/>
            </a:rPr>
            <a:t> Los precios de las uvas para vinificación durante la vendimia 2011, en general, fueron bastante atractivos para los productores, superando muchas veces en más de 50% el nivel del año pasado en igual período. La firmeza en los precios de las uvas refleja claramente la situación de estrechez del  mercado, derivada</a:t>
          </a:r>
          <a:r>
            <a:rPr lang="es-ES" sz="1100" baseline="0">
              <a:solidFill>
                <a:schemeClr val="dk1"/>
              </a:solidFill>
              <a:latin typeface="+mn-lt"/>
              <a:ea typeface="+mn-ea"/>
              <a:cs typeface="+mn-cs"/>
            </a:rPr>
            <a:t> </a:t>
          </a:r>
          <a:r>
            <a:rPr lang="es-ES" sz="1100">
              <a:solidFill>
                <a:schemeClr val="dk1"/>
              </a:solidFill>
              <a:latin typeface="+mn-lt"/>
              <a:ea typeface="+mn-ea"/>
              <a:cs typeface="+mn-cs"/>
            </a:rPr>
            <a:t>especialmente de la reducción experimentada por los inventarios.</a:t>
          </a:r>
        </a:p>
        <a:p>
          <a:pPr lvl="0" algn="just"/>
          <a:r>
            <a:rPr lang="es-ES" sz="1100" b="1" i="0">
              <a:solidFill>
                <a:schemeClr val="dk1"/>
              </a:solidFill>
              <a:latin typeface="+mn-lt"/>
              <a:ea typeface="+mn-ea"/>
              <a:cs typeface="+mn-cs"/>
            </a:rPr>
            <a:t>-   Eventos</a:t>
          </a:r>
        </a:p>
        <a:p>
          <a:pPr algn="l"/>
          <a:r>
            <a:rPr lang="es-ES" sz="1100">
              <a:solidFill>
                <a:schemeClr val="dk1"/>
              </a:solidFill>
              <a:latin typeface="+mn-lt"/>
              <a:ea typeface="+mn-ea"/>
              <a:cs typeface="+mn-cs"/>
            </a:rPr>
            <a:t>Entre los días 9 y 11 de junio recién pasado se desarrollaron en las dependencias de la Estación Mapocho, en Santiago, las ferias  Agrotech-Vinitech 2011. El objetivo de Vinitech es que empresas nacionales y extranjeras expongan tecnologías, equipos, maquinaria, servicios, insumos y productos para la elaboración, embotellado, embalaje, transporte y comercialización de la Vid, el Vino y los Destilados.</a:t>
          </a:r>
        </a:p>
        <a:p>
          <a:pPr algn="l"/>
          <a:r>
            <a:rPr lang="es-ES" sz="1100">
              <a:solidFill>
                <a:schemeClr val="dk1"/>
              </a:solidFill>
              <a:latin typeface="+mn-lt"/>
              <a:ea typeface="+mn-ea"/>
              <a:cs typeface="+mn-cs"/>
            </a:rPr>
            <a:t>Para esta versión se ha invitado a participar a las representaciones internacionales de Argentina, Australia, Brasil, España, Francia, Italia, Sudáfrica, entre otros.</a:t>
          </a:r>
          <a:br>
            <a:rPr lang="es-ES" sz="1100">
              <a:solidFill>
                <a:schemeClr val="dk1"/>
              </a:solidFill>
              <a:latin typeface="+mn-lt"/>
              <a:ea typeface="+mn-ea"/>
              <a:cs typeface="+mn-cs"/>
            </a:rPr>
          </a:br>
          <a:r>
            <a:rPr lang="es-ES" sz="1100">
              <a:solidFill>
                <a:schemeClr val="dk1"/>
              </a:solidFill>
              <a:latin typeface="+mn-lt"/>
              <a:ea typeface="+mn-ea"/>
              <a:cs typeface="+mn-cs"/>
            </a:rPr>
            <a:t>Adicionalmente, c omo actividades complementarias de Vinitech, se llevó a cabo la Conferencia Internacional Mondiaviti, donde se expuso, se analizó y se proyectó respecto a nuevas técnicas al servicio de la industria vitivinícola.</a:t>
          </a:r>
        </a:p>
        <a:p>
          <a:pPr algn="just"/>
          <a:r>
            <a:rPr lang="es-ES" sz="1100">
              <a:solidFill>
                <a:schemeClr val="dk1"/>
              </a:solidFill>
              <a:latin typeface="+mn-lt"/>
              <a:ea typeface="+mn-ea"/>
              <a:cs typeface="+mn-cs"/>
            </a:rPr>
            <a:t>Además, el día 9 de junio se llevó a cabo en CasaPiedra, comuna de Vitacura, en Santiago, el lanzamiento de los Códigos de Sustentabilidad a cargo de los Consorcios Vinnova y Tecnovid.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29</xdr:row>
      <xdr:rowOff>76200</xdr:rowOff>
    </xdr:from>
    <xdr:to>
      <xdr:col>10</xdr:col>
      <xdr:colOff>761999</xdr:colOff>
      <xdr:row>40</xdr:row>
      <xdr:rowOff>76200</xdr:rowOff>
    </xdr:to>
    <xdr:sp macro="" textlink="">
      <xdr:nvSpPr>
        <xdr:cNvPr id="2" name="1 CuadroTexto">
          <a:extLst>
            <a:ext uri="{FF2B5EF4-FFF2-40B4-BE49-F238E27FC236}">
              <a16:creationId xmlns:a16="http://schemas.microsoft.com/office/drawing/2014/main" id="{39D27A47-E146-4B89-B336-8918A2C7E69E}"/>
            </a:ext>
          </a:extLst>
        </xdr:cNvPr>
        <xdr:cNvSpPr txBox="1"/>
      </xdr:nvSpPr>
      <xdr:spPr>
        <a:xfrm>
          <a:off x="9524" y="4933950"/>
          <a:ext cx="8772525"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La fuerte caída de exportaciones de vino a granel (-49,7% en volumen) de</a:t>
          </a:r>
          <a:r>
            <a:rPr lang="es-ES" sz="1100" baseline="0"/>
            <a:t> los </a:t>
          </a:r>
          <a:r>
            <a:rPr lang="es-ES" sz="1100"/>
            <a:t>primeros cinco  meses de 2011 se debe más que nada a una regularización de estas exportaciones, luego de un significativo incremento observado durante los dos años anteriores, como consecuencia de una elevada disponibilidad de vino que se observaba en esos períodos en el mercado nacional. Actualmente la oferta interna de vinos se encuentra mucho más equilibrada con la demanda (mercado doméstico y exportaciones) y las exportaciones se están concentrando mucho más en vinos embotellados (con DO) y, dentro de éstos, en algunos tipos de mayor valor unitario. </a:t>
          </a:r>
        </a:p>
        <a:p>
          <a:pPr algn="just"/>
          <a:r>
            <a:rPr lang="es-ES" sz="1100"/>
            <a:t>El alza generalizada de los precios promedio de casi todas las categorías de vinos y mostos obedece tanto a un mejoramiento de las condiciones comerciales en el mercado internacional, luego de superarse los efectos de la crisis económica de 2009 y parte de 2010, como a un incremento de exportaciones de vinos de mayor precio dentro de cada categoría.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6</xdr:col>
      <xdr:colOff>819150</xdr:colOff>
      <xdr:row>15</xdr:row>
      <xdr:rowOff>133350</xdr:rowOff>
    </xdr:to>
    <xdr:graphicFrame macro="">
      <xdr:nvGraphicFramePr>
        <xdr:cNvPr id="231439" name="1 Gráfico">
          <a:extLst>
            <a:ext uri="{FF2B5EF4-FFF2-40B4-BE49-F238E27FC236}">
              <a16:creationId xmlns:a16="http://schemas.microsoft.com/office/drawing/2014/main" id="{A22A9378-8448-4FB6-A0EA-AA0AE34A6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18</xdr:row>
      <xdr:rowOff>152400</xdr:rowOff>
    </xdr:from>
    <xdr:to>
      <xdr:col>6</xdr:col>
      <xdr:colOff>771525</xdr:colOff>
      <xdr:row>33</xdr:row>
      <xdr:rowOff>95250</xdr:rowOff>
    </xdr:to>
    <xdr:graphicFrame macro="">
      <xdr:nvGraphicFramePr>
        <xdr:cNvPr id="231440" name="2 Gráfico">
          <a:extLst>
            <a:ext uri="{FF2B5EF4-FFF2-40B4-BE49-F238E27FC236}">
              <a16:creationId xmlns:a16="http://schemas.microsoft.com/office/drawing/2014/main" id="{CF641828-8CAD-4EBD-95AF-75D0C08E2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34</xdr:row>
      <xdr:rowOff>19050</xdr:rowOff>
    </xdr:from>
    <xdr:to>
      <xdr:col>6</xdr:col>
      <xdr:colOff>790575</xdr:colOff>
      <xdr:row>48</xdr:row>
      <xdr:rowOff>47625</xdr:rowOff>
    </xdr:to>
    <xdr:graphicFrame macro="">
      <xdr:nvGraphicFramePr>
        <xdr:cNvPr id="231441" name="9 Gráfico">
          <a:extLst>
            <a:ext uri="{FF2B5EF4-FFF2-40B4-BE49-F238E27FC236}">
              <a16:creationId xmlns:a16="http://schemas.microsoft.com/office/drawing/2014/main" id="{89098C65-DA99-4FF2-BB86-79A2D6DB2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85725</xdr:colOff>
      <xdr:row>49</xdr:row>
      <xdr:rowOff>57150</xdr:rowOff>
    </xdr:from>
    <xdr:to>
      <xdr:col>6</xdr:col>
      <xdr:colOff>762000</xdr:colOff>
      <xdr:row>63</xdr:row>
      <xdr:rowOff>104775</xdr:rowOff>
    </xdr:to>
    <xdr:graphicFrame macro="">
      <xdr:nvGraphicFramePr>
        <xdr:cNvPr id="231442" name="10 Gráfico">
          <a:extLst>
            <a:ext uri="{FF2B5EF4-FFF2-40B4-BE49-F238E27FC236}">
              <a16:creationId xmlns:a16="http://schemas.microsoft.com/office/drawing/2014/main" id="{C64DE8CB-3A4D-40F8-B381-9FB90750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16</xdr:row>
      <xdr:rowOff>1</xdr:rowOff>
    </xdr:from>
    <xdr:to>
      <xdr:col>6</xdr:col>
      <xdr:colOff>781050</xdr:colOff>
      <xdr:row>18</xdr:row>
      <xdr:rowOff>95250</xdr:rowOff>
    </xdr:to>
    <xdr:sp macro="" textlink="">
      <xdr:nvSpPr>
        <xdr:cNvPr id="6" name="5 CuadroTexto">
          <a:extLst>
            <a:ext uri="{FF2B5EF4-FFF2-40B4-BE49-F238E27FC236}">
              <a16:creationId xmlns:a16="http://schemas.microsoft.com/office/drawing/2014/main" id="{D8D0F265-98B4-418D-BF17-2BE66820347C}"/>
            </a:ext>
          </a:extLst>
        </xdr:cNvPr>
        <xdr:cNvSpPr txBox="1"/>
      </xdr:nvSpPr>
      <xdr:spPr>
        <a:xfrm>
          <a:off x="85725" y="2895601"/>
          <a:ext cx="5724525" cy="457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a:t>
          </a:r>
          <a:r>
            <a:rPr lang="es-ES" sz="1100" baseline="0"/>
            <a:t> principales mercados que han aportado al crecimiento de las exportaciones de vinos con DO del primer trimestre pueden verse en  la tabla 3. </a:t>
          </a:r>
          <a:endParaRPr lang="es-ES" sz="1100"/>
        </a:p>
      </xdr:txBody>
    </xdr:sp>
    <xdr:clientData/>
  </xdr:twoCellAnchor>
  <xdr:twoCellAnchor>
    <xdr:from>
      <xdr:col>0</xdr:col>
      <xdr:colOff>66675</xdr:colOff>
      <xdr:row>63</xdr:row>
      <xdr:rowOff>171450</xdr:rowOff>
    </xdr:from>
    <xdr:to>
      <xdr:col>6</xdr:col>
      <xdr:colOff>762000</xdr:colOff>
      <xdr:row>66</xdr:row>
      <xdr:rowOff>152401</xdr:rowOff>
    </xdr:to>
    <xdr:sp macro="" textlink="">
      <xdr:nvSpPr>
        <xdr:cNvPr id="7" name="6 CuadroTexto">
          <a:extLst>
            <a:ext uri="{FF2B5EF4-FFF2-40B4-BE49-F238E27FC236}">
              <a16:creationId xmlns:a16="http://schemas.microsoft.com/office/drawing/2014/main" id="{7D0453F5-55DC-4A1D-B28D-02DE6A68C755}"/>
            </a:ext>
          </a:extLst>
        </xdr:cNvPr>
        <xdr:cNvSpPr txBox="1"/>
      </xdr:nvSpPr>
      <xdr:spPr>
        <a:xfrm>
          <a:off x="66675" y="11582400"/>
          <a:ext cx="5724525" cy="52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El menor precio promedio en pesos de las exportaciones de vinos con DO durante 2011 se debe a la disminución del valor del dólar.</a:t>
          </a:r>
        </a:p>
      </xdr:txBody>
    </xdr:sp>
    <xdr:clientData/>
  </xdr:twoCellAnchor>
  <xdr:twoCellAnchor>
    <xdr:from>
      <xdr:col>0</xdr:col>
      <xdr:colOff>57151</xdr:colOff>
      <xdr:row>49</xdr:row>
      <xdr:rowOff>9526</xdr:rowOff>
    </xdr:from>
    <xdr:to>
      <xdr:col>6</xdr:col>
      <xdr:colOff>752475</xdr:colOff>
      <xdr:row>51</xdr:row>
      <xdr:rowOff>133350</xdr:rowOff>
    </xdr:to>
    <xdr:sp macro="" textlink="">
      <xdr:nvSpPr>
        <xdr:cNvPr id="8" name="7 CuadroTexto">
          <a:extLst>
            <a:ext uri="{FF2B5EF4-FFF2-40B4-BE49-F238E27FC236}">
              <a16:creationId xmlns:a16="http://schemas.microsoft.com/office/drawing/2014/main" id="{AC6CDA0F-AF61-452F-90A9-A883C56960CC}"/>
            </a:ext>
          </a:extLst>
        </xdr:cNvPr>
        <xdr:cNvSpPr txBox="1"/>
      </xdr:nvSpPr>
      <xdr:spPr>
        <a:xfrm>
          <a:off x="57151" y="8877301"/>
          <a:ext cx="5724524"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L"/>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0.00422</cdr:x>
      <cdr:y>0.00877</cdr:y>
    </cdr:to>
    <cdr:pic>
      <cdr:nvPicPr>
        <cdr:cNvPr id="2" name="chart">
          <a:extLst xmlns:a="http://schemas.openxmlformats.org/drawingml/2006/main">
            <a:ext uri="{FF2B5EF4-FFF2-40B4-BE49-F238E27FC236}">
              <a16:creationId xmlns:a16="http://schemas.microsoft.com/office/drawing/2014/main" id="{4423D31B-81AA-4400-8DB1-D67EF57207D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3" name="chart">
          <a:extLst xmlns:a="http://schemas.openxmlformats.org/drawingml/2006/main">
            <a:ext uri="{FF2B5EF4-FFF2-40B4-BE49-F238E27FC236}">
              <a16:creationId xmlns:a16="http://schemas.microsoft.com/office/drawing/2014/main" id="{8A89CC55-CBBF-4421-928D-30D1113841C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4" name="chart">
          <a:extLst xmlns:a="http://schemas.openxmlformats.org/drawingml/2006/main">
            <a:ext uri="{FF2B5EF4-FFF2-40B4-BE49-F238E27FC236}">
              <a16:creationId xmlns:a16="http://schemas.microsoft.com/office/drawing/2014/main" id="{170D5BCE-4AD7-4972-9882-A65FEEFC616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0.93493</cdr:y>
    </cdr:from>
    <cdr:to>
      <cdr:x>0.73762</cdr:x>
      <cdr:y>1</cdr:y>
    </cdr:to>
    <cdr:sp macro="" textlink="">
      <cdr:nvSpPr>
        <cdr:cNvPr id="5" name="1 CuadroTexto"/>
        <cdr:cNvSpPr txBox="1"/>
      </cdr:nvSpPr>
      <cdr:spPr>
        <a:xfrm xmlns:a="http://schemas.openxmlformats.org/drawingml/2006/main">
          <a:off x="0" y="26289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0.00425</cdr:x>
      <cdr:y>0.00918</cdr:y>
    </cdr:to>
    <cdr:pic>
      <cdr:nvPicPr>
        <cdr:cNvPr id="2" name="chart">
          <a:extLst xmlns:a="http://schemas.openxmlformats.org/drawingml/2006/main">
            <a:ext uri="{FF2B5EF4-FFF2-40B4-BE49-F238E27FC236}">
              <a16:creationId xmlns:a16="http://schemas.microsoft.com/office/drawing/2014/main" id="{EDDC3592-82AE-4CE7-8CA8-0B276E0B557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0.92473</cdr:y>
    </cdr:from>
    <cdr:to>
      <cdr:x>0.74295</cdr:x>
      <cdr:y>1</cdr:y>
    </cdr:to>
    <cdr:sp macro="" textlink="">
      <cdr:nvSpPr>
        <cdr:cNvPr id="3"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0.92364</cdr:y>
    </cdr:from>
    <cdr:to>
      <cdr:x>0.73806</cdr:x>
      <cdr:y>1</cdr:y>
    </cdr:to>
    <cdr:sp macro="" textlink="">
      <cdr:nvSpPr>
        <cdr:cNvPr id="2"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0.00427</cdr:x>
      <cdr:y>0.00931</cdr:y>
    </cdr:to>
    <cdr:pic>
      <cdr:nvPicPr>
        <cdr:cNvPr id="2" name="chart">
          <a:extLst xmlns:a="http://schemas.openxmlformats.org/drawingml/2006/main">
            <a:ext uri="{FF2B5EF4-FFF2-40B4-BE49-F238E27FC236}">
              <a16:creationId xmlns:a16="http://schemas.microsoft.com/office/drawing/2014/main" id="{9BE30FD7-0B36-45D5-A9F1-195D5D7A30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0.00427</cdr:x>
      <cdr:y>0.00931</cdr:y>
    </cdr:to>
    <cdr:pic>
      <cdr:nvPicPr>
        <cdr:cNvPr id="3" name="chart">
          <a:extLst xmlns:a="http://schemas.openxmlformats.org/drawingml/2006/main">
            <a:ext uri="{FF2B5EF4-FFF2-40B4-BE49-F238E27FC236}">
              <a16:creationId xmlns:a16="http://schemas.microsoft.com/office/drawing/2014/main" id="{CF6A38BB-0121-4E7E-8051-C7C98D1BFA6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0.92364</cdr:y>
    </cdr:from>
    <cdr:to>
      <cdr:x>0.80801</cdr:x>
      <cdr:y>0.99273</cdr:y>
    </cdr:to>
    <cdr:sp macro="" textlink="">
      <cdr:nvSpPr>
        <cdr:cNvPr id="4" name="1 CuadroTexto"/>
        <cdr:cNvSpPr txBox="1"/>
      </cdr:nvSpPr>
      <cdr:spPr>
        <a:xfrm xmlns:a="http://schemas.openxmlformats.org/drawingml/2006/main">
          <a:off x="0" y="2419351"/>
          <a:ext cx="4610099"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zoomScaleNormal="100" zoomScaleSheetLayoutView="100" workbookViewId="0">
      <selection activeCell="C13" sqref="C13:H14"/>
    </sheetView>
  </sheetViews>
  <sheetFormatPr baseColWidth="10" defaultRowHeight="15" x14ac:dyDescent="0.25"/>
  <cols>
    <col min="1" max="1" width="8.75" style="92" customWidth="1"/>
    <col min="2" max="2" width="10" style="92" customWidth="1"/>
    <col min="3" max="3" width="9.375" style="92" customWidth="1"/>
    <col min="4" max="5" width="11" style="92"/>
    <col min="6" max="6" width="14.875" style="92" customWidth="1"/>
    <col min="7" max="7" width="9.75" style="92" customWidth="1"/>
    <col min="8" max="8" width="3.875" style="92" customWidth="1"/>
    <col min="9" max="16384" width="11" style="92"/>
  </cols>
  <sheetData>
    <row r="1" spans="1:8" ht="15.75" x14ac:dyDescent="0.25">
      <c r="A1" s="90"/>
      <c r="B1" s="91"/>
      <c r="C1" s="91"/>
      <c r="D1" s="91"/>
      <c r="E1" s="91"/>
      <c r="F1" s="91"/>
      <c r="G1" s="91"/>
    </row>
    <row r="2" spans="1:8" x14ac:dyDescent="0.25">
      <c r="A2" s="91"/>
      <c r="B2" s="91"/>
      <c r="C2" s="91"/>
      <c r="D2" s="91"/>
      <c r="E2" s="91"/>
      <c r="F2" s="91"/>
      <c r="G2" s="91"/>
    </row>
    <row r="3" spans="1:8" ht="15.75" x14ac:dyDescent="0.25">
      <c r="A3" s="90"/>
      <c r="B3" s="91"/>
      <c r="C3" s="91"/>
      <c r="D3" s="91"/>
      <c r="E3" s="91"/>
      <c r="F3" s="91"/>
      <c r="G3" s="91"/>
    </row>
    <row r="4" spans="1:8" x14ac:dyDescent="0.25">
      <c r="A4" s="91"/>
      <c r="B4" s="91"/>
      <c r="C4" s="91"/>
      <c r="D4" s="93"/>
      <c r="E4" s="91"/>
      <c r="F4" s="91"/>
      <c r="G4" s="91"/>
    </row>
    <row r="5" spans="1:8" ht="15.75" x14ac:dyDescent="0.25">
      <c r="A5" s="90"/>
      <c r="B5" s="91"/>
      <c r="C5" s="91"/>
      <c r="D5" s="94"/>
      <c r="E5" s="91"/>
      <c r="F5" s="91"/>
      <c r="G5" s="91"/>
    </row>
    <row r="6" spans="1:8" ht="15.75" x14ac:dyDescent="0.25">
      <c r="A6" s="90"/>
      <c r="B6" s="91"/>
      <c r="C6" s="91"/>
      <c r="D6" s="91"/>
      <c r="E6" s="91"/>
      <c r="F6" s="91"/>
      <c r="G6" s="91"/>
    </row>
    <row r="7" spans="1:8" ht="15.75" x14ac:dyDescent="0.25">
      <c r="A7" s="90"/>
      <c r="B7" s="91"/>
      <c r="C7" s="91"/>
      <c r="D7" s="91"/>
      <c r="E7" s="91"/>
      <c r="F7" s="91"/>
      <c r="G7" s="91"/>
    </row>
    <row r="8" spans="1:8" x14ac:dyDescent="0.25">
      <c r="A8" s="91"/>
      <c r="B8" s="91"/>
      <c r="C8" s="91"/>
      <c r="D8" s="93"/>
      <c r="E8" s="91"/>
      <c r="F8" s="91"/>
      <c r="G8" s="91"/>
    </row>
    <row r="9" spans="1:8" ht="15.75" x14ac:dyDescent="0.25">
      <c r="A9" s="95"/>
      <c r="B9" s="91"/>
      <c r="C9" s="91"/>
      <c r="D9" s="91"/>
      <c r="E9" s="91"/>
      <c r="F9" s="91"/>
      <c r="G9" s="91"/>
    </row>
    <row r="10" spans="1:8" ht="15.75" x14ac:dyDescent="0.25">
      <c r="A10" s="90"/>
      <c r="B10" s="91"/>
      <c r="C10" s="91"/>
      <c r="D10" s="91"/>
      <c r="E10" s="91"/>
      <c r="F10" s="91"/>
      <c r="G10" s="91"/>
    </row>
    <row r="11" spans="1:8" ht="15.75" x14ac:dyDescent="0.25">
      <c r="A11" s="90"/>
      <c r="B11" s="91"/>
      <c r="C11" s="91"/>
      <c r="D11" s="91"/>
      <c r="E11" s="91"/>
      <c r="F11" s="91"/>
      <c r="G11" s="91"/>
    </row>
    <row r="12" spans="1:8" ht="15.75" x14ac:dyDescent="0.25">
      <c r="A12" s="90"/>
      <c r="B12" s="91"/>
      <c r="C12" s="91"/>
      <c r="D12" s="91"/>
      <c r="E12" s="91"/>
      <c r="F12" s="91"/>
      <c r="G12" s="91"/>
    </row>
    <row r="13" spans="1:8" x14ac:dyDescent="0.25">
      <c r="A13" s="91"/>
      <c r="B13" s="91"/>
      <c r="C13" s="390" t="s">
        <v>421</v>
      </c>
      <c r="D13" s="390"/>
      <c r="E13" s="390"/>
      <c r="F13" s="390"/>
      <c r="G13" s="390"/>
      <c r="H13" s="390"/>
    </row>
    <row r="14" spans="1:8" ht="26.25" customHeight="1" x14ac:dyDescent="0.25">
      <c r="A14" s="91"/>
      <c r="B14" s="91"/>
      <c r="C14" s="390"/>
      <c r="D14" s="390"/>
      <c r="E14" s="390"/>
      <c r="F14" s="390"/>
      <c r="G14" s="390"/>
      <c r="H14" s="390"/>
    </row>
    <row r="15" spans="1:8" x14ac:dyDescent="0.25">
      <c r="A15" s="91"/>
      <c r="B15" s="91"/>
      <c r="C15" s="91"/>
      <c r="D15" s="91"/>
      <c r="E15" s="91"/>
      <c r="F15" s="91"/>
      <c r="G15" s="91"/>
    </row>
    <row r="16" spans="1:8" x14ac:dyDescent="0.25">
      <c r="A16" s="91"/>
      <c r="B16" s="91"/>
      <c r="C16" s="91"/>
      <c r="D16" s="96"/>
      <c r="E16" s="91"/>
      <c r="F16" s="91"/>
      <c r="G16" s="91"/>
    </row>
    <row r="17" spans="1:7" ht="15.75" x14ac:dyDescent="0.25">
      <c r="A17" s="91"/>
      <c r="B17" s="91"/>
      <c r="C17" s="349" t="s">
        <v>422</v>
      </c>
      <c r="D17" s="97"/>
      <c r="E17" s="97"/>
      <c r="F17" s="97"/>
      <c r="G17" s="97"/>
    </row>
    <row r="18" spans="1:7" x14ac:dyDescent="0.25">
      <c r="A18" s="91"/>
      <c r="B18" s="91"/>
      <c r="C18" s="91"/>
      <c r="D18" s="91"/>
      <c r="E18" s="91"/>
      <c r="F18" s="91"/>
      <c r="G18" s="91"/>
    </row>
    <row r="19" spans="1:7" x14ac:dyDescent="0.25">
      <c r="A19" s="91"/>
      <c r="B19" s="91"/>
      <c r="C19" s="91"/>
      <c r="D19" s="91"/>
      <c r="E19" s="91"/>
      <c r="F19" s="91"/>
      <c r="G19" s="91"/>
    </row>
    <row r="20" spans="1:7" x14ac:dyDescent="0.25">
      <c r="A20" s="91"/>
      <c r="B20" s="91"/>
      <c r="C20" s="91"/>
      <c r="D20" s="91"/>
      <c r="E20" s="91"/>
      <c r="F20" s="91"/>
      <c r="G20" s="91"/>
    </row>
    <row r="21" spans="1:7" ht="15.75" x14ac:dyDescent="0.25">
      <c r="A21" s="90"/>
      <c r="B21" s="91"/>
      <c r="C21" s="91"/>
      <c r="D21" s="91"/>
      <c r="E21" s="91"/>
      <c r="F21" s="91"/>
      <c r="G21" s="91"/>
    </row>
    <row r="22" spans="1:7" ht="15.75" x14ac:dyDescent="0.25">
      <c r="A22" s="90"/>
      <c r="B22" s="91"/>
      <c r="C22" s="91"/>
      <c r="D22" s="93"/>
      <c r="E22" s="91"/>
      <c r="F22" s="91"/>
      <c r="G22" s="91"/>
    </row>
    <row r="23" spans="1:7" ht="15.75" x14ac:dyDescent="0.25">
      <c r="A23" s="90"/>
      <c r="B23" s="91"/>
      <c r="C23" s="91"/>
      <c r="D23" s="96"/>
      <c r="E23" s="91"/>
      <c r="F23" s="91"/>
      <c r="G23" s="91"/>
    </row>
    <row r="24" spans="1:7" ht="15.75" x14ac:dyDescent="0.25">
      <c r="A24" s="90"/>
      <c r="B24" s="91"/>
      <c r="C24" s="91"/>
      <c r="D24" s="91"/>
      <c r="E24" s="91"/>
      <c r="F24" s="91"/>
      <c r="G24" s="91"/>
    </row>
    <row r="25" spans="1:7" ht="15.75" x14ac:dyDescent="0.25">
      <c r="A25" s="90"/>
      <c r="B25" s="91"/>
      <c r="C25" s="91"/>
      <c r="D25" s="91"/>
      <c r="E25" s="91"/>
      <c r="F25" s="91"/>
      <c r="G25" s="91"/>
    </row>
    <row r="26" spans="1:7" ht="15.75" x14ac:dyDescent="0.25">
      <c r="A26" s="90"/>
      <c r="B26" s="91"/>
      <c r="C26" s="91"/>
      <c r="D26" s="91"/>
      <c r="E26" s="91"/>
      <c r="F26" s="91"/>
      <c r="G26" s="91"/>
    </row>
    <row r="27" spans="1:7" ht="15.75" x14ac:dyDescent="0.25">
      <c r="A27" s="90"/>
      <c r="B27" s="91"/>
      <c r="C27" s="91"/>
      <c r="D27" s="93"/>
      <c r="E27" s="91"/>
      <c r="F27" s="91"/>
      <c r="G27" s="91"/>
    </row>
    <row r="28" spans="1:7" ht="15.75" x14ac:dyDescent="0.25">
      <c r="A28" s="90"/>
      <c r="B28" s="91"/>
      <c r="C28" s="91"/>
      <c r="D28" s="91"/>
      <c r="E28" s="91"/>
      <c r="F28" s="91"/>
      <c r="G28" s="91"/>
    </row>
    <row r="29" spans="1:7" ht="15.75" x14ac:dyDescent="0.25">
      <c r="A29" s="90"/>
      <c r="B29" s="91"/>
      <c r="C29" s="91"/>
      <c r="D29" s="91"/>
      <c r="E29" s="91"/>
      <c r="F29" s="91"/>
      <c r="G29" s="91"/>
    </row>
    <row r="30" spans="1:7" ht="15.75" x14ac:dyDescent="0.25">
      <c r="A30" s="90"/>
      <c r="B30" s="91"/>
      <c r="C30" s="91"/>
      <c r="D30" s="91"/>
      <c r="E30" s="91"/>
      <c r="F30" s="91"/>
      <c r="G30" s="91"/>
    </row>
    <row r="31" spans="1:7" ht="15.75" x14ac:dyDescent="0.25">
      <c r="A31" s="90"/>
      <c r="B31" s="91"/>
      <c r="C31" s="91"/>
      <c r="D31" s="91"/>
      <c r="E31" s="91"/>
      <c r="F31" s="91"/>
      <c r="G31" s="91"/>
    </row>
    <row r="32" spans="1:7" x14ac:dyDescent="0.25">
      <c r="F32" s="91"/>
      <c r="G32" s="91"/>
    </row>
    <row r="33" spans="1:7" x14ac:dyDescent="0.25">
      <c r="F33" s="91"/>
      <c r="G33" s="91"/>
    </row>
    <row r="34" spans="1:7" ht="15.75" x14ac:dyDescent="0.25">
      <c r="A34" s="90"/>
      <c r="B34" s="91"/>
      <c r="C34" s="91"/>
      <c r="D34" s="91"/>
      <c r="E34" s="91"/>
      <c r="F34" s="91"/>
      <c r="G34" s="91"/>
    </row>
    <row r="35" spans="1:7" ht="15.75" x14ac:dyDescent="0.25">
      <c r="A35" s="90"/>
      <c r="B35" s="91"/>
      <c r="C35" s="91"/>
      <c r="D35" s="91"/>
      <c r="E35" s="91"/>
      <c r="F35" s="91"/>
      <c r="G35" s="91"/>
    </row>
    <row r="36" spans="1:7" ht="15.75" x14ac:dyDescent="0.25">
      <c r="A36" s="90"/>
      <c r="B36" s="91"/>
      <c r="C36" s="91"/>
      <c r="D36" s="91"/>
      <c r="E36" s="91"/>
      <c r="F36" s="91"/>
      <c r="G36" s="91"/>
    </row>
    <row r="37" spans="1:7" ht="15.75" x14ac:dyDescent="0.25">
      <c r="A37" s="90"/>
      <c r="B37" s="91"/>
      <c r="C37" s="91"/>
      <c r="D37" s="91"/>
      <c r="E37" s="91"/>
      <c r="F37" s="91"/>
      <c r="G37" s="91"/>
    </row>
    <row r="38" spans="1:7" ht="15.75" x14ac:dyDescent="0.25">
      <c r="A38" s="90"/>
      <c r="B38" s="91"/>
      <c r="C38" s="91"/>
      <c r="D38" s="91"/>
      <c r="E38" s="91"/>
      <c r="F38" s="91"/>
      <c r="G38" s="91"/>
    </row>
    <row r="39" spans="1:7" ht="15.75" x14ac:dyDescent="0.25">
      <c r="A39" s="98"/>
      <c r="B39" s="91"/>
      <c r="C39" s="98"/>
      <c r="D39" s="99"/>
      <c r="E39" s="91"/>
      <c r="F39" s="91"/>
      <c r="G39" s="91"/>
    </row>
    <row r="40" spans="1:7" ht="15.75" x14ac:dyDescent="0.25">
      <c r="A40" s="90"/>
      <c r="E40" s="91"/>
      <c r="F40" s="91"/>
      <c r="G40" s="91"/>
    </row>
    <row r="41" spans="1:7" ht="15.75" x14ac:dyDescent="0.25">
      <c r="C41" s="90" t="s">
        <v>423</v>
      </c>
      <c r="D41" s="99"/>
      <c r="E41" s="91"/>
      <c r="F41" s="91"/>
      <c r="G41" s="91"/>
    </row>
    <row r="46" spans="1:7" x14ac:dyDescent="0.25">
      <c r="A46" s="387" t="s">
        <v>264</v>
      </c>
      <c r="B46" s="387"/>
      <c r="C46" s="387"/>
      <c r="D46" s="387"/>
      <c r="E46" s="387"/>
      <c r="F46" s="387"/>
      <c r="G46" s="387"/>
    </row>
    <row r="47" spans="1:7" x14ac:dyDescent="0.25">
      <c r="A47" s="388" t="s">
        <v>424</v>
      </c>
      <c r="B47" s="388"/>
      <c r="C47" s="388"/>
      <c r="D47" s="388"/>
      <c r="E47" s="388"/>
      <c r="F47" s="388"/>
      <c r="G47" s="388"/>
    </row>
    <row r="48" spans="1:7" ht="15.75" x14ac:dyDescent="0.25">
      <c r="A48" s="90"/>
      <c r="B48" s="91"/>
      <c r="C48" s="91"/>
      <c r="D48" s="91"/>
      <c r="E48" s="91"/>
      <c r="F48" s="91"/>
      <c r="G48" s="91"/>
    </row>
    <row r="49" spans="1:7" ht="15.75" x14ac:dyDescent="0.25">
      <c r="A49" s="90"/>
      <c r="B49" s="91"/>
      <c r="C49" s="91"/>
      <c r="D49" s="91"/>
      <c r="E49" s="91"/>
      <c r="F49" s="91"/>
      <c r="G49" s="91"/>
    </row>
    <row r="50" spans="1:7" x14ac:dyDescent="0.25">
      <c r="A50" s="389" t="s">
        <v>299</v>
      </c>
      <c r="B50" s="389"/>
      <c r="C50" s="389"/>
      <c r="D50" s="389"/>
      <c r="E50" s="389"/>
      <c r="F50" s="389"/>
      <c r="G50" s="389"/>
    </row>
    <row r="51" spans="1:7" ht="15.75" x14ac:dyDescent="0.25">
      <c r="A51" s="95"/>
      <c r="B51" s="91"/>
      <c r="C51" s="91"/>
      <c r="D51" s="91"/>
      <c r="E51" s="91"/>
      <c r="F51" s="91"/>
      <c r="G51" s="91"/>
    </row>
    <row r="52" spans="1:7" ht="15.75" x14ac:dyDescent="0.25">
      <c r="A52" s="90"/>
      <c r="B52" s="91"/>
      <c r="C52" s="91"/>
      <c r="D52" s="91"/>
      <c r="E52" s="91"/>
      <c r="F52" s="91"/>
      <c r="G52" s="91"/>
    </row>
    <row r="53" spans="1:7" ht="15.75" x14ac:dyDescent="0.25">
      <c r="A53" s="90"/>
      <c r="B53" s="91"/>
      <c r="C53" s="91"/>
      <c r="D53" s="91"/>
      <c r="E53" s="91"/>
      <c r="F53" s="91"/>
      <c r="G53" s="91"/>
    </row>
    <row r="54" spans="1:7" ht="15.75" x14ac:dyDescent="0.25">
      <c r="A54" s="90"/>
      <c r="B54" s="91"/>
      <c r="C54" s="91"/>
      <c r="D54" s="91"/>
      <c r="E54" s="91"/>
      <c r="F54" s="91"/>
      <c r="G54" s="91"/>
    </row>
    <row r="55" spans="1:7" x14ac:dyDescent="0.25">
      <c r="A55" s="91"/>
      <c r="B55" s="91"/>
      <c r="C55" s="91"/>
      <c r="D55" s="91"/>
      <c r="E55" s="91"/>
      <c r="F55" s="91"/>
      <c r="G55" s="91"/>
    </row>
    <row r="56" spans="1:7" x14ac:dyDescent="0.25">
      <c r="A56" s="91"/>
      <c r="B56" s="91"/>
      <c r="C56" s="91"/>
      <c r="D56" s="91"/>
      <c r="E56" s="91"/>
      <c r="F56" s="91"/>
      <c r="G56" s="91"/>
    </row>
    <row r="57" spans="1:7" x14ac:dyDescent="0.25">
      <c r="A57" s="91"/>
      <c r="B57" s="91"/>
      <c r="C57" s="91"/>
      <c r="D57" s="96" t="s">
        <v>236</v>
      </c>
      <c r="E57" s="91"/>
      <c r="F57" s="91"/>
      <c r="G57" s="91"/>
    </row>
    <row r="58" spans="1:7" x14ac:dyDescent="0.25">
      <c r="A58" s="91"/>
      <c r="B58" s="91"/>
      <c r="C58" s="91"/>
      <c r="D58" s="96" t="s">
        <v>237</v>
      </c>
      <c r="E58" s="91"/>
      <c r="F58" s="91"/>
      <c r="G58" s="91"/>
    </row>
    <row r="59" spans="1:7" x14ac:dyDescent="0.25">
      <c r="A59" s="91"/>
      <c r="B59" s="91"/>
      <c r="C59" s="91"/>
      <c r="D59" s="91"/>
      <c r="E59" s="91"/>
      <c r="F59" s="91"/>
      <c r="G59" s="91"/>
    </row>
    <row r="60" spans="1:7" x14ac:dyDescent="0.25">
      <c r="A60" s="91"/>
      <c r="B60" s="91"/>
      <c r="C60" s="91"/>
      <c r="D60" s="91"/>
      <c r="E60" s="91"/>
      <c r="F60" s="91"/>
      <c r="G60" s="91"/>
    </row>
    <row r="61" spans="1:7" x14ac:dyDescent="0.25">
      <c r="A61" s="91"/>
      <c r="B61" s="91"/>
      <c r="C61" s="91"/>
      <c r="D61" s="91"/>
      <c r="E61" s="91"/>
      <c r="F61" s="91"/>
      <c r="G61" s="91"/>
    </row>
    <row r="62" spans="1:7" x14ac:dyDescent="0.25">
      <c r="A62" s="91"/>
      <c r="B62" s="91"/>
      <c r="C62" s="91"/>
      <c r="D62" s="91"/>
      <c r="E62" s="91"/>
      <c r="F62" s="91"/>
      <c r="G62" s="91"/>
    </row>
    <row r="63" spans="1:7" ht="15.75" x14ac:dyDescent="0.25">
      <c r="A63" s="90"/>
      <c r="B63" s="91"/>
      <c r="C63" s="91"/>
      <c r="D63" s="91"/>
      <c r="E63" s="91"/>
      <c r="F63" s="91"/>
      <c r="G63" s="91"/>
    </row>
    <row r="64" spans="1:7" ht="15.75" x14ac:dyDescent="0.25">
      <c r="A64" s="90"/>
      <c r="B64" s="91"/>
      <c r="C64" s="91"/>
      <c r="D64" s="93" t="s">
        <v>238</v>
      </c>
      <c r="E64" s="91"/>
      <c r="F64" s="91"/>
      <c r="G64" s="91"/>
    </row>
    <row r="65" spans="1:7" ht="15.75" x14ac:dyDescent="0.25">
      <c r="A65" s="90"/>
      <c r="B65" s="91"/>
      <c r="C65" s="91"/>
      <c r="D65" s="96" t="s">
        <v>239</v>
      </c>
      <c r="E65" s="91"/>
      <c r="F65" s="91"/>
      <c r="G65" s="91"/>
    </row>
    <row r="66" spans="1:7" ht="15.75" x14ac:dyDescent="0.25">
      <c r="A66" s="90"/>
      <c r="B66" s="91"/>
      <c r="C66" s="91"/>
      <c r="D66" s="91"/>
      <c r="E66" s="91"/>
      <c r="F66" s="91"/>
      <c r="G66" s="91"/>
    </row>
    <row r="67" spans="1:7" ht="15.75" x14ac:dyDescent="0.25">
      <c r="A67" s="90"/>
      <c r="B67" s="91"/>
      <c r="C67" s="91"/>
      <c r="D67" s="91"/>
      <c r="E67" s="91"/>
      <c r="F67" s="91"/>
      <c r="G67" s="91"/>
    </row>
    <row r="68" spans="1:7" ht="15.75" x14ac:dyDescent="0.25">
      <c r="A68" s="90"/>
      <c r="B68" s="91"/>
      <c r="C68" s="91"/>
      <c r="D68" s="91"/>
      <c r="E68" s="91"/>
      <c r="F68" s="91"/>
      <c r="G68" s="91"/>
    </row>
    <row r="69" spans="1:7" ht="15.75" x14ac:dyDescent="0.25">
      <c r="A69" s="90"/>
      <c r="B69" s="91"/>
      <c r="C69" s="91"/>
      <c r="D69" s="93" t="s">
        <v>240</v>
      </c>
      <c r="E69" s="91"/>
      <c r="F69" s="91"/>
      <c r="G69" s="91"/>
    </row>
    <row r="70" spans="1:7" ht="15.75" x14ac:dyDescent="0.25">
      <c r="A70" s="90"/>
      <c r="B70" s="91"/>
      <c r="C70" s="91"/>
      <c r="D70" s="91"/>
      <c r="E70" s="91"/>
      <c r="F70" s="91"/>
      <c r="G70" s="91"/>
    </row>
    <row r="71" spans="1:7" ht="15.75" x14ac:dyDescent="0.25">
      <c r="A71" s="90"/>
      <c r="B71" s="91"/>
      <c r="C71" s="91"/>
      <c r="D71" s="91"/>
      <c r="E71" s="91"/>
      <c r="F71" s="91"/>
      <c r="G71" s="91"/>
    </row>
    <row r="72" spans="1:7" ht="15.75" x14ac:dyDescent="0.25">
      <c r="A72" s="90"/>
      <c r="B72" s="91"/>
      <c r="C72" s="91"/>
      <c r="D72" s="91"/>
      <c r="E72" s="91"/>
      <c r="F72" s="91"/>
      <c r="G72" s="91"/>
    </row>
    <row r="73" spans="1:7" ht="15.75" x14ac:dyDescent="0.25">
      <c r="A73" s="90"/>
      <c r="B73" s="91"/>
      <c r="C73" s="91"/>
      <c r="D73" s="91"/>
      <c r="E73" s="91"/>
      <c r="F73" s="91"/>
      <c r="G73" s="91"/>
    </row>
    <row r="74" spans="1:7" ht="15.75" x14ac:dyDescent="0.25">
      <c r="A74" s="90"/>
      <c r="B74" s="91"/>
      <c r="C74" s="91"/>
      <c r="D74" s="91"/>
      <c r="E74" s="91"/>
      <c r="F74" s="91"/>
      <c r="G74" s="91"/>
    </row>
    <row r="75" spans="1:7" ht="15.75" x14ac:dyDescent="0.25">
      <c r="A75" s="90"/>
      <c r="B75" s="91"/>
      <c r="C75" s="91"/>
      <c r="D75" s="91"/>
      <c r="E75" s="91"/>
      <c r="F75" s="91"/>
      <c r="G75" s="91"/>
    </row>
    <row r="76" spans="1:7" ht="15.75" x14ac:dyDescent="0.25">
      <c r="A76" s="90"/>
      <c r="B76" s="91"/>
      <c r="C76" s="91"/>
      <c r="D76" s="91"/>
      <c r="E76" s="91"/>
      <c r="F76" s="91"/>
      <c r="G76" s="91"/>
    </row>
    <row r="77" spans="1:7" ht="15.75" x14ac:dyDescent="0.25">
      <c r="A77" s="90"/>
      <c r="B77" s="91"/>
      <c r="C77" s="91"/>
      <c r="D77" s="91"/>
      <c r="E77" s="91"/>
      <c r="F77" s="91"/>
      <c r="G77" s="91"/>
    </row>
    <row r="78" spans="1:7" ht="15.75" x14ac:dyDescent="0.25">
      <c r="A78" s="90"/>
      <c r="B78" s="91"/>
      <c r="C78" s="91"/>
      <c r="D78" s="91"/>
      <c r="E78" s="91"/>
      <c r="F78" s="91"/>
      <c r="G78" s="91"/>
    </row>
    <row r="79" spans="1:7" ht="15.75" x14ac:dyDescent="0.25">
      <c r="A79" s="90"/>
      <c r="B79" s="91"/>
      <c r="C79" s="91"/>
      <c r="D79" s="91"/>
      <c r="E79" s="91"/>
      <c r="F79" s="91"/>
      <c r="G79" s="91"/>
    </row>
    <row r="80" spans="1:7" x14ac:dyDescent="0.25">
      <c r="A80" s="100"/>
      <c r="B80" s="100"/>
      <c r="C80" s="91"/>
      <c r="D80" s="91"/>
      <c r="E80" s="91"/>
      <c r="F80" s="91"/>
      <c r="G80" s="91"/>
    </row>
    <row r="81" spans="1:7" ht="11.1" customHeight="1" x14ac:dyDescent="0.25">
      <c r="A81" s="101" t="s">
        <v>241</v>
      </c>
      <c r="C81" s="91"/>
      <c r="D81" s="91"/>
      <c r="E81" s="91"/>
      <c r="F81" s="91"/>
      <c r="G81" s="91"/>
    </row>
    <row r="82" spans="1:7" ht="11.1" customHeight="1" x14ac:dyDescent="0.25">
      <c r="A82" s="101" t="s">
        <v>242</v>
      </c>
      <c r="C82" s="91"/>
      <c r="D82" s="91"/>
      <c r="E82" s="91"/>
      <c r="F82" s="91"/>
      <c r="G82" s="91"/>
    </row>
    <row r="83" spans="1:7" ht="11.1" customHeight="1" x14ac:dyDescent="0.25">
      <c r="A83" s="101" t="s">
        <v>243</v>
      </c>
      <c r="C83" s="98"/>
      <c r="D83" s="99"/>
      <c r="E83" s="91"/>
      <c r="F83" s="91"/>
      <c r="G83" s="91"/>
    </row>
    <row r="84" spans="1:7" ht="11.1" customHeight="1" x14ac:dyDescent="0.25">
      <c r="A84" s="102" t="s">
        <v>244</v>
      </c>
      <c r="B84" s="103"/>
      <c r="C84" s="91"/>
      <c r="D84" s="91"/>
      <c r="E84" s="91"/>
      <c r="F84" s="91"/>
      <c r="G84" s="91"/>
    </row>
    <row r="85" spans="1:7" x14ac:dyDescent="0.25">
      <c r="C85" s="91"/>
      <c r="D85" s="91"/>
      <c r="E85" s="91"/>
      <c r="F85" s="91"/>
      <c r="G85" s="91"/>
    </row>
    <row r="124" spans="1:7" x14ac:dyDescent="0.25">
      <c r="A124" s="121"/>
      <c r="B124" s="121"/>
      <c r="C124" s="121"/>
      <c r="D124" s="121"/>
      <c r="E124" s="121"/>
      <c r="F124" s="121"/>
      <c r="G124" s="121"/>
    </row>
    <row r="125" spans="1:7" x14ac:dyDescent="0.25">
      <c r="A125" s="121"/>
      <c r="B125" s="121"/>
      <c r="C125" s="121"/>
      <c r="D125" s="121"/>
      <c r="E125" s="121"/>
      <c r="F125" s="121"/>
      <c r="G125" s="121"/>
    </row>
    <row r="126" spans="1:7" x14ac:dyDescent="0.25">
      <c r="A126" s="121"/>
      <c r="B126" s="121"/>
      <c r="C126" s="121"/>
      <c r="D126" s="121"/>
      <c r="E126" s="121"/>
      <c r="F126" s="121"/>
      <c r="G126" s="121"/>
    </row>
    <row r="127" spans="1:7" x14ac:dyDescent="0.25">
      <c r="A127" s="121"/>
      <c r="B127" s="121"/>
      <c r="C127" s="121"/>
      <c r="D127" s="121"/>
      <c r="E127" s="121"/>
      <c r="F127" s="121"/>
      <c r="G127" s="121"/>
    </row>
    <row r="128" spans="1:7" x14ac:dyDescent="0.25">
      <c r="A128" s="122"/>
      <c r="B128" s="122"/>
      <c r="C128" s="122"/>
      <c r="D128" s="122"/>
      <c r="E128" s="122"/>
      <c r="F128" s="122"/>
      <c r="G128" s="122"/>
    </row>
    <row r="129" spans="1:7" x14ac:dyDescent="0.25">
      <c r="A129" s="100"/>
      <c r="B129" s="100"/>
      <c r="C129" s="100"/>
      <c r="D129" s="100"/>
      <c r="E129" s="100"/>
      <c r="F129" s="100"/>
      <c r="G129" s="100"/>
    </row>
    <row r="130" spans="1:7" ht="11.1" customHeight="1" x14ac:dyDescent="0.25">
      <c r="D130" s="123"/>
      <c r="E130" s="123"/>
      <c r="F130" s="123"/>
      <c r="G130" s="123"/>
    </row>
    <row r="131" spans="1:7" ht="11.1" customHeight="1" x14ac:dyDescent="0.25">
      <c r="D131" s="123"/>
      <c r="E131" s="123"/>
      <c r="F131" s="123"/>
      <c r="G131" s="123"/>
    </row>
    <row r="132" spans="1:7" ht="11.1" customHeight="1" x14ac:dyDescent="0.25">
      <c r="D132" s="123"/>
      <c r="E132" s="123"/>
      <c r="F132" s="123"/>
      <c r="G132" s="123"/>
    </row>
    <row r="133" spans="1:7" ht="11.1" customHeight="1" x14ac:dyDescent="0.25">
      <c r="D133" s="123"/>
      <c r="E133" s="123"/>
      <c r="F133" s="123"/>
      <c r="G133" s="123"/>
    </row>
    <row r="134" spans="1:7" ht="11.1" customHeight="1" x14ac:dyDescent="0.25"/>
  </sheetData>
  <mergeCells count="4">
    <mergeCell ref="A46:G46"/>
    <mergeCell ref="A47:G47"/>
    <mergeCell ref="A50:G50"/>
    <mergeCell ref="C13:H14"/>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2"/>
  <sheetViews>
    <sheetView zoomScaleNormal="100" workbookViewId="0">
      <selection sqref="A1:N1"/>
    </sheetView>
  </sheetViews>
  <sheetFormatPr baseColWidth="10" defaultRowHeight="12.75" x14ac:dyDescent="0.2"/>
  <cols>
    <col min="1" max="1" width="30" style="25" customWidth="1"/>
    <col min="2" max="2" width="7.375" style="25" bestFit="1" customWidth="1"/>
    <col min="3" max="3" width="7.5" style="25" bestFit="1" customWidth="1"/>
    <col min="4" max="4" width="8.375" style="25" bestFit="1" customWidth="1"/>
    <col min="5" max="5" width="7.5" style="25" bestFit="1" customWidth="1"/>
    <col min="6" max="7" width="6.75" style="25" customWidth="1"/>
    <col min="8" max="8" width="6.75" style="203" customWidth="1"/>
    <col min="9" max="9" width="5.125" style="203" bestFit="1" customWidth="1"/>
    <col min="10" max="10" width="7.375" style="203" bestFit="1" customWidth="1"/>
    <col min="11" max="11" width="5.25" style="203" bestFit="1" customWidth="1"/>
    <col min="12" max="12" width="7.375" style="203" bestFit="1" customWidth="1"/>
    <col min="13" max="13" width="5.25" style="203" bestFit="1" customWidth="1"/>
    <col min="14" max="14" width="7.625" style="203" bestFit="1" customWidth="1"/>
    <col min="15" max="16384" width="11" style="25"/>
  </cols>
  <sheetData>
    <row r="1" spans="1:14" x14ac:dyDescent="0.2">
      <c r="A1" s="398" t="s">
        <v>325</v>
      </c>
      <c r="B1" s="398"/>
      <c r="C1" s="398"/>
      <c r="D1" s="398"/>
      <c r="E1" s="398"/>
      <c r="F1" s="398"/>
      <c r="G1" s="398"/>
      <c r="H1" s="398"/>
      <c r="I1" s="398"/>
      <c r="J1" s="398"/>
      <c r="K1" s="398"/>
      <c r="L1" s="398"/>
      <c r="M1" s="398"/>
      <c r="N1" s="398"/>
    </row>
    <row r="3" spans="1:14" x14ac:dyDescent="0.2">
      <c r="A3" s="423" t="s">
        <v>280</v>
      </c>
      <c r="B3" s="189">
        <v>2004</v>
      </c>
      <c r="C3" s="189">
        <v>2005</v>
      </c>
      <c r="D3" s="189">
        <v>2006</v>
      </c>
      <c r="E3" s="189">
        <v>2007</v>
      </c>
      <c r="F3" s="189">
        <v>2008</v>
      </c>
      <c r="G3" s="189">
        <v>2009</v>
      </c>
      <c r="H3" s="189">
        <v>2010</v>
      </c>
      <c r="I3" s="425" t="s">
        <v>135</v>
      </c>
      <c r="J3" s="425"/>
      <c r="K3" s="425" t="s">
        <v>136</v>
      </c>
      <c r="L3" s="425"/>
      <c r="M3" s="425" t="s">
        <v>137</v>
      </c>
      <c r="N3" s="425"/>
    </row>
    <row r="4" spans="1:14" x14ac:dyDescent="0.2">
      <c r="A4" s="423"/>
      <c r="B4" s="424" t="s">
        <v>138</v>
      </c>
      <c r="C4" s="424"/>
      <c r="D4" s="424"/>
      <c r="E4" s="424"/>
      <c r="F4" s="424"/>
      <c r="G4" s="424"/>
      <c r="H4" s="424"/>
      <c r="I4" s="424"/>
      <c r="J4" s="424"/>
      <c r="K4" s="424"/>
      <c r="L4" s="424"/>
      <c r="M4" s="424"/>
      <c r="N4" s="424"/>
    </row>
    <row r="5" spans="1:14" x14ac:dyDescent="0.2">
      <c r="A5" s="190" t="s">
        <v>273</v>
      </c>
      <c r="B5" s="191">
        <v>600.13099999999997</v>
      </c>
      <c r="C5" s="192">
        <f t="shared" ref="C5:H5" si="0">+B17</f>
        <v>525.90046699999994</v>
      </c>
      <c r="D5" s="192">
        <f t="shared" si="0"/>
        <v>649.44056699999987</v>
      </c>
      <c r="E5" s="192">
        <f t="shared" si="0"/>
        <v>801.2641789999999</v>
      </c>
      <c r="F5" s="192">
        <f t="shared" si="0"/>
        <v>747.73981900000001</v>
      </c>
      <c r="G5" s="192">
        <f t="shared" si="0"/>
        <v>807.28805</v>
      </c>
      <c r="H5" s="192">
        <f t="shared" si="0"/>
        <v>838.15388500000017</v>
      </c>
      <c r="I5" s="289">
        <f>J5/H5-1</f>
        <v>-0.16349300343575934</v>
      </c>
      <c r="J5" s="282">
        <f>+H17</f>
        <v>701.12158900000009</v>
      </c>
      <c r="K5" s="289">
        <f>L5/H5-1</f>
        <v>-0.16349300343575934</v>
      </c>
      <c r="L5" s="282">
        <f>H17</f>
        <v>701.12158900000009</v>
      </c>
      <c r="M5" s="289">
        <f>N5/H5-1</f>
        <v>-0.16349300343575934</v>
      </c>
      <c r="N5" s="282">
        <f>H17</f>
        <v>701.12158900000009</v>
      </c>
    </row>
    <row r="6" spans="1:14" x14ac:dyDescent="0.2">
      <c r="A6" s="190" t="s">
        <v>274</v>
      </c>
      <c r="B6" s="191">
        <v>255</v>
      </c>
      <c r="C6" s="192">
        <v>264.45</v>
      </c>
      <c r="D6" s="192">
        <v>230</v>
      </c>
      <c r="E6" s="192">
        <v>297.99497600000001</v>
      </c>
      <c r="F6" s="192">
        <v>233.887235</v>
      </c>
      <c r="G6" s="192">
        <v>311.84423600000002</v>
      </c>
      <c r="H6" s="192">
        <v>323.72501599999998</v>
      </c>
      <c r="I6" s="289">
        <v>0</v>
      </c>
      <c r="J6" s="282">
        <f>H6*(1+I6)</f>
        <v>323.72501599999998</v>
      </c>
      <c r="K6" s="292">
        <v>-0.05</v>
      </c>
      <c r="L6" s="282">
        <f>H6*(1+K6)</f>
        <v>307.53876519999994</v>
      </c>
      <c r="M6" s="292">
        <v>0.05</v>
      </c>
      <c r="N6" s="282">
        <f>H6*(1+M6)</f>
        <v>339.91126680000002</v>
      </c>
    </row>
    <row r="7" spans="1:14" x14ac:dyDescent="0.2">
      <c r="A7" s="190" t="s">
        <v>275</v>
      </c>
      <c r="B7" s="191">
        <f>+B8+B9</f>
        <v>473.90153299999997</v>
      </c>
      <c r="C7" s="191">
        <f t="shared" ref="C7:N7" si="1">+C8+C9</f>
        <v>421</v>
      </c>
      <c r="D7" s="191">
        <f t="shared" si="1"/>
        <v>475.76443499999993</v>
      </c>
      <c r="E7" s="191">
        <f t="shared" si="1"/>
        <v>609.36883199999988</v>
      </c>
      <c r="F7" s="191">
        <f t="shared" si="1"/>
        <v>589.67319099999997</v>
      </c>
      <c r="G7" s="191">
        <f t="shared" si="1"/>
        <v>695.68305999999995</v>
      </c>
      <c r="H7" s="191">
        <f t="shared" si="1"/>
        <v>730.27380100000005</v>
      </c>
      <c r="I7" s="289">
        <f>J7/H7-1</f>
        <v>-9.0635850593796641E-2</v>
      </c>
      <c r="J7" s="283">
        <f t="shared" si="1"/>
        <v>664.08481388000007</v>
      </c>
      <c r="K7" s="289">
        <f>L7/H7-1</f>
        <v>-0.15493998720077329</v>
      </c>
      <c r="L7" s="283">
        <f t="shared" si="1"/>
        <v>617.12518762000002</v>
      </c>
      <c r="M7" s="289">
        <f>N7/H7-1</f>
        <v>-2.6331713986820326E-2</v>
      </c>
      <c r="N7" s="283">
        <f t="shared" si="1"/>
        <v>711.04444013999989</v>
      </c>
    </row>
    <row r="8" spans="1:14" x14ac:dyDescent="0.2">
      <c r="A8" s="193" t="s">
        <v>139</v>
      </c>
      <c r="B8" s="194">
        <v>277</v>
      </c>
      <c r="C8" s="194">
        <v>282</v>
      </c>
      <c r="D8" s="194">
        <v>308.26443499999993</v>
      </c>
      <c r="E8" s="194">
        <v>364.54072399999995</v>
      </c>
      <c r="F8" s="194">
        <v>373.31050699999997</v>
      </c>
      <c r="G8" s="194">
        <v>398.03705699999995</v>
      </c>
      <c r="H8" s="194">
        <v>434.46256399999999</v>
      </c>
      <c r="I8" s="290">
        <v>0.12</v>
      </c>
      <c r="J8" s="284">
        <f>H8*(1+I8)</f>
        <v>486.59807168000003</v>
      </c>
      <c r="K8" s="293">
        <v>0.08</v>
      </c>
      <c r="L8" s="284">
        <f>H8*(1+K8)</f>
        <v>469.21956912000002</v>
      </c>
      <c r="M8" s="293">
        <v>0.16</v>
      </c>
      <c r="N8" s="284">
        <f>H8*(1+M8)</f>
        <v>503.97657423999993</v>
      </c>
    </row>
    <row r="9" spans="1:14" x14ac:dyDescent="0.2">
      <c r="A9" s="195" t="s">
        <v>140</v>
      </c>
      <c r="B9" s="194">
        <v>196.901533</v>
      </c>
      <c r="C9" s="194">
        <v>139</v>
      </c>
      <c r="D9" s="194">
        <v>167.5</v>
      </c>
      <c r="E9" s="196">
        <v>244.82810799999999</v>
      </c>
      <c r="F9" s="196">
        <v>216.362684</v>
      </c>
      <c r="G9" s="196">
        <v>297.64600300000001</v>
      </c>
      <c r="H9" s="196">
        <v>295.81123700000001</v>
      </c>
      <c r="I9" s="291">
        <v>-0.4</v>
      </c>
      <c r="J9" s="285">
        <f>H9*(1+I9)</f>
        <v>177.48674220000001</v>
      </c>
      <c r="K9" s="294">
        <v>-0.5</v>
      </c>
      <c r="L9" s="285">
        <f>H9*(1+K9)</f>
        <v>147.9056185</v>
      </c>
      <c r="M9" s="294">
        <v>-0.3</v>
      </c>
      <c r="N9" s="285">
        <f>H9*(1+M9)</f>
        <v>207.06786589999999</v>
      </c>
    </row>
    <row r="10" spans="1:14" x14ac:dyDescent="0.2">
      <c r="A10" s="190" t="s">
        <v>276</v>
      </c>
      <c r="B10" s="191">
        <f t="shared" ref="B10:N10" si="2">+B6+B7</f>
        <v>728.90153299999997</v>
      </c>
      <c r="C10" s="192">
        <f t="shared" si="2"/>
        <v>685.45</v>
      </c>
      <c r="D10" s="192">
        <f t="shared" si="2"/>
        <v>705.76443499999993</v>
      </c>
      <c r="E10" s="192">
        <f t="shared" si="2"/>
        <v>907.36380799999984</v>
      </c>
      <c r="F10" s="192">
        <f t="shared" si="2"/>
        <v>823.56042600000001</v>
      </c>
      <c r="G10" s="192">
        <f t="shared" si="2"/>
        <v>1007.527296</v>
      </c>
      <c r="H10" s="192">
        <f t="shared" si="2"/>
        <v>1053.9988170000001</v>
      </c>
      <c r="I10" s="289">
        <f>J10/H10-1</f>
        <v>-6.2797970977229389E-2</v>
      </c>
      <c r="J10" s="282">
        <f t="shared" si="2"/>
        <v>987.80982988000005</v>
      </c>
      <c r="K10" s="289">
        <f>L10/H10-1</f>
        <v>-0.1227087375184408</v>
      </c>
      <c r="L10" s="282">
        <f t="shared" si="2"/>
        <v>924.66395281999996</v>
      </c>
      <c r="M10" s="289">
        <f>N10/H10-1</f>
        <v>-2.8872044360181981E-3</v>
      </c>
      <c r="N10" s="282">
        <f t="shared" si="2"/>
        <v>1050.9557069399998</v>
      </c>
    </row>
    <row r="11" spans="1:14" x14ac:dyDescent="0.2">
      <c r="A11" s="190" t="s">
        <v>277</v>
      </c>
      <c r="B11" s="197">
        <v>0.29399999999999998</v>
      </c>
      <c r="C11" s="198">
        <v>4.51</v>
      </c>
      <c r="D11" s="198">
        <v>6.241047</v>
      </c>
      <c r="E11" s="198">
        <v>6.2030859999999999</v>
      </c>
      <c r="F11" s="198">
        <v>3.8794</v>
      </c>
      <c r="G11" s="198">
        <v>3.025617</v>
      </c>
      <c r="H11" s="281">
        <v>0.55332099999999995</v>
      </c>
      <c r="I11" s="289">
        <f>J11/H11-1</f>
        <v>2.6145383963377502</v>
      </c>
      <c r="J11" s="286">
        <v>2</v>
      </c>
      <c r="K11" s="289">
        <f>L11/H11-1</f>
        <v>4.4218075945066246</v>
      </c>
      <c r="L11" s="286">
        <v>3</v>
      </c>
      <c r="M11" s="289">
        <f>N11/H11-1</f>
        <v>0.8072691981688751</v>
      </c>
      <c r="N11" s="286">
        <v>1</v>
      </c>
    </row>
    <row r="12" spans="1:14" x14ac:dyDescent="0.2">
      <c r="A12" s="190" t="s">
        <v>278</v>
      </c>
      <c r="B12" s="191">
        <f t="shared" ref="B12:N12" si="3">SUM(B13:B15)</f>
        <v>630.07280000000003</v>
      </c>
      <c r="C12" s="191">
        <f t="shared" si="3"/>
        <v>789.25109999999995</v>
      </c>
      <c r="D12" s="191">
        <f t="shared" si="3"/>
        <v>842</v>
      </c>
      <c r="E12" s="191">
        <f t="shared" si="3"/>
        <v>827.74599999999998</v>
      </c>
      <c r="F12" s="191">
        <f t="shared" si="3"/>
        <v>868.29699999999991</v>
      </c>
      <c r="G12" s="191">
        <f t="shared" si="3"/>
        <v>1009.2922000000001</v>
      </c>
      <c r="H12" s="191">
        <f t="shared" si="3"/>
        <v>884.41320000000007</v>
      </c>
      <c r="I12" s="289">
        <f>J12/H12-1</f>
        <v>7.3815214426922182E-3</v>
      </c>
      <c r="J12" s="283">
        <f t="shared" si="3"/>
        <v>890.94151500000009</v>
      </c>
      <c r="K12" s="289">
        <f>L12/H12-1</f>
        <v>-4.2618478557307826E-2</v>
      </c>
      <c r="L12" s="283">
        <f t="shared" si="3"/>
        <v>846.72085500000003</v>
      </c>
      <c r="M12" s="289">
        <f>N12/H12-1</f>
        <v>5.7381521442692041E-2</v>
      </c>
      <c r="N12" s="283">
        <f t="shared" si="3"/>
        <v>935.16217500000005</v>
      </c>
    </row>
    <row r="13" spans="1:14" x14ac:dyDescent="0.2">
      <c r="A13" s="193" t="s">
        <v>141</v>
      </c>
      <c r="B13" s="199">
        <v>547.48800000000006</v>
      </c>
      <c r="C13" s="196">
        <v>630.32119999999998</v>
      </c>
      <c r="D13" s="196">
        <v>715</v>
      </c>
      <c r="E13" s="196">
        <v>703.88739999999996</v>
      </c>
      <c r="F13" s="196">
        <v>692.79079999999999</v>
      </c>
      <c r="G13" s="196">
        <v>866.56590000000006</v>
      </c>
      <c r="H13" s="196">
        <v>733.4049</v>
      </c>
      <c r="I13" s="291">
        <v>0</v>
      </c>
      <c r="J13" s="285">
        <f>H13*(1+I13)</f>
        <v>733.4049</v>
      </c>
      <c r="K13" s="294">
        <v>-0.05</v>
      </c>
      <c r="L13" s="285">
        <f>H13*(1+K13)</f>
        <v>696.73465499999998</v>
      </c>
      <c r="M13" s="294">
        <v>0.05</v>
      </c>
      <c r="N13" s="285">
        <f>H13*(1+M13)</f>
        <v>770.07514500000002</v>
      </c>
    </row>
    <row r="14" spans="1:14" x14ac:dyDescent="0.2">
      <c r="A14" s="193" t="s">
        <v>142</v>
      </c>
      <c r="B14" s="199">
        <v>57.717300000000002</v>
      </c>
      <c r="C14" s="196">
        <v>105.4796</v>
      </c>
      <c r="D14" s="196">
        <v>85</v>
      </c>
      <c r="E14" s="196">
        <v>87.906199999999998</v>
      </c>
      <c r="F14" s="196">
        <v>131.8511</v>
      </c>
      <c r="G14" s="196">
        <v>115.20650000000001</v>
      </c>
      <c r="H14" s="196">
        <v>107.4862</v>
      </c>
      <c r="I14" s="291">
        <v>0</v>
      </c>
      <c r="J14" s="285">
        <f>H14*(1+I14)</f>
        <v>107.4862</v>
      </c>
      <c r="K14" s="294">
        <v>-0.05</v>
      </c>
      <c r="L14" s="285">
        <f>H14*(1+K14)</f>
        <v>102.11188999999999</v>
      </c>
      <c r="M14" s="294">
        <v>0.05</v>
      </c>
      <c r="N14" s="285">
        <f>H14*(1+M14)</f>
        <v>112.86051</v>
      </c>
    </row>
    <row r="15" spans="1:14" x14ac:dyDescent="0.2">
      <c r="A15" s="193" t="s">
        <v>143</v>
      </c>
      <c r="B15" s="199">
        <v>24.8675</v>
      </c>
      <c r="C15" s="196">
        <v>53.450299999999999</v>
      </c>
      <c r="D15" s="196">
        <v>42</v>
      </c>
      <c r="E15" s="196">
        <v>35.952399999999997</v>
      </c>
      <c r="F15" s="196">
        <v>43.655099999999997</v>
      </c>
      <c r="G15" s="196">
        <v>27.5198</v>
      </c>
      <c r="H15" s="196">
        <v>43.522100000000002</v>
      </c>
      <c r="I15" s="291">
        <v>0.15</v>
      </c>
      <c r="J15" s="285">
        <f>H15*(1+I15)</f>
        <v>50.050415000000001</v>
      </c>
      <c r="K15" s="294">
        <v>0.1</v>
      </c>
      <c r="L15" s="285">
        <f>H15*(1+K15)</f>
        <v>47.874310000000008</v>
      </c>
      <c r="M15" s="294">
        <v>0.2</v>
      </c>
      <c r="N15" s="285">
        <f>H15*(1+M15)</f>
        <v>52.226520000000001</v>
      </c>
    </row>
    <row r="16" spans="1:14" x14ac:dyDescent="0.2">
      <c r="A16" s="190" t="s">
        <v>144</v>
      </c>
      <c r="B16" s="191">
        <v>24.376999999999999</v>
      </c>
      <c r="C16" s="191">
        <v>15.228999999999999</v>
      </c>
      <c r="D16" s="191">
        <v>9.3469999999999995</v>
      </c>
      <c r="E16" s="191">
        <v>19.890362</v>
      </c>
      <c r="F16" s="191">
        <v>10.932257</v>
      </c>
      <c r="G16" s="191">
        <v>26.075313999999999</v>
      </c>
      <c r="H16" s="191">
        <v>32</v>
      </c>
      <c r="I16" s="289">
        <f>J16/H16-1</f>
        <v>-0.375</v>
      </c>
      <c r="J16" s="283">
        <v>20</v>
      </c>
      <c r="K16" s="289">
        <f>L16/H16-1</f>
        <v>-0.21875</v>
      </c>
      <c r="L16" s="283">
        <v>25</v>
      </c>
      <c r="M16" s="289">
        <f>N16/H16-1</f>
        <v>-0.53125</v>
      </c>
      <c r="N16" s="283">
        <v>15</v>
      </c>
    </row>
    <row r="17" spans="1:14" x14ac:dyDescent="0.2">
      <c r="A17" s="190" t="s">
        <v>279</v>
      </c>
      <c r="B17" s="191">
        <v>525.90046699999994</v>
      </c>
      <c r="C17" s="192">
        <f t="shared" ref="C17:N17" si="4">+C5-C10+C11+C12+C16</f>
        <v>649.44056699999987</v>
      </c>
      <c r="D17" s="192">
        <f t="shared" si="4"/>
        <v>801.2641789999999</v>
      </c>
      <c r="E17" s="192">
        <f t="shared" si="4"/>
        <v>747.73981900000001</v>
      </c>
      <c r="F17" s="192">
        <f t="shared" si="4"/>
        <v>807.28805</v>
      </c>
      <c r="G17" s="192">
        <f t="shared" si="4"/>
        <v>838.15388500000017</v>
      </c>
      <c r="H17" s="192">
        <f t="shared" si="4"/>
        <v>701.12158900000009</v>
      </c>
      <c r="I17" s="289">
        <f>J17/H17-1</f>
        <v>-0.10678363932108204</v>
      </c>
      <c r="J17" s="282">
        <f t="shared" si="4"/>
        <v>626.25327412000013</v>
      </c>
      <c r="K17" s="289">
        <f>L17/H17-1</f>
        <v>-7.1233147864171564E-2</v>
      </c>
      <c r="L17" s="282">
        <f t="shared" si="4"/>
        <v>651.17849118000015</v>
      </c>
      <c r="M17" s="289">
        <f>N17/H17-1</f>
        <v>-0.14233413077799228</v>
      </c>
      <c r="N17" s="282">
        <f t="shared" si="4"/>
        <v>601.32805706000033</v>
      </c>
    </row>
    <row r="18" spans="1:14" x14ac:dyDescent="0.2">
      <c r="A18" s="190" t="s">
        <v>145</v>
      </c>
      <c r="B18" s="200">
        <f t="shared" ref="B18:H18" si="5">+B17/B10</f>
        <v>0.72149727115473083</v>
      </c>
      <c r="C18" s="200">
        <f>+C17/C10</f>
        <v>0.94746599606098159</v>
      </c>
      <c r="D18" s="200">
        <f t="shared" si="5"/>
        <v>1.135313908244753</v>
      </c>
      <c r="E18" s="200">
        <f>+E17/E10</f>
        <v>0.82407939616652659</v>
      </c>
      <c r="F18" s="200">
        <f t="shared" si="5"/>
        <v>0.98024143039626821</v>
      </c>
      <c r="G18" s="200">
        <f t="shared" si="5"/>
        <v>0.83189198776804174</v>
      </c>
      <c r="H18" s="200">
        <f t="shared" si="5"/>
        <v>0.66520149519294958</v>
      </c>
      <c r="I18" s="287"/>
      <c r="J18" s="288">
        <f>+J17/J10</f>
        <v>0.63398161789509411</v>
      </c>
      <c r="K18" s="288"/>
      <c r="L18" s="288">
        <f>+L17/L10</f>
        <v>0.7042325908715964</v>
      </c>
      <c r="M18" s="288"/>
      <c r="N18" s="288">
        <f>+N17/N10</f>
        <v>0.57217259784510677</v>
      </c>
    </row>
    <row r="19" spans="1:14" x14ac:dyDescent="0.2">
      <c r="A19" s="190" t="s">
        <v>146</v>
      </c>
      <c r="B19" s="200">
        <f>B17/B12</f>
        <v>0.83466619571579648</v>
      </c>
      <c r="C19" s="200">
        <f t="shared" ref="C19:H19" si="6">C17/C12</f>
        <v>0.82285671442206409</v>
      </c>
      <c r="D19" s="200">
        <f t="shared" si="6"/>
        <v>0.95162016508313529</v>
      </c>
      <c r="E19" s="200">
        <f>E17/E12</f>
        <v>0.90334452718587588</v>
      </c>
      <c r="F19" s="200">
        <f t="shared" si="6"/>
        <v>0.92973723276712927</v>
      </c>
      <c r="G19" s="200">
        <f t="shared" si="6"/>
        <v>0.83043729556217727</v>
      </c>
      <c r="H19" s="200">
        <f t="shared" si="6"/>
        <v>0.79275342000775206</v>
      </c>
      <c r="I19" s="287"/>
      <c r="J19" s="288">
        <f>J17/J12</f>
        <v>0.70291176645865472</v>
      </c>
      <c r="K19" s="288"/>
      <c r="L19" s="288">
        <f>L17/L12</f>
        <v>0.76905923284480826</v>
      </c>
      <c r="M19" s="288"/>
      <c r="N19" s="288">
        <f>N17/N12</f>
        <v>0.64302008051170412</v>
      </c>
    </row>
    <row r="20" spans="1:14" x14ac:dyDescent="0.2">
      <c r="A20" s="201" t="s">
        <v>334</v>
      </c>
      <c r="B20" s="202"/>
      <c r="C20" s="202"/>
      <c r="D20" s="202"/>
      <c r="E20" s="134"/>
      <c r="F20" s="134"/>
      <c r="G20" s="134"/>
      <c r="H20" s="204"/>
      <c r="I20" s="204"/>
    </row>
    <row r="21" spans="1:14" x14ac:dyDescent="0.2">
      <c r="A21" s="258" t="s">
        <v>147</v>
      </c>
      <c r="B21" s="135"/>
      <c r="C21" s="136"/>
      <c r="D21" s="136"/>
      <c r="E21" s="137"/>
      <c r="F21" s="134"/>
    </row>
    <row r="22" spans="1:14" x14ac:dyDescent="0.2">
      <c r="A22" s="258" t="s">
        <v>148</v>
      </c>
      <c r="F22" s="138"/>
    </row>
    <row r="23" spans="1:14" x14ac:dyDescent="0.2">
      <c r="A23" s="258" t="s">
        <v>149</v>
      </c>
    </row>
    <row r="24" spans="1:14" x14ac:dyDescent="0.2">
      <c r="A24" s="308" t="s">
        <v>382</v>
      </c>
    </row>
    <row r="26" spans="1:14" ht="14.25" x14ac:dyDescent="0.2">
      <c r="F26" s="279"/>
      <c r="G26" s="138"/>
      <c r="H26" s="280"/>
    </row>
    <row r="27" spans="1:14" x14ac:dyDescent="0.2">
      <c r="F27" s="138"/>
      <c r="G27" s="138"/>
      <c r="H27" s="280"/>
    </row>
    <row r="28" spans="1:14" x14ac:dyDescent="0.2">
      <c r="F28" s="138"/>
      <c r="G28" s="138"/>
      <c r="H28" s="280"/>
    </row>
    <row r="29" spans="1:14" ht="14.25" x14ac:dyDescent="0.2">
      <c r="D29" s="279"/>
      <c r="E29" s="279"/>
      <c r="F29" s="279"/>
      <c r="G29" s="279"/>
      <c r="H29" s="279"/>
    </row>
    <row r="30" spans="1:14" x14ac:dyDescent="0.2">
      <c r="D30" s="297"/>
      <c r="E30" s="297"/>
      <c r="F30" s="297"/>
      <c r="G30" s="297"/>
      <c r="H30" s="297"/>
    </row>
    <row r="31" spans="1:14" x14ac:dyDescent="0.2">
      <c r="E31" s="298"/>
      <c r="F31" s="276"/>
      <c r="G31" s="276"/>
      <c r="H31" s="276"/>
    </row>
    <row r="32" spans="1:14" x14ac:dyDescent="0.2">
      <c r="E32" s="298"/>
    </row>
  </sheetData>
  <mergeCells count="6">
    <mergeCell ref="A1:N1"/>
    <mergeCell ref="A3:A4"/>
    <mergeCell ref="B4:N4"/>
    <mergeCell ref="I3:J3"/>
    <mergeCell ref="K3:L3"/>
    <mergeCell ref="M3:N3"/>
  </mergeCells>
  <printOptions horizontalCentered="1"/>
  <pageMargins left="0.70866141732283472" right="0.70866141732283472" top="0.74803149606299213" bottom="0.74803149606299213" header="0.31496062992125984" footer="0.31496062992125984"/>
  <pageSetup paperSize="14" orientation="landscape" horizontalDpi="300" verticalDpi="300" r:id="rId1"/>
  <headerFooter>
    <oddFooter>&amp;C&amp;10 11</oddFooter>
  </headerFooter>
  <ignoredErrors>
    <ignoredError sqref="B12:H12" formulaRange="1"/>
    <ignoredError sqref="I12:M12" formula="1" formulaRange="1"/>
    <ignoredError sqref="I7:N11 I13:N17 N12" formula="1"/>
  </ignoredError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3"/>
  <sheetViews>
    <sheetView zoomScaleNormal="100" workbookViewId="0">
      <selection sqref="A1:N1"/>
    </sheetView>
  </sheetViews>
  <sheetFormatPr baseColWidth="10" defaultRowHeight="12.75" x14ac:dyDescent="0.2"/>
  <cols>
    <col min="1" max="1" width="5.5" style="25" bestFit="1" customWidth="1"/>
    <col min="2" max="13" width="8" style="25" bestFit="1" customWidth="1"/>
    <col min="14" max="14" width="9" style="25" bestFit="1" customWidth="1"/>
    <col min="15" max="21" width="8.875" style="25" customWidth="1"/>
    <col min="22" max="23" width="11" style="25"/>
    <col min="24" max="24" width="12" style="25" customWidth="1"/>
    <col min="25" max="16384" width="11" style="25"/>
  </cols>
  <sheetData>
    <row r="1" spans="1:61" ht="14.25" customHeight="1" x14ac:dyDescent="0.2">
      <c r="A1" s="426" t="s">
        <v>335</v>
      </c>
      <c r="B1" s="427"/>
      <c r="C1" s="427"/>
      <c r="D1" s="427"/>
      <c r="E1" s="427"/>
      <c r="F1" s="427"/>
      <c r="G1" s="427"/>
      <c r="H1" s="427"/>
      <c r="I1" s="427"/>
      <c r="J1" s="427"/>
      <c r="K1" s="427"/>
      <c r="L1" s="427"/>
      <c r="M1" s="427"/>
      <c r="N1" s="427"/>
    </row>
    <row r="2" spans="1:61" x14ac:dyDescent="0.2">
      <c r="A2" s="426" t="s">
        <v>47</v>
      </c>
      <c r="B2" s="427"/>
      <c r="C2" s="427"/>
      <c r="D2" s="427"/>
      <c r="E2" s="427"/>
      <c r="F2" s="427"/>
      <c r="G2" s="427"/>
      <c r="H2" s="427"/>
      <c r="I2" s="427"/>
      <c r="J2" s="427"/>
      <c r="K2" s="427"/>
      <c r="L2" s="427"/>
      <c r="M2" s="427"/>
      <c r="N2" s="427"/>
    </row>
    <row r="3" spans="1:61" ht="14.25" customHeight="1" x14ac:dyDescent="0.2">
      <c r="A3" s="426" t="s">
        <v>48</v>
      </c>
      <c r="B3" s="427"/>
      <c r="C3" s="427"/>
      <c r="D3" s="427"/>
      <c r="E3" s="427"/>
      <c r="F3" s="427"/>
      <c r="G3" s="427"/>
      <c r="H3" s="427"/>
      <c r="I3" s="427"/>
      <c r="J3" s="427"/>
      <c r="K3" s="427"/>
      <c r="L3" s="427"/>
      <c r="M3" s="427"/>
      <c r="N3" s="427"/>
      <c r="W3" s="152"/>
      <c r="X3" s="152" t="s">
        <v>336</v>
      </c>
      <c r="Y3" s="152" t="s">
        <v>64</v>
      </c>
      <c r="Z3" s="152" t="s">
        <v>65</v>
      </c>
      <c r="AA3" s="152" t="s">
        <v>66</v>
      </c>
      <c r="AB3" s="152"/>
      <c r="AC3" s="152" t="s">
        <v>336</v>
      </c>
      <c r="AD3" s="152" t="s">
        <v>64</v>
      </c>
      <c r="AE3" s="152" t="s">
        <v>65</v>
      </c>
      <c r="AF3" s="152" t="s">
        <v>66</v>
      </c>
    </row>
    <row r="4" spans="1:61" ht="14.25" x14ac:dyDescent="0.2">
      <c r="W4" s="10">
        <v>40179</v>
      </c>
      <c r="X4" s="11">
        <v>7500</v>
      </c>
      <c r="Y4" s="11">
        <v>10500</v>
      </c>
      <c r="Z4" s="11">
        <v>6750</v>
      </c>
      <c r="AA4" s="11">
        <v>8500</v>
      </c>
      <c r="AB4" s="10">
        <v>40179</v>
      </c>
      <c r="AC4" s="8">
        <f>X4/40</f>
        <v>187.5</v>
      </c>
      <c r="AD4" s="8">
        <f t="shared" ref="AD4:AF17" si="0">Y4/40</f>
        <v>262.5</v>
      </c>
      <c r="AE4" s="8">
        <f t="shared" si="0"/>
        <v>168.75</v>
      </c>
      <c r="AF4" s="8">
        <f t="shared" si="0"/>
        <v>212.5</v>
      </c>
    </row>
    <row r="5" spans="1:61" ht="14.25" x14ac:dyDescent="0.2">
      <c r="A5" s="9" t="s">
        <v>49</v>
      </c>
      <c r="B5" s="9" t="s">
        <v>50</v>
      </c>
      <c r="C5" s="9" t="s">
        <v>51</v>
      </c>
      <c r="D5" s="9" t="s">
        <v>52</v>
      </c>
      <c r="E5" s="9" t="s">
        <v>53</v>
      </c>
      <c r="F5" s="9" t="s">
        <v>54</v>
      </c>
      <c r="G5" s="9" t="s">
        <v>55</v>
      </c>
      <c r="H5" s="9" t="s">
        <v>56</v>
      </c>
      <c r="I5" s="9" t="s">
        <v>57</v>
      </c>
      <c r="J5" s="9" t="s">
        <v>58</v>
      </c>
      <c r="K5" s="9" t="s">
        <v>59</v>
      </c>
      <c r="L5" s="9" t="s">
        <v>60</v>
      </c>
      <c r="M5" s="9" t="s">
        <v>61</v>
      </c>
      <c r="N5" s="9" t="s">
        <v>378</v>
      </c>
      <c r="T5" s="139"/>
      <c r="U5" s="139"/>
      <c r="W5" s="10">
        <v>40210</v>
      </c>
      <c r="X5" s="11">
        <v>8000</v>
      </c>
      <c r="Y5" s="11">
        <v>12000</v>
      </c>
      <c r="Z5" s="11">
        <v>7250</v>
      </c>
      <c r="AA5" s="11">
        <v>9750</v>
      </c>
      <c r="AB5" s="10">
        <v>40210</v>
      </c>
      <c r="AC5" s="8">
        <f t="shared" ref="AC5:AC17" si="1">X5/40</f>
        <v>200</v>
      </c>
      <c r="AD5" s="8">
        <f t="shared" si="0"/>
        <v>300</v>
      </c>
      <c r="AE5" s="8">
        <f t="shared" si="0"/>
        <v>181.25</v>
      </c>
      <c r="AF5" s="8">
        <f t="shared" si="0"/>
        <v>243.75</v>
      </c>
    </row>
    <row r="6" spans="1:61" ht="14.25" x14ac:dyDescent="0.2">
      <c r="A6" s="236">
        <v>2008</v>
      </c>
      <c r="B6" s="237">
        <v>7250</v>
      </c>
      <c r="C6" s="237">
        <v>7250</v>
      </c>
      <c r="D6" s="237">
        <v>7250</v>
      </c>
      <c r="E6" s="237" t="s">
        <v>62</v>
      </c>
      <c r="F6" s="237">
        <v>7500</v>
      </c>
      <c r="G6" s="237">
        <v>7500</v>
      </c>
      <c r="H6" s="237">
        <v>7500</v>
      </c>
      <c r="I6" s="237">
        <v>7500</v>
      </c>
      <c r="J6" s="237">
        <v>7500</v>
      </c>
      <c r="K6" s="237">
        <v>7600</v>
      </c>
      <c r="L6" s="237">
        <v>8000</v>
      </c>
      <c r="M6" s="237">
        <v>8500</v>
      </c>
      <c r="N6" s="237">
        <v>7577.27</v>
      </c>
      <c r="T6" s="235"/>
      <c r="U6" s="235"/>
      <c r="W6" s="10">
        <v>40238</v>
      </c>
      <c r="X6" s="11">
        <v>8500</v>
      </c>
      <c r="Y6" s="11">
        <v>13500</v>
      </c>
      <c r="Z6" s="11">
        <v>7750</v>
      </c>
      <c r="AA6" s="11">
        <v>11000</v>
      </c>
      <c r="AB6" s="10">
        <v>40238</v>
      </c>
      <c r="AC6" s="8">
        <f t="shared" si="1"/>
        <v>212.5</v>
      </c>
      <c r="AD6" s="8">
        <f t="shared" si="0"/>
        <v>337.5</v>
      </c>
      <c r="AE6" s="8">
        <f t="shared" si="0"/>
        <v>193.75</v>
      </c>
      <c r="AF6" s="8">
        <f t="shared" si="0"/>
        <v>275</v>
      </c>
    </row>
    <row r="7" spans="1:61" ht="14.25" x14ac:dyDescent="0.2">
      <c r="A7" s="236">
        <v>2009</v>
      </c>
      <c r="B7" s="237">
        <v>8012</v>
      </c>
      <c r="C7" s="237">
        <v>7862</v>
      </c>
      <c r="D7" s="237">
        <v>7749.5</v>
      </c>
      <c r="E7" s="237">
        <v>7750</v>
      </c>
      <c r="F7" s="237">
        <v>7750</v>
      </c>
      <c r="G7" s="237">
        <v>7000</v>
      </c>
      <c r="H7" s="237">
        <v>7000</v>
      </c>
      <c r="I7" s="237">
        <v>7000</v>
      </c>
      <c r="J7" s="237">
        <v>7000</v>
      </c>
      <c r="K7" s="237">
        <v>7250</v>
      </c>
      <c r="L7" s="237">
        <v>7500</v>
      </c>
      <c r="M7" s="237">
        <v>8000</v>
      </c>
      <c r="N7" s="237">
        <v>7489.46</v>
      </c>
      <c r="T7" s="235"/>
      <c r="U7" s="235"/>
      <c r="W7" s="10">
        <v>40269</v>
      </c>
      <c r="X7" s="11">
        <v>10500</v>
      </c>
      <c r="Y7" s="11">
        <v>14500</v>
      </c>
      <c r="Z7" s="11">
        <v>9000</v>
      </c>
      <c r="AA7" s="11">
        <v>11500</v>
      </c>
      <c r="AB7" s="10">
        <v>40269</v>
      </c>
      <c r="AC7" s="8">
        <f t="shared" si="1"/>
        <v>262.5</v>
      </c>
      <c r="AD7" s="8">
        <f t="shared" si="0"/>
        <v>362.5</v>
      </c>
      <c r="AE7" s="8">
        <f t="shared" si="0"/>
        <v>225</v>
      </c>
      <c r="AF7" s="8">
        <f t="shared" si="0"/>
        <v>287.5</v>
      </c>
    </row>
    <row r="8" spans="1:61" ht="14.25" x14ac:dyDescent="0.2">
      <c r="A8" s="236">
        <v>2010</v>
      </c>
      <c r="B8" s="237">
        <v>7500</v>
      </c>
      <c r="C8" s="237">
        <v>8000</v>
      </c>
      <c r="D8" s="237">
        <v>8500</v>
      </c>
      <c r="E8" s="237">
        <v>10500</v>
      </c>
      <c r="F8" s="237">
        <v>10500</v>
      </c>
      <c r="G8" s="237">
        <v>11250</v>
      </c>
      <c r="H8" s="237">
        <v>13500</v>
      </c>
      <c r="I8" s="237">
        <v>14000</v>
      </c>
      <c r="J8" s="237">
        <v>14500</v>
      </c>
      <c r="K8" s="237">
        <v>14000</v>
      </c>
      <c r="L8" s="237">
        <v>14000</v>
      </c>
      <c r="M8" s="237">
        <v>14000</v>
      </c>
      <c r="N8" s="237">
        <v>11687.5</v>
      </c>
      <c r="O8" s="235"/>
      <c r="P8" s="235"/>
      <c r="Q8" s="235"/>
      <c r="R8" s="235"/>
      <c r="S8" s="235"/>
      <c r="T8" s="235"/>
      <c r="U8" s="235"/>
      <c r="W8" s="10">
        <v>40299</v>
      </c>
      <c r="X8" s="11">
        <v>10500</v>
      </c>
      <c r="Y8" s="11">
        <v>15500</v>
      </c>
      <c r="Z8" s="11">
        <v>10750</v>
      </c>
      <c r="AA8" s="11">
        <v>11500</v>
      </c>
      <c r="AB8" s="10">
        <v>40299</v>
      </c>
      <c r="AC8" s="8">
        <f t="shared" si="1"/>
        <v>262.5</v>
      </c>
      <c r="AD8" s="8">
        <f t="shared" si="0"/>
        <v>387.5</v>
      </c>
      <c r="AE8" s="8">
        <f t="shared" si="0"/>
        <v>268.75</v>
      </c>
      <c r="AF8" s="8">
        <f t="shared" si="0"/>
        <v>287.5</v>
      </c>
    </row>
    <row r="9" spans="1:61" ht="14.25" x14ac:dyDescent="0.2">
      <c r="A9" s="236">
        <v>2011</v>
      </c>
      <c r="B9" s="237">
        <v>14000</v>
      </c>
      <c r="C9" s="237">
        <v>14000</v>
      </c>
      <c r="D9" s="237">
        <v>14000</v>
      </c>
      <c r="E9" s="237">
        <v>14000</v>
      </c>
      <c r="F9" s="237">
        <v>14500</v>
      </c>
      <c r="G9" s="237" t="s">
        <v>62</v>
      </c>
      <c r="H9" s="237" t="s">
        <v>62</v>
      </c>
      <c r="I9" s="237" t="s">
        <v>62</v>
      </c>
      <c r="J9" s="237" t="s">
        <v>62</v>
      </c>
      <c r="K9" s="237" t="s">
        <v>62</v>
      </c>
      <c r="L9" s="237" t="s">
        <v>62</v>
      </c>
      <c r="M9" s="237" t="s">
        <v>62</v>
      </c>
      <c r="N9" s="237">
        <v>14000</v>
      </c>
      <c r="O9" s="235"/>
      <c r="P9" s="235"/>
      <c r="Q9" s="235"/>
      <c r="R9" s="235"/>
      <c r="S9" s="235"/>
      <c r="T9" s="235"/>
      <c r="U9" s="235"/>
      <c r="W9" s="10">
        <v>40330</v>
      </c>
      <c r="X9" s="11">
        <v>11250</v>
      </c>
      <c r="Y9" s="11">
        <v>16500</v>
      </c>
      <c r="Z9" s="11">
        <v>11000</v>
      </c>
      <c r="AA9" s="11">
        <v>15500</v>
      </c>
      <c r="AB9" s="10">
        <v>40330</v>
      </c>
      <c r="AC9" s="8">
        <f t="shared" si="1"/>
        <v>281.25</v>
      </c>
      <c r="AD9" s="8">
        <f t="shared" si="0"/>
        <v>412.5</v>
      </c>
      <c r="AE9" s="8">
        <f t="shared" si="0"/>
        <v>275</v>
      </c>
      <c r="AF9" s="8">
        <f t="shared" si="0"/>
        <v>387.5</v>
      </c>
    </row>
    <row r="10" spans="1:61" ht="15" thickBot="1" x14ac:dyDescent="0.25">
      <c r="A10" s="428" t="s">
        <v>296</v>
      </c>
      <c r="B10" s="428"/>
      <c r="C10" s="428"/>
      <c r="D10" s="428"/>
      <c r="E10" s="428"/>
      <c r="F10" s="428"/>
      <c r="G10" s="428"/>
      <c r="H10" s="428"/>
      <c r="I10" s="428"/>
      <c r="J10" s="428"/>
      <c r="K10" s="428"/>
      <c r="L10" s="428"/>
      <c r="M10" s="428"/>
      <c r="N10" s="146"/>
      <c r="O10" s="146"/>
      <c r="P10" s="146"/>
      <c r="Q10" s="146"/>
      <c r="R10" s="146"/>
      <c r="S10" s="146"/>
      <c r="T10" s="146"/>
      <c r="U10" s="146"/>
      <c r="V10" s="146"/>
      <c r="W10" s="10">
        <v>40360</v>
      </c>
      <c r="X10" s="11">
        <v>13500</v>
      </c>
      <c r="Y10" s="11">
        <v>17500</v>
      </c>
      <c r="Z10" s="11">
        <v>12000</v>
      </c>
      <c r="AA10" s="11">
        <v>17000</v>
      </c>
      <c r="AB10" s="10">
        <v>40360</v>
      </c>
      <c r="AC10" s="8">
        <f t="shared" si="1"/>
        <v>337.5</v>
      </c>
      <c r="AD10" s="8">
        <f t="shared" si="0"/>
        <v>437.5</v>
      </c>
      <c r="AE10" s="8">
        <f t="shared" si="0"/>
        <v>300</v>
      </c>
      <c r="AF10" s="8">
        <f t="shared" si="0"/>
        <v>425</v>
      </c>
      <c r="AV10" s="50" t="s">
        <v>90</v>
      </c>
      <c r="AW10" s="43">
        <v>9000</v>
      </c>
      <c r="AX10" s="43">
        <v>10000</v>
      </c>
      <c r="AY10" s="43">
        <v>11000</v>
      </c>
      <c r="AZ10" s="42">
        <v>10000</v>
      </c>
      <c r="BA10" s="42">
        <v>10000</v>
      </c>
      <c r="BB10" s="42">
        <v>13000</v>
      </c>
      <c r="BC10" s="42">
        <v>16000</v>
      </c>
      <c r="BD10" s="42">
        <v>16000</v>
      </c>
      <c r="BE10" s="42">
        <v>17000</v>
      </c>
      <c r="BF10" s="42">
        <v>16000</v>
      </c>
      <c r="BG10" s="42">
        <v>15000</v>
      </c>
      <c r="BH10" s="43">
        <v>15000</v>
      </c>
      <c r="BI10" s="47">
        <f>AVERAGE(AW10:BH10)</f>
        <v>13166.666666666666</v>
      </c>
    </row>
    <row r="11" spans="1:61" ht="14.25" x14ac:dyDescent="0.2">
      <c r="W11" s="10">
        <v>40391</v>
      </c>
      <c r="X11" s="11">
        <v>14000</v>
      </c>
      <c r="Y11" s="11">
        <v>18000</v>
      </c>
      <c r="Z11" s="11">
        <v>12500</v>
      </c>
      <c r="AA11" s="11">
        <v>16000</v>
      </c>
      <c r="AB11" s="10">
        <v>40391</v>
      </c>
      <c r="AC11" s="8">
        <f t="shared" si="1"/>
        <v>350</v>
      </c>
      <c r="AD11" s="8">
        <f t="shared" si="0"/>
        <v>450</v>
      </c>
      <c r="AE11" s="8">
        <f t="shared" si="0"/>
        <v>312.5</v>
      </c>
      <c r="AF11" s="8">
        <f t="shared" si="0"/>
        <v>400</v>
      </c>
    </row>
    <row r="12" spans="1:61" ht="14.25" x14ac:dyDescent="0.2">
      <c r="A12" s="426" t="s">
        <v>326</v>
      </c>
      <c r="B12" s="427"/>
      <c r="C12" s="427"/>
      <c r="D12" s="427"/>
      <c r="E12" s="427"/>
      <c r="F12" s="427"/>
      <c r="G12" s="427"/>
      <c r="H12" s="427"/>
      <c r="I12" s="427"/>
      <c r="J12" s="427"/>
      <c r="K12" s="427"/>
      <c r="L12" s="427"/>
      <c r="M12" s="427"/>
      <c r="N12" s="427"/>
      <c r="W12" s="10">
        <v>40422</v>
      </c>
      <c r="X12" s="11">
        <v>14500</v>
      </c>
      <c r="Y12" s="11">
        <v>20000</v>
      </c>
      <c r="Z12" s="11">
        <v>12500</v>
      </c>
      <c r="AA12" s="11">
        <v>16000</v>
      </c>
      <c r="AB12" s="10">
        <v>40422</v>
      </c>
      <c r="AC12" s="8">
        <f t="shared" si="1"/>
        <v>362.5</v>
      </c>
      <c r="AD12" s="8">
        <f t="shared" si="0"/>
        <v>500</v>
      </c>
      <c r="AE12" s="8">
        <f t="shared" si="0"/>
        <v>312.5</v>
      </c>
      <c r="AF12" s="8">
        <f t="shared" si="0"/>
        <v>400</v>
      </c>
    </row>
    <row r="13" spans="1:61" ht="14.25" x14ac:dyDescent="0.2">
      <c r="A13" s="426" t="s">
        <v>47</v>
      </c>
      <c r="B13" s="427"/>
      <c r="C13" s="427"/>
      <c r="D13" s="427"/>
      <c r="E13" s="427"/>
      <c r="F13" s="427"/>
      <c r="G13" s="427"/>
      <c r="H13" s="427"/>
      <c r="I13" s="427"/>
      <c r="J13" s="427"/>
      <c r="K13" s="427"/>
      <c r="L13" s="427"/>
      <c r="M13" s="427"/>
      <c r="N13" s="427"/>
      <c r="W13" s="10">
        <v>40452</v>
      </c>
      <c r="X13" s="11">
        <v>14000</v>
      </c>
      <c r="Y13" s="11">
        <v>19500</v>
      </c>
      <c r="Z13" s="11">
        <v>13000</v>
      </c>
      <c r="AA13" s="11">
        <v>15000</v>
      </c>
      <c r="AB13" s="10">
        <v>40452</v>
      </c>
      <c r="AC13" s="8">
        <f t="shared" si="1"/>
        <v>350</v>
      </c>
      <c r="AD13" s="8">
        <f t="shared" si="0"/>
        <v>487.5</v>
      </c>
      <c r="AE13" s="8">
        <f t="shared" si="0"/>
        <v>325</v>
      </c>
      <c r="AF13" s="8">
        <f t="shared" si="0"/>
        <v>375</v>
      </c>
    </row>
    <row r="14" spans="1:61" ht="14.25" x14ac:dyDescent="0.2">
      <c r="A14" s="426" t="s">
        <v>48</v>
      </c>
      <c r="B14" s="427"/>
      <c r="C14" s="427"/>
      <c r="D14" s="427"/>
      <c r="E14" s="427"/>
      <c r="F14" s="427"/>
      <c r="G14" s="427"/>
      <c r="H14" s="427"/>
      <c r="I14" s="427"/>
      <c r="J14" s="427"/>
      <c r="K14" s="427"/>
      <c r="L14" s="427"/>
      <c r="M14" s="427"/>
      <c r="N14" s="427"/>
      <c r="W14" s="10">
        <v>40483</v>
      </c>
      <c r="X14" s="11">
        <v>14000</v>
      </c>
      <c r="Y14" s="11">
        <v>18000</v>
      </c>
      <c r="Z14" s="11">
        <v>13000</v>
      </c>
      <c r="AA14" s="11">
        <v>15000</v>
      </c>
      <c r="AB14" s="10">
        <v>40483</v>
      </c>
      <c r="AC14" s="8">
        <f t="shared" si="1"/>
        <v>350</v>
      </c>
      <c r="AD14" s="8">
        <f t="shared" si="0"/>
        <v>450</v>
      </c>
      <c r="AE14" s="8">
        <f t="shared" si="0"/>
        <v>325</v>
      </c>
      <c r="AF14" s="8">
        <f t="shared" si="0"/>
        <v>375</v>
      </c>
    </row>
    <row r="15" spans="1:61" ht="14.25" x14ac:dyDescent="0.2">
      <c r="W15" s="10">
        <v>40513</v>
      </c>
      <c r="X15" s="11">
        <v>14000</v>
      </c>
      <c r="Y15" s="11">
        <v>18000</v>
      </c>
      <c r="Z15" s="11">
        <v>13500</v>
      </c>
      <c r="AA15" s="11">
        <v>15500</v>
      </c>
      <c r="AB15" s="10">
        <v>40513</v>
      </c>
      <c r="AC15" s="8">
        <f t="shared" si="1"/>
        <v>350</v>
      </c>
      <c r="AD15" s="8">
        <f t="shared" si="0"/>
        <v>450</v>
      </c>
      <c r="AE15" s="8">
        <f t="shared" si="0"/>
        <v>337.5</v>
      </c>
      <c r="AF15" s="8">
        <f t="shared" si="0"/>
        <v>387.5</v>
      </c>
    </row>
    <row r="16" spans="1:61" ht="14.25" x14ac:dyDescent="0.2">
      <c r="A16" s="9" t="s">
        <v>49</v>
      </c>
      <c r="B16" s="9" t="s">
        <v>50</v>
      </c>
      <c r="C16" s="9" t="s">
        <v>51</v>
      </c>
      <c r="D16" s="9" t="s">
        <v>52</v>
      </c>
      <c r="E16" s="9" t="s">
        <v>53</v>
      </c>
      <c r="F16" s="9" t="s">
        <v>54</v>
      </c>
      <c r="G16" s="9" t="s">
        <v>55</v>
      </c>
      <c r="H16" s="9" t="s">
        <v>56</v>
      </c>
      <c r="I16" s="9" t="s">
        <v>57</v>
      </c>
      <c r="J16" s="9" t="s">
        <v>58</v>
      </c>
      <c r="K16" s="9" t="s">
        <v>59</v>
      </c>
      <c r="L16" s="9" t="s">
        <v>60</v>
      </c>
      <c r="M16" s="9" t="s">
        <v>61</v>
      </c>
      <c r="N16" s="9" t="s">
        <v>378</v>
      </c>
      <c r="T16" s="139"/>
      <c r="U16" s="139"/>
      <c r="W16" s="10">
        <v>40544</v>
      </c>
      <c r="X16" s="11">
        <v>14000</v>
      </c>
      <c r="Y16" s="11">
        <v>18000</v>
      </c>
      <c r="Z16" s="11">
        <v>13500</v>
      </c>
      <c r="AA16" s="11">
        <v>15500</v>
      </c>
      <c r="AB16" s="10">
        <v>40544</v>
      </c>
      <c r="AC16" s="8">
        <f t="shared" si="1"/>
        <v>350</v>
      </c>
      <c r="AD16" s="8">
        <f t="shared" si="0"/>
        <v>450</v>
      </c>
      <c r="AE16" s="8">
        <f t="shared" si="0"/>
        <v>337.5</v>
      </c>
      <c r="AF16" s="8">
        <f t="shared" si="0"/>
        <v>387.5</v>
      </c>
    </row>
    <row r="17" spans="1:32" ht="14.25" x14ac:dyDescent="0.2">
      <c r="A17" s="236">
        <v>2008</v>
      </c>
      <c r="B17" s="237">
        <v>10250</v>
      </c>
      <c r="C17" s="237">
        <v>10250</v>
      </c>
      <c r="D17" s="237">
        <v>12250</v>
      </c>
      <c r="E17" s="237">
        <v>11500</v>
      </c>
      <c r="F17" s="237">
        <v>12500</v>
      </c>
      <c r="G17" s="237">
        <v>13500</v>
      </c>
      <c r="H17" s="237">
        <v>13500</v>
      </c>
      <c r="I17" s="237">
        <v>13500</v>
      </c>
      <c r="J17" s="237">
        <v>13500</v>
      </c>
      <c r="K17" s="237">
        <v>13000</v>
      </c>
      <c r="L17" s="237">
        <v>12637.5</v>
      </c>
      <c r="M17" s="237">
        <v>12637.5</v>
      </c>
      <c r="N17" s="237">
        <v>12418.75</v>
      </c>
      <c r="T17" s="235"/>
      <c r="U17" s="235"/>
      <c r="W17" s="10">
        <v>40575</v>
      </c>
      <c r="X17" s="11">
        <v>14000</v>
      </c>
      <c r="Y17" s="11">
        <v>18500</v>
      </c>
      <c r="Z17" s="11">
        <v>13500</v>
      </c>
      <c r="AA17" s="11">
        <v>15500</v>
      </c>
      <c r="AB17" s="10">
        <v>40575</v>
      </c>
      <c r="AC17" s="8">
        <f t="shared" si="1"/>
        <v>350</v>
      </c>
      <c r="AD17" s="8">
        <f t="shared" si="0"/>
        <v>462.5</v>
      </c>
      <c r="AE17" s="8">
        <f t="shared" si="0"/>
        <v>337.5</v>
      </c>
      <c r="AF17" s="8">
        <f t="shared" si="0"/>
        <v>387.5</v>
      </c>
    </row>
    <row r="18" spans="1:32" ht="14.25" x14ac:dyDescent="0.2">
      <c r="A18" s="236">
        <v>2009</v>
      </c>
      <c r="B18" s="237">
        <v>11599</v>
      </c>
      <c r="C18" s="237">
        <v>11399</v>
      </c>
      <c r="D18" s="237">
        <v>11249.5</v>
      </c>
      <c r="E18" s="237">
        <v>10750</v>
      </c>
      <c r="F18" s="237">
        <v>11000</v>
      </c>
      <c r="G18" s="237">
        <v>9500</v>
      </c>
      <c r="H18" s="237">
        <v>9500</v>
      </c>
      <c r="I18" s="237">
        <v>9500</v>
      </c>
      <c r="J18" s="237">
        <v>9500</v>
      </c>
      <c r="K18" s="237">
        <v>9500</v>
      </c>
      <c r="L18" s="237">
        <v>10000</v>
      </c>
      <c r="M18" s="237">
        <v>10250</v>
      </c>
      <c r="N18" s="237">
        <v>10312.290000000001</v>
      </c>
      <c r="T18" s="235"/>
      <c r="U18" s="235"/>
      <c r="W18" s="10">
        <v>40603</v>
      </c>
      <c r="X18" s="11">
        <v>14000</v>
      </c>
      <c r="Y18" s="11">
        <v>18500</v>
      </c>
      <c r="Z18" s="11">
        <v>13500</v>
      </c>
      <c r="AA18" s="11">
        <v>15500</v>
      </c>
      <c r="AB18" s="10">
        <v>40603</v>
      </c>
      <c r="AC18" s="8">
        <f t="shared" ref="AC18:AF19" si="2">X18/40</f>
        <v>350</v>
      </c>
      <c r="AD18" s="8">
        <f t="shared" si="2"/>
        <v>462.5</v>
      </c>
      <c r="AE18" s="8">
        <f t="shared" si="2"/>
        <v>337.5</v>
      </c>
      <c r="AF18" s="8">
        <f t="shared" si="2"/>
        <v>387.5</v>
      </c>
    </row>
    <row r="19" spans="1:32" ht="14.25" x14ac:dyDescent="0.2">
      <c r="A19" s="239">
        <v>2010</v>
      </c>
      <c r="B19" s="240">
        <v>10500</v>
      </c>
      <c r="C19" s="240">
        <v>12000</v>
      </c>
      <c r="D19" s="240">
        <v>13500</v>
      </c>
      <c r="E19" s="240">
        <v>14500</v>
      </c>
      <c r="F19" s="240">
        <v>15500</v>
      </c>
      <c r="G19" s="240">
        <v>16500</v>
      </c>
      <c r="H19" s="240">
        <v>17500</v>
      </c>
      <c r="I19" s="240">
        <v>18000</v>
      </c>
      <c r="J19" s="240">
        <v>20000</v>
      </c>
      <c r="K19" s="240">
        <v>19500</v>
      </c>
      <c r="L19" s="240">
        <v>18000</v>
      </c>
      <c r="M19" s="240">
        <v>18000</v>
      </c>
      <c r="N19" s="240">
        <v>16125</v>
      </c>
      <c r="T19" s="235"/>
      <c r="U19" s="235"/>
      <c r="W19" s="10">
        <v>40634</v>
      </c>
      <c r="X19" s="11">
        <v>14000</v>
      </c>
      <c r="Y19" s="11">
        <v>19500</v>
      </c>
      <c r="Z19" s="11">
        <v>14250</v>
      </c>
      <c r="AA19" s="11">
        <v>16750</v>
      </c>
      <c r="AB19" s="10">
        <v>40634</v>
      </c>
      <c r="AC19" s="8">
        <f t="shared" si="2"/>
        <v>350</v>
      </c>
      <c r="AD19" s="8">
        <f t="shared" si="2"/>
        <v>487.5</v>
      </c>
      <c r="AE19" s="8">
        <f t="shared" si="2"/>
        <v>356.25</v>
      </c>
      <c r="AF19" s="8">
        <f t="shared" si="2"/>
        <v>418.75</v>
      </c>
    </row>
    <row r="20" spans="1:32" ht="14.25" x14ac:dyDescent="0.2">
      <c r="A20" s="241">
        <v>2011</v>
      </c>
      <c r="B20" s="242">
        <v>18000</v>
      </c>
      <c r="C20" s="242">
        <v>18500</v>
      </c>
      <c r="D20" s="242">
        <v>18500</v>
      </c>
      <c r="E20" s="242">
        <v>19500</v>
      </c>
      <c r="F20" s="242">
        <v>20250</v>
      </c>
      <c r="G20" s="242" t="s">
        <v>62</v>
      </c>
      <c r="H20" s="242" t="s">
        <v>62</v>
      </c>
      <c r="I20" s="242" t="s">
        <v>62</v>
      </c>
      <c r="J20" s="242" t="s">
        <v>62</v>
      </c>
      <c r="K20" s="242" t="s">
        <v>62</v>
      </c>
      <c r="L20" s="242" t="s">
        <v>62</v>
      </c>
      <c r="M20" s="242" t="s">
        <v>62</v>
      </c>
      <c r="N20" s="242">
        <v>18000</v>
      </c>
      <c r="T20" s="235"/>
      <c r="U20" s="235"/>
      <c r="W20" s="10">
        <v>40664</v>
      </c>
      <c r="X20" s="11">
        <v>14500</v>
      </c>
      <c r="Y20" s="11">
        <v>20250</v>
      </c>
      <c r="Z20" s="11">
        <v>13000</v>
      </c>
      <c r="AA20" s="11">
        <v>16750</v>
      </c>
      <c r="AB20" s="10">
        <v>40664</v>
      </c>
      <c r="AC20" s="8">
        <f>X20/40</f>
        <v>362.5</v>
      </c>
      <c r="AD20" s="8">
        <f>Y20/40</f>
        <v>506.25</v>
      </c>
      <c r="AE20" s="8">
        <f>Z20/40</f>
        <v>325</v>
      </c>
      <c r="AF20" s="8">
        <f>AA20/40</f>
        <v>418.75</v>
      </c>
    </row>
    <row r="21" spans="1:32" s="138" customFormat="1" x14ac:dyDescent="0.2">
      <c r="A21" s="429" t="s">
        <v>296</v>
      </c>
      <c r="B21" s="430" t="s">
        <v>63</v>
      </c>
      <c r="C21" s="430" t="s">
        <v>63</v>
      </c>
      <c r="D21" s="430" t="s">
        <v>63</v>
      </c>
      <c r="E21" s="430" t="s">
        <v>63</v>
      </c>
      <c r="F21" s="430" t="s">
        <v>63</v>
      </c>
      <c r="G21" s="430" t="s">
        <v>63</v>
      </c>
      <c r="H21" s="430" t="s">
        <v>63</v>
      </c>
      <c r="I21" s="430" t="s">
        <v>63</v>
      </c>
      <c r="J21" s="430" t="s">
        <v>63</v>
      </c>
      <c r="K21" s="430" t="s">
        <v>63</v>
      </c>
      <c r="L21" s="430" t="s">
        <v>63</v>
      </c>
      <c r="M21" s="430" t="s">
        <v>63</v>
      </c>
      <c r="N21" s="430" t="s">
        <v>63</v>
      </c>
      <c r="T21" s="238"/>
      <c r="U21" s="238"/>
    </row>
    <row r="23" spans="1:32" x14ac:dyDescent="0.2">
      <c r="A23" s="426" t="s">
        <v>327</v>
      </c>
      <c r="B23" s="427"/>
      <c r="C23" s="427"/>
      <c r="D23" s="427"/>
      <c r="E23" s="427"/>
      <c r="F23" s="427"/>
      <c r="G23" s="427"/>
      <c r="H23" s="427"/>
      <c r="I23" s="427"/>
      <c r="J23" s="427"/>
      <c r="K23" s="427"/>
      <c r="L23" s="427"/>
      <c r="M23" s="427"/>
      <c r="N23" s="427"/>
    </row>
    <row r="24" spans="1:32" x14ac:dyDescent="0.2">
      <c r="A24" s="426" t="s">
        <v>47</v>
      </c>
      <c r="B24" s="427"/>
      <c r="C24" s="427"/>
      <c r="D24" s="427"/>
      <c r="E24" s="427"/>
      <c r="F24" s="427"/>
      <c r="G24" s="427"/>
      <c r="H24" s="427"/>
      <c r="I24" s="427"/>
      <c r="J24" s="427"/>
      <c r="K24" s="427"/>
      <c r="L24" s="427"/>
      <c r="M24" s="427"/>
      <c r="N24" s="427"/>
    </row>
    <row r="25" spans="1:32" x14ac:dyDescent="0.2">
      <c r="A25" s="426" t="s">
        <v>48</v>
      </c>
      <c r="B25" s="427"/>
      <c r="C25" s="427"/>
      <c r="D25" s="427"/>
      <c r="E25" s="427"/>
      <c r="F25" s="427"/>
      <c r="G25" s="427"/>
      <c r="H25" s="427"/>
      <c r="I25" s="427"/>
      <c r="J25" s="427"/>
      <c r="K25" s="427"/>
      <c r="L25" s="427"/>
      <c r="M25" s="427"/>
      <c r="N25" s="427"/>
    </row>
    <row r="27" spans="1:32" x14ac:dyDescent="0.2">
      <c r="A27" s="9" t="s">
        <v>49</v>
      </c>
      <c r="B27" s="9" t="s">
        <v>50</v>
      </c>
      <c r="C27" s="9" t="s">
        <v>51</v>
      </c>
      <c r="D27" s="9" t="s">
        <v>52</v>
      </c>
      <c r="E27" s="9" t="s">
        <v>53</v>
      </c>
      <c r="F27" s="9" t="s">
        <v>54</v>
      </c>
      <c r="G27" s="9" t="s">
        <v>55</v>
      </c>
      <c r="H27" s="9" t="s">
        <v>56</v>
      </c>
      <c r="I27" s="9" t="s">
        <v>57</v>
      </c>
      <c r="J27" s="9" t="s">
        <v>58</v>
      </c>
      <c r="K27" s="9" t="s">
        <v>59</v>
      </c>
      <c r="L27" s="9" t="s">
        <v>60</v>
      </c>
      <c r="M27" s="9" t="s">
        <v>61</v>
      </c>
      <c r="N27" s="9" t="s">
        <v>378</v>
      </c>
      <c r="T27" s="139"/>
      <c r="U27" s="139"/>
    </row>
    <row r="28" spans="1:32" x14ac:dyDescent="0.2">
      <c r="A28" s="236">
        <v>2008</v>
      </c>
      <c r="B28" s="237">
        <v>6000</v>
      </c>
      <c r="C28" s="237">
        <v>6000</v>
      </c>
      <c r="D28" s="237">
        <v>6500</v>
      </c>
      <c r="E28" s="237">
        <v>8750</v>
      </c>
      <c r="F28" s="237">
        <v>8750</v>
      </c>
      <c r="G28" s="237">
        <v>9250</v>
      </c>
      <c r="H28" s="237">
        <v>9250</v>
      </c>
      <c r="I28" s="237">
        <v>9250</v>
      </c>
      <c r="J28" s="237">
        <v>9250</v>
      </c>
      <c r="K28" s="237">
        <v>8000</v>
      </c>
      <c r="L28" s="237">
        <v>6000</v>
      </c>
      <c r="M28" s="237">
        <v>5500</v>
      </c>
      <c r="N28" s="237">
        <v>7708.33</v>
      </c>
      <c r="T28" s="235"/>
      <c r="U28" s="235"/>
    </row>
    <row r="29" spans="1:32" x14ac:dyDescent="0.2">
      <c r="A29" s="236">
        <v>2009</v>
      </c>
      <c r="B29" s="237">
        <v>4500</v>
      </c>
      <c r="C29" s="237">
        <v>4500</v>
      </c>
      <c r="D29" s="237">
        <v>4500</v>
      </c>
      <c r="E29" s="237">
        <v>4500</v>
      </c>
      <c r="F29" s="237">
        <v>5000</v>
      </c>
      <c r="G29" s="237">
        <v>5750</v>
      </c>
      <c r="H29" s="237">
        <v>5500</v>
      </c>
      <c r="I29" s="237">
        <v>5000</v>
      </c>
      <c r="J29" s="237">
        <v>5250</v>
      </c>
      <c r="K29" s="237">
        <v>5250</v>
      </c>
      <c r="L29" s="237">
        <v>5750</v>
      </c>
      <c r="M29" s="237">
        <v>6250</v>
      </c>
      <c r="N29" s="237">
        <v>5145.83</v>
      </c>
      <c r="T29" s="235"/>
      <c r="U29" s="235"/>
    </row>
    <row r="30" spans="1:32" x14ac:dyDescent="0.2">
      <c r="A30" s="236">
        <v>2010</v>
      </c>
      <c r="B30" s="237">
        <v>6750</v>
      </c>
      <c r="C30" s="237">
        <v>7250</v>
      </c>
      <c r="D30" s="237">
        <v>7750</v>
      </c>
      <c r="E30" s="237">
        <v>9000</v>
      </c>
      <c r="F30" s="237">
        <v>10750</v>
      </c>
      <c r="G30" s="237">
        <v>11000</v>
      </c>
      <c r="H30" s="237">
        <v>12000</v>
      </c>
      <c r="I30" s="237">
        <v>12500</v>
      </c>
      <c r="J30" s="237">
        <v>12500</v>
      </c>
      <c r="K30" s="237">
        <v>13000</v>
      </c>
      <c r="L30" s="237">
        <v>13000</v>
      </c>
      <c r="M30" s="237">
        <v>13500</v>
      </c>
      <c r="N30" s="237">
        <v>10750</v>
      </c>
      <c r="T30" s="235"/>
      <c r="U30" s="235"/>
    </row>
    <row r="31" spans="1:32" x14ac:dyDescent="0.2">
      <c r="A31" s="236">
        <v>2011</v>
      </c>
      <c r="B31" s="237">
        <v>13500</v>
      </c>
      <c r="C31" s="237">
        <v>13500</v>
      </c>
      <c r="D31" s="237">
        <v>13500</v>
      </c>
      <c r="E31" s="237">
        <v>14250</v>
      </c>
      <c r="F31" s="237">
        <v>13000</v>
      </c>
      <c r="G31" s="237" t="s">
        <v>62</v>
      </c>
      <c r="H31" s="237" t="s">
        <v>62</v>
      </c>
      <c r="I31" s="237" t="s">
        <v>62</v>
      </c>
      <c r="J31" s="237" t="s">
        <v>62</v>
      </c>
      <c r="K31" s="237" t="s">
        <v>62</v>
      </c>
      <c r="L31" s="237" t="s">
        <v>62</v>
      </c>
      <c r="M31" s="237" t="s">
        <v>62</v>
      </c>
      <c r="N31" s="237">
        <v>13500</v>
      </c>
      <c r="T31" s="235"/>
      <c r="U31" s="235"/>
    </row>
    <row r="32" spans="1:32" s="138" customFormat="1" x14ac:dyDescent="0.2">
      <c r="A32" s="429" t="s">
        <v>296</v>
      </c>
      <c r="B32" s="430" t="s">
        <v>63</v>
      </c>
      <c r="C32" s="430" t="s">
        <v>63</v>
      </c>
      <c r="D32" s="430" t="s">
        <v>63</v>
      </c>
      <c r="E32" s="430" t="s">
        <v>63</v>
      </c>
      <c r="F32" s="430" t="s">
        <v>63</v>
      </c>
      <c r="G32" s="430" t="s">
        <v>63</v>
      </c>
      <c r="H32" s="430" t="s">
        <v>63</v>
      </c>
      <c r="I32" s="430" t="s">
        <v>63</v>
      </c>
      <c r="J32" s="430" t="s">
        <v>63</v>
      </c>
      <c r="K32" s="430" t="s">
        <v>63</v>
      </c>
      <c r="L32" s="430" t="s">
        <v>63</v>
      </c>
      <c r="M32" s="430" t="s">
        <v>63</v>
      </c>
      <c r="N32" s="430" t="s">
        <v>63</v>
      </c>
      <c r="T32" s="238"/>
      <c r="U32" s="238"/>
    </row>
    <row r="34" spans="1:21" x14ac:dyDescent="0.2">
      <c r="A34" s="426" t="s">
        <v>328</v>
      </c>
      <c r="B34" s="427"/>
      <c r="C34" s="427"/>
      <c r="D34" s="427"/>
      <c r="E34" s="427"/>
      <c r="F34" s="427"/>
      <c r="G34" s="427"/>
      <c r="H34" s="427"/>
      <c r="I34" s="427"/>
      <c r="J34" s="427"/>
      <c r="K34" s="427"/>
      <c r="L34" s="427"/>
      <c r="M34" s="427"/>
      <c r="N34" s="427"/>
    </row>
    <row r="35" spans="1:21" x14ac:dyDescent="0.2">
      <c r="A35" s="426" t="s">
        <v>47</v>
      </c>
      <c r="B35" s="427"/>
      <c r="C35" s="427"/>
      <c r="D35" s="427"/>
      <c r="E35" s="427"/>
      <c r="F35" s="427"/>
      <c r="G35" s="427"/>
      <c r="H35" s="427"/>
      <c r="I35" s="427"/>
      <c r="J35" s="427"/>
      <c r="K35" s="427"/>
      <c r="L35" s="427"/>
      <c r="M35" s="427"/>
      <c r="N35" s="427"/>
    </row>
    <row r="36" spans="1:21" x14ac:dyDescent="0.2">
      <c r="A36" s="426" t="s">
        <v>48</v>
      </c>
      <c r="B36" s="427"/>
      <c r="C36" s="427"/>
      <c r="D36" s="427"/>
      <c r="E36" s="427"/>
      <c r="F36" s="427"/>
      <c r="G36" s="427"/>
      <c r="H36" s="427"/>
      <c r="I36" s="427"/>
      <c r="J36" s="427"/>
      <c r="K36" s="427"/>
      <c r="L36" s="427"/>
      <c r="M36" s="427"/>
      <c r="N36" s="427"/>
    </row>
    <row r="38" spans="1:21" x14ac:dyDescent="0.2">
      <c r="A38" s="9" t="s">
        <v>49</v>
      </c>
      <c r="B38" s="9" t="s">
        <v>50</v>
      </c>
      <c r="C38" s="9" t="s">
        <v>51</v>
      </c>
      <c r="D38" s="9" t="s">
        <v>52</v>
      </c>
      <c r="E38" s="9" t="s">
        <v>53</v>
      </c>
      <c r="F38" s="9" t="s">
        <v>54</v>
      </c>
      <c r="G38" s="9" t="s">
        <v>55</v>
      </c>
      <c r="H38" s="9" t="s">
        <v>56</v>
      </c>
      <c r="I38" s="9" t="s">
        <v>57</v>
      </c>
      <c r="J38" s="9" t="s">
        <v>58</v>
      </c>
      <c r="K38" s="9" t="s">
        <v>59</v>
      </c>
      <c r="L38" s="9" t="s">
        <v>60</v>
      </c>
      <c r="M38" s="9" t="s">
        <v>61</v>
      </c>
      <c r="N38" s="9" t="s">
        <v>378</v>
      </c>
      <c r="T38" s="139"/>
      <c r="U38" s="139"/>
    </row>
    <row r="39" spans="1:21" x14ac:dyDescent="0.2">
      <c r="A39" s="236">
        <v>2008</v>
      </c>
      <c r="B39" s="237">
        <v>9000</v>
      </c>
      <c r="C39" s="237">
        <v>9000</v>
      </c>
      <c r="D39" s="237">
        <v>12000</v>
      </c>
      <c r="E39" s="237">
        <v>13000</v>
      </c>
      <c r="F39" s="237">
        <v>14000</v>
      </c>
      <c r="G39" s="237">
        <v>15000</v>
      </c>
      <c r="H39" s="237">
        <v>15000</v>
      </c>
      <c r="I39" s="237">
        <v>15000</v>
      </c>
      <c r="J39" s="237">
        <v>9750</v>
      </c>
      <c r="K39" s="237">
        <v>8500</v>
      </c>
      <c r="L39" s="237">
        <v>7250</v>
      </c>
      <c r="M39" s="237">
        <v>6000</v>
      </c>
      <c r="N39" s="237">
        <v>11125</v>
      </c>
      <c r="T39" s="235"/>
      <c r="U39" s="235"/>
    </row>
    <row r="40" spans="1:21" x14ac:dyDescent="0.2">
      <c r="A40" s="236">
        <v>2009</v>
      </c>
      <c r="B40" s="237">
        <v>5500</v>
      </c>
      <c r="C40" s="237">
        <v>5500</v>
      </c>
      <c r="D40" s="237">
        <v>5500</v>
      </c>
      <c r="E40" s="237">
        <v>7500</v>
      </c>
      <c r="F40" s="237">
        <v>7500</v>
      </c>
      <c r="G40" s="237">
        <v>8000</v>
      </c>
      <c r="H40" s="237">
        <v>7500</v>
      </c>
      <c r="I40" s="237">
        <v>7000</v>
      </c>
      <c r="J40" s="237">
        <v>6500</v>
      </c>
      <c r="K40" s="237">
        <v>6500</v>
      </c>
      <c r="L40" s="237">
        <v>6750</v>
      </c>
      <c r="M40" s="237">
        <v>7250</v>
      </c>
      <c r="N40" s="237">
        <v>6750</v>
      </c>
      <c r="T40" s="235"/>
      <c r="U40" s="235"/>
    </row>
    <row r="41" spans="1:21" x14ac:dyDescent="0.2">
      <c r="A41" s="236">
        <v>2010</v>
      </c>
      <c r="B41" s="237">
        <v>8500</v>
      </c>
      <c r="C41" s="237">
        <v>9750</v>
      </c>
      <c r="D41" s="237">
        <v>11000</v>
      </c>
      <c r="E41" s="237">
        <v>11500</v>
      </c>
      <c r="F41" s="237">
        <v>11500</v>
      </c>
      <c r="G41" s="237">
        <v>15500</v>
      </c>
      <c r="H41" s="237">
        <v>17000</v>
      </c>
      <c r="I41" s="237">
        <v>16000</v>
      </c>
      <c r="J41" s="237">
        <v>16000</v>
      </c>
      <c r="K41" s="237">
        <v>15000</v>
      </c>
      <c r="L41" s="237">
        <v>15000</v>
      </c>
      <c r="M41" s="237">
        <v>15500</v>
      </c>
      <c r="N41" s="237">
        <v>13520.83</v>
      </c>
      <c r="T41" s="235"/>
      <c r="U41" s="235"/>
    </row>
    <row r="42" spans="1:21" x14ac:dyDescent="0.2">
      <c r="A42" s="236">
        <v>2011</v>
      </c>
      <c r="B42" s="237">
        <v>15500</v>
      </c>
      <c r="C42" s="237">
        <v>15500</v>
      </c>
      <c r="D42" s="237">
        <v>15500</v>
      </c>
      <c r="E42" s="237">
        <v>16750</v>
      </c>
      <c r="F42" s="237">
        <v>16750</v>
      </c>
      <c r="G42" s="237" t="s">
        <v>62</v>
      </c>
      <c r="H42" s="237" t="s">
        <v>62</v>
      </c>
      <c r="I42" s="237" t="s">
        <v>62</v>
      </c>
      <c r="J42" s="237" t="s">
        <v>62</v>
      </c>
      <c r="K42" s="237" t="s">
        <v>62</v>
      </c>
      <c r="L42" s="237" t="s">
        <v>62</v>
      </c>
      <c r="M42" s="237" t="s">
        <v>62</v>
      </c>
      <c r="N42" s="237">
        <v>15500</v>
      </c>
      <c r="T42" s="235"/>
      <c r="U42" s="235"/>
    </row>
    <row r="43" spans="1:21" s="138" customFormat="1" x14ac:dyDescent="0.2">
      <c r="A43" s="429" t="s">
        <v>296</v>
      </c>
      <c r="B43" s="430" t="s">
        <v>63</v>
      </c>
      <c r="C43" s="430" t="s">
        <v>63</v>
      </c>
      <c r="D43" s="430" t="s">
        <v>63</v>
      </c>
      <c r="E43" s="430" t="s">
        <v>63</v>
      </c>
      <c r="F43" s="430" t="s">
        <v>63</v>
      </c>
      <c r="G43" s="430" t="s">
        <v>63</v>
      </c>
      <c r="H43" s="430" t="s">
        <v>63</v>
      </c>
      <c r="I43" s="430" t="s">
        <v>63</v>
      </c>
      <c r="J43" s="430" t="s">
        <v>63</v>
      </c>
      <c r="K43" s="430" t="s">
        <v>63</v>
      </c>
      <c r="L43" s="430" t="s">
        <v>63</v>
      </c>
      <c r="M43" s="430" t="s">
        <v>63</v>
      </c>
      <c r="N43" s="430" t="s">
        <v>63</v>
      </c>
      <c r="T43" s="238"/>
      <c r="U43" s="238"/>
    </row>
  </sheetData>
  <mergeCells count="16">
    <mergeCell ref="A34:N34"/>
    <mergeCell ref="A35:N35"/>
    <mergeCell ref="A36:N36"/>
    <mergeCell ref="A43:N43"/>
    <mergeCell ref="A14:N14"/>
    <mergeCell ref="A21:N21"/>
    <mergeCell ref="A32:N32"/>
    <mergeCell ref="A23:N23"/>
    <mergeCell ref="A24:N24"/>
    <mergeCell ref="A25:N25"/>
    <mergeCell ref="A1:N1"/>
    <mergeCell ref="A2:N2"/>
    <mergeCell ref="A3:N3"/>
    <mergeCell ref="A12:N12"/>
    <mergeCell ref="A13:N13"/>
    <mergeCell ref="A10:M10"/>
  </mergeCells>
  <printOptions horizontalCentered="1" verticalCentered="1"/>
  <pageMargins left="0.70866141732283472" right="0.70866141732283472" top="0.74803149606299213" bottom="0.74803149606299213" header="0.31496062992125984" footer="0.31496062992125984"/>
  <pageSetup paperSize="119" scale="83" orientation="landscape" horizontalDpi="300" verticalDpi="300" r:id="rId1"/>
  <headerFooter>
    <oddFooter>&amp;C&amp;10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U19"/>
  <sheetViews>
    <sheetView zoomScaleNormal="100" workbookViewId="0"/>
  </sheetViews>
  <sheetFormatPr baseColWidth="10" defaultRowHeight="14.25" x14ac:dyDescent="0.2"/>
  <sheetData>
    <row r="19" spans="1:21" s="256" customFormat="1" ht="18.75" customHeight="1" x14ac:dyDescent="0.2">
      <c r="A19" s="431"/>
      <c r="B19" s="432"/>
      <c r="C19" s="432"/>
      <c r="D19" s="432"/>
      <c r="E19" s="432"/>
      <c r="F19" s="432"/>
      <c r="G19" s="432"/>
      <c r="H19" s="432"/>
      <c r="I19" s="432"/>
      <c r="J19" s="432"/>
      <c r="K19" s="432"/>
      <c r="L19" s="432"/>
      <c r="M19" s="432"/>
      <c r="N19" s="432"/>
      <c r="T19" s="257"/>
      <c r="U19" s="257"/>
    </row>
  </sheetData>
  <mergeCells count="1">
    <mergeCell ref="A19:N19"/>
  </mergeCells>
  <printOptions horizontalCentered="1" verticalCentered="1"/>
  <pageMargins left="0.70866141732283472" right="0.70866141732283472" top="1.299212598425197" bottom="0.74803149606299213" header="0.31496062992125984" footer="0.31496062992125984"/>
  <pageSetup paperSize="119" scale="95" orientation="portrait" horizontalDpi="300" verticalDpi="300" r:id="rId1"/>
  <headerFooter>
    <oddFooter>&amp;C13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203"/>
  <sheetViews>
    <sheetView topLeftCell="B1" zoomScaleNormal="100" workbookViewId="0">
      <selection sqref="A1:O1"/>
    </sheetView>
  </sheetViews>
  <sheetFormatPr baseColWidth="10" defaultRowHeight="12.75" x14ac:dyDescent="0.2"/>
  <cols>
    <col min="1" max="1" width="9.5" style="25" bestFit="1" customWidth="1"/>
    <col min="2" max="2" width="4.125" style="25" bestFit="1" customWidth="1"/>
    <col min="3" max="3" width="8" style="25" bestFit="1" customWidth="1"/>
    <col min="4" max="4" width="7.75" style="25" bestFit="1" customWidth="1"/>
    <col min="5" max="5" width="7.375" style="25" bestFit="1" customWidth="1"/>
    <col min="6" max="6" width="8" style="25" bestFit="1" customWidth="1"/>
    <col min="7" max="7" width="7.75" style="25" bestFit="1" customWidth="1"/>
    <col min="8" max="8" width="7.375" style="25" bestFit="1" customWidth="1"/>
    <col min="9" max="9" width="8.125" style="25" bestFit="1" customWidth="1"/>
    <col min="10" max="10" width="7.875" style="25" bestFit="1" customWidth="1"/>
    <col min="11" max="11" width="7.375" style="25" bestFit="1" customWidth="1"/>
    <col min="12" max="12" width="8" style="299" customWidth="1"/>
    <col min="13" max="13" width="8" style="25" bestFit="1" customWidth="1"/>
    <col min="14" max="14" width="7.25" style="299" bestFit="1" customWidth="1"/>
    <col min="15" max="15" width="8" style="25" bestFit="1" customWidth="1"/>
    <col min="16" max="16" width="8.75" style="25" customWidth="1"/>
    <col min="17" max="17" width="6.875" style="25" bestFit="1" customWidth="1"/>
    <col min="18" max="18" width="7.625" style="25" customWidth="1"/>
    <col min="19" max="19" width="9.125" style="25" bestFit="1" customWidth="1"/>
    <col min="20" max="20" width="6.625" style="25" bestFit="1" customWidth="1"/>
    <col min="21" max="21" width="8.375" style="25" bestFit="1" customWidth="1"/>
    <col min="22" max="22" width="8.125" style="25" bestFit="1" customWidth="1"/>
    <col min="23" max="24" width="4.875" style="25" customWidth="1"/>
    <col min="25" max="25" width="6.5" style="25" bestFit="1" customWidth="1"/>
    <col min="26" max="26" width="6.75" style="25" bestFit="1" customWidth="1"/>
    <col min="27" max="30" width="11" style="25"/>
    <col min="31" max="31" width="16.125" style="25" customWidth="1"/>
    <col min="32" max="16384" width="11" style="25"/>
  </cols>
  <sheetData>
    <row r="1" spans="1:63" s="128" customFormat="1" x14ac:dyDescent="0.2">
      <c r="A1" s="481" t="s">
        <v>381</v>
      </c>
      <c r="B1" s="481"/>
      <c r="C1" s="481"/>
      <c r="D1" s="481"/>
      <c r="E1" s="481"/>
      <c r="F1" s="481"/>
      <c r="G1" s="481"/>
      <c r="H1" s="481"/>
      <c r="I1" s="481"/>
      <c r="J1" s="481"/>
      <c r="K1" s="481"/>
      <c r="L1" s="481"/>
      <c r="M1" s="481"/>
      <c r="N1" s="481"/>
      <c r="O1" s="481"/>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row>
    <row r="2" spans="1:63" ht="13.5" thickBot="1" x14ac:dyDescent="0.25">
      <c r="A2" s="482" t="s">
        <v>293</v>
      </c>
      <c r="B2" s="492" t="s">
        <v>342</v>
      </c>
      <c r="C2" s="489" t="s">
        <v>186</v>
      </c>
      <c r="D2" s="490"/>
      <c r="E2" s="491"/>
      <c r="F2" s="489" t="s">
        <v>187</v>
      </c>
      <c r="G2" s="490"/>
      <c r="H2" s="491"/>
      <c r="I2" s="489" t="s">
        <v>188</v>
      </c>
      <c r="J2" s="490"/>
      <c r="K2" s="491"/>
      <c r="L2" s="489" t="s">
        <v>189</v>
      </c>
      <c r="M2" s="490"/>
      <c r="N2" s="491"/>
      <c r="O2" s="489" t="s">
        <v>190</v>
      </c>
      <c r="P2" s="490"/>
      <c r="Q2" s="491"/>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row>
    <row r="3" spans="1:63" ht="13.5" thickTop="1" x14ac:dyDescent="0.2">
      <c r="A3" s="483"/>
      <c r="B3" s="493"/>
      <c r="C3" s="327">
        <v>2011</v>
      </c>
      <c r="D3" s="327">
        <v>2010</v>
      </c>
      <c r="E3" s="327" t="s">
        <v>380</v>
      </c>
      <c r="F3" s="327">
        <v>2011</v>
      </c>
      <c r="G3" s="327">
        <v>2010</v>
      </c>
      <c r="H3" s="327" t="s">
        <v>380</v>
      </c>
      <c r="I3" s="327">
        <v>2011</v>
      </c>
      <c r="J3" s="327">
        <v>2010</v>
      </c>
      <c r="K3" s="327" t="s">
        <v>380</v>
      </c>
      <c r="L3" s="327">
        <v>2011</v>
      </c>
      <c r="M3" s="327">
        <v>2010</v>
      </c>
      <c r="N3" s="327" t="s">
        <v>380</v>
      </c>
      <c r="O3" s="351">
        <v>2011</v>
      </c>
      <c r="P3" s="351">
        <v>2010</v>
      </c>
      <c r="Q3" s="351" t="s">
        <v>380</v>
      </c>
      <c r="R3" s="145"/>
      <c r="S3" s="145"/>
      <c r="T3" s="145"/>
      <c r="U3" s="145"/>
      <c r="V3" s="145"/>
      <c r="W3" s="145"/>
      <c r="X3" s="145"/>
      <c r="Y3" s="145"/>
      <c r="Z3" s="299"/>
      <c r="AA3" s="299"/>
      <c r="AB3" s="299"/>
      <c r="AC3" s="299"/>
      <c r="AD3" s="299"/>
      <c r="AE3" s="452" t="s">
        <v>108</v>
      </c>
      <c r="AF3" s="453"/>
      <c r="AG3" s="453"/>
      <c r="AH3" s="453"/>
      <c r="AI3" s="453"/>
      <c r="AJ3" s="453"/>
      <c r="AK3" s="453"/>
      <c r="AL3" s="453"/>
      <c r="AM3" s="453"/>
      <c r="AN3" s="453"/>
      <c r="AO3" s="453"/>
      <c r="AP3" s="453"/>
      <c r="AQ3" s="453"/>
      <c r="AR3" s="453"/>
      <c r="AS3" s="453"/>
      <c r="AT3" s="454"/>
      <c r="AU3" s="299"/>
      <c r="AV3" s="452" t="s">
        <v>155</v>
      </c>
      <c r="AW3" s="453"/>
      <c r="AX3" s="453"/>
      <c r="AY3" s="453"/>
      <c r="AZ3" s="453"/>
      <c r="BA3" s="453"/>
      <c r="BB3" s="453"/>
      <c r="BC3" s="453"/>
      <c r="BD3" s="453"/>
      <c r="BE3" s="453"/>
      <c r="BF3" s="453"/>
      <c r="BG3" s="453"/>
      <c r="BH3" s="453"/>
      <c r="BI3" s="453"/>
      <c r="BJ3" s="453"/>
      <c r="BK3" s="454"/>
    </row>
    <row r="4" spans="1:63" ht="13.5" thickBot="1" x14ac:dyDescent="0.25">
      <c r="A4" s="150" t="s">
        <v>294</v>
      </c>
      <c r="B4" s="86"/>
      <c r="C4" s="86"/>
      <c r="D4" s="86"/>
      <c r="E4" s="86"/>
      <c r="F4" s="86"/>
      <c r="G4" s="86"/>
      <c r="H4" s="86"/>
      <c r="I4" s="86"/>
      <c r="J4" s="86"/>
      <c r="K4" s="86"/>
      <c r="L4" s="300"/>
      <c r="M4" s="86"/>
      <c r="N4" s="300"/>
      <c r="O4" s="352"/>
      <c r="P4" s="138"/>
      <c r="Q4" s="353"/>
      <c r="R4" s="138"/>
      <c r="S4" s="138"/>
      <c r="T4" s="138"/>
      <c r="U4" s="138"/>
      <c r="V4" s="138"/>
      <c r="W4" s="138"/>
      <c r="X4" s="138"/>
      <c r="Y4" s="138"/>
      <c r="Z4" s="299"/>
      <c r="AA4" s="299"/>
      <c r="AB4" s="299"/>
      <c r="AC4" s="299"/>
      <c r="AD4" s="299"/>
      <c r="AE4" s="455" t="s">
        <v>68</v>
      </c>
      <c r="AF4" s="456"/>
      <c r="AG4" s="456"/>
      <c r="AH4" s="456"/>
      <c r="AI4" s="456"/>
      <c r="AJ4" s="456"/>
      <c r="AK4" s="456"/>
      <c r="AL4" s="456"/>
      <c r="AM4" s="456"/>
      <c r="AN4" s="456"/>
      <c r="AO4" s="456"/>
      <c r="AP4" s="456"/>
      <c r="AQ4" s="456"/>
      <c r="AR4" s="456"/>
      <c r="AS4" s="456"/>
      <c r="AT4" s="457"/>
      <c r="AU4" s="299"/>
      <c r="AV4" s="455" t="s">
        <v>68</v>
      </c>
      <c r="AW4" s="456"/>
      <c r="AX4" s="456"/>
      <c r="AY4" s="456"/>
      <c r="AZ4" s="456"/>
      <c r="BA4" s="456"/>
      <c r="BB4" s="456"/>
      <c r="BC4" s="456"/>
      <c r="BD4" s="456"/>
      <c r="BE4" s="456"/>
      <c r="BF4" s="456"/>
      <c r="BG4" s="456"/>
      <c r="BH4" s="456"/>
      <c r="BI4" s="456"/>
      <c r="BJ4" s="456"/>
      <c r="BK4" s="457"/>
    </row>
    <row r="5" spans="1:63" ht="13.5" thickTop="1" x14ac:dyDescent="0.2">
      <c r="A5" s="433" t="s">
        <v>341</v>
      </c>
      <c r="B5" s="76" t="s">
        <v>122</v>
      </c>
      <c r="C5" s="77">
        <v>215</v>
      </c>
      <c r="D5" s="77">
        <v>130</v>
      </c>
      <c r="E5" s="78">
        <f>C5/D5-1</f>
        <v>0.65384615384615374</v>
      </c>
      <c r="F5" s="77">
        <v>220</v>
      </c>
      <c r="G5" s="77">
        <v>137.5</v>
      </c>
      <c r="H5" s="78">
        <f>F5/G5-1</f>
        <v>0.60000000000000009</v>
      </c>
      <c r="I5" s="77">
        <v>235</v>
      </c>
      <c r="J5" s="77">
        <v>145</v>
      </c>
      <c r="K5" s="78">
        <f>I5/J5-1</f>
        <v>0.6206896551724137</v>
      </c>
      <c r="L5" s="301">
        <v>245</v>
      </c>
      <c r="M5" s="77">
        <v>155</v>
      </c>
      <c r="N5" s="78">
        <f>L5/M5-1</f>
        <v>0.58064516129032251</v>
      </c>
      <c r="O5" s="301">
        <v>245</v>
      </c>
      <c r="P5" s="77">
        <v>160</v>
      </c>
      <c r="Q5" s="78">
        <f>O5/P5-1</f>
        <v>0.53125</v>
      </c>
      <c r="R5" s="138"/>
      <c r="S5" s="138"/>
      <c r="T5" s="315"/>
      <c r="U5" s="138"/>
      <c r="V5" s="138"/>
      <c r="W5" s="315"/>
      <c r="X5" s="138"/>
      <c r="Y5" s="138"/>
      <c r="Z5" s="315"/>
      <c r="AA5" s="299"/>
      <c r="AB5" s="299"/>
      <c r="AC5" s="299"/>
      <c r="AD5" s="299"/>
      <c r="AE5" s="475" t="s">
        <v>109</v>
      </c>
      <c r="AF5" s="475"/>
      <c r="AG5" s="475"/>
      <c r="AH5" s="475"/>
      <c r="AI5" s="475"/>
      <c r="AJ5" s="475"/>
      <c r="AK5" s="475"/>
      <c r="AL5" s="475"/>
      <c r="AM5" s="475"/>
      <c r="AN5" s="475"/>
      <c r="AO5" s="475"/>
      <c r="AP5" s="475"/>
      <c r="AQ5" s="475"/>
      <c r="AR5" s="475"/>
      <c r="AS5" s="475"/>
      <c r="AT5" s="475"/>
      <c r="AU5" s="299"/>
      <c r="AV5" s="475" t="s">
        <v>109</v>
      </c>
      <c r="AW5" s="475"/>
      <c r="AX5" s="475"/>
      <c r="AY5" s="475"/>
      <c r="AZ5" s="475"/>
      <c r="BA5" s="475"/>
      <c r="BB5" s="475"/>
      <c r="BC5" s="475"/>
      <c r="BD5" s="475"/>
      <c r="BE5" s="475"/>
      <c r="BF5" s="475"/>
      <c r="BG5" s="475"/>
      <c r="BH5" s="475"/>
      <c r="BI5" s="475"/>
      <c r="BJ5" s="475"/>
      <c r="BK5" s="475"/>
    </row>
    <row r="6" spans="1:63" x14ac:dyDescent="0.2">
      <c r="A6" s="434"/>
      <c r="B6" s="79" t="s">
        <v>123</v>
      </c>
      <c r="C6" s="80">
        <v>240</v>
      </c>
      <c r="D6" s="80">
        <v>150</v>
      </c>
      <c r="E6" s="81">
        <f t="shared" ref="E6:E16" si="0">C6/D6-1</f>
        <v>0.60000000000000009</v>
      </c>
      <c r="F6" s="80">
        <v>250</v>
      </c>
      <c r="G6" s="80">
        <v>152.5</v>
      </c>
      <c r="H6" s="81">
        <f t="shared" ref="H6:H16" si="1">F6/G6-1</f>
        <v>0.63934426229508201</v>
      </c>
      <c r="I6" s="80">
        <v>275</v>
      </c>
      <c r="J6" s="80">
        <v>155</v>
      </c>
      <c r="K6" s="81">
        <f t="shared" ref="K6:K16" si="2">I6/J6-1</f>
        <v>0.77419354838709675</v>
      </c>
      <c r="L6" s="302">
        <v>277.5</v>
      </c>
      <c r="M6" s="80">
        <v>180</v>
      </c>
      <c r="N6" s="81">
        <f t="shared" ref="N6:N16" si="3">L6/M6-1</f>
        <v>0.54166666666666674</v>
      </c>
      <c r="O6" s="302">
        <v>277.5</v>
      </c>
      <c r="P6" s="80">
        <v>185</v>
      </c>
      <c r="Q6" s="81">
        <f t="shared" ref="Q6:Q16" si="4">O6/P6-1</f>
        <v>0.5</v>
      </c>
      <c r="R6" s="146"/>
      <c r="S6" s="146"/>
      <c r="T6" s="313"/>
      <c r="U6" s="314"/>
      <c r="V6" s="313"/>
      <c r="W6" s="145"/>
      <c r="X6" s="145"/>
      <c r="Y6" s="145"/>
      <c r="Z6" s="299"/>
      <c r="AA6" s="299"/>
      <c r="AB6" s="299"/>
      <c r="AC6" s="299"/>
      <c r="AD6" s="299"/>
      <c r="AE6" s="480"/>
      <c r="AF6" s="480"/>
      <c r="AG6" s="480"/>
      <c r="AH6" s="480"/>
      <c r="AI6" s="480"/>
      <c r="AJ6" s="480"/>
      <c r="AK6" s="480"/>
      <c r="AL6" s="480"/>
      <c r="AM6" s="480"/>
      <c r="AN6" s="480"/>
      <c r="AO6" s="480"/>
      <c r="AP6" s="480"/>
      <c r="AQ6" s="480"/>
      <c r="AR6" s="480"/>
      <c r="AS6" s="480"/>
      <c r="AT6" s="480"/>
      <c r="AU6" s="299"/>
      <c r="AV6" s="480"/>
      <c r="AW6" s="480"/>
      <c r="AX6" s="480"/>
      <c r="AY6" s="480"/>
      <c r="AZ6" s="480"/>
      <c r="BA6" s="480"/>
      <c r="BB6" s="480"/>
      <c r="BC6" s="480"/>
      <c r="BD6" s="480"/>
      <c r="BE6" s="480"/>
      <c r="BF6" s="480"/>
      <c r="BG6" s="480"/>
      <c r="BH6" s="480"/>
      <c r="BI6" s="480"/>
      <c r="BJ6" s="480"/>
      <c r="BK6" s="480"/>
    </row>
    <row r="7" spans="1:63" ht="13.5" thickBot="1" x14ac:dyDescent="0.25">
      <c r="A7" s="433" t="s">
        <v>379</v>
      </c>
      <c r="B7" s="76" t="s">
        <v>122</v>
      </c>
      <c r="C7" s="77">
        <v>215</v>
      </c>
      <c r="D7" s="77">
        <v>132.5</v>
      </c>
      <c r="E7" s="78">
        <f t="shared" si="0"/>
        <v>0.62264150943396235</v>
      </c>
      <c r="F7" s="77">
        <v>225</v>
      </c>
      <c r="G7" s="77">
        <v>140</v>
      </c>
      <c r="H7" s="78">
        <f t="shared" si="1"/>
        <v>0.60714285714285721</v>
      </c>
      <c r="I7" s="77">
        <v>240</v>
      </c>
      <c r="J7" s="77">
        <v>150</v>
      </c>
      <c r="K7" s="78">
        <f t="shared" si="2"/>
        <v>0.60000000000000009</v>
      </c>
      <c r="L7" s="301">
        <v>242.5</v>
      </c>
      <c r="M7" s="77">
        <v>160</v>
      </c>
      <c r="N7" s="78">
        <f t="shared" si="3"/>
        <v>0.515625</v>
      </c>
      <c r="O7" s="301">
        <v>242.5</v>
      </c>
      <c r="P7" s="77">
        <v>165</v>
      </c>
      <c r="Q7" s="78">
        <f t="shared" si="4"/>
        <v>0.46969696969696972</v>
      </c>
      <c r="R7" s="146"/>
      <c r="S7" s="146"/>
      <c r="T7" s="146"/>
      <c r="U7" s="146"/>
      <c r="V7" s="146"/>
      <c r="W7" s="146"/>
      <c r="X7" s="146"/>
      <c r="Y7" s="74"/>
      <c r="Z7" s="299"/>
      <c r="AA7" s="299"/>
      <c r="AB7" s="299"/>
      <c r="AC7" s="299"/>
      <c r="AD7" s="299"/>
      <c r="AE7" s="26" t="s">
        <v>110</v>
      </c>
      <c r="AF7" s="57"/>
      <c r="AG7" s="57"/>
      <c r="AH7" s="57"/>
      <c r="AI7" s="57"/>
      <c r="AJ7" s="57"/>
      <c r="AK7" s="57"/>
      <c r="AL7" s="57"/>
      <c r="AM7" s="57"/>
      <c r="AN7" s="57"/>
      <c r="AO7" s="57"/>
      <c r="AP7" s="57"/>
      <c r="AQ7" s="57"/>
      <c r="AR7" s="58"/>
      <c r="AS7" s="58"/>
      <c r="AT7" s="58"/>
      <c r="AU7" s="299"/>
      <c r="AV7" s="26" t="s">
        <v>156</v>
      </c>
      <c r="AW7" s="57"/>
      <c r="AX7" s="57"/>
      <c r="AY7" s="57"/>
      <c r="AZ7" s="57"/>
      <c r="BA7" s="57"/>
      <c r="BB7" s="57"/>
      <c r="BC7" s="57"/>
      <c r="BD7" s="57"/>
      <c r="BE7" s="57"/>
      <c r="BF7" s="57"/>
      <c r="BG7" s="57"/>
      <c r="BH7" s="57"/>
      <c r="BI7" s="58"/>
      <c r="BJ7" s="58"/>
      <c r="BK7" s="58"/>
    </row>
    <row r="8" spans="1:63" ht="13.5" thickBot="1" x14ac:dyDescent="0.25">
      <c r="A8" s="434"/>
      <c r="B8" s="79" t="s">
        <v>123</v>
      </c>
      <c r="C8" s="80">
        <v>240</v>
      </c>
      <c r="D8" s="80">
        <v>150</v>
      </c>
      <c r="E8" s="81">
        <f t="shared" si="0"/>
        <v>0.60000000000000009</v>
      </c>
      <c r="F8" s="80">
        <v>250</v>
      </c>
      <c r="G8" s="80">
        <v>155</v>
      </c>
      <c r="H8" s="81">
        <f t="shared" si="1"/>
        <v>0.61290322580645151</v>
      </c>
      <c r="I8" s="80">
        <v>275</v>
      </c>
      <c r="J8" s="80">
        <v>162.5</v>
      </c>
      <c r="K8" s="81">
        <f t="shared" si="2"/>
        <v>0.69230769230769229</v>
      </c>
      <c r="L8" s="302">
        <v>277.5</v>
      </c>
      <c r="M8" s="80">
        <v>175</v>
      </c>
      <c r="N8" s="81">
        <f t="shared" si="3"/>
        <v>0.58571428571428563</v>
      </c>
      <c r="O8" s="302">
        <v>277.5</v>
      </c>
      <c r="P8" s="80">
        <v>185</v>
      </c>
      <c r="Q8" s="81">
        <f t="shared" si="4"/>
        <v>0.5</v>
      </c>
      <c r="R8" s="146"/>
      <c r="S8" s="146"/>
      <c r="T8" s="146"/>
      <c r="U8" s="146"/>
      <c r="V8" s="146"/>
      <c r="W8" s="146"/>
      <c r="X8" s="146"/>
      <c r="Y8" s="299"/>
      <c r="Z8" s="299"/>
      <c r="AA8" s="299"/>
      <c r="AB8" s="299"/>
      <c r="AC8" s="299"/>
      <c r="AD8" s="299"/>
      <c r="AE8" s="59" t="s">
        <v>71</v>
      </c>
      <c r="AF8" s="60" t="s">
        <v>111</v>
      </c>
      <c r="AG8" s="21" t="s">
        <v>73</v>
      </c>
      <c r="AH8" s="21" t="s">
        <v>112</v>
      </c>
      <c r="AI8" s="21" t="s">
        <v>113</v>
      </c>
      <c r="AJ8" s="21" t="s">
        <v>114</v>
      </c>
      <c r="AK8" s="21" t="s">
        <v>115</v>
      </c>
      <c r="AL8" s="21" t="s">
        <v>116</v>
      </c>
      <c r="AM8" s="21" t="s">
        <v>117</v>
      </c>
      <c r="AN8" s="21" t="s">
        <v>118</v>
      </c>
      <c r="AO8" s="21" t="s">
        <v>119</v>
      </c>
      <c r="AP8" s="21" t="s">
        <v>120</v>
      </c>
      <c r="AQ8" s="21" t="s">
        <v>83</v>
      </c>
      <c r="AR8" s="21" t="s">
        <v>84</v>
      </c>
      <c r="AS8" s="22" t="s">
        <v>85</v>
      </c>
      <c r="AT8" s="23" t="s">
        <v>86</v>
      </c>
      <c r="AU8" s="299"/>
      <c r="AV8" s="59" t="s">
        <v>71</v>
      </c>
      <c r="AW8" s="60" t="s">
        <v>111</v>
      </c>
      <c r="AX8" s="21" t="s">
        <v>73</v>
      </c>
      <c r="AY8" s="21" t="s">
        <v>112</v>
      </c>
      <c r="AZ8" s="21" t="s">
        <v>113</v>
      </c>
      <c r="BA8" s="21" t="s">
        <v>114</v>
      </c>
      <c r="BB8" s="21" t="s">
        <v>115</v>
      </c>
      <c r="BC8" s="21" t="s">
        <v>116</v>
      </c>
      <c r="BD8" s="21" t="s">
        <v>117</v>
      </c>
      <c r="BE8" s="21" t="s">
        <v>118</v>
      </c>
      <c r="BF8" s="21" t="s">
        <v>119</v>
      </c>
      <c r="BG8" s="21" t="s">
        <v>120</v>
      </c>
      <c r="BH8" s="21" t="s">
        <v>83</v>
      </c>
      <c r="BI8" s="21" t="s">
        <v>84</v>
      </c>
      <c r="BJ8" s="22" t="s">
        <v>85</v>
      </c>
      <c r="BK8" s="23" t="s">
        <v>86</v>
      </c>
    </row>
    <row r="9" spans="1:63" x14ac:dyDescent="0.2">
      <c r="A9" s="433" t="s">
        <v>180</v>
      </c>
      <c r="B9" s="76" t="s">
        <v>122</v>
      </c>
      <c r="C9" s="77">
        <v>230</v>
      </c>
      <c r="D9" s="77">
        <v>130</v>
      </c>
      <c r="E9" s="78">
        <f t="shared" si="0"/>
        <v>0.76923076923076916</v>
      </c>
      <c r="F9" s="77">
        <v>237.5</v>
      </c>
      <c r="G9" s="77">
        <v>137.5</v>
      </c>
      <c r="H9" s="78">
        <f t="shared" si="1"/>
        <v>0.72727272727272729</v>
      </c>
      <c r="I9" s="77">
        <v>245</v>
      </c>
      <c r="J9" s="77">
        <v>145</v>
      </c>
      <c r="K9" s="78">
        <f t="shared" si="2"/>
        <v>0.68965517241379315</v>
      </c>
      <c r="L9" s="301">
        <v>257.5</v>
      </c>
      <c r="M9" s="77">
        <v>170</v>
      </c>
      <c r="N9" s="78">
        <f t="shared" si="3"/>
        <v>0.51470588235294112</v>
      </c>
      <c r="O9" s="301">
        <v>257.5</v>
      </c>
      <c r="P9" s="77">
        <v>170</v>
      </c>
      <c r="Q9" s="78">
        <f t="shared" si="4"/>
        <v>0.51470588235294112</v>
      </c>
      <c r="R9" s="146"/>
      <c r="S9" s="146"/>
      <c r="T9" s="146"/>
      <c r="U9" s="146"/>
      <c r="V9" s="146"/>
      <c r="W9" s="146"/>
      <c r="X9" s="146"/>
      <c r="Y9" s="74"/>
      <c r="Z9" s="299"/>
      <c r="AA9" s="299"/>
      <c r="AB9" s="74">
        <f>AVERAGE(AJ9:AJ10)</f>
        <v>235</v>
      </c>
      <c r="AC9" s="74">
        <f>AVERAGE(AK9:AK10)</f>
        <v>245</v>
      </c>
      <c r="AD9" s="299"/>
      <c r="AE9" s="443" t="s">
        <v>121</v>
      </c>
      <c r="AF9" s="439" t="s">
        <v>122</v>
      </c>
      <c r="AG9" s="14" t="s">
        <v>89</v>
      </c>
      <c r="AH9" s="33">
        <v>210</v>
      </c>
      <c r="AI9" s="33">
        <v>210</v>
      </c>
      <c r="AJ9" s="33">
        <v>220</v>
      </c>
      <c r="AK9" s="33">
        <v>230</v>
      </c>
      <c r="AL9" s="33"/>
      <c r="AM9" s="33"/>
      <c r="AN9" s="33"/>
      <c r="AO9" s="33"/>
      <c r="AP9" s="33"/>
      <c r="AQ9" s="33"/>
      <c r="AR9" s="33"/>
      <c r="AS9" s="33"/>
      <c r="AT9" s="35">
        <f t="shared" ref="AT9:AT36" si="5">AVERAGE(AH9:AS9)</f>
        <v>217.5</v>
      </c>
      <c r="AU9" s="299"/>
      <c r="AV9" s="444" t="s">
        <v>121</v>
      </c>
      <c r="AW9" s="479" t="s">
        <v>122</v>
      </c>
      <c r="AX9" s="14" t="s">
        <v>89</v>
      </c>
      <c r="AY9" s="33">
        <v>120</v>
      </c>
      <c r="AZ9" s="33">
        <v>130</v>
      </c>
      <c r="BA9" s="33">
        <v>140</v>
      </c>
      <c r="BB9" s="33">
        <v>150</v>
      </c>
      <c r="BC9" s="33">
        <v>150</v>
      </c>
      <c r="BD9" s="33"/>
      <c r="BE9" s="33"/>
      <c r="BF9" s="33"/>
      <c r="BG9" s="33"/>
      <c r="BH9" s="33"/>
      <c r="BI9" s="33"/>
      <c r="BJ9" s="33">
        <v>180</v>
      </c>
      <c r="BK9" s="35">
        <f t="shared" ref="BK9:BK36" si="6">AVERAGE(AY9:BJ9)</f>
        <v>145</v>
      </c>
    </row>
    <row r="10" spans="1:63" x14ac:dyDescent="0.2">
      <c r="A10" s="434"/>
      <c r="B10" s="79" t="s">
        <v>123</v>
      </c>
      <c r="C10" s="80">
        <v>250</v>
      </c>
      <c r="D10" s="80">
        <v>150</v>
      </c>
      <c r="E10" s="81">
        <f t="shared" si="0"/>
        <v>0.66666666666666674</v>
      </c>
      <c r="F10" s="80">
        <v>250</v>
      </c>
      <c r="G10" s="80">
        <v>152.5</v>
      </c>
      <c r="H10" s="81">
        <f t="shared" si="1"/>
        <v>0.63934426229508201</v>
      </c>
      <c r="I10" s="80">
        <v>270</v>
      </c>
      <c r="J10" s="80">
        <v>155</v>
      </c>
      <c r="K10" s="81">
        <f t="shared" si="2"/>
        <v>0.74193548387096775</v>
      </c>
      <c r="L10" s="302">
        <v>280</v>
      </c>
      <c r="M10" s="80">
        <v>185</v>
      </c>
      <c r="N10" s="81">
        <f t="shared" si="3"/>
        <v>0.5135135135135136</v>
      </c>
      <c r="O10" s="302">
        <v>280</v>
      </c>
      <c r="P10" s="80">
        <v>190</v>
      </c>
      <c r="Q10" s="81">
        <f t="shared" si="4"/>
        <v>0.47368421052631571</v>
      </c>
      <c r="R10" s="146"/>
      <c r="S10" s="146"/>
      <c r="T10" s="146"/>
      <c r="U10" s="146"/>
      <c r="V10" s="146"/>
      <c r="W10" s="146"/>
      <c r="X10" s="146"/>
      <c r="Y10" s="299"/>
      <c r="Z10" s="299"/>
      <c r="AA10" s="299"/>
      <c r="AB10" s="299"/>
      <c r="AC10" s="299"/>
      <c r="AD10" s="299"/>
      <c r="AE10" s="444"/>
      <c r="AF10" s="440"/>
      <c r="AG10" s="15" t="s">
        <v>90</v>
      </c>
      <c r="AH10" s="37">
        <v>220</v>
      </c>
      <c r="AI10" s="37">
        <v>230</v>
      </c>
      <c r="AJ10" s="37">
        <v>250</v>
      </c>
      <c r="AK10" s="37">
        <v>260</v>
      </c>
      <c r="AL10" s="37"/>
      <c r="AM10" s="37"/>
      <c r="AN10" s="37"/>
      <c r="AO10" s="37"/>
      <c r="AP10" s="37"/>
      <c r="AQ10" s="37"/>
      <c r="AR10" s="37"/>
      <c r="AS10" s="37"/>
      <c r="AT10" s="39">
        <f t="shared" si="5"/>
        <v>240</v>
      </c>
      <c r="AU10" s="299"/>
      <c r="AV10" s="450"/>
      <c r="AW10" s="440"/>
      <c r="AX10" s="15" t="s">
        <v>90</v>
      </c>
      <c r="AY10" s="37">
        <v>140</v>
      </c>
      <c r="AZ10" s="37">
        <v>145</v>
      </c>
      <c r="BA10" s="37">
        <v>150</v>
      </c>
      <c r="BB10" s="37">
        <v>160</v>
      </c>
      <c r="BC10" s="37">
        <v>170</v>
      </c>
      <c r="BD10" s="37"/>
      <c r="BE10" s="37"/>
      <c r="BF10" s="37"/>
      <c r="BG10" s="37"/>
      <c r="BH10" s="37"/>
      <c r="BI10" s="37"/>
      <c r="BJ10" s="37">
        <v>200</v>
      </c>
      <c r="BK10" s="39">
        <f t="shared" si="6"/>
        <v>160.83333333333334</v>
      </c>
    </row>
    <row r="11" spans="1:63" x14ac:dyDescent="0.2">
      <c r="A11" s="433" t="s">
        <v>181</v>
      </c>
      <c r="B11" s="76" t="s">
        <v>122</v>
      </c>
      <c r="C11" s="77">
        <v>230</v>
      </c>
      <c r="D11" s="77">
        <v>130</v>
      </c>
      <c r="E11" s="78">
        <f t="shared" si="0"/>
        <v>0.76923076923076916</v>
      </c>
      <c r="F11" s="77">
        <v>230</v>
      </c>
      <c r="G11" s="77">
        <v>137.5</v>
      </c>
      <c r="H11" s="78">
        <f t="shared" si="1"/>
        <v>0.67272727272727262</v>
      </c>
      <c r="I11" s="77">
        <v>245</v>
      </c>
      <c r="J11" s="77">
        <v>145</v>
      </c>
      <c r="K11" s="78">
        <f t="shared" si="2"/>
        <v>0.68965517241379315</v>
      </c>
      <c r="L11" s="301">
        <v>260</v>
      </c>
      <c r="M11" s="77">
        <v>160</v>
      </c>
      <c r="N11" s="78">
        <f t="shared" si="3"/>
        <v>0.625</v>
      </c>
      <c r="O11" s="301">
        <v>260</v>
      </c>
      <c r="P11" s="77">
        <v>175</v>
      </c>
      <c r="Q11" s="78">
        <f t="shared" si="4"/>
        <v>0.48571428571428577</v>
      </c>
      <c r="R11" s="146"/>
      <c r="S11" s="146"/>
      <c r="T11" s="146"/>
      <c r="U11" s="146"/>
      <c r="V11" s="146"/>
      <c r="W11" s="146"/>
      <c r="X11" s="146"/>
      <c r="Y11" s="74"/>
      <c r="Z11" s="299"/>
      <c r="AA11" s="299"/>
      <c r="AB11" s="74">
        <f>AVERAGE(AJ11:AJ12)</f>
        <v>275</v>
      </c>
      <c r="AC11" s="74">
        <f>AVERAGE(AK11:AK12)</f>
        <v>277.5</v>
      </c>
      <c r="AD11" s="299"/>
      <c r="AE11" s="444"/>
      <c r="AF11" s="441" t="s">
        <v>123</v>
      </c>
      <c r="AG11" s="16" t="s">
        <v>89</v>
      </c>
      <c r="AH11" s="41">
        <v>230</v>
      </c>
      <c r="AI11" s="41">
        <v>240</v>
      </c>
      <c r="AJ11" s="41">
        <v>250</v>
      </c>
      <c r="AK11" s="41">
        <v>255</v>
      </c>
      <c r="AL11" s="41"/>
      <c r="AM11" s="41"/>
      <c r="AN11" s="41"/>
      <c r="AO11" s="41"/>
      <c r="AP11" s="41"/>
      <c r="AQ11" s="41"/>
      <c r="AR11" s="41"/>
      <c r="AS11" s="41"/>
      <c r="AT11" s="44">
        <f t="shared" si="5"/>
        <v>243.75</v>
      </c>
      <c r="AU11" s="299"/>
      <c r="AV11" s="450"/>
      <c r="AW11" s="441" t="s">
        <v>123</v>
      </c>
      <c r="AX11" s="16" t="s">
        <v>89</v>
      </c>
      <c r="AY11" s="41">
        <v>140</v>
      </c>
      <c r="AZ11" s="41">
        <v>140</v>
      </c>
      <c r="BA11" s="41">
        <v>140</v>
      </c>
      <c r="BB11" s="41">
        <v>160</v>
      </c>
      <c r="BC11" s="41">
        <v>170</v>
      </c>
      <c r="BD11" s="41"/>
      <c r="BE11" s="41"/>
      <c r="BF11" s="41"/>
      <c r="BG11" s="41"/>
      <c r="BH11" s="41"/>
      <c r="BI11" s="41"/>
      <c r="BJ11" s="41">
        <v>200</v>
      </c>
      <c r="BK11" s="44">
        <f t="shared" si="6"/>
        <v>158.33333333333334</v>
      </c>
    </row>
    <row r="12" spans="1:63" ht="13.5" thickBot="1" x14ac:dyDescent="0.25">
      <c r="A12" s="434"/>
      <c r="B12" s="79" t="s">
        <v>123</v>
      </c>
      <c r="C12" s="80">
        <v>250</v>
      </c>
      <c r="D12" s="80">
        <v>155</v>
      </c>
      <c r="E12" s="81">
        <f t="shared" si="0"/>
        <v>0.61290322580645151</v>
      </c>
      <c r="F12" s="80">
        <v>255</v>
      </c>
      <c r="G12" s="80">
        <v>160</v>
      </c>
      <c r="H12" s="81">
        <f t="shared" si="1"/>
        <v>0.59375</v>
      </c>
      <c r="I12" s="80">
        <v>270</v>
      </c>
      <c r="J12" s="80">
        <v>165</v>
      </c>
      <c r="K12" s="81">
        <f t="shared" si="2"/>
        <v>0.63636363636363646</v>
      </c>
      <c r="L12" s="302">
        <v>280</v>
      </c>
      <c r="M12" s="80">
        <v>180</v>
      </c>
      <c r="N12" s="81">
        <f t="shared" si="3"/>
        <v>0.55555555555555558</v>
      </c>
      <c r="O12" s="302">
        <v>280</v>
      </c>
      <c r="P12" s="80">
        <v>195</v>
      </c>
      <c r="Q12" s="81">
        <f t="shared" si="4"/>
        <v>0.4358974358974359</v>
      </c>
      <c r="R12" s="146"/>
      <c r="S12" s="146"/>
      <c r="T12" s="146"/>
      <c r="U12" s="146"/>
      <c r="V12" s="146"/>
      <c r="W12" s="146"/>
      <c r="X12" s="146"/>
      <c r="Y12" s="299"/>
      <c r="Z12" s="299"/>
      <c r="AA12" s="299"/>
      <c r="AB12" s="299"/>
      <c r="AC12" s="299"/>
      <c r="AD12" s="299"/>
      <c r="AE12" s="445"/>
      <c r="AF12" s="442"/>
      <c r="AG12" s="17" t="s">
        <v>90</v>
      </c>
      <c r="AH12" s="46">
        <v>250</v>
      </c>
      <c r="AI12" s="46">
        <v>260</v>
      </c>
      <c r="AJ12" s="46">
        <v>300</v>
      </c>
      <c r="AK12" s="46">
        <v>300</v>
      </c>
      <c r="AL12" s="46"/>
      <c r="AM12" s="46"/>
      <c r="AN12" s="46"/>
      <c r="AO12" s="46"/>
      <c r="AP12" s="46"/>
      <c r="AQ12" s="46"/>
      <c r="AR12" s="46"/>
      <c r="AS12" s="46"/>
      <c r="AT12" s="47">
        <f t="shared" si="5"/>
        <v>277.5</v>
      </c>
      <c r="AU12" s="299"/>
      <c r="AV12" s="450"/>
      <c r="AW12" s="479"/>
      <c r="AX12" s="17" t="s">
        <v>90</v>
      </c>
      <c r="AY12" s="46">
        <v>160</v>
      </c>
      <c r="AZ12" s="46">
        <v>165</v>
      </c>
      <c r="BA12" s="46">
        <v>170</v>
      </c>
      <c r="BB12" s="46">
        <v>200</v>
      </c>
      <c r="BC12" s="46">
        <v>200</v>
      </c>
      <c r="BD12" s="46"/>
      <c r="BE12" s="46"/>
      <c r="BF12" s="46"/>
      <c r="BG12" s="46"/>
      <c r="BH12" s="46"/>
      <c r="BI12" s="46"/>
      <c r="BJ12" s="46">
        <v>250</v>
      </c>
      <c r="BK12" s="47">
        <f t="shared" si="6"/>
        <v>190.83333333333334</v>
      </c>
    </row>
    <row r="13" spans="1:63" x14ac:dyDescent="0.2">
      <c r="A13" s="433" t="s">
        <v>182</v>
      </c>
      <c r="B13" s="76" t="s">
        <v>122</v>
      </c>
      <c r="C13" s="77">
        <v>180</v>
      </c>
      <c r="D13" s="77">
        <v>110</v>
      </c>
      <c r="E13" s="78">
        <f t="shared" si="0"/>
        <v>0.63636363636363646</v>
      </c>
      <c r="F13" s="77">
        <v>190</v>
      </c>
      <c r="G13" s="77">
        <v>120</v>
      </c>
      <c r="H13" s="78">
        <f t="shared" si="1"/>
        <v>0.58333333333333326</v>
      </c>
      <c r="I13" s="77">
        <v>205</v>
      </c>
      <c r="J13" s="77">
        <v>130</v>
      </c>
      <c r="K13" s="78">
        <f t="shared" si="2"/>
        <v>0.57692307692307687</v>
      </c>
      <c r="L13" s="301">
        <v>202.5</v>
      </c>
      <c r="M13" s="77">
        <v>140</v>
      </c>
      <c r="N13" s="78">
        <f t="shared" si="3"/>
        <v>0.4464285714285714</v>
      </c>
      <c r="O13" s="301">
        <v>202.5</v>
      </c>
      <c r="P13" s="77">
        <v>140</v>
      </c>
      <c r="Q13" s="78">
        <f t="shared" si="4"/>
        <v>0.4464285714285714</v>
      </c>
      <c r="R13" s="146"/>
      <c r="S13" s="146"/>
      <c r="T13" s="146"/>
      <c r="U13" s="146"/>
      <c r="V13" s="146"/>
      <c r="W13" s="146"/>
      <c r="X13" s="146"/>
      <c r="Y13" s="74"/>
      <c r="Z13" s="299"/>
      <c r="AA13" s="299"/>
      <c r="AB13" s="74">
        <f>AVERAGE(AJ13:AJ14)</f>
        <v>240</v>
      </c>
      <c r="AC13" s="74">
        <f>AVERAGE(AK13:AK14)</f>
        <v>242.5</v>
      </c>
      <c r="AD13" s="299"/>
      <c r="AE13" s="443" t="s">
        <v>124</v>
      </c>
      <c r="AF13" s="439" t="s">
        <v>122</v>
      </c>
      <c r="AG13" s="14" t="s">
        <v>89</v>
      </c>
      <c r="AH13" s="33">
        <v>210</v>
      </c>
      <c r="AI13" s="33">
        <v>220</v>
      </c>
      <c r="AJ13" s="33">
        <v>230</v>
      </c>
      <c r="AK13" s="33">
        <v>235</v>
      </c>
      <c r="AL13" s="33"/>
      <c r="AM13" s="33"/>
      <c r="AN13" s="33"/>
      <c r="AO13" s="33"/>
      <c r="AP13" s="33"/>
      <c r="AQ13" s="33"/>
      <c r="AR13" s="33"/>
      <c r="AS13" s="33"/>
      <c r="AT13" s="35">
        <f t="shared" si="5"/>
        <v>223.75</v>
      </c>
      <c r="AU13" s="299"/>
      <c r="AV13" s="443" t="s">
        <v>124</v>
      </c>
      <c r="AW13" s="439" t="s">
        <v>122</v>
      </c>
      <c r="AX13" s="14" t="s">
        <v>89</v>
      </c>
      <c r="AY13" s="33">
        <v>125</v>
      </c>
      <c r="AZ13" s="33">
        <v>130</v>
      </c>
      <c r="BA13" s="33">
        <v>140</v>
      </c>
      <c r="BB13" s="33">
        <v>150</v>
      </c>
      <c r="BC13" s="33">
        <v>150</v>
      </c>
      <c r="BD13" s="33"/>
      <c r="BE13" s="33"/>
      <c r="BF13" s="33"/>
      <c r="BG13" s="33"/>
      <c r="BH13" s="33"/>
      <c r="BI13" s="33"/>
      <c r="BJ13" s="33">
        <v>180</v>
      </c>
      <c r="BK13" s="35">
        <f t="shared" si="6"/>
        <v>145.83333333333334</v>
      </c>
    </row>
    <row r="14" spans="1:63" x14ac:dyDescent="0.2">
      <c r="A14" s="434"/>
      <c r="B14" s="79" t="s">
        <v>123</v>
      </c>
      <c r="C14" s="80">
        <v>190</v>
      </c>
      <c r="D14" s="80">
        <v>140</v>
      </c>
      <c r="E14" s="81">
        <f t="shared" si="0"/>
        <v>0.35714285714285721</v>
      </c>
      <c r="F14" s="80">
        <v>215</v>
      </c>
      <c r="G14" s="80">
        <v>140</v>
      </c>
      <c r="H14" s="81">
        <f t="shared" si="1"/>
        <v>0.53571428571428581</v>
      </c>
      <c r="I14" s="80">
        <v>225</v>
      </c>
      <c r="J14" s="80">
        <v>140</v>
      </c>
      <c r="K14" s="81">
        <f t="shared" si="2"/>
        <v>0.60714285714285721</v>
      </c>
      <c r="L14" s="302">
        <v>210</v>
      </c>
      <c r="M14" s="80">
        <v>150</v>
      </c>
      <c r="N14" s="81">
        <f t="shared" si="3"/>
        <v>0.39999999999999991</v>
      </c>
      <c r="O14" s="302">
        <v>210</v>
      </c>
      <c r="P14" s="80">
        <v>140</v>
      </c>
      <c r="Q14" s="81">
        <f t="shared" si="4"/>
        <v>0.5</v>
      </c>
      <c r="R14" s="146"/>
      <c r="S14" s="146"/>
      <c r="T14" s="146"/>
      <c r="U14" s="146"/>
      <c r="V14" s="146"/>
      <c r="W14" s="146"/>
      <c r="X14" s="146"/>
      <c r="Y14" s="299"/>
      <c r="Z14" s="299"/>
      <c r="AA14" s="299"/>
      <c r="AB14" s="299"/>
      <c r="AC14" s="299"/>
      <c r="AD14" s="299"/>
      <c r="AE14" s="444"/>
      <c r="AF14" s="440"/>
      <c r="AG14" s="15" t="s">
        <v>90</v>
      </c>
      <c r="AH14" s="37">
        <v>220</v>
      </c>
      <c r="AI14" s="37">
        <v>230</v>
      </c>
      <c r="AJ14" s="37">
        <v>250</v>
      </c>
      <c r="AK14" s="37">
        <v>250</v>
      </c>
      <c r="AL14" s="37"/>
      <c r="AM14" s="37"/>
      <c r="AN14" s="37"/>
      <c r="AO14" s="37"/>
      <c r="AP14" s="37"/>
      <c r="AQ14" s="37"/>
      <c r="AR14" s="37"/>
      <c r="AS14" s="37"/>
      <c r="AT14" s="39">
        <f t="shared" si="5"/>
        <v>237.5</v>
      </c>
      <c r="AU14" s="299"/>
      <c r="AV14" s="450"/>
      <c r="AW14" s="440"/>
      <c r="AX14" s="15" t="s">
        <v>90</v>
      </c>
      <c r="AY14" s="37">
        <v>140</v>
      </c>
      <c r="AZ14" s="37">
        <v>150</v>
      </c>
      <c r="BA14" s="37">
        <v>160</v>
      </c>
      <c r="BB14" s="37">
        <v>170</v>
      </c>
      <c r="BC14" s="37">
        <v>180</v>
      </c>
      <c r="BD14" s="37"/>
      <c r="BE14" s="37"/>
      <c r="BF14" s="37"/>
      <c r="BG14" s="37"/>
      <c r="BH14" s="37"/>
      <c r="BI14" s="37"/>
      <c r="BJ14" s="37">
        <v>200</v>
      </c>
      <c r="BK14" s="39">
        <f t="shared" si="6"/>
        <v>166.66666666666666</v>
      </c>
    </row>
    <row r="15" spans="1:63" x14ac:dyDescent="0.2">
      <c r="A15" s="433" t="s">
        <v>65</v>
      </c>
      <c r="B15" s="76" t="s">
        <v>122</v>
      </c>
      <c r="C15" s="77">
        <v>160</v>
      </c>
      <c r="D15" s="77">
        <v>95</v>
      </c>
      <c r="E15" s="78">
        <f t="shared" si="0"/>
        <v>0.68421052631578938</v>
      </c>
      <c r="F15" s="77">
        <v>160</v>
      </c>
      <c r="G15" s="77">
        <v>102.5</v>
      </c>
      <c r="H15" s="78">
        <f t="shared" si="1"/>
        <v>0.56097560975609762</v>
      </c>
      <c r="I15" s="77">
        <v>165</v>
      </c>
      <c r="J15" s="77">
        <v>110</v>
      </c>
      <c r="K15" s="78">
        <f t="shared" si="2"/>
        <v>0.5</v>
      </c>
      <c r="L15" s="301">
        <v>180</v>
      </c>
      <c r="M15" s="77">
        <v>115</v>
      </c>
      <c r="N15" s="78">
        <f t="shared" si="3"/>
        <v>0.56521739130434789</v>
      </c>
      <c r="O15" s="301">
        <v>180</v>
      </c>
      <c r="P15" s="77">
        <v>120</v>
      </c>
      <c r="Q15" s="78">
        <f t="shared" si="4"/>
        <v>0.5</v>
      </c>
      <c r="R15" s="146"/>
      <c r="S15" s="146"/>
      <c r="T15" s="146"/>
      <c r="U15" s="146"/>
      <c r="V15" s="146"/>
      <c r="W15" s="146"/>
      <c r="X15" s="146"/>
      <c r="Y15" s="74"/>
      <c r="Z15" s="299"/>
      <c r="AA15" s="299"/>
      <c r="AB15" s="74">
        <f>AVERAGE(AJ15:AJ16)</f>
        <v>275</v>
      </c>
      <c r="AC15" s="74">
        <f>AVERAGE(AK15:AK16)</f>
        <v>277.5</v>
      </c>
      <c r="AD15" s="299"/>
      <c r="AE15" s="444"/>
      <c r="AF15" s="441" t="s">
        <v>123</v>
      </c>
      <c r="AG15" s="16" t="s">
        <v>89</v>
      </c>
      <c r="AH15" s="41">
        <v>230</v>
      </c>
      <c r="AI15" s="41">
        <v>240</v>
      </c>
      <c r="AJ15" s="41">
        <v>250</v>
      </c>
      <c r="AK15" s="41">
        <v>255</v>
      </c>
      <c r="AL15" s="41"/>
      <c r="AM15" s="41"/>
      <c r="AN15" s="41"/>
      <c r="AO15" s="41"/>
      <c r="AP15" s="41"/>
      <c r="AQ15" s="41"/>
      <c r="AR15" s="41"/>
      <c r="AS15" s="41"/>
      <c r="AT15" s="44">
        <f t="shared" si="5"/>
        <v>243.75</v>
      </c>
      <c r="AU15" s="299"/>
      <c r="AV15" s="450"/>
      <c r="AW15" s="441" t="s">
        <v>123</v>
      </c>
      <c r="AX15" s="16" t="s">
        <v>89</v>
      </c>
      <c r="AY15" s="41">
        <v>140</v>
      </c>
      <c r="AZ15" s="41">
        <v>140</v>
      </c>
      <c r="BA15" s="41">
        <v>145</v>
      </c>
      <c r="BB15" s="41">
        <v>160</v>
      </c>
      <c r="BC15" s="41">
        <v>170</v>
      </c>
      <c r="BD15" s="41"/>
      <c r="BE15" s="41"/>
      <c r="BF15" s="41"/>
      <c r="BG15" s="41"/>
      <c r="BH15" s="41"/>
      <c r="BI15" s="41"/>
      <c r="BJ15" s="41">
        <v>220</v>
      </c>
      <c r="BK15" s="44">
        <f t="shared" si="6"/>
        <v>162.5</v>
      </c>
    </row>
    <row r="16" spans="1:63" ht="13.5" thickBot="1" x14ac:dyDescent="0.25">
      <c r="A16" s="434"/>
      <c r="B16" s="79" t="s">
        <v>123</v>
      </c>
      <c r="C16" s="80">
        <v>170</v>
      </c>
      <c r="D16" s="80">
        <v>110</v>
      </c>
      <c r="E16" s="81">
        <f t="shared" si="0"/>
        <v>0.54545454545454541</v>
      </c>
      <c r="F16" s="80">
        <v>175</v>
      </c>
      <c r="G16" s="80">
        <v>120</v>
      </c>
      <c r="H16" s="81">
        <f t="shared" si="1"/>
        <v>0.45833333333333326</v>
      </c>
      <c r="I16" s="80">
        <v>180</v>
      </c>
      <c r="J16" s="80">
        <v>130</v>
      </c>
      <c r="K16" s="81">
        <f t="shared" si="2"/>
        <v>0.38461538461538458</v>
      </c>
      <c r="L16" s="302">
        <v>195</v>
      </c>
      <c r="M16" s="80">
        <v>140</v>
      </c>
      <c r="N16" s="81">
        <f t="shared" si="3"/>
        <v>0.39285714285714279</v>
      </c>
      <c r="O16" s="302">
        <v>195</v>
      </c>
      <c r="P16" s="80">
        <v>140</v>
      </c>
      <c r="Q16" s="81">
        <f t="shared" si="4"/>
        <v>0.39285714285714279</v>
      </c>
      <c r="T16" s="146"/>
      <c r="U16" s="146"/>
      <c r="V16" s="146"/>
      <c r="W16" s="146"/>
      <c r="X16" s="146"/>
      <c r="Y16" s="299"/>
      <c r="Z16" s="299"/>
      <c r="AA16" s="299"/>
      <c r="AB16" s="299"/>
      <c r="AC16" s="299"/>
      <c r="AD16" s="299"/>
      <c r="AE16" s="445"/>
      <c r="AF16" s="442"/>
      <c r="AG16" s="17" t="s">
        <v>90</v>
      </c>
      <c r="AH16" s="46">
        <v>250</v>
      </c>
      <c r="AI16" s="46">
        <v>260</v>
      </c>
      <c r="AJ16" s="46">
        <v>300</v>
      </c>
      <c r="AK16" s="46">
        <v>300</v>
      </c>
      <c r="AL16" s="46"/>
      <c r="AM16" s="46"/>
      <c r="AN16" s="46"/>
      <c r="AO16" s="46"/>
      <c r="AP16" s="46"/>
      <c r="AQ16" s="46"/>
      <c r="AR16" s="46"/>
      <c r="AS16" s="46"/>
      <c r="AT16" s="47">
        <f t="shared" si="5"/>
        <v>277.5</v>
      </c>
      <c r="AU16" s="299"/>
      <c r="AV16" s="451"/>
      <c r="AW16" s="442"/>
      <c r="AX16" s="17" t="s">
        <v>90</v>
      </c>
      <c r="AY16" s="46">
        <v>160</v>
      </c>
      <c r="AZ16" s="46">
        <v>170</v>
      </c>
      <c r="BA16" s="46">
        <v>180</v>
      </c>
      <c r="BB16" s="46">
        <v>190</v>
      </c>
      <c r="BC16" s="46">
        <v>200</v>
      </c>
      <c r="BD16" s="46"/>
      <c r="BE16" s="46"/>
      <c r="BF16" s="46"/>
      <c r="BG16" s="46"/>
      <c r="BH16" s="46"/>
      <c r="BI16" s="46"/>
      <c r="BJ16" s="46">
        <v>260</v>
      </c>
      <c r="BK16" s="47">
        <f t="shared" si="6"/>
        <v>193.33333333333334</v>
      </c>
    </row>
    <row r="17" spans="1:63" x14ac:dyDescent="0.2">
      <c r="A17" s="150" t="s">
        <v>295</v>
      </c>
      <c r="B17" s="86"/>
      <c r="C17" s="86"/>
      <c r="D17" s="86"/>
      <c r="E17" s="86"/>
      <c r="F17" s="86"/>
      <c r="G17" s="86"/>
      <c r="H17" s="86"/>
      <c r="I17" s="86"/>
      <c r="J17" s="86"/>
      <c r="K17" s="86"/>
      <c r="L17" s="300"/>
      <c r="M17" s="86"/>
      <c r="N17" s="300"/>
      <c r="O17" s="352"/>
      <c r="P17" s="87"/>
      <c r="Q17" s="352"/>
      <c r="T17" s="146"/>
      <c r="U17" s="146"/>
      <c r="V17" s="146"/>
      <c r="W17" s="146"/>
      <c r="X17" s="146"/>
      <c r="Y17" s="74"/>
      <c r="Z17" s="299"/>
      <c r="AA17" s="299"/>
      <c r="AB17" s="74">
        <f>AVERAGE(AJ17:AJ18)</f>
        <v>245</v>
      </c>
      <c r="AC17" s="74">
        <f>AVERAGE(AK17:AK18)</f>
        <v>257.5</v>
      </c>
      <c r="AD17" s="299"/>
      <c r="AE17" s="443" t="s">
        <v>125</v>
      </c>
      <c r="AF17" s="439" t="s">
        <v>122</v>
      </c>
      <c r="AG17" s="14" t="s">
        <v>89</v>
      </c>
      <c r="AH17" s="33">
        <v>220</v>
      </c>
      <c r="AI17" s="33">
        <v>230</v>
      </c>
      <c r="AJ17" s="33">
        <v>230</v>
      </c>
      <c r="AK17" s="33">
        <v>245</v>
      </c>
      <c r="AL17" s="33"/>
      <c r="AM17" s="33"/>
      <c r="AN17" s="33"/>
      <c r="AO17" s="33"/>
      <c r="AP17" s="33"/>
      <c r="AQ17" s="33"/>
      <c r="AR17" s="33"/>
      <c r="AS17" s="33"/>
      <c r="AT17" s="35">
        <f t="shared" si="5"/>
        <v>231.25</v>
      </c>
      <c r="AU17" s="299"/>
      <c r="AV17" s="443" t="s">
        <v>125</v>
      </c>
      <c r="AW17" s="439" t="s">
        <v>122</v>
      </c>
      <c r="AX17" s="14" t="s">
        <v>89</v>
      </c>
      <c r="AY17" s="33">
        <v>120</v>
      </c>
      <c r="AZ17" s="33">
        <v>130</v>
      </c>
      <c r="BA17" s="33">
        <v>140</v>
      </c>
      <c r="BB17" s="33">
        <v>160</v>
      </c>
      <c r="BC17" s="33">
        <v>160</v>
      </c>
      <c r="BD17" s="33"/>
      <c r="BE17" s="33"/>
      <c r="BF17" s="33"/>
      <c r="BG17" s="33"/>
      <c r="BH17" s="33"/>
      <c r="BI17" s="33"/>
      <c r="BJ17" s="33">
        <v>180</v>
      </c>
      <c r="BK17" s="35">
        <f t="shared" si="6"/>
        <v>148.33333333333334</v>
      </c>
    </row>
    <row r="18" spans="1:63" x14ac:dyDescent="0.2">
      <c r="A18" s="433" t="s">
        <v>183</v>
      </c>
      <c r="B18" s="76" t="s">
        <v>122</v>
      </c>
      <c r="C18" s="77">
        <v>210</v>
      </c>
      <c r="D18" s="77">
        <v>110</v>
      </c>
      <c r="E18" s="78">
        <f t="shared" ref="E18:E27" si="7">C18/D18-1</f>
        <v>0.90909090909090917</v>
      </c>
      <c r="F18" s="77">
        <v>215</v>
      </c>
      <c r="G18" s="77">
        <v>117.5</v>
      </c>
      <c r="H18" s="78">
        <f t="shared" ref="H18:H27" si="8">F18/G18-1</f>
        <v>0.82978723404255317</v>
      </c>
      <c r="I18" s="77">
        <v>225</v>
      </c>
      <c r="J18" s="77">
        <v>125</v>
      </c>
      <c r="K18" s="78">
        <f t="shared" ref="K18:K27" si="9">I18/J18-1</f>
        <v>0.8</v>
      </c>
      <c r="L18" s="301">
        <v>245</v>
      </c>
      <c r="M18" s="77">
        <v>140</v>
      </c>
      <c r="N18" s="78">
        <f t="shared" ref="N18:N27" si="10">L18/M18-1</f>
        <v>0.75</v>
      </c>
      <c r="O18" s="301">
        <v>245</v>
      </c>
      <c r="P18" s="77">
        <v>150</v>
      </c>
      <c r="Q18" s="78">
        <f t="shared" ref="Q18:Q27" si="11">O18/P18-1</f>
        <v>0.6333333333333333</v>
      </c>
      <c r="R18" s="146"/>
      <c r="S18" s="146"/>
      <c r="T18" s="316"/>
      <c r="U18" s="146"/>
      <c r="V18" s="146"/>
      <c r="W18" s="316"/>
      <c r="X18" s="146"/>
      <c r="Y18" s="146"/>
      <c r="Z18" s="316"/>
      <c r="AA18" s="299"/>
      <c r="AB18" s="299"/>
      <c r="AC18" s="299"/>
      <c r="AD18" s="299"/>
      <c r="AE18" s="444"/>
      <c r="AF18" s="440"/>
      <c r="AG18" s="15" t="s">
        <v>90</v>
      </c>
      <c r="AH18" s="37">
        <v>240</v>
      </c>
      <c r="AI18" s="37">
        <v>245</v>
      </c>
      <c r="AJ18" s="37">
        <v>260</v>
      </c>
      <c r="AK18" s="37">
        <v>270</v>
      </c>
      <c r="AL18" s="37"/>
      <c r="AM18" s="37"/>
      <c r="AN18" s="37"/>
      <c r="AO18" s="37"/>
      <c r="AP18" s="37"/>
      <c r="AQ18" s="37"/>
      <c r="AR18" s="37"/>
      <c r="AS18" s="37"/>
      <c r="AT18" s="39">
        <f t="shared" si="5"/>
        <v>253.75</v>
      </c>
      <c r="AU18" s="299"/>
      <c r="AV18" s="450"/>
      <c r="AW18" s="440"/>
      <c r="AX18" s="15" t="s">
        <v>90</v>
      </c>
      <c r="AY18" s="37">
        <v>140</v>
      </c>
      <c r="AZ18" s="37">
        <v>145</v>
      </c>
      <c r="BA18" s="37">
        <v>150</v>
      </c>
      <c r="BB18" s="37">
        <v>180</v>
      </c>
      <c r="BC18" s="37">
        <v>180</v>
      </c>
      <c r="BD18" s="37"/>
      <c r="BE18" s="37"/>
      <c r="BF18" s="37"/>
      <c r="BG18" s="37"/>
      <c r="BH18" s="37"/>
      <c r="BI18" s="37"/>
      <c r="BJ18" s="37">
        <v>200</v>
      </c>
      <c r="BK18" s="39">
        <f t="shared" si="6"/>
        <v>165.83333333333334</v>
      </c>
    </row>
    <row r="19" spans="1:63" x14ac:dyDescent="0.2">
      <c r="A19" s="434"/>
      <c r="B19" s="79" t="s">
        <v>123</v>
      </c>
      <c r="C19" s="80">
        <v>235</v>
      </c>
      <c r="D19" s="80">
        <v>125</v>
      </c>
      <c r="E19" s="81">
        <f t="shared" si="7"/>
        <v>0.87999999999999989</v>
      </c>
      <c r="F19" s="80">
        <v>245</v>
      </c>
      <c r="G19" s="80">
        <v>132.5</v>
      </c>
      <c r="H19" s="81">
        <f t="shared" si="8"/>
        <v>0.84905660377358494</v>
      </c>
      <c r="I19" s="80">
        <v>270</v>
      </c>
      <c r="J19" s="80">
        <v>140</v>
      </c>
      <c r="K19" s="81">
        <f t="shared" si="9"/>
        <v>0.9285714285714286</v>
      </c>
      <c r="L19" s="302">
        <v>265</v>
      </c>
      <c r="M19" s="80">
        <v>170</v>
      </c>
      <c r="N19" s="81">
        <f t="shared" si="10"/>
        <v>0.55882352941176472</v>
      </c>
      <c r="O19" s="302">
        <v>265</v>
      </c>
      <c r="P19" s="80">
        <v>180</v>
      </c>
      <c r="Q19" s="81">
        <f t="shared" si="11"/>
        <v>0.47222222222222232</v>
      </c>
      <c r="R19" s="147"/>
      <c r="T19" s="145"/>
      <c r="U19" s="145"/>
      <c r="V19" s="145"/>
      <c r="W19" s="145"/>
      <c r="X19" s="145"/>
      <c r="Y19" s="145"/>
      <c r="Z19" s="299"/>
      <c r="AA19" s="299"/>
      <c r="AB19" s="74">
        <f>AVERAGE(AJ19:AJ20)</f>
        <v>270</v>
      </c>
      <c r="AC19" s="74">
        <f>AVERAGE(AK19:AK20)</f>
        <v>280</v>
      </c>
      <c r="AD19" s="299"/>
      <c r="AE19" s="444"/>
      <c r="AF19" s="441" t="s">
        <v>123</v>
      </c>
      <c r="AG19" s="16" t="s">
        <v>89</v>
      </c>
      <c r="AH19" s="41">
        <v>240</v>
      </c>
      <c r="AI19" s="41">
        <v>240</v>
      </c>
      <c r="AJ19" s="41">
        <v>240</v>
      </c>
      <c r="AK19" s="41">
        <v>260</v>
      </c>
      <c r="AL19" s="41"/>
      <c r="AM19" s="41"/>
      <c r="AN19" s="41"/>
      <c r="AO19" s="41"/>
      <c r="AP19" s="41"/>
      <c r="AQ19" s="41"/>
      <c r="AR19" s="41"/>
      <c r="AS19" s="41"/>
      <c r="AT19" s="44">
        <f t="shared" si="5"/>
        <v>245</v>
      </c>
      <c r="AU19" s="299"/>
      <c r="AV19" s="450"/>
      <c r="AW19" s="441" t="s">
        <v>123</v>
      </c>
      <c r="AX19" s="16" t="s">
        <v>89</v>
      </c>
      <c r="AY19" s="41">
        <v>140</v>
      </c>
      <c r="AZ19" s="41">
        <v>140</v>
      </c>
      <c r="BA19" s="41">
        <v>140</v>
      </c>
      <c r="BB19" s="41">
        <v>170</v>
      </c>
      <c r="BC19" s="41">
        <v>180</v>
      </c>
      <c r="BD19" s="41"/>
      <c r="BE19" s="41"/>
      <c r="BF19" s="41"/>
      <c r="BG19" s="41"/>
      <c r="BH19" s="41"/>
      <c r="BI19" s="41"/>
      <c r="BJ19" s="41">
        <v>220</v>
      </c>
      <c r="BK19" s="44">
        <f t="shared" si="6"/>
        <v>165</v>
      </c>
    </row>
    <row r="20" spans="1:63" ht="13.5" thickBot="1" x14ac:dyDescent="0.25">
      <c r="A20" s="433" t="s">
        <v>184</v>
      </c>
      <c r="B20" s="76" t="s">
        <v>122</v>
      </c>
      <c r="C20" s="77">
        <v>250</v>
      </c>
      <c r="D20" s="77">
        <v>130</v>
      </c>
      <c r="E20" s="78">
        <f t="shared" si="7"/>
        <v>0.92307692307692313</v>
      </c>
      <c r="F20" s="77">
        <v>260</v>
      </c>
      <c r="G20" s="77">
        <v>135</v>
      </c>
      <c r="H20" s="78">
        <f t="shared" si="8"/>
        <v>0.92592592592592582</v>
      </c>
      <c r="I20" s="77">
        <v>270</v>
      </c>
      <c r="J20" s="77">
        <v>140</v>
      </c>
      <c r="K20" s="78">
        <f t="shared" si="9"/>
        <v>0.9285714285714286</v>
      </c>
      <c r="L20" s="301">
        <v>250</v>
      </c>
      <c r="M20" s="77">
        <v>150</v>
      </c>
      <c r="N20" s="78">
        <f t="shared" si="10"/>
        <v>0.66666666666666674</v>
      </c>
      <c r="O20" s="301">
        <v>250</v>
      </c>
      <c r="P20" s="77">
        <v>160</v>
      </c>
      <c r="Q20" s="78">
        <f t="shared" si="11"/>
        <v>0.5625</v>
      </c>
      <c r="S20" s="147"/>
      <c r="T20" s="146"/>
      <c r="U20" s="146"/>
      <c r="V20" s="146"/>
      <c r="W20" s="146"/>
      <c r="X20" s="146"/>
      <c r="Y20" s="146"/>
      <c r="Z20" s="299"/>
      <c r="AA20" s="299"/>
      <c r="AB20" s="299"/>
      <c r="AC20" s="299"/>
      <c r="AD20" s="299"/>
      <c r="AE20" s="445"/>
      <c r="AF20" s="442"/>
      <c r="AG20" s="17" t="s">
        <v>90</v>
      </c>
      <c r="AH20" s="46">
        <v>260</v>
      </c>
      <c r="AI20" s="46">
        <v>260</v>
      </c>
      <c r="AJ20" s="46">
        <v>300</v>
      </c>
      <c r="AK20" s="46">
        <v>300</v>
      </c>
      <c r="AL20" s="46"/>
      <c r="AM20" s="46"/>
      <c r="AN20" s="46"/>
      <c r="AO20" s="46"/>
      <c r="AP20" s="46"/>
      <c r="AQ20" s="46"/>
      <c r="AR20" s="46"/>
      <c r="AS20" s="46"/>
      <c r="AT20" s="47">
        <f t="shared" si="5"/>
        <v>280</v>
      </c>
      <c r="AU20" s="299"/>
      <c r="AV20" s="451"/>
      <c r="AW20" s="442"/>
      <c r="AX20" s="17" t="s">
        <v>90</v>
      </c>
      <c r="AY20" s="46">
        <v>160</v>
      </c>
      <c r="AZ20" s="46">
        <v>165</v>
      </c>
      <c r="BA20" s="46">
        <v>170</v>
      </c>
      <c r="BB20" s="46">
        <v>200</v>
      </c>
      <c r="BC20" s="46">
        <v>200</v>
      </c>
      <c r="BD20" s="46"/>
      <c r="BE20" s="46"/>
      <c r="BF20" s="46"/>
      <c r="BG20" s="46"/>
      <c r="BH20" s="46"/>
      <c r="BI20" s="46"/>
      <c r="BJ20" s="46">
        <v>260</v>
      </c>
      <c r="BK20" s="47">
        <f t="shared" si="6"/>
        <v>192.5</v>
      </c>
    </row>
    <row r="21" spans="1:63" x14ac:dyDescent="0.2">
      <c r="A21" s="434"/>
      <c r="B21" s="79" t="s">
        <v>123</v>
      </c>
      <c r="C21" s="80">
        <v>260</v>
      </c>
      <c r="D21" s="80">
        <v>140</v>
      </c>
      <c r="E21" s="81">
        <f t="shared" si="7"/>
        <v>0.85714285714285721</v>
      </c>
      <c r="F21" s="80">
        <v>275</v>
      </c>
      <c r="G21" s="80">
        <v>145</v>
      </c>
      <c r="H21" s="81">
        <f t="shared" si="8"/>
        <v>0.89655172413793105</v>
      </c>
      <c r="I21" s="80">
        <v>287.5</v>
      </c>
      <c r="J21" s="80">
        <v>150</v>
      </c>
      <c r="K21" s="81">
        <f t="shared" si="9"/>
        <v>0.91666666666666674</v>
      </c>
      <c r="L21" s="302">
        <v>280</v>
      </c>
      <c r="M21" s="80">
        <v>180</v>
      </c>
      <c r="N21" s="81">
        <f t="shared" si="10"/>
        <v>0.55555555555555558</v>
      </c>
      <c r="O21" s="302">
        <v>280</v>
      </c>
      <c r="P21" s="80">
        <v>215</v>
      </c>
      <c r="Q21" s="81">
        <f t="shared" si="11"/>
        <v>0.30232558139534893</v>
      </c>
      <c r="T21" s="146"/>
      <c r="U21" s="146"/>
      <c r="V21" s="146"/>
      <c r="W21" s="146"/>
      <c r="X21" s="146"/>
      <c r="Y21" s="146"/>
      <c r="Z21" s="299"/>
      <c r="AA21" s="299"/>
      <c r="AB21" s="299"/>
      <c r="AC21" s="299"/>
      <c r="AD21" s="299"/>
      <c r="AE21" s="449" t="s">
        <v>126</v>
      </c>
      <c r="AF21" s="439" t="s">
        <v>122</v>
      </c>
      <c r="AG21" s="14" t="s">
        <v>89</v>
      </c>
      <c r="AH21" s="61"/>
      <c r="AI21" s="61"/>
      <c r="AJ21" s="61"/>
      <c r="AK21" s="61"/>
      <c r="AL21" s="33"/>
      <c r="AM21" s="33"/>
      <c r="AN21" s="33"/>
      <c r="AO21" s="33"/>
      <c r="AP21" s="33"/>
      <c r="AQ21" s="33"/>
      <c r="AR21" s="33"/>
      <c r="AS21" s="33"/>
      <c r="AT21" s="35" t="e">
        <f t="shared" si="5"/>
        <v>#DIV/0!</v>
      </c>
      <c r="AU21" s="299"/>
      <c r="AV21" s="449" t="s">
        <v>126</v>
      </c>
      <c r="AW21" s="439" t="s">
        <v>122</v>
      </c>
      <c r="AX21" s="14" t="s">
        <v>89</v>
      </c>
      <c r="AY21" s="61" t="s">
        <v>153</v>
      </c>
      <c r="AZ21" s="61" t="s">
        <v>153</v>
      </c>
      <c r="BA21" s="61" t="s">
        <v>153</v>
      </c>
      <c r="BB21" s="61" t="s">
        <v>153</v>
      </c>
      <c r="BC21" s="33"/>
      <c r="BD21" s="33"/>
      <c r="BE21" s="33"/>
      <c r="BF21" s="33"/>
      <c r="BG21" s="33"/>
      <c r="BH21" s="33"/>
      <c r="BI21" s="33"/>
      <c r="BJ21" s="33"/>
      <c r="BK21" s="35" t="e">
        <f>AVERAGE(AY21:BJ21)</f>
        <v>#DIV/0!</v>
      </c>
    </row>
    <row r="22" spans="1:63" x14ac:dyDescent="0.2">
      <c r="A22" s="433" t="s">
        <v>66</v>
      </c>
      <c r="B22" s="76" t="s">
        <v>122</v>
      </c>
      <c r="C22" s="77">
        <v>205</v>
      </c>
      <c r="D22" s="77">
        <v>105</v>
      </c>
      <c r="E22" s="78">
        <f t="shared" si="7"/>
        <v>0.95238095238095233</v>
      </c>
      <c r="F22" s="77">
        <v>205</v>
      </c>
      <c r="G22" s="77">
        <v>110</v>
      </c>
      <c r="H22" s="78">
        <f t="shared" si="8"/>
        <v>0.86363636363636354</v>
      </c>
      <c r="I22" s="77">
        <v>220</v>
      </c>
      <c r="J22" s="77">
        <v>115</v>
      </c>
      <c r="K22" s="78">
        <f t="shared" si="9"/>
        <v>0.91304347826086962</v>
      </c>
      <c r="L22" s="301">
        <v>230</v>
      </c>
      <c r="M22" s="77">
        <v>125</v>
      </c>
      <c r="N22" s="78">
        <f t="shared" si="10"/>
        <v>0.84000000000000008</v>
      </c>
      <c r="O22" s="301">
        <v>230</v>
      </c>
      <c r="P22" s="77">
        <v>135</v>
      </c>
      <c r="Q22" s="78">
        <f t="shared" si="11"/>
        <v>0.70370370370370372</v>
      </c>
      <c r="T22" s="316"/>
      <c r="U22" s="146"/>
      <c r="V22" s="146"/>
      <c r="W22" s="146"/>
      <c r="X22" s="146"/>
      <c r="Y22" s="146"/>
      <c r="Z22" s="299"/>
      <c r="AA22" s="299"/>
      <c r="AB22" s="299"/>
      <c r="AC22" s="299"/>
      <c r="AD22" s="299"/>
      <c r="AE22" s="450"/>
      <c r="AF22" s="440"/>
      <c r="AG22" s="15" t="s">
        <v>90</v>
      </c>
      <c r="AH22" s="62"/>
      <c r="AI22" s="62"/>
      <c r="AJ22" s="62"/>
      <c r="AK22" s="62"/>
      <c r="AL22" s="37"/>
      <c r="AM22" s="37"/>
      <c r="AN22" s="37"/>
      <c r="AO22" s="37"/>
      <c r="AP22" s="37"/>
      <c r="AQ22" s="37"/>
      <c r="AR22" s="37"/>
      <c r="AS22" s="37"/>
      <c r="AT22" s="39" t="e">
        <f t="shared" si="5"/>
        <v>#DIV/0!</v>
      </c>
      <c r="AU22" s="299"/>
      <c r="AV22" s="450"/>
      <c r="AW22" s="440"/>
      <c r="AX22" s="15" t="s">
        <v>90</v>
      </c>
      <c r="AY22" s="62" t="s">
        <v>153</v>
      </c>
      <c r="AZ22" s="62" t="s">
        <v>153</v>
      </c>
      <c r="BA22" s="62" t="s">
        <v>153</v>
      </c>
      <c r="BB22" s="62" t="s">
        <v>153</v>
      </c>
      <c r="BC22" s="37"/>
      <c r="BD22" s="37"/>
      <c r="BE22" s="37"/>
      <c r="BF22" s="37"/>
      <c r="BG22" s="37"/>
      <c r="BH22" s="37"/>
      <c r="BI22" s="37"/>
      <c r="BJ22" s="37"/>
      <c r="BK22" s="39" t="e">
        <f>AVERAGE(AY22:BJ22)</f>
        <v>#DIV/0!</v>
      </c>
    </row>
    <row r="23" spans="1:63" x14ac:dyDescent="0.2">
      <c r="A23" s="434"/>
      <c r="B23" s="79" t="s">
        <v>123</v>
      </c>
      <c r="C23" s="80">
        <v>230</v>
      </c>
      <c r="D23" s="80">
        <v>105</v>
      </c>
      <c r="E23" s="81">
        <f t="shared" si="7"/>
        <v>1.1904761904761907</v>
      </c>
      <c r="F23" s="80">
        <v>220</v>
      </c>
      <c r="G23" s="80">
        <v>115</v>
      </c>
      <c r="H23" s="81">
        <f t="shared" si="8"/>
        <v>0.91304347826086962</v>
      </c>
      <c r="I23" s="80">
        <v>230</v>
      </c>
      <c r="J23" s="80">
        <v>125</v>
      </c>
      <c r="K23" s="81">
        <f t="shared" si="9"/>
        <v>0.84000000000000008</v>
      </c>
      <c r="L23" s="302">
        <v>245</v>
      </c>
      <c r="M23" s="80">
        <v>140</v>
      </c>
      <c r="N23" s="81">
        <f t="shared" si="10"/>
        <v>0.75</v>
      </c>
      <c r="O23" s="302">
        <v>245</v>
      </c>
      <c r="P23" s="80">
        <v>140</v>
      </c>
      <c r="Q23" s="81">
        <f t="shared" si="11"/>
        <v>0.75</v>
      </c>
      <c r="T23" s="146"/>
      <c r="U23" s="146"/>
      <c r="V23" s="146"/>
      <c r="W23" s="146"/>
      <c r="X23" s="146"/>
      <c r="Y23" s="146"/>
      <c r="Z23" s="299"/>
      <c r="AA23" s="299"/>
      <c r="AB23" s="299"/>
      <c r="AC23" s="299"/>
      <c r="AD23" s="299"/>
      <c r="AE23" s="450"/>
      <c r="AF23" s="441" t="s">
        <v>123</v>
      </c>
      <c r="AG23" s="16" t="s">
        <v>89</v>
      </c>
      <c r="AH23" s="63"/>
      <c r="AI23" s="63"/>
      <c r="AJ23" s="63"/>
      <c r="AK23" s="63"/>
      <c r="AL23" s="43"/>
      <c r="AM23" s="43"/>
      <c r="AN23" s="43"/>
      <c r="AO23" s="43"/>
      <c r="AP23" s="43"/>
      <c r="AQ23" s="43"/>
      <c r="AR23" s="43"/>
      <c r="AS23" s="43"/>
      <c r="AT23" s="44" t="e">
        <f t="shared" si="5"/>
        <v>#DIV/0!</v>
      </c>
      <c r="AU23" s="299"/>
      <c r="AV23" s="450"/>
      <c r="AW23" s="441" t="s">
        <v>123</v>
      </c>
      <c r="AX23" s="16" t="s">
        <v>89</v>
      </c>
      <c r="AY23" s="63" t="s">
        <v>153</v>
      </c>
      <c r="AZ23" s="63" t="s">
        <v>153</v>
      </c>
      <c r="BA23" s="63" t="s">
        <v>153</v>
      </c>
      <c r="BB23" s="63" t="s">
        <v>153</v>
      </c>
      <c r="BC23" s="43"/>
      <c r="BD23" s="43"/>
      <c r="BE23" s="43"/>
      <c r="BF23" s="43"/>
      <c r="BG23" s="43"/>
      <c r="BH23" s="43"/>
      <c r="BI23" s="43"/>
      <c r="BJ23" s="43"/>
      <c r="BK23" s="44" t="e">
        <f>AVERAGE(AY23:BJ23)</f>
        <v>#DIV/0!</v>
      </c>
    </row>
    <row r="24" spans="1:63" ht="13.5" thickBot="1" x14ac:dyDescent="0.25">
      <c r="A24" s="433" t="s">
        <v>185</v>
      </c>
      <c r="B24" s="76" t="s">
        <v>122</v>
      </c>
      <c r="C24" s="77">
        <v>175</v>
      </c>
      <c r="D24" s="77">
        <v>95</v>
      </c>
      <c r="E24" s="78">
        <f t="shared" si="7"/>
        <v>0.84210526315789469</v>
      </c>
      <c r="F24" s="77">
        <v>170</v>
      </c>
      <c r="G24" s="77">
        <v>102.5</v>
      </c>
      <c r="H24" s="78">
        <f t="shared" si="8"/>
        <v>0.65853658536585358</v>
      </c>
      <c r="I24" s="77">
        <v>177.5</v>
      </c>
      <c r="J24" s="77">
        <v>110</v>
      </c>
      <c r="K24" s="78">
        <f t="shared" si="9"/>
        <v>0.61363636363636354</v>
      </c>
      <c r="L24" s="301">
        <v>200</v>
      </c>
      <c r="M24" s="77">
        <v>125</v>
      </c>
      <c r="N24" s="78">
        <f t="shared" si="10"/>
        <v>0.60000000000000009</v>
      </c>
      <c r="O24" s="301">
        <v>200</v>
      </c>
      <c r="P24" s="77">
        <v>125</v>
      </c>
      <c r="Q24" s="78">
        <f t="shared" si="11"/>
        <v>0.60000000000000009</v>
      </c>
      <c r="T24" s="146"/>
      <c r="U24" s="146"/>
      <c r="V24" s="146"/>
      <c r="W24" s="146"/>
      <c r="X24" s="146"/>
      <c r="Y24" s="146"/>
      <c r="Z24" s="299"/>
      <c r="AA24" s="299"/>
      <c r="AB24" s="299"/>
      <c r="AC24" s="299"/>
      <c r="AD24" s="299"/>
      <c r="AE24" s="451"/>
      <c r="AF24" s="442"/>
      <c r="AG24" s="17" t="s">
        <v>90</v>
      </c>
      <c r="AH24" s="64"/>
      <c r="AI24" s="64"/>
      <c r="AJ24" s="64"/>
      <c r="AK24" s="64"/>
      <c r="AL24" s="46"/>
      <c r="AM24" s="46"/>
      <c r="AN24" s="46"/>
      <c r="AO24" s="46"/>
      <c r="AP24" s="46"/>
      <c r="AQ24" s="46"/>
      <c r="AR24" s="46"/>
      <c r="AS24" s="46"/>
      <c r="AT24" s="47" t="e">
        <f t="shared" si="5"/>
        <v>#DIV/0!</v>
      </c>
      <c r="AU24" s="299"/>
      <c r="AV24" s="451"/>
      <c r="AW24" s="442"/>
      <c r="AX24" s="17" t="s">
        <v>90</v>
      </c>
      <c r="AY24" s="64" t="s">
        <v>153</v>
      </c>
      <c r="AZ24" s="64" t="s">
        <v>153</v>
      </c>
      <c r="BA24" s="64" t="s">
        <v>153</v>
      </c>
      <c r="BB24" s="64" t="s">
        <v>153</v>
      </c>
      <c r="BC24" s="46"/>
      <c r="BD24" s="46"/>
      <c r="BE24" s="46"/>
      <c r="BF24" s="46"/>
      <c r="BG24" s="46"/>
      <c r="BH24" s="46"/>
      <c r="BI24" s="46"/>
      <c r="BJ24" s="46"/>
      <c r="BK24" s="47" t="e">
        <f>AVERAGE(AY24:BJ24)</f>
        <v>#DIV/0!</v>
      </c>
    </row>
    <row r="25" spans="1:63" x14ac:dyDescent="0.2">
      <c r="A25" s="434"/>
      <c r="B25" s="79" t="s">
        <v>123</v>
      </c>
      <c r="C25" s="80">
        <v>190</v>
      </c>
      <c r="D25" s="80">
        <v>105</v>
      </c>
      <c r="E25" s="81">
        <f t="shared" si="7"/>
        <v>0.80952380952380953</v>
      </c>
      <c r="F25" s="80">
        <v>185</v>
      </c>
      <c r="G25" s="80">
        <v>107.5</v>
      </c>
      <c r="H25" s="81">
        <f t="shared" si="8"/>
        <v>0.72093023255813948</v>
      </c>
      <c r="I25" s="80">
        <v>195</v>
      </c>
      <c r="J25" s="80">
        <v>110</v>
      </c>
      <c r="K25" s="81">
        <f t="shared" si="9"/>
        <v>0.77272727272727271</v>
      </c>
      <c r="L25" s="302">
        <v>215</v>
      </c>
      <c r="M25" s="80">
        <v>125</v>
      </c>
      <c r="N25" s="81">
        <f t="shared" si="10"/>
        <v>0.72</v>
      </c>
      <c r="O25" s="302">
        <v>215</v>
      </c>
      <c r="P25" s="80">
        <v>135</v>
      </c>
      <c r="Q25" s="81">
        <f t="shared" si="11"/>
        <v>0.59259259259259256</v>
      </c>
      <c r="T25" s="146"/>
      <c r="U25" s="146"/>
      <c r="V25" s="146"/>
      <c r="W25" s="146"/>
      <c r="X25" s="146"/>
      <c r="Y25" s="146"/>
      <c r="Z25" s="299"/>
      <c r="AA25" s="299"/>
      <c r="AB25" s="74">
        <f>AVERAGE(AJ25:AJ26)</f>
        <v>245</v>
      </c>
      <c r="AC25" s="74">
        <f>AVERAGE(AK25:AK26)</f>
        <v>260</v>
      </c>
      <c r="AD25" s="299"/>
      <c r="AE25" s="449" t="s">
        <v>95</v>
      </c>
      <c r="AF25" s="439" t="s">
        <v>122</v>
      </c>
      <c r="AG25" s="14" t="s">
        <v>89</v>
      </c>
      <c r="AH25" s="33">
        <v>220</v>
      </c>
      <c r="AI25" s="33">
        <v>220</v>
      </c>
      <c r="AJ25" s="33">
        <v>220</v>
      </c>
      <c r="AK25" s="33">
        <v>250</v>
      </c>
      <c r="AL25" s="33"/>
      <c r="AM25" s="33"/>
      <c r="AN25" s="33"/>
      <c r="AO25" s="33"/>
      <c r="AP25" s="33"/>
      <c r="AQ25" s="33"/>
      <c r="AR25" s="33"/>
      <c r="AS25" s="33"/>
      <c r="AT25" s="35">
        <f t="shared" si="5"/>
        <v>227.5</v>
      </c>
      <c r="AU25" s="299"/>
      <c r="AV25" s="449" t="s">
        <v>95</v>
      </c>
      <c r="AW25" s="439" t="s">
        <v>122</v>
      </c>
      <c r="AX25" s="14" t="s">
        <v>89</v>
      </c>
      <c r="AY25" s="33">
        <v>120</v>
      </c>
      <c r="AZ25" s="33">
        <v>130</v>
      </c>
      <c r="BA25" s="33">
        <v>140</v>
      </c>
      <c r="BB25" s="33">
        <v>150</v>
      </c>
      <c r="BC25" s="33">
        <v>160</v>
      </c>
      <c r="BD25" s="33"/>
      <c r="BE25" s="33"/>
      <c r="BF25" s="33"/>
      <c r="BG25" s="33"/>
      <c r="BH25" s="33"/>
      <c r="BI25" s="33"/>
      <c r="BJ25" s="33">
        <v>180</v>
      </c>
      <c r="BK25" s="35">
        <f t="shared" si="6"/>
        <v>146.66666666666666</v>
      </c>
    </row>
    <row r="26" spans="1:63" x14ac:dyDescent="0.2">
      <c r="A26" s="433" t="s">
        <v>162</v>
      </c>
      <c r="B26" s="76" t="s">
        <v>122</v>
      </c>
      <c r="C26" s="77">
        <v>175</v>
      </c>
      <c r="D26" s="77">
        <v>105</v>
      </c>
      <c r="E26" s="78">
        <f t="shared" si="7"/>
        <v>0.66666666666666674</v>
      </c>
      <c r="F26" s="77">
        <v>175</v>
      </c>
      <c r="G26" s="77">
        <v>110</v>
      </c>
      <c r="H26" s="78">
        <f t="shared" si="8"/>
        <v>0.59090909090909083</v>
      </c>
      <c r="I26" s="77">
        <v>177.5</v>
      </c>
      <c r="J26" s="77">
        <v>115</v>
      </c>
      <c r="K26" s="78">
        <f t="shared" si="9"/>
        <v>0.54347826086956519</v>
      </c>
      <c r="L26" s="301">
        <v>200</v>
      </c>
      <c r="M26" s="77">
        <v>125</v>
      </c>
      <c r="N26" s="78">
        <f t="shared" si="10"/>
        <v>0.60000000000000009</v>
      </c>
      <c r="O26" s="301">
        <v>200</v>
      </c>
      <c r="P26" s="77">
        <v>125</v>
      </c>
      <c r="Q26" s="78">
        <f t="shared" si="11"/>
        <v>0.60000000000000009</v>
      </c>
      <c r="T26" s="146"/>
      <c r="U26" s="146"/>
      <c r="V26" s="146"/>
      <c r="W26" s="146"/>
      <c r="X26" s="146"/>
      <c r="Y26" s="146"/>
      <c r="Z26" s="299"/>
      <c r="AA26" s="299"/>
      <c r="AB26" s="299"/>
      <c r="AC26" s="299"/>
      <c r="AD26" s="299"/>
      <c r="AE26" s="450"/>
      <c r="AF26" s="440"/>
      <c r="AG26" s="15" t="s">
        <v>90</v>
      </c>
      <c r="AH26" s="37">
        <v>240</v>
      </c>
      <c r="AI26" s="37">
        <v>240</v>
      </c>
      <c r="AJ26" s="37">
        <v>270</v>
      </c>
      <c r="AK26" s="38">
        <v>270</v>
      </c>
      <c r="AL26" s="37"/>
      <c r="AM26" s="37"/>
      <c r="AN26" s="37"/>
      <c r="AO26" s="37"/>
      <c r="AP26" s="37"/>
      <c r="AQ26" s="37"/>
      <c r="AR26" s="37"/>
      <c r="AS26" s="37"/>
      <c r="AT26" s="39">
        <f t="shared" si="5"/>
        <v>255</v>
      </c>
      <c r="AU26" s="299"/>
      <c r="AV26" s="450"/>
      <c r="AW26" s="440"/>
      <c r="AX26" s="15" t="s">
        <v>90</v>
      </c>
      <c r="AY26" s="37">
        <v>140</v>
      </c>
      <c r="AZ26" s="37">
        <v>145</v>
      </c>
      <c r="BA26" s="37">
        <v>150</v>
      </c>
      <c r="BB26" s="38">
        <v>170</v>
      </c>
      <c r="BC26" s="37">
        <v>190</v>
      </c>
      <c r="BD26" s="37"/>
      <c r="BE26" s="37"/>
      <c r="BF26" s="37"/>
      <c r="BG26" s="37"/>
      <c r="BH26" s="37"/>
      <c r="BI26" s="37"/>
      <c r="BJ26" s="37">
        <v>220</v>
      </c>
      <c r="BK26" s="39">
        <f t="shared" si="6"/>
        <v>169.16666666666666</v>
      </c>
    </row>
    <row r="27" spans="1:63" x14ac:dyDescent="0.2">
      <c r="A27" s="434"/>
      <c r="B27" s="79" t="s">
        <v>123</v>
      </c>
      <c r="C27" s="80">
        <v>190</v>
      </c>
      <c r="D27" s="80">
        <v>110</v>
      </c>
      <c r="E27" s="81">
        <f t="shared" si="7"/>
        <v>0.72727272727272729</v>
      </c>
      <c r="F27" s="80">
        <v>195</v>
      </c>
      <c r="G27" s="80">
        <v>117.5</v>
      </c>
      <c r="H27" s="81">
        <f t="shared" si="8"/>
        <v>0.65957446808510634</v>
      </c>
      <c r="I27" s="80">
        <v>200</v>
      </c>
      <c r="J27" s="80">
        <v>125</v>
      </c>
      <c r="K27" s="81">
        <f t="shared" si="9"/>
        <v>0.60000000000000009</v>
      </c>
      <c r="L27" s="302">
        <v>220</v>
      </c>
      <c r="M27" s="80">
        <v>135</v>
      </c>
      <c r="N27" s="81">
        <f t="shared" si="10"/>
        <v>0.62962962962962954</v>
      </c>
      <c r="O27" s="302">
        <v>220</v>
      </c>
      <c r="P27" s="80">
        <v>135</v>
      </c>
      <c r="Q27" s="81">
        <f t="shared" si="11"/>
        <v>0.62962962962962954</v>
      </c>
      <c r="T27" s="146"/>
      <c r="U27" s="146"/>
      <c r="V27" s="146"/>
      <c r="W27" s="146"/>
      <c r="X27" s="146"/>
      <c r="Y27" s="146"/>
      <c r="Z27" s="299"/>
      <c r="AA27" s="299"/>
      <c r="AB27" s="74">
        <f>AVERAGE(AJ27:AJ28)</f>
        <v>270</v>
      </c>
      <c r="AC27" s="74">
        <f>AVERAGE(AK27:AK28)</f>
        <v>280</v>
      </c>
      <c r="AD27" s="299"/>
      <c r="AE27" s="450"/>
      <c r="AF27" s="441" t="s">
        <v>123</v>
      </c>
      <c r="AG27" s="16" t="s">
        <v>89</v>
      </c>
      <c r="AH27" s="43">
        <v>240</v>
      </c>
      <c r="AI27" s="43">
        <v>240</v>
      </c>
      <c r="AJ27" s="43">
        <v>240</v>
      </c>
      <c r="AK27" s="42">
        <v>260</v>
      </c>
      <c r="AL27" s="43"/>
      <c r="AM27" s="43"/>
      <c r="AN27" s="43"/>
      <c r="AO27" s="43"/>
      <c r="AP27" s="43"/>
      <c r="AQ27" s="43"/>
      <c r="AR27" s="43"/>
      <c r="AS27" s="43"/>
      <c r="AT27" s="44">
        <f t="shared" si="5"/>
        <v>245</v>
      </c>
      <c r="AU27" s="299"/>
      <c r="AV27" s="450"/>
      <c r="AW27" s="441" t="s">
        <v>123</v>
      </c>
      <c r="AX27" s="16" t="s">
        <v>89</v>
      </c>
      <c r="AY27" s="43">
        <v>140</v>
      </c>
      <c r="AZ27" s="43">
        <v>145</v>
      </c>
      <c r="BA27" s="43">
        <v>150</v>
      </c>
      <c r="BB27" s="42">
        <v>160</v>
      </c>
      <c r="BC27" s="43">
        <v>170</v>
      </c>
      <c r="BD27" s="43"/>
      <c r="BE27" s="43"/>
      <c r="BF27" s="43"/>
      <c r="BG27" s="43"/>
      <c r="BH27" s="43"/>
      <c r="BI27" s="43"/>
      <c r="BJ27" s="43">
        <v>230</v>
      </c>
      <c r="BK27" s="44">
        <f t="shared" si="6"/>
        <v>165.83333333333334</v>
      </c>
    </row>
    <row r="28" spans="1:63" ht="13.5" thickBot="1" x14ac:dyDescent="0.25">
      <c r="A28" s="428" t="s">
        <v>296</v>
      </c>
      <c r="B28" s="428"/>
      <c r="C28" s="428"/>
      <c r="D28" s="428"/>
      <c r="E28" s="428"/>
      <c r="F28" s="428"/>
      <c r="G28" s="428"/>
      <c r="H28" s="428"/>
      <c r="I28" s="428"/>
      <c r="J28" s="428"/>
      <c r="K28" s="428"/>
      <c r="L28" s="428"/>
      <c r="M28" s="428"/>
      <c r="N28" s="428"/>
      <c r="O28" s="428"/>
      <c r="P28" s="146"/>
      <c r="T28" s="146"/>
      <c r="U28" s="146"/>
      <c r="V28" s="146"/>
      <c r="W28" s="146"/>
      <c r="X28" s="146"/>
      <c r="Y28" s="146"/>
      <c r="Z28" s="299"/>
      <c r="AA28" s="299"/>
      <c r="AB28" s="299"/>
      <c r="AC28" s="299"/>
      <c r="AD28" s="299"/>
      <c r="AE28" s="451"/>
      <c r="AF28" s="442"/>
      <c r="AG28" s="17" t="s">
        <v>90</v>
      </c>
      <c r="AH28" s="46">
        <v>260</v>
      </c>
      <c r="AI28" s="46">
        <v>270</v>
      </c>
      <c r="AJ28" s="46">
        <v>300</v>
      </c>
      <c r="AK28" s="46">
        <v>300</v>
      </c>
      <c r="AL28" s="46"/>
      <c r="AM28" s="46"/>
      <c r="AN28" s="46"/>
      <c r="AO28" s="46"/>
      <c r="AP28" s="46"/>
      <c r="AQ28" s="46"/>
      <c r="AR28" s="46"/>
      <c r="AS28" s="46"/>
      <c r="AT28" s="47">
        <f t="shared" si="5"/>
        <v>282.5</v>
      </c>
      <c r="AU28" s="299"/>
      <c r="AV28" s="451"/>
      <c r="AW28" s="442"/>
      <c r="AX28" s="17" t="s">
        <v>90</v>
      </c>
      <c r="AY28" s="46">
        <v>170</v>
      </c>
      <c r="AZ28" s="46">
        <v>175</v>
      </c>
      <c r="BA28" s="46">
        <v>180</v>
      </c>
      <c r="BB28" s="46">
        <v>200</v>
      </c>
      <c r="BC28" s="46">
        <v>220</v>
      </c>
      <c r="BD28" s="46"/>
      <c r="BE28" s="46"/>
      <c r="BF28" s="46"/>
      <c r="BG28" s="46"/>
      <c r="BH28" s="46"/>
      <c r="BI28" s="46"/>
      <c r="BJ28" s="46">
        <v>270</v>
      </c>
      <c r="BK28" s="47">
        <f t="shared" si="6"/>
        <v>202.5</v>
      </c>
    </row>
    <row r="29" spans="1:63" x14ac:dyDescent="0.2">
      <c r="A29" s="138"/>
      <c r="B29" s="138"/>
      <c r="C29" s="138"/>
      <c r="D29" s="138"/>
      <c r="E29" s="138"/>
      <c r="F29" s="138"/>
      <c r="G29" s="138"/>
      <c r="H29" s="138"/>
      <c r="I29" s="138"/>
      <c r="J29" s="138"/>
      <c r="K29" s="138"/>
      <c r="L29" s="138"/>
      <c r="M29" s="138"/>
      <c r="N29" s="138"/>
      <c r="O29" s="138"/>
      <c r="P29" s="146"/>
      <c r="Q29" s="146"/>
      <c r="T29" s="146"/>
      <c r="U29" s="146"/>
      <c r="V29" s="146"/>
      <c r="W29" s="146"/>
      <c r="X29" s="146"/>
      <c r="Y29" s="146"/>
      <c r="Z29" s="299"/>
      <c r="AA29" s="299"/>
      <c r="AB29" s="74">
        <f>AVERAGE(AJ29:AJ30)</f>
        <v>205</v>
      </c>
      <c r="AC29" s="74">
        <f>AVERAGE(AK29:AK30)</f>
        <v>202.5</v>
      </c>
      <c r="AD29" s="299"/>
      <c r="AE29" s="449" t="s">
        <v>96</v>
      </c>
      <c r="AF29" s="439" t="s">
        <v>122</v>
      </c>
      <c r="AG29" s="14" t="s">
        <v>89</v>
      </c>
      <c r="AH29" s="33">
        <v>170</v>
      </c>
      <c r="AI29" s="33">
        <v>180</v>
      </c>
      <c r="AJ29" s="33">
        <v>190</v>
      </c>
      <c r="AK29" s="33">
        <v>185</v>
      </c>
      <c r="AL29" s="33"/>
      <c r="AM29" s="33"/>
      <c r="AN29" s="33"/>
      <c r="AO29" s="33"/>
      <c r="AP29" s="33"/>
      <c r="AQ29" s="33"/>
      <c r="AR29" s="33"/>
      <c r="AS29" s="33"/>
      <c r="AT29" s="35">
        <f t="shared" si="5"/>
        <v>181.25</v>
      </c>
      <c r="AU29" s="299"/>
      <c r="AV29" s="449" t="s">
        <v>96</v>
      </c>
      <c r="AW29" s="479" t="s">
        <v>122</v>
      </c>
      <c r="AX29" s="14" t="s">
        <v>89</v>
      </c>
      <c r="AY29" s="33">
        <v>100</v>
      </c>
      <c r="AZ29" s="33">
        <v>110</v>
      </c>
      <c r="BA29" s="33">
        <v>120</v>
      </c>
      <c r="BB29" s="33">
        <v>130</v>
      </c>
      <c r="BC29" s="33">
        <v>130</v>
      </c>
      <c r="BD29" s="33"/>
      <c r="BE29" s="33"/>
      <c r="BF29" s="33"/>
      <c r="BG29" s="33"/>
      <c r="BH29" s="33"/>
      <c r="BI29" s="33"/>
      <c r="BJ29" s="33">
        <v>160</v>
      </c>
      <c r="BK29" s="35">
        <f t="shared" si="6"/>
        <v>125</v>
      </c>
    </row>
    <row r="30" spans="1:63" x14ac:dyDescent="0.2">
      <c r="C30" s="296"/>
      <c r="D30" s="296"/>
      <c r="E30" s="295"/>
      <c r="F30" s="296"/>
      <c r="G30" s="296"/>
      <c r="H30" s="295"/>
      <c r="I30" s="296"/>
      <c r="J30" s="296"/>
      <c r="K30" s="295"/>
      <c r="L30" s="295"/>
      <c r="P30" s="147"/>
      <c r="T30" s="147"/>
      <c r="U30" s="147"/>
      <c r="V30" s="147"/>
      <c r="W30" s="147"/>
      <c r="X30" s="147"/>
      <c r="Y30" s="147"/>
      <c r="Z30" s="299"/>
      <c r="AA30" s="299"/>
      <c r="AB30" s="299"/>
      <c r="AC30" s="299"/>
      <c r="AD30" s="299"/>
      <c r="AE30" s="450"/>
      <c r="AF30" s="440"/>
      <c r="AG30" s="15" t="s">
        <v>90</v>
      </c>
      <c r="AH30" s="43">
        <v>190</v>
      </c>
      <c r="AI30" s="43">
        <v>200</v>
      </c>
      <c r="AJ30" s="43">
        <v>220</v>
      </c>
      <c r="AK30" s="37">
        <v>220</v>
      </c>
      <c r="AL30" s="37"/>
      <c r="AM30" s="37"/>
      <c r="AN30" s="37"/>
      <c r="AO30" s="37"/>
      <c r="AP30" s="37"/>
      <c r="AQ30" s="37"/>
      <c r="AR30" s="37"/>
      <c r="AS30" s="37"/>
      <c r="AT30" s="39">
        <f t="shared" si="5"/>
        <v>207.5</v>
      </c>
      <c r="AU30" s="299"/>
      <c r="AV30" s="450"/>
      <c r="AW30" s="479"/>
      <c r="AX30" s="15" t="s">
        <v>90</v>
      </c>
      <c r="AY30" s="43">
        <v>120</v>
      </c>
      <c r="AZ30" s="43">
        <v>130</v>
      </c>
      <c r="BA30" s="43">
        <v>140</v>
      </c>
      <c r="BB30" s="37">
        <v>150</v>
      </c>
      <c r="BC30" s="37">
        <v>150</v>
      </c>
      <c r="BD30" s="37"/>
      <c r="BE30" s="37"/>
      <c r="BF30" s="37"/>
      <c r="BG30" s="37"/>
      <c r="BH30" s="37"/>
      <c r="BI30" s="37"/>
      <c r="BJ30" s="37">
        <v>180</v>
      </c>
      <c r="BK30" s="39">
        <f t="shared" si="6"/>
        <v>145</v>
      </c>
    </row>
    <row r="31" spans="1:63" x14ac:dyDescent="0.2">
      <c r="C31" s="296"/>
      <c r="D31" s="296"/>
      <c r="E31" s="295"/>
      <c r="F31" s="296"/>
      <c r="G31" s="296"/>
      <c r="H31" s="295"/>
      <c r="I31" s="296"/>
      <c r="J31" s="296"/>
      <c r="K31" s="295"/>
      <c r="L31" s="295"/>
      <c r="Z31" s="299"/>
      <c r="AA31" s="299"/>
      <c r="AB31" s="74">
        <f>AVERAGE(AJ31:AJ32)</f>
        <v>225</v>
      </c>
      <c r="AC31" s="74">
        <f>AVERAGE(AK31:AK32)</f>
        <v>210</v>
      </c>
      <c r="AD31" s="299"/>
      <c r="AE31" s="450"/>
      <c r="AF31" s="441" t="s">
        <v>123</v>
      </c>
      <c r="AG31" s="16" t="s">
        <v>89</v>
      </c>
      <c r="AH31" s="41">
        <v>180</v>
      </c>
      <c r="AI31" s="41">
        <v>200</v>
      </c>
      <c r="AJ31" s="41">
        <v>200</v>
      </c>
      <c r="AK31" s="43">
        <v>200</v>
      </c>
      <c r="AL31" s="43"/>
      <c r="AM31" s="43"/>
      <c r="AN31" s="43"/>
      <c r="AO31" s="43"/>
      <c r="AP31" s="43"/>
      <c r="AQ31" s="43"/>
      <c r="AR31" s="43"/>
      <c r="AS31" s="43"/>
      <c r="AT31" s="44">
        <f t="shared" si="5"/>
        <v>195</v>
      </c>
      <c r="AU31" s="299"/>
      <c r="AV31" s="450"/>
      <c r="AW31" s="441" t="s">
        <v>123</v>
      </c>
      <c r="AX31" s="16" t="s">
        <v>89</v>
      </c>
      <c r="AY31" s="41">
        <v>130</v>
      </c>
      <c r="AZ31" s="41">
        <v>130</v>
      </c>
      <c r="BA31" s="41">
        <v>130</v>
      </c>
      <c r="BB31" s="43">
        <v>130</v>
      </c>
      <c r="BC31" s="43">
        <v>130</v>
      </c>
      <c r="BD31" s="43"/>
      <c r="BE31" s="43"/>
      <c r="BF31" s="43"/>
      <c r="BG31" s="43"/>
      <c r="BH31" s="43"/>
      <c r="BI31" s="43"/>
      <c r="BJ31" s="43">
        <v>180</v>
      </c>
      <c r="BK31" s="44">
        <f t="shared" si="6"/>
        <v>138.33333333333334</v>
      </c>
    </row>
    <row r="32" spans="1:63" ht="13.5" thickBot="1" x14ac:dyDescent="0.25">
      <c r="Z32" s="299"/>
      <c r="AA32" s="299"/>
      <c r="AB32" s="299"/>
      <c r="AC32" s="299"/>
      <c r="AD32" s="299"/>
      <c r="AE32" s="451"/>
      <c r="AF32" s="442"/>
      <c r="AG32" s="17" t="s">
        <v>90</v>
      </c>
      <c r="AH32" s="46">
        <v>200</v>
      </c>
      <c r="AI32" s="46">
        <v>230</v>
      </c>
      <c r="AJ32" s="46">
        <v>250</v>
      </c>
      <c r="AK32" s="46">
        <v>220</v>
      </c>
      <c r="AL32" s="46"/>
      <c r="AM32" s="46"/>
      <c r="AN32" s="46"/>
      <c r="AO32" s="46"/>
      <c r="AP32" s="46"/>
      <c r="AQ32" s="46"/>
      <c r="AR32" s="46"/>
      <c r="AS32" s="46"/>
      <c r="AT32" s="47">
        <f t="shared" si="5"/>
        <v>225</v>
      </c>
      <c r="AU32" s="299"/>
      <c r="AV32" s="451"/>
      <c r="AW32" s="442"/>
      <c r="AX32" s="17" t="s">
        <v>90</v>
      </c>
      <c r="AY32" s="46">
        <v>150</v>
      </c>
      <c r="AZ32" s="46">
        <v>150</v>
      </c>
      <c r="BA32" s="46">
        <v>150</v>
      </c>
      <c r="BB32" s="46">
        <v>170</v>
      </c>
      <c r="BC32" s="46">
        <v>150</v>
      </c>
      <c r="BD32" s="46"/>
      <c r="BE32" s="46"/>
      <c r="BF32" s="46"/>
      <c r="BG32" s="46"/>
      <c r="BH32" s="46"/>
      <c r="BI32" s="46"/>
      <c r="BJ32" s="46">
        <v>220</v>
      </c>
      <c r="BK32" s="47">
        <f t="shared" si="6"/>
        <v>165</v>
      </c>
    </row>
    <row r="33" spans="1:63" x14ac:dyDescent="0.2">
      <c r="A33" s="481" t="s">
        <v>486</v>
      </c>
      <c r="B33" s="481"/>
      <c r="C33" s="481"/>
      <c r="D33" s="481"/>
      <c r="E33" s="481"/>
      <c r="F33" s="481"/>
      <c r="G33" s="481"/>
      <c r="H33" s="481"/>
      <c r="I33" s="481"/>
      <c r="J33" s="481"/>
      <c r="K33" s="481"/>
      <c r="L33" s="481"/>
      <c r="M33" s="481"/>
      <c r="N33" s="481"/>
      <c r="O33" s="338"/>
      <c r="P33" s="338"/>
      <c r="Q33" s="338"/>
      <c r="R33" s="338"/>
      <c r="S33" s="338"/>
      <c r="T33" s="338"/>
      <c r="U33" s="338"/>
      <c r="V33" s="338"/>
      <c r="Z33" s="299"/>
      <c r="AA33" s="299"/>
      <c r="AB33" s="74">
        <f>AVERAGE(AJ33:AJ34)</f>
        <v>165</v>
      </c>
      <c r="AC33" s="74">
        <f>AVERAGE(AK33:AK34)</f>
        <v>180</v>
      </c>
      <c r="AD33" s="299"/>
      <c r="AE33" s="466" t="s">
        <v>127</v>
      </c>
      <c r="AF33" s="449" t="s">
        <v>122</v>
      </c>
      <c r="AG33" s="14" t="s">
        <v>89</v>
      </c>
      <c r="AH33" s="33">
        <v>150</v>
      </c>
      <c r="AI33" s="33">
        <v>150</v>
      </c>
      <c r="AJ33" s="33">
        <v>150</v>
      </c>
      <c r="AK33" s="33">
        <v>160</v>
      </c>
      <c r="AL33" s="33"/>
      <c r="AM33" s="33"/>
      <c r="AN33" s="33"/>
      <c r="AO33" s="33"/>
      <c r="AP33" s="33"/>
      <c r="AQ33" s="33"/>
      <c r="AR33" s="33"/>
      <c r="AS33" s="33"/>
      <c r="AT33" s="35">
        <f t="shared" si="5"/>
        <v>152.5</v>
      </c>
      <c r="AU33" s="299"/>
      <c r="AV33" s="466" t="s">
        <v>127</v>
      </c>
      <c r="AW33" s="449" t="s">
        <v>122</v>
      </c>
      <c r="AX33" s="14" t="s">
        <v>89</v>
      </c>
      <c r="AY33" s="33">
        <v>90</v>
      </c>
      <c r="AZ33" s="69">
        <v>95</v>
      </c>
      <c r="BA33" s="69">
        <v>100</v>
      </c>
      <c r="BB33" s="33">
        <v>110</v>
      </c>
      <c r="BC33" s="33">
        <v>115</v>
      </c>
      <c r="BD33" s="33"/>
      <c r="BE33" s="33"/>
      <c r="BF33" s="33"/>
      <c r="BG33" s="33"/>
      <c r="BH33" s="33"/>
      <c r="BI33" s="33"/>
      <c r="BJ33" s="33">
        <v>150</v>
      </c>
      <c r="BK33" s="35">
        <f t="shared" si="6"/>
        <v>110</v>
      </c>
    </row>
    <row r="34" spans="1:63" ht="25.5" x14ac:dyDescent="0.2">
      <c r="A34" s="320" t="s">
        <v>293</v>
      </c>
      <c r="B34" s="322" t="s">
        <v>342</v>
      </c>
      <c r="C34" s="489" t="s">
        <v>186</v>
      </c>
      <c r="D34" s="490"/>
      <c r="E34" s="491"/>
      <c r="F34" s="489" t="s">
        <v>187</v>
      </c>
      <c r="G34" s="490"/>
      <c r="H34" s="491"/>
      <c r="I34" s="489" t="s">
        <v>188</v>
      </c>
      <c r="J34" s="490"/>
      <c r="K34" s="491"/>
      <c r="L34" s="489" t="s">
        <v>189</v>
      </c>
      <c r="M34" s="490"/>
      <c r="N34" s="491"/>
      <c r="O34" s="489" t="s">
        <v>190</v>
      </c>
      <c r="P34" s="490"/>
      <c r="Q34" s="491"/>
      <c r="R34" s="339"/>
      <c r="S34" s="339"/>
      <c r="T34" s="339"/>
      <c r="U34" s="339"/>
      <c r="V34" s="339"/>
      <c r="Z34" s="299"/>
      <c r="AA34" s="299"/>
      <c r="AB34" s="299"/>
      <c r="AC34" s="299"/>
      <c r="AD34" s="299"/>
      <c r="AE34" s="467"/>
      <c r="AF34" s="465"/>
      <c r="AG34" s="15" t="s">
        <v>90</v>
      </c>
      <c r="AH34" s="37">
        <v>170</v>
      </c>
      <c r="AI34" s="37">
        <v>170</v>
      </c>
      <c r="AJ34" s="37">
        <v>180</v>
      </c>
      <c r="AK34" s="37">
        <v>200</v>
      </c>
      <c r="AL34" s="37"/>
      <c r="AM34" s="37"/>
      <c r="AN34" s="37"/>
      <c r="AO34" s="37"/>
      <c r="AP34" s="37"/>
      <c r="AQ34" s="37"/>
      <c r="AR34" s="37"/>
      <c r="AS34" s="37"/>
      <c r="AT34" s="39">
        <f t="shared" si="5"/>
        <v>180</v>
      </c>
      <c r="AU34" s="299"/>
      <c r="AV34" s="484"/>
      <c r="AW34" s="465"/>
      <c r="AX34" s="15" t="s">
        <v>90</v>
      </c>
      <c r="AY34" s="37">
        <v>100</v>
      </c>
      <c r="AZ34" s="70">
        <v>110</v>
      </c>
      <c r="BA34" s="70">
        <v>120</v>
      </c>
      <c r="BB34" s="37">
        <v>120</v>
      </c>
      <c r="BC34" s="37">
        <v>125</v>
      </c>
      <c r="BD34" s="37"/>
      <c r="BE34" s="37"/>
      <c r="BF34" s="37"/>
      <c r="BG34" s="37"/>
      <c r="BH34" s="37"/>
      <c r="BI34" s="37"/>
      <c r="BJ34" s="37">
        <v>170</v>
      </c>
      <c r="BK34" s="39">
        <f t="shared" si="6"/>
        <v>124.16666666666667</v>
      </c>
    </row>
    <row r="35" spans="1:63" x14ac:dyDescent="0.2">
      <c r="A35" s="321"/>
      <c r="B35" s="323"/>
      <c r="C35" s="327">
        <v>2011</v>
      </c>
      <c r="D35" s="327">
        <v>2010</v>
      </c>
      <c r="E35" s="327" t="s">
        <v>380</v>
      </c>
      <c r="F35" s="327">
        <v>2011</v>
      </c>
      <c r="G35" s="327">
        <v>2010</v>
      </c>
      <c r="H35" s="327" t="s">
        <v>380</v>
      </c>
      <c r="I35" s="327">
        <v>2011</v>
      </c>
      <c r="J35" s="327">
        <v>2010</v>
      </c>
      <c r="K35" s="327" t="s">
        <v>380</v>
      </c>
      <c r="L35" s="327">
        <v>2011</v>
      </c>
      <c r="M35" s="327">
        <v>2010</v>
      </c>
      <c r="N35" s="327" t="s">
        <v>380</v>
      </c>
      <c r="O35" s="351">
        <v>2011</v>
      </c>
      <c r="P35" s="351">
        <v>2010</v>
      </c>
      <c r="Q35" s="351" t="s">
        <v>380</v>
      </c>
      <c r="R35" s="339"/>
      <c r="S35" s="339"/>
      <c r="T35" s="339"/>
      <c r="U35" s="339"/>
      <c r="V35" s="339"/>
      <c r="Z35" s="299"/>
      <c r="AA35" s="299"/>
      <c r="AB35" s="74">
        <f>AVERAGE(AJ35:AJ36)</f>
        <v>180</v>
      </c>
      <c r="AC35" s="74">
        <f>AVERAGE(AK35:AK36)</f>
        <v>195</v>
      </c>
      <c r="AD35" s="299"/>
      <c r="AE35" s="467"/>
      <c r="AF35" s="464" t="s">
        <v>123</v>
      </c>
      <c r="AG35" s="18" t="s">
        <v>89</v>
      </c>
      <c r="AH35" s="43">
        <v>160</v>
      </c>
      <c r="AI35" s="43">
        <v>160</v>
      </c>
      <c r="AJ35" s="43">
        <v>160</v>
      </c>
      <c r="AK35" s="43">
        <v>180</v>
      </c>
      <c r="AL35" s="43"/>
      <c r="AM35" s="43"/>
      <c r="AN35" s="43"/>
      <c r="AO35" s="43"/>
      <c r="AP35" s="43"/>
      <c r="AQ35" s="43"/>
      <c r="AR35" s="43"/>
      <c r="AS35" s="43"/>
      <c r="AT35" s="44">
        <f t="shared" si="5"/>
        <v>165</v>
      </c>
      <c r="AU35" s="299"/>
      <c r="AV35" s="484"/>
      <c r="AW35" s="486" t="s">
        <v>123</v>
      </c>
      <c r="AX35" s="18" t="s">
        <v>89</v>
      </c>
      <c r="AY35" s="43">
        <v>100</v>
      </c>
      <c r="AZ35" s="71">
        <v>110</v>
      </c>
      <c r="BA35" s="71">
        <v>120</v>
      </c>
      <c r="BB35" s="43">
        <v>130</v>
      </c>
      <c r="BC35" s="43">
        <v>135</v>
      </c>
      <c r="BD35" s="43"/>
      <c r="BE35" s="43"/>
      <c r="BF35" s="43"/>
      <c r="BG35" s="43"/>
      <c r="BH35" s="43"/>
      <c r="BI35" s="43"/>
      <c r="BJ35" s="43">
        <v>160</v>
      </c>
      <c r="BK35" s="44">
        <f t="shared" si="6"/>
        <v>125.83333333333333</v>
      </c>
    </row>
    <row r="36" spans="1:63" ht="13.5" thickBot="1" x14ac:dyDescent="0.25">
      <c r="A36" s="325" t="s">
        <v>343</v>
      </c>
      <c r="B36" s="326"/>
      <c r="C36" s="326"/>
      <c r="D36" s="326"/>
      <c r="E36" s="326"/>
      <c r="F36" s="326"/>
      <c r="G36" s="326"/>
      <c r="H36" s="326"/>
      <c r="I36" s="326"/>
      <c r="J36" s="326"/>
      <c r="K36" s="326"/>
      <c r="L36" s="326"/>
      <c r="M36" s="326"/>
      <c r="N36" s="352"/>
      <c r="O36" s="352"/>
      <c r="P36" s="352"/>
      <c r="Q36" s="353"/>
      <c r="R36" s="138"/>
      <c r="S36" s="138"/>
      <c r="T36" s="138"/>
      <c r="U36" s="138"/>
      <c r="V36" s="138"/>
      <c r="Z36" s="299"/>
      <c r="AA36" s="299"/>
      <c r="AB36" s="299"/>
      <c r="AC36" s="299"/>
      <c r="AD36" s="299"/>
      <c r="AE36" s="468"/>
      <c r="AF36" s="451"/>
      <c r="AG36" s="17" t="s">
        <v>90</v>
      </c>
      <c r="AH36" s="46">
        <v>180</v>
      </c>
      <c r="AI36" s="46">
        <v>190</v>
      </c>
      <c r="AJ36" s="46">
        <v>200</v>
      </c>
      <c r="AK36" s="46">
        <v>210</v>
      </c>
      <c r="AL36" s="46"/>
      <c r="AM36" s="46"/>
      <c r="AN36" s="46"/>
      <c r="AO36" s="46"/>
      <c r="AP36" s="46"/>
      <c r="AQ36" s="46"/>
      <c r="AR36" s="46"/>
      <c r="AS36" s="46"/>
      <c r="AT36" s="47">
        <f t="shared" si="5"/>
        <v>195</v>
      </c>
      <c r="AU36" s="299"/>
      <c r="AV36" s="485"/>
      <c r="AW36" s="487"/>
      <c r="AX36" s="17" t="s">
        <v>90</v>
      </c>
      <c r="AY36" s="46">
        <v>120</v>
      </c>
      <c r="AZ36" s="46">
        <v>130</v>
      </c>
      <c r="BA36" s="46">
        <v>140</v>
      </c>
      <c r="BB36" s="46">
        <v>150</v>
      </c>
      <c r="BC36" s="46">
        <v>145</v>
      </c>
      <c r="BD36" s="46"/>
      <c r="BE36" s="46"/>
      <c r="BF36" s="46"/>
      <c r="BG36" s="46"/>
      <c r="BH36" s="46"/>
      <c r="BI36" s="46"/>
      <c r="BJ36" s="46">
        <v>180</v>
      </c>
      <c r="BK36" s="47">
        <f t="shared" si="6"/>
        <v>144.16666666666666</v>
      </c>
    </row>
    <row r="37" spans="1:63" ht="15" x14ac:dyDescent="0.2">
      <c r="A37" s="433" t="s">
        <v>346</v>
      </c>
      <c r="B37" s="76" t="s">
        <v>345</v>
      </c>
      <c r="C37" s="77">
        <v>13500</v>
      </c>
      <c r="D37" s="77">
        <v>7500</v>
      </c>
      <c r="E37" s="78">
        <f>C37/D37-1</f>
        <v>0.8</v>
      </c>
      <c r="F37" s="77">
        <v>13500</v>
      </c>
      <c r="G37" s="77">
        <v>8000</v>
      </c>
      <c r="H37" s="78">
        <f>F37/G37-1</f>
        <v>0.6875</v>
      </c>
      <c r="I37" s="77">
        <v>13500</v>
      </c>
      <c r="J37" s="77">
        <v>8500</v>
      </c>
      <c r="K37" s="78">
        <f>I37/J37-1</f>
        <v>0.58823529411764697</v>
      </c>
      <c r="L37" s="301">
        <v>13500</v>
      </c>
      <c r="M37" s="77">
        <v>9500</v>
      </c>
      <c r="N37" s="78">
        <f>L37/M37-1</f>
        <v>0.42105263157894735</v>
      </c>
      <c r="O37" s="301">
        <v>13500</v>
      </c>
      <c r="P37" s="77">
        <v>9500</v>
      </c>
      <c r="Q37" s="78">
        <f>O37/P37-1</f>
        <v>0.42105263157894735</v>
      </c>
      <c r="R37" s="365"/>
      <c r="S37" s="366"/>
      <c r="T37" s="146"/>
      <c r="U37" s="146"/>
      <c r="V37" s="146"/>
      <c r="Z37" s="299"/>
      <c r="AA37" s="299"/>
      <c r="AB37" s="299"/>
      <c r="AC37" s="299"/>
      <c r="AD37" s="299"/>
      <c r="AE37" s="65"/>
      <c r="AF37" s="65"/>
      <c r="AG37" s="19"/>
      <c r="AH37" s="52"/>
      <c r="AI37" s="52"/>
      <c r="AJ37" s="52" t="s">
        <v>128</v>
      </c>
      <c r="AK37" s="52"/>
      <c r="AL37" s="52"/>
      <c r="AM37" s="52"/>
      <c r="AN37" s="52"/>
      <c r="AO37" s="52"/>
      <c r="AP37" s="52"/>
      <c r="AQ37" s="52"/>
      <c r="AR37" s="52"/>
      <c r="AS37" s="52"/>
      <c r="AT37" s="52"/>
      <c r="AU37" s="299"/>
      <c r="AV37" s="65"/>
      <c r="AW37" s="65"/>
      <c r="AX37" s="19"/>
      <c r="AY37" s="52">
        <f>AVERAGE(AY9:AY10)</f>
        <v>130</v>
      </c>
      <c r="AZ37" s="52">
        <f>AVERAGE(AZ9:AZ10)</f>
        <v>137.5</v>
      </c>
      <c r="BA37" s="52">
        <f>AVERAGE(BA9:BA10)</f>
        <v>145</v>
      </c>
      <c r="BB37" s="52"/>
      <c r="BC37" s="52"/>
      <c r="BD37" s="52"/>
      <c r="BE37" s="52"/>
      <c r="BF37" s="52"/>
      <c r="BG37" s="52"/>
      <c r="BH37" s="52"/>
      <c r="BI37" s="52"/>
      <c r="BJ37" s="52"/>
      <c r="BK37" s="52"/>
    </row>
    <row r="38" spans="1:63" ht="13.5" customHeight="1" thickBot="1" x14ac:dyDescent="0.25">
      <c r="A38" s="434"/>
      <c r="B38" s="79" t="s">
        <v>344</v>
      </c>
      <c r="C38" s="80">
        <v>14500</v>
      </c>
      <c r="D38" s="80">
        <v>7500</v>
      </c>
      <c r="E38" s="81">
        <f t="shared" ref="E38:E48" si="12">C38/D38-1</f>
        <v>0.93333333333333335</v>
      </c>
      <c r="F38" s="80">
        <v>14500</v>
      </c>
      <c r="G38" s="80">
        <v>8000</v>
      </c>
      <c r="H38" s="81">
        <f t="shared" ref="H38:H48" si="13">F38/G38-1</f>
        <v>0.8125</v>
      </c>
      <c r="I38" s="80">
        <v>14500</v>
      </c>
      <c r="J38" s="80">
        <v>8500</v>
      </c>
      <c r="K38" s="81">
        <f t="shared" ref="K38:K48" si="14">I38/J38-1</f>
        <v>0.70588235294117641</v>
      </c>
      <c r="L38" s="302">
        <v>14500</v>
      </c>
      <c r="M38" s="80">
        <v>11000</v>
      </c>
      <c r="N38" s="81">
        <f t="shared" ref="N38:N48" si="15">L38/M38-1</f>
        <v>0.31818181818181812</v>
      </c>
      <c r="O38" s="302">
        <v>14500</v>
      </c>
      <c r="P38" s="80">
        <v>11000</v>
      </c>
      <c r="Q38" s="81">
        <f t="shared" ref="Q38:Q48" si="16">O38/P38-1</f>
        <v>0.31818181818181812</v>
      </c>
      <c r="R38" s="365"/>
      <c r="S38" s="366"/>
      <c r="T38" s="146"/>
      <c r="U38" s="146"/>
      <c r="V38" s="146"/>
      <c r="Z38" s="299"/>
      <c r="AA38" s="299"/>
      <c r="AB38" s="299"/>
      <c r="AC38" s="299"/>
      <c r="AD38" s="299"/>
      <c r="AE38" s="26" t="s">
        <v>129</v>
      </c>
      <c r="AF38" s="57"/>
      <c r="AG38" s="20"/>
      <c r="AH38" s="53"/>
      <c r="AI38" s="54"/>
      <c r="AJ38" s="54"/>
      <c r="AK38" s="54"/>
      <c r="AL38" s="54"/>
      <c r="AM38" s="54"/>
      <c r="AN38" s="54"/>
      <c r="AO38" s="54"/>
      <c r="AP38" s="54"/>
      <c r="AQ38" s="54"/>
      <c r="AR38" s="53"/>
      <c r="AS38" s="53"/>
      <c r="AT38" s="53"/>
      <c r="AU38" s="299"/>
      <c r="AV38" s="26" t="s">
        <v>157</v>
      </c>
      <c r="AW38" s="57"/>
      <c r="AX38" s="20"/>
      <c r="AY38" s="53"/>
      <c r="AZ38" s="54"/>
      <c r="BA38" s="54"/>
      <c r="BB38" s="54"/>
      <c r="BC38" s="54"/>
      <c r="BD38" s="54"/>
      <c r="BE38" s="54"/>
      <c r="BF38" s="54"/>
      <c r="BG38" s="54"/>
      <c r="BH38" s="54"/>
      <c r="BI38" s="53"/>
      <c r="BJ38" s="53"/>
      <c r="BK38" s="53"/>
    </row>
    <row r="39" spans="1:63" ht="15.75" thickBot="1" x14ac:dyDescent="0.25">
      <c r="A39" s="433" t="s">
        <v>341</v>
      </c>
      <c r="B39" s="76" t="s">
        <v>345</v>
      </c>
      <c r="C39" s="77">
        <v>17500</v>
      </c>
      <c r="D39" s="77">
        <v>10000</v>
      </c>
      <c r="E39" s="78">
        <f t="shared" si="12"/>
        <v>0.75</v>
      </c>
      <c r="F39" s="77">
        <v>17500</v>
      </c>
      <c r="G39" s="77">
        <v>11500</v>
      </c>
      <c r="H39" s="78">
        <f t="shared" si="13"/>
        <v>0.52173913043478271</v>
      </c>
      <c r="I39" s="77">
        <v>17500</v>
      </c>
      <c r="J39" s="77">
        <v>13000</v>
      </c>
      <c r="K39" s="78">
        <f t="shared" si="14"/>
        <v>0.34615384615384626</v>
      </c>
      <c r="L39" s="301">
        <v>18500</v>
      </c>
      <c r="M39" s="77">
        <v>14000</v>
      </c>
      <c r="N39" s="78">
        <f t="shared" si="15"/>
        <v>0.3214285714285714</v>
      </c>
      <c r="O39" s="301">
        <v>18750</v>
      </c>
      <c r="P39" s="77">
        <v>15000</v>
      </c>
      <c r="Q39" s="78">
        <f t="shared" si="16"/>
        <v>0.25</v>
      </c>
      <c r="R39" s="365"/>
      <c r="S39" s="366"/>
      <c r="T39" s="146"/>
      <c r="U39" s="146"/>
      <c r="V39" s="146"/>
      <c r="Z39" s="299"/>
      <c r="AA39" s="299"/>
      <c r="AB39" s="299"/>
      <c r="AC39" s="299"/>
      <c r="AD39" s="299"/>
      <c r="AE39" s="66" t="s">
        <v>71</v>
      </c>
      <c r="AF39" s="21" t="s">
        <v>111</v>
      </c>
      <c r="AG39" s="21" t="s">
        <v>73</v>
      </c>
      <c r="AH39" s="22" t="s">
        <v>130</v>
      </c>
      <c r="AI39" s="21" t="s">
        <v>75</v>
      </c>
      <c r="AJ39" s="21" t="s">
        <v>76</v>
      </c>
      <c r="AK39" s="21" t="s">
        <v>77</v>
      </c>
      <c r="AL39" s="21" t="s">
        <v>78</v>
      </c>
      <c r="AM39" s="21" t="s">
        <v>79</v>
      </c>
      <c r="AN39" s="21" t="s">
        <v>80</v>
      </c>
      <c r="AO39" s="21" t="s">
        <v>131</v>
      </c>
      <c r="AP39" s="21" t="s">
        <v>82</v>
      </c>
      <c r="AQ39" s="21" t="s">
        <v>83</v>
      </c>
      <c r="AR39" s="21" t="s">
        <v>84</v>
      </c>
      <c r="AS39" s="22" t="s">
        <v>85</v>
      </c>
      <c r="AT39" s="23" t="s">
        <v>86</v>
      </c>
      <c r="AU39" s="299"/>
      <c r="AV39" s="66" t="s">
        <v>71</v>
      </c>
      <c r="AW39" s="21" t="s">
        <v>111</v>
      </c>
      <c r="AX39" s="21" t="s">
        <v>73</v>
      </c>
      <c r="AY39" s="22" t="s">
        <v>130</v>
      </c>
      <c r="AZ39" s="21" t="s">
        <v>75</v>
      </c>
      <c r="BA39" s="21" t="s">
        <v>76</v>
      </c>
      <c r="BB39" s="21" t="s">
        <v>77</v>
      </c>
      <c r="BC39" s="21" t="s">
        <v>78</v>
      </c>
      <c r="BD39" s="21" t="s">
        <v>79</v>
      </c>
      <c r="BE39" s="21" t="s">
        <v>80</v>
      </c>
      <c r="BF39" s="21" t="s">
        <v>131</v>
      </c>
      <c r="BG39" s="21" t="s">
        <v>82</v>
      </c>
      <c r="BH39" s="21" t="s">
        <v>83</v>
      </c>
      <c r="BI39" s="21" t="s">
        <v>84</v>
      </c>
      <c r="BJ39" s="22" t="s">
        <v>85</v>
      </c>
      <c r="BK39" s="23" t="s">
        <v>86</v>
      </c>
    </row>
    <row r="40" spans="1:63" ht="15" x14ac:dyDescent="0.2">
      <c r="A40" s="434"/>
      <c r="B40" s="79" t="s">
        <v>344</v>
      </c>
      <c r="C40" s="80">
        <v>19000</v>
      </c>
      <c r="D40" s="80">
        <v>11000</v>
      </c>
      <c r="E40" s="81">
        <f t="shared" si="12"/>
        <v>0.72727272727272729</v>
      </c>
      <c r="F40" s="80">
        <v>19000</v>
      </c>
      <c r="G40" s="80">
        <v>12500</v>
      </c>
      <c r="H40" s="81">
        <f t="shared" si="13"/>
        <v>0.52</v>
      </c>
      <c r="I40" s="80">
        <v>19000</v>
      </c>
      <c r="J40" s="80">
        <v>14000</v>
      </c>
      <c r="K40" s="81">
        <f t="shared" si="14"/>
        <v>0.35714285714285721</v>
      </c>
      <c r="L40" s="302">
        <v>20000</v>
      </c>
      <c r="M40" s="80">
        <v>15250</v>
      </c>
      <c r="N40" s="81">
        <f t="shared" si="15"/>
        <v>0.31147540983606548</v>
      </c>
      <c r="O40" s="302">
        <v>21500</v>
      </c>
      <c r="P40" s="80">
        <v>15750</v>
      </c>
      <c r="Q40" s="81">
        <f t="shared" si="16"/>
        <v>0.36507936507936511</v>
      </c>
      <c r="R40" s="365"/>
      <c r="S40" s="366"/>
      <c r="T40" s="146"/>
      <c r="U40" s="146"/>
      <c r="V40" s="146"/>
      <c r="Z40" s="299"/>
      <c r="AA40" s="299"/>
      <c r="AB40" s="74">
        <f>AVERAGE(AJ40:AJ41)</f>
        <v>225</v>
      </c>
      <c r="AC40" s="74">
        <f>AVERAGE(AK40:AK41)</f>
        <v>245</v>
      </c>
      <c r="AD40" s="299"/>
      <c r="AE40" s="446" t="s">
        <v>100</v>
      </c>
      <c r="AF40" s="439" t="s">
        <v>122</v>
      </c>
      <c r="AG40" s="14" t="s">
        <v>89</v>
      </c>
      <c r="AH40" s="33">
        <v>200</v>
      </c>
      <c r="AI40" s="33">
        <v>200</v>
      </c>
      <c r="AJ40" s="33">
        <v>200</v>
      </c>
      <c r="AK40" s="33">
        <v>240</v>
      </c>
      <c r="AL40" s="33"/>
      <c r="AM40" s="33"/>
      <c r="AN40" s="33"/>
      <c r="AO40" s="33"/>
      <c r="AP40" s="33"/>
      <c r="AQ40" s="33"/>
      <c r="AR40" s="33"/>
      <c r="AS40" s="33"/>
      <c r="AT40" s="35">
        <f t="shared" ref="AT40:AT59" si="17">AVERAGE(AH40:AS40)</f>
        <v>210</v>
      </c>
      <c r="AU40" s="299"/>
      <c r="AV40" s="446" t="s">
        <v>100</v>
      </c>
      <c r="AW40" s="439" t="s">
        <v>122</v>
      </c>
      <c r="AX40" s="14" t="s">
        <v>89</v>
      </c>
      <c r="AY40" s="33">
        <v>100</v>
      </c>
      <c r="AZ40" s="33">
        <v>110</v>
      </c>
      <c r="BA40" s="33">
        <v>120</v>
      </c>
      <c r="BB40" s="33">
        <v>130</v>
      </c>
      <c r="BC40" s="33">
        <v>140</v>
      </c>
      <c r="BD40" s="33"/>
      <c r="BE40" s="33"/>
      <c r="BF40" s="33"/>
      <c r="BG40" s="33"/>
      <c r="BH40" s="33"/>
      <c r="BI40" s="33"/>
      <c r="BJ40" s="33">
        <v>180</v>
      </c>
      <c r="BK40" s="35">
        <f t="shared" ref="BK40:BK55" si="18">AVERAGE(AY40:BJ40)</f>
        <v>130</v>
      </c>
    </row>
    <row r="41" spans="1:63" ht="12.75" customHeight="1" x14ac:dyDescent="0.2">
      <c r="A41" s="433" t="s">
        <v>379</v>
      </c>
      <c r="B41" s="76" t="s">
        <v>345</v>
      </c>
      <c r="C41" s="303">
        <v>17500</v>
      </c>
      <c r="D41" s="303">
        <v>11000</v>
      </c>
      <c r="E41" s="81">
        <f t="shared" si="12"/>
        <v>0.59090909090909083</v>
      </c>
      <c r="F41" s="303">
        <v>17500</v>
      </c>
      <c r="G41" s="303">
        <v>11500</v>
      </c>
      <c r="H41" s="81">
        <f t="shared" si="13"/>
        <v>0.52173913043478271</v>
      </c>
      <c r="I41" s="303">
        <v>17500</v>
      </c>
      <c r="J41" s="303">
        <v>12000</v>
      </c>
      <c r="K41" s="81">
        <f t="shared" si="14"/>
        <v>0.45833333333333326</v>
      </c>
      <c r="L41" s="304">
        <v>18750</v>
      </c>
      <c r="M41" s="303">
        <v>13500</v>
      </c>
      <c r="N41" s="81">
        <f t="shared" si="15"/>
        <v>0.38888888888888884</v>
      </c>
      <c r="O41" s="304">
        <v>20000</v>
      </c>
      <c r="P41" s="303">
        <v>14000</v>
      </c>
      <c r="Q41" s="81">
        <f t="shared" si="16"/>
        <v>0.4285714285714286</v>
      </c>
      <c r="R41" s="367"/>
      <c r="S41" s="368"/>
      <c r="T41" s="146"/>
      <c r="U41" s="146"/>
      <c r="V41" s="146"/>
      <c r="Z41" s="299"/>
      <c r="AA41" s="299"/>
      <c r="AB41" s="299"/>
      <c r="AC41" s="299"/>
      <c r="AD41" s="299"/>
      <c r="AE41" s="447"/>
      <c r="AF41" s="440"/>
      <c r="AG41" s="15" t="s">
        <v>90</v>
      </c>
      <c r="AH41" s="37">
        <v>220</v>
      </c>
      <c r="AI41" s="37">
        <v>230</v>
      </c>
      <c r="AJ41" s="37">
        <v>250</v>
      </c>
      <c r="AK41" s="37">
        <v>250</v>
      </c>
      <c r="AL41" s="37"/>
      <c r="AM41" s="37"/>
      <c r="AN41" s="37"/>
      <c r="AO41" s="37"/>
      <c r="AP41" s="37"/>
      <c r="AQ41" s="37"/>
      <c r="AR41" s="37"/>
      <c r="AS41" s="37"/>
      <c r="AT41" s="39">
        <f t="shared" si="17"/>
        <v>237.5</v>
      </c>
      <c r="AU41" s="299"/>
      <c r="AV41" s="488"/>
      <c r="AW41" s="440"/>
      <c r="AX41" s="15" t="s">
        <v>90</v>
      </c>
      <c r="AY41" s="37">
        <v>120</v>
      </c>
      <c r="AZ41" s="37">
        <v>125</v>
      </c>
      <c r="BA41" s="37">
        <v>130</v>
      </c>
      <c r="BB41" s="37">
        <v>150</v>
      </c>
      <c r="BC41" s="37">
        <v>160</v>
      </c>
      <c r="BD41" s="37"/>
      <c r="BE41" s="37"/>
      <c r="BF41" s="37"/>
      <c r="BG41" s="37"/>
      <c r="BH41" s="37"/>
      <c r="BI41" s="37"/>
      <c r="BJ41" s="37">
        <v>200</v>
      </c>
      <c r="BK41" s="39">
        <f t="shared" si="18"/>
        <v>147.5</v>
      </c>
    </row>
    <row r="42" spans="1:63" ht="15" x14ac:dyDescent="0.2">
      <c r="A42" s="434"/>
      <c r="B42" s="79" t="s">
        <v>344</v>
      </c>
      <c r="C42" s="303">
        <v>19000</v>
      </c>
      <c r="D42" s="303">
        <v>12000</v>
      </c>
      <c r="E42" s="81">
        <f t="shared" si="12"/>
        <v>0.58333333333333326</v>
      </c>
      <c r="F42" s="303">
        <v>19000</v>
      </c>
      <c r="G42" s="303">
        <v>12500</v>
      </c>
      <c r="H42" s="81">
        <f t="shared" si="13"/>
        <v>0.52</v>
      </c>
      <c r="I42" s="303">
        <v>19000</v>
      </c>
      <c r="J42" s="303">
        <v>13000</v>
      </c>
      <c r="K42" s="81">
        <f t="shared" si="14"/>
        <v>0.46153846153846145</v>
      </c>
      <c r="L42" s="304">
        <v>20500</v>
      </c>
      <c r="M42" s="303">
        <v>13500</v>
      </c>
      <c r="N42" s="81">
        <f t="shared" si="15"/>
        <v>0.5185185185185186</v>
      </c>
      <c r="O42" s="304">
        <v>22500</v>
      </c>
      <c r="P42" s="303">
        <v>14500</v>
      </c>
      <c r="Q42" s="81">
        <f t="shared" si="16"/>
        <v>0.55172413793103448</v>
      </c>
      <c r="R42" s="365"/>
      <c r="S42" s="368"/>
      <c r="T42" s="146"/>
      <c r="U42" s="146"/>
      <c r="V42" s="146"/>
      <c r="Z42" s="299"/>
      <c r="AA42" s="299"/>
      <c r="AB42" s="74">
        <f>AVERAGE(AJ42:AJ43)</f>
        <v>270</v>
      </c>
      <c r="AC42" s="74">
        <f>AVERAGE(AK42:AK43)</f>
        <v>265</v>
      </c>
      <c r="AD42" s="299"/>
      <c r="AE42" s="447"/>
      <c r="AF42" s="441" t="s">
        <v>123</v>
      </c>
      <c r="AG42" s="16" t="s">
        <v>89</v>
      </c>
      <c r="AH42" s="43">
        <v>220</v>
      </c>
      <c r="AI42" s="43">
        <v>230</v>
      </c>
      <c r="AJ42" s="43">
        <v>240</v>
      </c>
      <c r="AK42" s="43">
        <v>250</v>
      </c>
      <c r="AL42" s="43"/>
      <c r="AM42" s="43"/>
      <c r="AN42" s="43"/>
      <c r="AO42" s="43"/>
      <c r="AP42" s="43"/>
      <c r="AQ42" s="43"/>
      <c r="AR42" s="43"/>
      <c r="AS42" s="43"/>
      <c r="AT42" s="44">
        <f t="shared" si="17"/>
        <v>235</v>
      </c>
      <c r="AU42" s="299"/>
      <c r="AV42" s="450"/>
      <c r="AW42" s="441" t="s">
        <v>123</v>
      </c>
      <c r="AX42" s="16" t="s">
        <v>89</v>
      </c>
      <c r="AY42" s="43">
        <v>120</v>
      </c>
      <c r="AZ42" s="43">
        <v>125</v>
      </c>
      <c r="BA42" s="43">
        <v>130</v>
      </c>
      <c r="BB42" s="43">
        <v>140</v>
      </c>
      <c r="BC42" s="43">
        <v>160</v>
      </c>
      <c r="BD42" s="43"/>
      <c r="BE42" s="43"/>
      <c r="BF42" s="43"/>
      <c r="BG42" s="43"/>
      <c r="BH42" s="43"/>
      <c r="BI42" s="43"/>
      <c r="BJ42" s="43">
        <v>200</v>
      </c>
      <c r="BK42" s="44">
        <f t="shared" si="18"/>
        <v>145.83333333333334</v>
      </c>
    </row>
    <row r="43" spans="1:63" ht="15.75" thickBot="1" x14ac:dyDescent="0.25">
      <c r="A43" s="88" t="s">
        <v>180</v>
      </c>
      <c r="B43" s="76" t="s">
        <v>345</v>
      </c>
      <c r="C43" s="77">
        <v>19000</v>
      </c>
      <c r="D43" s="77">
        <v>12500</v>
      </c>
      <c r="E43" s="78">
        <f t="shared" si="12"/>
        <v>0.52</v>
      </c>
      <c r="F43" s="77">
        <v>19000</v>
      </c>
      <c r="G43" s="77">
        <v>12750</v>
      </c>
      <c r="H43" s="78">
        <f t="shared" si="13"/>
        <v>0.49019607843137258</v>
      </c>
      <c r="I43" s="77">
        <v>19000</v>
      </c>
      <c r="J43" s="77">
        <v>13000</v>
      </c>
      <c r="K43" s="78">
        <f t="shared" si="14"/>
        <v>0.46153846153846145</v>
      </c>
      <c r="L43" s="301">
        <v>20500</v>
      </c>
      <c r="M43" s="77">
        <v>14500</v>
      </c>
      <c r="N43" s="78">
        <f t="shared" si="15"/>
        <v>0.4137931034482758</v>
      </c>
      <c r="O43" s="301">
        <v>22000</v>
      </c>
      <c r="P43" s="77">
        <v>15500</v>
      </c>
      <c r="Q43" s="78">
        <f t="shared" si="16"/>
        <v>0.41935483870967749</v>
      </c>
      <c r="R43" s="367"/>
      <c r="S43" s="368"/>
      <c r="T43" s="146"/>
      <c r="U43" s="146"/>
      <c r="V43" s="146"/>
      <c r="Z43" s="299"/>
      <c r="AA43" s="299"/>
      <c r="AB43" s="299"/>
      <c r="AC43" s="299"/>
      <c r="AD43" s="299"/>
      <c r="AE43" s="448"/>
      <c r="AF43" s="442"/>
      <c r="AG43" s="17" t="s">
        <v>90</v>
      </c>
      <c r="AH43" s="43">
        <v>250</v>
      </c>
      <c r="AI43" s="43">
        <v>260</v>
      </c>
      <c r="AJ43" s="43">
        <v>300</v>
      </c>
      <c r="AK43" s="43">
        <v>280</v>
      </c>
      <c r="AL43" s="43"/>
      <c r="AM43" s="43"/>
      <c r="AN43" s="43"/>
      <c r="AO43" s="43"/>
      <c r="AP43" s="43"/>
      <c r="AQ43" s="43"/>
      <c r="AR43" s="43"/>
      <c r="AS43" s="43"/>
      <c r="AT43" s="47">
        <f t="shared" si="17"/>
        <v>272.5</v>
      </c>
      <c r="AU43" s="299"/>
      <c r="AV43" s="451"/>
      <c r="AW43" s="442"/>
      <c r="AX43" s="17" t="s">
        <v>90</v>
      </c>
      <c r="AY43" s="43">
        <v>130</v>
      </c>
      <c r="AZ43" s="43">
        <v>140</v>
      </c>
      <c r="BA43" s="43">
        <v>150</v>
      </c>
      <c r="BB43" s="43">
        <v>200</v>
      </c>
      <c r="BC43" s="43">
        <v>200</v>
      </c>
      <c r="BD43" s="43"/>
      <c r="BE43" s="43"/>
      <c r="BF43" s="43"/>
      <c r="BG43" s="43"/>
      <c r="BH43" s="43"/>
      <c r="BI43" s="43"/>
      <c r="BJ43" s="43">
        <v>250</v>
      </c>
      <c r="BK43" s="47">
        <f t="shared" si="18"/>
        <v>178.33333333333334</v>
      </c>
    </row>
    <row r="44" spans="1:63" ht="15" x14ac:dyDescent="0.2">
      <c r="A44" s="89"/>
      <c r="B44" s="79" t="s">
        <v>344</v>
      </c>
      <c r="C44" s="80">
        <v>21000</v>
      </c>
      <c r="D44" s="80">
        <v>13500</v>
      </c>
      <c r="E44" s="81">
        <f t="shared" si="12"/>
        <v>0.55555555555555558</v>
      </c>
      <c r="F44" s="80">
        <v>21000</v>
      </c>
      <c r="G44" s="80">
        <v>14250</v>
      </c>
      <c r="H44" s="81">
        <f t="shared" si="13"/>
        <v>0.47368421052631571</v>
      </c>
      <c r="I44" s="80">
        <v>21000</v>
      </c>
      <c r="J44" s="80">
        <v>15000</v>
      </c>
      <c r="K44" s="81">
        <f t="shared" si="14"/>
        <v>0.39999999999999991</v>
      </c>
      <c r="L44" s="302">
        <v>22500</v>
      </c>
      <c r="M44" s="80">
        <v>16000</v>
      </c>
      <c r="N44" s="81">
        <f t="shared" si="15"/>
        <v>0.40625</v>
      </c>
      <c r="O44" s="302">
        <v>23500</v>
      </c>
      <c r="P44" s="80">
        <v>17000</v>
      </c>
      <c r="Q44" s="81">
        <f t="shared" si="16"/>
        <v>0.38235294117647056</v>
      </c>
      <c r="R44" s="367"/>
      <c r="S44" s="368"/>
      <c r="T44" s="146"/>
      <c r="U44" s="146"/>
      <c r="V44" s="146"/>
      <c r="Z44" s="299"/>
      <c r="AA44" s="299"/>
      <c r="AB44" s="74">
        <f>AVERAGE(AJ44:AJ45)</f>
        <v>270</v>
      </c>
      <c r="AC44" s="74">
        <f>AVERAGE(AK44:AK45)</f>
        <v>250</v>
      </c>
      <c r="AD44" s="299"/>
      <c r="AE44" s="443" t="s">
        <v>101</v>
      </c>
      <c r="AF44" s="439" t="s">
        <v>122</v>
      </c>
      <c r="AG44" s="14" t="s">
        <v>89</v>
      </c>
      <c r="AH44" s="33">
        <v>240</v>
      </c>
      <c r="AI44" s="33">
        <v>240</v>
      </c>
      <c r="AJ44" s="33">
        <v>240</v>
      </c>
      <c r="AK44" s="33">
        <v>240</v>
      </c>
      <c r="AL44" s="33"/>
      <c r="AM44" s="33"/>
      <c r="AN44" s="33"/>
      <c r="AO44" s="33"/>
      <c r="AP44" s="33"/>
      <c r="AQ44" s="33"/>
      <c r="AR44" s="33"/>
      <c r="AS44" s="33"/>
      <c r="AT44" s="35">
        <f t="shared" si="17"/>
        <v>240</v>
      </c>
      <c r="AU44" s="299"/>
      <c r="AV44" s="443" t="s">
        <v>101</v>
      </c>
      <c r="AW44" s="439" t="s">
        <v>122</v>
      </c>
      <c r="AX44" s="14" t="s">
        <v>89</v>
      </c>
      <c r="AY44" s="33">
        <v>120</v>
      </c>
      <c r="AZ44" s="33">
        <v>125</v>
      </c>
      <c r="BA44" s="33">
        <v>130</v>
      </c>
      <c r="BB44" s="33">
        <v>140</v>
      </c>
      <c r="BC44" s="33">
        <v>150</v>
      </c>
      <c r="BD44" s="33"/>
      <c r="BE44" s="33"/>
      <c r="BF44" s="33"/>
      <c r="BG44" s="33"/>
      <c r="BH44" s="33"/>
      <c r="BI44" s="33"/>
      <c r="BJ44" s="33">
        <v>200</v>
      </c>
      <c r="BK44" s="35">
        <f t="shared" si="18"/>
        <v>144.16666666666666</v>
      </c>
    </row>
    <row r="45" spans="1:63" ht="15" x14ac:dyDescent="0.2">
      <c r="A45" s="433" t="s">
        <v>181</v>
      </c>
      <c r="B45" s="76" t="s">
        <v>345</v>
      </c>
      <c r="C45" s="77">
        <v>19000</v>
      </c>
      <c r="D45" s="77">
        <v>13000</v>
      </c>
      <c r="E45" s="78">
        <f t="shared" si="12"/>
        <v>0.46153846153846145</v>
      </c>
      <c r="F45" s="77">
        <v>19000</v>
      </c>
      <c r="G45" s="77">
        <v>13000</v>
      </c>
      <c r="H45" s="78">
        <f t="shared" si="13"/>
        <v>0.46153846153846145</v>
      </c>
      <c r="I45" s="77">
        <v>19000</v>
      </c>
      <c r="J45" s="77">
        <v>13000</v>
      </c>
      <c r="K45" s="78">
        <f t="shared" si="14"/>
        <v>0.46153846153846145</v>
      </c>
      <c r="L45" s="301">
        <v>20500</v>
      </c>
      <c r="M45" s="77">
        <v>14000</v>
      </c>
      <c r="N45" s="78">
        <f t="shared" si="15"/>
        <v>0.46428571428571419</v>
      </c>
      <c r="O45" s="301">
        <v>22000</v>
      </c>
      <c r="P45" s="77">
        <v>15000</v>
      </c>
      <c r="Q45" s="78">
        <f t="shared" si="16"/>
        <v>0.46666666666666656</v>
      </c>
      <c r="R45" s="367"/>
      <c r="S45" s="368"/>
      <c r="T45" s="146"/>
      <c r="U45" s="146"/>
      <c r="V45" s="146"/>
      <c r="Z45" s="299"/>
      <c r="AA45" s="299"/>
      <c r="AB45" s="299"/>
      <c r="AC45" s="299"/>
      <c r="AD45" s="299"/>
      <c r="AE45" s="444"/>
      <c r="AF45" s="440"/>
      <c r="AG45" s="15" t="s">
        <v>90</v>
      </c>
      <c r="AH45" s="37">
        <v>260</v>
      </c>
      <c r="AI45" s="37">
        <v>280</v>
      </c>
      <c r="AJ45" s="37">
        <v>300</v>
      </c>
      <c r="AK45" s="37">
        <v>260</v>
      </c>
      <c r="AL45" s="37"/>
      <c r="AM45" s="37"/>
      <c r="AN45" s="37"/>
      <c r="AO45" s="37"/>
      <c r="AP45" s="37"/>
      <c r="AQ45" s="37"/>
      <c r="AR45" s="37"/>
      <c r="AS45" s="37"/>
      <c r="AT45" s="39">
        <f t="shared" si="17"/>
        <v>275</v>
      </c>
      <c r="AU45" s="299"/>
      <c r="AV45" s="450"/>
      <c r="AW45" s="440"/>
      <c r="AX45" s="15" t="s">
        <v>90</v>
      </c>
      <c r="AY45" s="37">
        <v>140</v>
      </c>
      <c r="AZ45" s="37">
        <v>145</v>
      </c>
      <c r="BA45" s="37">
        <v>150</v>
      </c>
      <c r="BB45" s="37">
        <v>160</v>
      </c>
      <c r="BC45" s="37">
        <v>170</v>
      </c>
      <c r="BD45" s="37"/>
      <c r="BE45" s="37"/>
      <c r="BF45" s="37"/>
      <c r="BG45" s="37"/>
      <c r="BH45" s="37"/>
      <c r="BI45" s="37"/>
      <c r="BJ45" s="37">
        <v>220</v>
      </c>
      <c r="BK45" s="39">
        <f t="shared" si="18"/>
        <v>164.16666666666666</v>
      </c>
    </row>
    <row r="46" spans="1:63" ht="15" x14ac:dyDescent="0.2">
      <c r="A46" s="434"/>
      <c r="B46" s="79" t="s">
        <v>344</v>
      </c>
      <c r="C46" s="80">
        <v>21000</v>
      </c>
      <c r="D46" s="80">
        <v>13000</v>
      </c>
      <c r="E46" s="81">
        <f t="shared" si="12"/>
        <v>0.61538461538461542</v>
      </c>
      <c r="F46" s="80">
        <v>21000</v>
      </c>
      <c r="G46" s="80">
        <v>13500</v>
      </c>
      <c r="H46" s="81">
        <f t="shared" si="13"/>
        <v>0.55555555555555558</v>
      </c>
      <c r="I46" s="80">
        <v>21000</v>
      </c>
      <c r="J46" s="80">
        <v>14000</v>
      </c>
      <c r="K46" s="81">
        <f t="shared" si="14"/>
        <v>0.5</v>
      </c>
      <c r="L46" s="302">
        <v>21000</v>
      </c>
      <c r="M46" s="80">
        <v>14500</v>
      </c>
      <c r="N46" s="81">
        <f t="shared" si="15"/>
        <v>0.44827586206896552</v>
      </c>
      <c r="O46" s="302">
        <v>22500</v>
      </c>
      <c r="P46" s="80">
        <v>16500</v>
      </c>
      <c r="Q46" s="81">
        <f t="shared" si="16"/>
        <v>0.36363636363636354</v>
      </c>
      <c r="R46" s="367"/>
      <c r="S46" s="368"/>
      <c r="T46" s="146"/>
      <c r="U46" s="146"/>
      <c r="V46" s="146"/>
      <c r="Z46" s="299"/>
      <c r="AA46" s="299"/>
      <c r="AB46" s="74">
        <f>AVERAGE(AJ46:AJ47)</f>
        <v>287.5</v>
      </c>
      <c r="AC46" s="74">
        <f>AVERAGE(AK46:AK47)</f>
        <v>280</v>
      </c>
      <c r="AD46" s="299"/>
      <c r="AE46" s="444"/>
      <c r="AF46" s="441" t="s">
        <v>123</v>
      </c>
      <c r="AG46" s="16" t="s">
        <v>89</v>
      </c>
      <c r="AH46" s="41">
        <v>250</v>
      </c>
      <c r="AI46" s="41">
        <v>250</v>
      </c>
      <c r="AJ46" s="41">
        <v>255</v>
      </c>
      <c r="AK46" s="41">
        <v>260</v>
      </c>
      <c r="AL46" s="41"/>
      <c r="AM46" s="41"/>
      <c r="AN46" s="41"/>
      <c r="AO46" s="41"/>
      <c r="AP46" s="41"/>
      <c r="AQ46" s="41"/>
      <c r="AR46" s="41"/>
      <c r="AS46" s="41"/>
      <c r="AT46" s="44">
        <f t="shared" si="17"/>
        <v>253.75</v>
      </c>
      <c r="AU46" s="299"/>
      <c r="AV46" s="450"/>
      <c r="AW46" s="441" t="s">
        <v>123</v>
      </c>
      <c r="AX46" s="16" t="s">
        <v>89</v>
      </c>
      <c r="AY46" s="41">
        <v>130</v>
      </c>
      <c r="AZ46" s="41">
        <v>135</v>
      </c>
      <c r="BA46" s="41">
        <v>140</v>
      </c>
      <c r="BB46" s="41">
        <v>160</v>
      </c>
      <c r="BC46" s="41">
        <v>180</v>
      </c>
      <c r="BD46" s="41"/>
      <c r="BE46" s="41"/>
      <c r="BF46" s="41"/>
      <c r="BG46" s="41"/>
      <c r="BH46" s="41"/>
      <c r="BI46" s="41"/>
      <c r="BJ46" s="41">
        <v>220</v>
      </c>
      <c r="BK46" s="44">
        <f t="shared" si="18"/>
        <v>160.83333333333334</v>
      </c>
    </row>
    <row r="47" spans="1:63" ht="15.75" thickBot="1" x14ac:dyDescent="0.25">
      <c r="A47" s="88" t="s">
        <v>182</v>
      </c>
      <c r="B47" s="76" t="s">
        <v>345</v>
      </c>
      <c r="C47" s="77">
        <v>14500</v>
      </c>
      <c r="D47" s="77">
        <v>8500</v>
      </c>
      <c r="E47" s="78">
        <f t="shared" si="12"/>
        <v>0.70588235294117641</v>
      </c>
      <c r="F47" s="77">
        <v>14500</v>
      </c>
      <c r="G47" s="77">
        <v>9250</v>
      </c>
      <c r="H47" s="78">
        <f t="shared" si="13"/>
        <v>0.56756756756756754</v>
      </c>
      <c r="I47" s="77">
        <v>14500</v>
      </c>
      <c r="J47" s="77">
        <v>10000</v>
      </c>
      <c r="K47" s="78">
        <f t="shared" si="14"/>
        <v>0.44999999999999996</v>
      </c>
      <c r="L47" s="301">
        <v>15000</v>
      </c>
      <c r="M47" s="77">
        <v>9500</v>
      </c>
      <c r="N47" s="78">
        <f t="shared" si="15"/>
        <v>0.57894736842105265</v>
      </c>
      <c r="O47" s="301">
        <v>16250</v>
      </c>
      <c r="P47" s="77">
        <v>9500</v>
      </c>
      <c r="Q47" s="78">
        <f t="shared" si="16"/>
        <v>0.71052631578947367</v>
      </c>
      <c r="R47" s="367"/>
      <c r="S47" s="368"/>
      <c r="T47" s="146"/>
      <c r="U47" s="146"/>
      <c r="V47" s="146"/>
      <c r="Z47" s="299"/>
      <c r="AA47" s="299"/>
      <c r="AB47" s="299"/>
      <c r="AC47" s="299"/>
      <c r="AD47" s="299"/>
      <c r="AE47" s="445"/>
      <c r="AF47" s="442"/>
      <c r="AG47" s="17" t="s">
        <v>90</v>
      </c>
      <c r="AH47" s="46">
        <v>270</v>
      </c>
      <c r="AI47" s="46">
        <v>300</v>
      </c>
      <c r="AJ47" s="46">
        <v>320</v>
      </c>
      <c r="AK47" s="46">
        <v>300</v>
      </c>
      <c r="AL47" s="46"/>
      <c r="AM47" s="46"/>
      <c r="AN47" s="46"/>
      <c r="AO47" s="46"/>
      <c r="AP47" s="46"/>
      <c r="AQ47" s="46"/>
      <c r="AR47" s="46"/>
      <c r="AS47" s="46"/>
      <c r="AT47" s="47">
        <f t="shared" si="17"/>
        <v>297.5</v>
      </c>
      <c r="AU47" s="299"/>
      <c r="AV47" s="451"/>
      <c r="AW47" s="442"/>
      <c r="AX47" s="17" t="s">
        <v>90</v>
      </c>
      <c r="AY47" s="46">
        <v>150</v>
      </c>
      <c r="AZ47" s="46">
        <v>155</v>
      </c>
      <c r="BA47" s="46">
        <v>160</v>
      </c>
      <c r="BB47" s="46">
        <v>200</v>
      </c>
      <c r="BC47" s="46">
        <v>250</v>
      </c>
      <c r="BD47" s="46"/>
      <c r="BE47" s="46"/>
      <c r="BF47" s="46"/>
      <c r="BG47" s="46"/>
      <c r="BH47" s="46"/>
      <c r="BI47" s="46"/>
      <c r="BJ47" s="46">
        <v>260</v>
      </c>
      <c r="BK47" s="47">
        <f t="shared" si="18"/>
        <v>195.83333333333334</v>
      </c>
    </row>
    <row r="48" spans="1:63" ht="15" x14ac:dyDescent="0.2">
      <c r="A48" s="88" t="s">
        <v>65</v>
      </c>
      <c r="B48" s="76" t="s">
        <v>345</v>
      </c>
      <c r="C48" s="77">
        <v>13500</v>
      </c>
      <c r="D48" s="77">
        <v>6750</v>
      </c>
      <c r="E48" s="78">
        <f t="shared" si="12"/>
        <v>1</v>
      </c>
      <c r="F48" s="77">
        <v>13500</v>
      </c>
      <c r="G48" s="77">
        <v>7250</v>
      </c>
      <c r="H48" s="78">
        <f t="shared" si="13"/>
        <v>0.86206896551724133</v>
      </c>
      <c r="I48" s="77">
        <v>13500</v>
      </c>
      <c r="J48" s="77">
        <v>7750</v>
      </c>
      <c r="K48" s="78">
        <f t="shared" si="14"/>
        <v>0.74193548387096775</v>
      </c>
      <c r="L48" s="301">
        <v>14250</v>
      </c>
      <c r="M48" s="77">
        <v>9000</v>
      </c>
      <c r="N48" s="78">
        <f t="shared" si="15"/>
        <v>0.58333333333333326</v>
      </c>
      <c r="O48" s="301">
        <v>13000</v>
      </c>
      <c r="P48" s="77">
        <v>10750</v>
      </c>
      <c r="Q48" s="78">
        <f t="shared" si="16"/>
        <v>0.20930232558139528</v>
      </c>
      <c r="R48" s="367"/>
      <c r="S48" s="368"/>
      <c r="T48" s="146"/>
      <c r="U48" s="146"/>
      <c r="V48" s="146"/>
      <c r="Z48" s="299"/>
      <c r="AA48" s="299"/>
      <c r="AB48" s="74">
        <f>AVERAGE(AJ48:AJ49)</f>
        <v>220</v>
      </c>
      <c r="AC48" s="74">
        <f>AVERAGE(AK48:AK49)</f>
        <v>230</v>
      </c>
      <c r="AD48" s="299"/>
      <c r="AE48" s="443" t="s">
        <v>102</v>
      </c>
      <c r="AF48" s="439" t="s">
        <v>122</v>
      </c>
      <c r="AG48" s="14" t="s">
        <v>89</v>
      </c>
      <c r="AH48" s="33">
        <v>200</v>
      </c>
      <c r="AI48" s="33">
        <v>200</v>
      </c>
      <c r="AJ48" s="33">
        <v>200</v>
      </c>
      <c r="AK48" s="33">
        <v>220</v>
      </c>
      <c r="AL48" s="33"/>
      <c r="AM48" s="33"/>
      <c r="AN48" s="33"/>
      <c r="AO48" s="33"/>
      <c r="AP48" s="33"/>
      <c r="AQ48" s="33"/>
      <c r="AR48" s="33"/>
      <c r="AS48" s="33"/>
      <c r="AT48" s="35">
        <f t="shared" si="17"/>
        <v>205</v>
      </c>
      <c r="AU48" s="299"/>
      <c r="AV48" s="443" t="s">
        <v>102</v>
      </c>
      <c r="AW48" s="439" t="s">
        <v>122</v>
      </c>
      <c r="AX48" s="14" t="s">
        <v>89</v>
      </c>
      <c r="AY48" s="33">
        <v>100</v>
      </c>
      <c r="AZ48" s="33">
        <v>105</v>
      </c>
      <c r="BA48" s="33">
        <v>110</v>
      </c>
      <c r="BB48" s="33">
        <v>120</v>
      </c>
      <c r="BC48" s="33">
        <v>130</v>
      </c>
      <c r="BD48" s="33"/>
      <c r="BE48" s="33"/>
      <c r="BF48" s="33"/>
      <c r="BG48" s="33"/>
      <c r="BH48" s="33"/>
      <c r="BI48" s="33"/>
      <c r="BJ48" s="33">
        <v>170</v>
      </c>
      <c r="BK48" s="35">
        <f t="shared" si="18"/>
        <v>122.5</v>
      </c>
    </row>
    <row r="49" spans="1:63" ht="15" x14ac:dyDescent="0.2">
      <c r="A49" s="325" t="s">
        <v>347</v>
      </c>
      <c r="B49" s="326"/>
      <c r="C49" s="326"/>
      <c r="D49" s="326"/>
      <c r="E49" s="326"/>
      <c r="F49" s="326"/>
      <c r="G49" s="326"/>
      <c r="H49" s="326"/>
      <c r="I49" s="326"/>
      <c r="J49" s="326"/>
      <c r="K49" s="326"/>
      <c r="L49" s="326"/>
      <c r="M49" s="326"/>
      <c r="N49" s="352"/>
      <c r="O49" s="352"/>
      <c r="P49" s="352"/>
      <c r="Q49" s="352"/>
      <c r="R49" s="367"/>
      <c r="S49" s="368"/>
      <c r="T49" s="145"/>
      <c r="U49" s="145"/>
      <c r="V49" s="145"/>
      <c r="Z49" s="299"/>
      <c r="AA49" s="299"/>
      <c r="AB49" s="299"/>
      <c r="AC49" s="299"/>
      <c r="AD49" s="299"/>
      <c r="AE49" s="444"/>
      <c r="AF49" s="440"/>
      <c r="AG49" s="15" t="s">
        <v>90</v>
      </c>
      <c r="AH49" s="37">
        <v>210</v>
      </c>
      <c r="AI49" s="37">
        <v>210</v>
      </c>
      <c r="AJ49" s="37">
        <v>240</v>
      </c>
      <c r="AK49" s="37">
        <v>240</v>
      </c>
      <c r="AL49" s="37"/>
      <c r="AM49" s="37"/>
      <c r="AN49" s="37"/>
      <c r="AO49" s="37"/>
      <c r="AP49" s="37"/>
      <c r="AQ49" s="37"/>
      <c r="AR49" s="37"/>
      <c r="AS49" s="37"/>
      <c r="AT49" s="39">
        <f t="shared" si="17"/>
        <v>225</v>
      </c>
      <c r="AU49" s="299"/>
      <c r="AV49" s="450"/>
      <c r="AW49" s="440"/>
      <c r="AX49" s="15" t="s">
        <v>90</v>
      </c>
      <c r="AY49" s="37">
        <v>110</v>
      </c>
      <c r="AZ49" s="37">
        <v>115</v>
      </c>
      <c r="BA49" s="37">
        <v>120</v>
      </c>
      <c r="BB49" s="37">
        <v>130</v>
      </c>
      <c r="BC49" s="37">
        <v>140</v>
      </c>
      <c r="BD49" s="37"/>
      <c r="BE49" s="37"/>
      <c r="BF49" s="37"/>
      <c r="BG49" s="37"/>
      <c r="BH49" s="37"/>
      <c r="BI49" s="37"/>
      <c r="BJ49" s="37">
        <v>200</v>
      </c>
      <c r="BK49" s="39">
        <f t="shared" si="18"/>
        <v>135.83333333333334</v>
      </c>
    </row>
    <row r="50" spans="1:63" ht="15" x14ac:dyDescent="0.2">
      <c r="A50" s="433" t="s">
        <v>183</v>
      </c>
      <c r="B50" s="76" t="s">
        <v>345</v>
      </c>
      <c r="C50" s="77">
        <v>17000</v>
      </c>
      <c r="D50" s="77">
        <v>7000</v>
      </c>
      <c r="E50" s="78">
        <f t="shared" ref="E50:E57" si="19">C50/D50-1</f>
        <v>1.4285714285714284</v>
      </c>
      <c r="F50" s="77">
        <v>17000</v>
      </c>
      <c r="G50" s="77">
        <v>8750</v>
      </c>
      <c r="H50" s="78">
        <f t="shared" ref="H50:H57" si="20">F50/G50-1</f>
        <v>0.94285714285714284</v>
      </c>
      <c r="I50" s="77">
        <v>17000</v>
      </c>
      <c r="J50" s="77">
        <v>10500</v>
      </c>
      <c r="K50" s="78">
        <f t="shared" ref="K50:K57" si="21">I50/J50-1</f>
        <v>0.61904761904761907</v>
      </c>
      <c r="L50" s="301">
        <v>20000</v>
      </c>
      <c r="M50" s="77">
        <v>13500</v>
      </c>
      <c r="N50" s="78">
        <f t="shared" ref="N50:N57" si="22">L50/M50-1</f>
        <v>0.4814814814814814</v>
      </c>
      <c r="O50" s="301">
        <v>22000</v>
      </c>
      <c r="P50" s="77">
        <v>15000</v>
      </c>
      <c r="Q50" s="78">
        <f t="shared" ref="Q50:Q57" si="23">O50/P50-1</f>
        <v>0.46666666666666656</v>
      </c>
      <c r="R50" s="367"/>
      <c r="S50" s="368"/>
      <c r="T50" s="146"/>
      <c r="U50" s="146"/>
      <c r="V50" s="146"/>
      <c r="Z50" s="299"/>
      <c r="AA50" s="299"/>
      <c r="AB50" s="74">
        <f>AVERAGE(AJ50:AJ51)</f>
        <v>230</v>
      </c>
      <c r="AC50" s="74">
        <f>AVERAGE(AK50:AK51)</f>
        <v>245</v>
      </c>
      <c r="AD50" s="299"/>
      <c r="AE50" s="444"/>
      <c r="AF50" s="441" t="s">
        <v>123</v>
      </c>
      <c r="AG50" s="16" t="s">
        <v>89</v>
      </c>
      <c r="AH50" s="43">
        <v>220</v>
      </c>
      <c r="AI50" s="43">
        <v>210</v>
      </c>
      <c r="AJ50" s="43">
        <v>210</v>
      </c>
      <c r="AK50" s="43">
        <v>230</v>
      </c>
      <c r="AL50" s="43"/>
      <c r="AM50" s="43"/>
      <c r="AN50" s="43"/>
      <c r="AO50" s="43"/>
      <c r="AP50" s="43"/>
      <c r="AQ50" s="43"/>
      <c r="AR50" s="43"/>
      <c r="AS50" s="43"/>
      <c r="AT50" s="44">
        <f t="shared" si="17"/>
        <v>217.5</v>
      </c>
      <c r="AU50" s="299"/>
      <c r="AV50" s="450"/>
      <c r="AW50" s="441" t="s">
        <v>123</v>
      </c>
      <c r="AX50" s="16" t="s">
        <v>89</v>
      </c>
      <c r="AY50" s="43">
        <v>100</v>
      </c>
      <c r="AZ50" s="43">
        <v>110</v>
      </c>
      <c r="BA50" s="43">
        <v>120</v>
      </c>
      <c r="BB50" s="43">
        <v>130</v>
      </c>
      <c r="BC50" s="43">
        <v>130</v>
      </c>
      <c r="BD50" s="43"/>
      <c r="BE50" s="43"/>
      <c r="BF50" s="43"/>
      <c r="BG50" s="43"/>
      <c r="BH50" s="43"/>
      <c r="BI50" s="43"/>
      <c r="BJ50" s="43">
        <v>180</v>
      </c>
      <c r="BK50" s="44">
        <f t="shared" si="18"/>
        <v>128.33333333333334</v>
      </c>
    </row>
    <row r="51" spans="1:63" ht="15.75" thickBot="1" x14ac:dyDescent="0.25">
      <c r="A51" s="434"/>
      <c r="B51" s="79" t="s">
        <v>344</v>
      </c>
      <c r="C51" s="80">
        <v>19000</v>
      </c>
      <c r="D51" s="80">
        <v>10500</v>
      </c>
      <c r="E51" s="81">
        <f t="shared" si="19"/>
        <v>0.80952380952380953</v>
      </c>
      <c r="F51" s="80">
        <v>19000</v>
      </c>
      <c r="G51" s="80">
        <v>11000</v>
      </c>
      <c r="H51" s="81">
        <f t="shared" si="20"/>
        <v>0.72727272727272729</v>
      </c>
      <c r="I51" s="80">
        <v>20000</v>
      </c>
      <c r="J51" s="80">
        <v>12000</v>
      </c>
      <c r="K51" s="81">
        <f t="shared" si="21"/>
        <v>0.66666666666666674</v>
      </c>
      <c r="L51" s="302">
        <v>22000</v>
      </c>
      <c r="M51" s="80">
        <v>14000</v>
      </c>
      <c r="N51" s="81">
        <f t="shared" si="22"/>
        <v>0.5714285714285714</v>
      </c>
      <c r="O51" s="302">
        <v>22500</v>
      </c>
      <c r="P51" s="80">
        <v>16000</v>
      </c>
      <c r="Q51" s="81">
        <f t="shared" si="23"/>
        <v>0.40625</v>
      </c>
      <c r="R51" s="367"/>
      <c r="S51" s="368"/>
      <c r="T51" s="146"/>
      <c r="U51" s="146"/>
      <c r="V51" s="146"/>
      <c r="Z51" s="299"/>
      <c r="AA51" s="299"/>
      <c r="AB51" s="299"/>
      <c r="AC51" s="299"/>
      <c r="AD51" s="299"/>
      <c r="AE51" s="445"/>
      <c r="AF51" s="442"/>
      <c r="AG51" s="17" t="s">
        <v>90</v>
      </c>
      <c r="AH51" s="43">
        <v>240</v>
      </c>
      <c r="AI51" s="43">
        <v>230</v>
      </c>
      <c r="AJ51" s="43">
        <v>250</v>
      </c>
      <c r="AK51" s="43">
        <v>260</v>
      </c>
      <c r="AL51" s="43"/>
      <c r="AM51" s="43"/>
      <c r="AN51" s="43"/>
      <c r="AO51" s="43"/>
      <c r="AP51" s="43"/>
      <c r="AQ51" s="43"/>
      <c r="AR51" s="43"/>
      <c r="AS51" s="43"/>
      <c r="AT51" s="47">
        <f t="shared" si="17"/>
        <v>245</v>
      </c>
      <c r="AU51" s="299"/>
      <c r="AV51" s="451"/>
      <c r="AW51" s="442"/>
      <c r="AX51" s="17" t="s">
        <v>90</v>
      </c>
      <c r="AY51" s="43">
        <v>110</v>
      </c>
      <c r="AZ51" s="43">
        <v>120</v>
      </c>
      <c r="BA51" s="43">
        <v>130</v>
      </c>
      <c r="BB51" s="43">
        <v>150</v>
      </c>
      <c r="BC51" s="43">
        <v>150</v>
      </c>
      <c r="BD51" s="43"/>
      <c r="BE51" s="43"/>
      <c r="BF51" s="43"/>
      <c r="BG51" s="43"/>
      <c r="BH51" s="43"/>
      <c r="BI51" s="43"/>
      <c r="BJ51" s="43">
        <v>220</v>
      </c>
      <c r="BK51" s="47">
        <f t="shared" si="18"/>
        <v>146.66666666666666</v>
      </c>
    </row>
    <row r="52" spans="1:63" ht="15" x14ac:dyDescent="0.2">
      <c r="A52" s="433" t="s">
        <v>184</v>
      </c>
      <c r="B52" s="76" t="s">
        <v>345</v>
      </c>
      <c r="C52" s="77">
        <v>21000</v>
      </c>
      <c r="D52" s="77">
        <v>9000</v>
      </c>
      <c r="E52" s="78">
        <f t="shared" si="19"/>
        <v>1.3333333333333335</v>
      </c>
      <c r="F52" s="77">
        <v>21000</v>
      </c>
      <c r="G52" s="77">
        <v>10250</v>
      </c>
      <c r="H52" s="78">
        <f t="shared" si="20"/>
        <v>1.0487804878048781</v>
      </c>
      <c r="I52" s="77">
        <v>22500</v>
      </c>
      <c r="J52" s="77">
        <v>12000</v>
      </c>
      <c r="K52" s="78">
        <f t="shared" si="21"/>
        <v>0.875</v>
      </c>
      <c r="L52" s="301">
        <v>23500</v>
      </c>
      <c r="M52" s="77">
        <v>14000</v>
      </c>
      <c r="N52" s="78">
        <f t="shared" si="22"/>
        <v>0.6785714285714286</v>
      </c>
      <c r="O52" s="301">
        <v>24500</v>
      </c>
      <c r="P52" s="77">
        <v>15000</v>
      </c>
      <c r="Q52" s="78">
        <f t="shared" si="23"/>
        <v>0.6333333333333333</v>
      </c>
      <c r="R52" s="367"/>
      <c r="S52" s="368"/>
      <c r="T52" s="146"/>
      <c r="U52" s="146"/>
      <c r="V52" s="146"/>
      <c r="Z52" s="299"/>
      <c r="AA52" s="299"/>
      <c r="AB52" s="74">
        <f>AVERAGE(AJ52:AJ53)</f>
        <v>177.5</v>
      </c>
      <c r="AC52" s="74">
        <f>AVERAGE(AK52:AK53)</f>
        <v>200</v>
      </c>
      <c r="AD52" s="299"/>
      <c r="AE52" s="443" t="s">
        <v>103</v>
      </c>
      <c r="AF52" s="439" t="s">
        <v>122</v>
      </c>
      <c r="AG52" s="14" t="s">
        <v>89</v>
      </c>
      <c r="AH52" s="33">
        <v>170</v>
      </c>
      <c r="AI52" s="33">
        <v>160</v>
      </c>
      <c r="AJ52" s="33">
        <v>155</v>
      </c>
      <c r="AK52" s="33">
        <v>180</v>
      </c>
      <c r="AL52" s="33"/>
      <c r="AM52" s="33"/>
      <c r="AN52" s="33"/>
      <c r="AO52" s="33"/>
      <c r="AP52" s="33"/>
      <c r="AQ52" s="33"/>
      <c r="AR52" s="33"/>
      <c r="AS52" s="33"/>
      <c r="AT52" s="35">
        <f t="shared" si="17"/>
        <v>166.25</v>
      </c>
      <c r="AU52" s="299"/>
      <c r="AV52" s="443" t="s">
        <v>103</v>
      </c>
      <c r="AW52" s="439" t="s">
        <v>122</v>
      </c>
      <c r="AX52" s="14" t="s">
        <v>89</v>
      </c>
      <c r="AY52" s="33">
        <v>90</v>
      </c>
      <c r="AZ52" s="33">
        <v>95</v>
      </c>
      <c r="BA52" s="33">
        <v>100</v>
      </c>
      <c r="BB52" s="33">
        <v>120</v>
      </c>
      <c r="BC52" s="33">
        <v>120</v>
      </c>
      <c r="BD52" s="33"/>
      <c r="BE52" s="33"/>
      <c r="BF52" s="33"/>
      <c r="BG52" s="33"/>
      <c r="BH52" s="33"/>
      <c r="BI52" s="33"/>
      <c r="BJ52" s="33">
        <v>160</v>
      </c>
      <c r="BK52" s="35">
        <f t="shared" si="18"/>
        <v>114.16666666666667</v>
      </c>
    </row>
    <row r="53" spans="1:63" ht="15" x14ac:dyDescent="0.2">
      <c r="A53" s="434"/>
      <c r="B53" s="79" t="s">
        <v>344</v>
      </c>
      <c r="C53" s="80">
        <v>21000</v>
      </c>
      <c r="D53" s="80">
        <v>11000</v>
      </c>
      <c r="E53" s="81">
        <f t="shared" si="19"/>
        <v>0.90909090909090917</v>
      </c>
      <c r="F53" s="80">
        <v>21000</v>
      </c>
      <c r="G53" s="80">
        <v>12250</v>
      </c>
      <c r="H53" s="81">
        <f t="shared" si="20"/>
        <v>0.71428571428571419</v>
      </c>
      <c r="I53" s="80">
        <v>22500</v>
      </c>
      <c r="J53" s="80">
        <v>13500</v>
      </c>
      <c r="K53" s="81">
        <f t="shared" si="21"/>
        <v>0.66666666666666674</v>
      </c>
      <c r="L53" s="302">
        <v>26000</v>
      </c>
      <c r="M53" s="80">
        <v>15000</v>
      </c>
      <c r="N53" s="81">
        <f t="shared" si="22"/>
        <v>0.73333333333333339</v>
      </c>
      <c r="O53" s="302">
        <v>25500</v>
      </c>
      <c r="P53" s="80">
        <v>17500</v>
      </c>
      <c r="Q53" s="81">
        <f t="shared" si="23"/>
        <v>0.45714285714285707</v>
      </c>
      <c r="R53" s="367"/>
      <c r="S53" s="366"/>
      <c r="T53" s="146"/>
      <c r="U53" s="146"/>
      <c r="V53" s="146"/>
      <c r="Z53" s="299"/>
      <c r="AA53" s="299"/>
      <c r="AB53" s="299"/>
      <c r="AC53" s="299"/>
      <c r="AD53" s="299"/>
      <c r="AE53" s="444"/>
      <c r="AF53" s="440"/>
      <c r="AG53" s="15" t="s">
        <v>90</v>
      </c>
      <c r="AH53" s="37">
        <v>180</v>
      </c>
      <c r="AI53" s="37">
        <v>180</v>
      </c>
      <c r="AJ53" s="37">
        <v>200</v>
      </c>
      <c r="AK53" s="37">
        <v>220</v>
      </c>
      <c r="AL53" s="37"/>
      <c r="AM53" s="37"/>
      <c r="AN53" s="37"/>
      <c r="AO53" s="37"/>
      <c r="AP53" s="37"/>
      <c r="AQ53" s="37"/>
      <c r="AR53" s="37"/>
      <c r="AS53" s="37"/>
      <c r="AT53" s="39">
        <f t="shared" si="17"/>
        <v>195</v>
      </c>
      <c r="AU53" s="299"/>
      <c r="AV53" s="450"/>
      <c r="AW53" s="440"/>
      <c r="AX53" s="15" t="s">
        <v>90</v>
      </c>
      <c r="AY53" s="37">
        <v>100</v>
      </c>
      <c r="AZ53" s="37">
        <v>110</v>
      </c>
      <c r="BA53" s="37">
        <v>120</v>
      </c>
      <c r="BB53" s="37">
        <v>130</v>
      </c>
      <c r="BC53" s="37">
        <v>130</v>
      </c>
      <c r="BD53" s="37"/>
      <c r="BE53" s="37"/>
      <c r="BF53" s="37"/>
      <c r="BG53" s="37"/>
      <c r="BH53" s="37"/>
      <c r="BI53" s="37"/>
      <c r="BJ53" s="37">
        <v>180</v>
      </c>
      <c r="BK53" s="39">
        <f t="shared" si="18"/>
        <v>128.33333333333334</v>
      </c>
    </row>
    <row r="54" spans="1:63" ht="15" x14ac:dyDescent="0.2">
      <c r="A54" s="433" t="s">
        <v>66</v>
      </c>
      <c r="B54" s="76" t="s">
        <v>345</v>
      </c>
      <c r="C54" s="77">
        <v>15500</v>
      </c>
      <c r="D54" s="77">
        <v>7000</v>
      </c>
      <c r="E54" s="78">
        <f t="shared" si="19"/>
        <v>1.2142857142857144</v>
      </c>
      <c r="F54" s="77">
        <v>15500</v>
      </c>
      <c r="G54" s="77">
        <v>8750</v>
      </c>
      <c r="H54" s="78">
        <f t="shared" si="20"/>
        <v>0.77142857142857135</v>
      </c>
      <c r="I54" s="77">
        <v>15500</v>
      </c>
      <c r="J54" s="77">
        <v>10500</v>
      </c>
      <c r="K54" s="78">
        <f t="shared" si="21"/>
        <v>0.47619047619047628</v>
      </c>
      <c r="L54" s="301">
        <v>16750</v>
      </c>
      <c r="M54" s="77">
        <v>11000</v>
      </c>
      <c r="N54" s="78">
        <f t="shared" si="22"/>
        <v>0.52272727272727271</v>
      </c>
      <c r="O54" s="301">
        <v>16750</v>
      </c>
      <c r="P54" s="77">
        <v>11000</v>
      </c>
      <c r="Q54" s="78">
        <f t="shared" si="23"/>
        <v>0.52272727272727271</v>
      </c>
      <c r="R54" s="367"/>
      <c r="S54" s="366"/>
      <c r="T54" s="146"/>
      <c r="U54" s="146"/>
      <c r="V54" s="146"/>
      <c r="Z54" s="299"/>
      <c r="AA54" s="299"/>
      <c r="AB54" s="74">
        <f>AVERAGE(AJ54:AJ55)</f>
        <v>195</v>
      </c>
      <c r="AC54" s="74">
        <f>AVERAGE(AK54:AK55)</f>
        <v>215</v>
      </c>
      <c r="AD54" s="299"/>
      <c r="AE54" s="444"/>
      <c r="AF54" s="441" t="s">
        <v>123</v>
      </c>
      <c r="AG54" s="16" t="s">
        <v>89</v>
      </c>
      <c r="AH54" s="43">
        <v>180</v>
      </c>
      <c r="AI54" s="43">
        <v>170</v>
      </c>
      <c r="AJ54" s="43">
        <v>170</v>
      </c>
      <c r="AK54" s="43">
        <v>200</v>
      </c>
      <c r="AL54" s="43"/>
      <c r="AM54" s="43"/>
      <c r="AN54" s="43"/>
      <c r="AO54" s="43"/>
      <c r="AP54" s="43"/>
      <c r="AQ54" s="43"/>
      <c r="AR54" s="43"/>
      <c r="AS54" s="43"/>
      <c r="AT54" s="44">
        <f t="shared" si="17"/>
        <v>180</v>
      </c>
      <c r="AU54" s="299"/>
      <c r="AV54" s="450"/>
      <c r="AW54" s="479" t="s">
        <v>123</v>
      </c>
      <c r="AX54" s="16" t="s">
        <v>89</v>
      </c>
      <c r="AY54" s="43">
        <v>100</v>
      </c>
      <c r="AZ54" s="43">
        <v>100</v>
      </c>
      <c r="BA54" s="43">
        <v>100</v>
      </c>
      <c r="BB54" s="43">
        <v>120</v>
      </c>
      <c r="BC54" s="43">
        <v>130</v>
      </c>
      <c r="BD54" s="43"/>
      <c r="BE54" s="43"/>
      <c r="BF54" s="43"/>
      <c r="BG54" s="43"/>
      <c r="BH54" s="43"/>
      <c r="BI54" s="43"/>
      <c r="BJ54" s="43">
        <v>170</v>
      </c>
      <c r="BK54" s="44">
        <f t="shared" si="18"/>
        <v>120</v>
      </c>
    </row>
    <row r="55" spans="1:63" ht="15.75" thickBot="1" x14ac:dyDescent="0.25">
      <c r="A55" s="434"/>
      <c r="B55" s="79" t="s">
        <v>344</v>
      </c>
      <c r="C55" s="80">
        <v>15500</v>
      </c>
      <c r="D55" s="80">
        <v>10250</v>
      </c>
      <c r="E55" s="81">
        <f t="shared" si="19"/>
        <v>0.51219512195121952</v>
      </c>
      <c r="F55" s="80">
        <v>15500</v>
      </c>
      <c r="G55" s="80">
        <v>10750</v>
      </c>
      <c r="H55" s="81">
        <f t="shared" si="20"/>
        <v>0.44186046511627897</v>
      </c>
      <c r="I55" s="80">
        <v>16000</v>
      </c>
      <c r="J55" s="80">
        <v>11500</v>
      </c>
      <c r="K55" s="81">
        <f t="shared" si="21"/>
        <v>0.39130434782608692</v>
      </c>
      <c r="L55" s="302">
        <v>17000</v>
      </c>
      <c r="M55" s="80">
        <v>11500</v>
      </c>
      <c r="N55" s="81">
        <f t="shared" si="22"/>
        <v>0.47826086956521729</v>
      </c>
      <c r="O55" s="302">
        <v>17500</v>
      </c>
      <c r="P55" s="80">
        <v>12000</v>
      </c>
      <c r="Q55" s="81">
        <f t="shared" si="23"/>
        <v>0.45833333333333326</v>
      </c>
      <c r="R55" s="367"/>
      <c r="S55" s="366"/>
      <c r="T55" s="146"/>
      <c r="U55" s="146"/>
      <c r="V55" s="146"/>
      <c r="Z55" s="299"/>
      <c r="AA55" s="299"/>
      <c r="AB55" s="299"/>
      <c r="AC55" s="299"/>
      <c r="AD55" s="299"/>
      <c r="AE55" s="445"/>
      <c r="AF55" s="442"/>
      <c r="AG55" s="17" t="s">
        <v>90</v>
      </c>
      <c r="AH55" s="43">
        <v>200</v>
      </c>
      <c r="AI55" s="43">
        <v>200</v>
      </c>
      <c r="AJ55" s="43">
        <v>220</v>
      </c>
      <c r="AK55" s="43">
        <v>230</v>
      </c>
      <c r="AL55" s="43"/>
      <c r="AM55" s="43"/>
      <c r="AN55" s="43"/>
      <c r="AO55" s="43"/>
      <c r="AP55" s="43"/>
      <c r="AQ55" s="43"/>
      <c r="AR55" s="43"/>
      <c r="AS55" s="43"/>
      <c r="AT55" s="47">
        <f t="shared" si="17"/>
        <v>212.5</v>
      </c>
      <c r="AU55" s="299"/>
      <c r="AV55" s="451"/>
      <c r="AW55" s="442"/>
      <c r="AX55" s="17" t="s">
        <v>90</v>
      </c>
      <c r="AY55" s="43">
        <v>110</v>
      </c>
      <c r="AZ55" s="43">
        <v>115</v>
      </c>
      <c r="BA55" s="43">
        <v>120</v>
      </c>
      <c r="BB55" s="43">
        <v>130</v>
      </c>
      <c r="BC55" s="43">
        <v>140</v>
      </c>
      <c r="BD55" s="43"/>
      <c r="BE55" s="43"/>
      <c r="BF55" s="43"/>
      <c r="BG55" s="43"/>
      <c r="BH55" s="43"/>
      <c r="BI55" s="43"/>
      <c r="BJ55" s="43">
        <v>200</v>
      </c>
      <c r="BK55" s="47">
        <f t="shared" si="18"/>
        <v>135.83333333333334</v>
      </c>
    </row>
    <row r="56" spans="1:63" ht="15" x14ac:dyDescent="0.2">
      <c r="A56" s="88" t="s">
        <v>185</v>
      </c>
      <c r="B56" s="76" t="s">
        <v>345</v>
      </c>
      <c r="C56" s="77">
        <v>13250</v>
      </c>
      <c r="D56" s="77">
        <v>6500</v>
      </c>
      <c r="E56" s="78">
        <f t="shared" si="19"/>
        <v>1.0384615384615383</v>
      </c>
      <c r="F56" s="77">
        <v>13250</v>
      </c>
      <c r="G56" s="77">
        <v>7250</v>
      </c>
      <c r="H56" s="78">
        <f t="shared" si="20"/>
        <v>0.82758620689655182</v>
      </c>
      <c r="I56" s="77">
        <v>13000</v>
      </c>
      <c r="J56" s="77">
        <v>8000</v>
      </c>
      <c r="K56" s="78">
        <f t="shared" si="21"/>
        <v>0.625</v>
      </c>
      <c r="L56" s="301">
        <v>14500</v>
      </c>
      <c r="M56" s="77">
        <v>8500</v>
      </c>
      <c r="N56" s="78">
        <f t="shared" si="22"/>
        <v>0.70588235294117641</v>
      </c>
      <c r="O56" s="301">
        <v>14500</v>
      </c>
      <c r="P56" s="77">
        <v>9500</v>
      </c>
      <c r="Q56" s="78">
        <f t="shared" si="23"/>
        <v>0.52631578947368429</v>
      </c>
      <c r="R56" s="367"/>
      <c r="S56" s="366"/>
      <c r="T56" s="146"/>
      <c r="U56" s="146"/>
      <c r="V56" s="146"/>
      <c r="Z56" s="299"/>
      <c r="AA56" s="299"/>
      <c r="AB56" s="74">
        <f>AVERAGE(AJ56:AJ57)</f>
        <v>177.5</v>
      </c>
      <c r="AC56" s="74">
        <f>AVERAGE(AK56:AK57)</f>
        <v>200</v>
      </c>
      <c r="AD56" s="299"/>
      <c r="AE56" s="443" t="s">
        <v>104</v>
      </c>
      <c r="AF56" s="439" t="s">
        <v>122</v>
      </c>
      <c r="AG56" s="14" t="s">
        <v>89</v>
      </c>
      <c r="AH56" s="33">
        <v>170</v>
      </c>
      <c r="AI56" s="33">
        <v>160</v>
      </c>
      <c r="AJ56" s="33">
        <v>155</v>
      </c>
      <c r="AK56" s="33">
        <v>180</v>
      </c>
      <c r="AL56" s="33"/>
      <c r="AM56" s="33"/>
      <c r="AN56" s="33"/>
      <c r="AO56" s="33"/>
      <c r="AP56" s="33"/>
      <c r="AQ56" s="33"/>
      <c r="AR56" s="33"/>
      <c r="AS56" s="33"/>
      <c r="AT56" s="35">
        <f t="shared" si="17"/>
        <v>166.25</v>
      </c>
      <c r="AU56" s="299"/>
      <c r="AV56" s="443" t="s">
        <v>104</v>
      </c>
      <c r="AW56" s="439" t="s">
        <v>122</v>
      </c>
      <c r="AX56" s="14" t="s">
        <v>89</v>
      </c>
      <c r="AY56" s="33">
        <v>100</v>
      </c>
      <c r="AZ56" s="33">
        <v>105</v>
      </c>
      <c r="BA56" s="33">
        <v>110</v>
      </c>
      <c r="BB56" s="33">
        <v>120</v>
      </c>
      <c r="BC56" s="33">
        <v>120</v>
      </c>
      <c r="BD56" s="33"/>
      <c r="BE56" s="33"/>
      <c r="BF56" s="33"/>
      <c r="BG56" s="33"/>
      <c r="BH56" s="33"/>
      <c r="BI56" s="33"/>
      <c r="BJ56" s="33">
        <v>160</v>
      </c>
      <c r="BK56" s="35">
        <f>AVERAGE(AY56:BJ56)</f>
        <v>119.16666666666667</v>
      </c>
    </row>
    <row r="57" spans="1:63" ht="15" x14ac:dyDescent="0.2">
      <c r="A57" s="132" t="s">
        <v>162</v>
      </c>
      <c r="B57" s="75" t="s">
        <v>345</v>
      </c>
      <c r="C57" s="305">
        <v>13500</v>
      </c>
      <c r="D57" s="305">
        <v>7000</v>
      </c>
      <c r="E57" s="306">
        <f t="shared" si="19"/>
        <v>0.9285714285714286</v>
      </c>
      <c r="F57" s="305">
        <v>13500</v>
      </c>
      <c r="G57" s="305">
        <v>8000</v>
      </c>
      <c r="H57" s="306">
        <f t="shared" si="20"/>
        <v>0.6875</v>
      </c>
      <c r="I57" s="305">
        <v>13000</v>
      </c>
      <c r="J57" s="305">
        <v>9000</v>
      </c>
      <c r="K57" s="306">
        <f t="shared" si="21"/>
        <v>0.44444444444444442</v>
      </c>
      <c r="L57" s="307">
        <v>14500</v>
      </c>
      <c r="M57" s="305">
        <v>8500</v>
      </c>
      <c r="N57" s="306">
        <f t="shared" si="22"/>
        <v>0.70588235294117641</v>
      </c>
      <c r="O57" s="307">
        <v>14500</v>
      </c>
      <c r="P57" s="305">
        <v>9500</v>
      </c>
      <c r="Q57" s="306">
        <f t="shared" si="23"/>
        <v>0.52631578947368429</v>
      </c>
      <c r="R57" s="367"/>
      <c r="S57" s="366"/>
      <c r="T57" s="146"/>
      <c r="U57" s="146"/>
      <c r="V57" s="146"/>
      <c r="Z57" s="299"/>
      <c r="AA57" s="299"/>
      <c r="AB57" s="299"/>
      <c r="AC57" s="299"/>
      <c r="AD57" s="299"/>
      <c r="AE57" s="444"/>
      <c r="AF57" s="440"/>
      <c r="AG57" s="15" t="s">
        <v>90</v>
      </c>
      <c r="AH57" s="37">
        <v>180</v>
      </c>
      <c r="AI57" s="37">
        <v>190</v>
      </c>
      <c r="AJ57" s="37">
        <v>200</v>
      </c>
      <c r="AK57" s="37">
        <v>220</v>
      </c>
      <c r="AL57" s="37"/>
      <c r="AM57" s="37"/>
      <c r="AN57" s="37"/>
      <c r="AO57" s="37"/>
      <c r="AP57" s="37"/>
      <c r="AQ57" s="37"/>
      <c r="AR57" s="37"/>
      <c r="AS57" s="37"/>
      <c r="AT57" s="39">
        <f t="shared" si="17"/>
        <v>197.5</v>
      </c>
      <c r="AU57" s="299"/>
      <c r="AV57" s="450"/>
      <c r="AW57" s="440"/>
      <c r="AX57" s="15" t="s">
        <v>90</v>
      </c>
      <c r="AY57" s="37">
        <v>110</v>
      </c>
      <c r="AZ57" s="37">
        <v>115</v>
      </c>
      <c r="BA57" s="37">
        <v>120</v>
      </c>
      <c r="BB57" s="37">
        <v>130</v>
      </c>
      <c r="BC57" s="37">
        <v>130</v>
      </c>
      <c r="BD57" s="37"/>
      <c r="BE57" s="37"/>
      <c r="BF57" s="37"/>
      <c r="BG57" s="37"/>
      <c r="BH57" s="37"/>
      <c r="BI57" s="37"/>
      <c r="BJ57" s="37">
        <v>180</v>
      </c>
      <c r="BK57" s="39">
        <f>AVERAGE(AY57:BJ57)</f>
        <v>130.83333333333334</v>
      </c>
    </row>
    <row r="58" spans="1:63" ht="15" x14ac:dyDescent="0.2">
      <c r="A58" s="435" t="s">
        <v>296</v>
      </c>
      <c r="B58" s="435"/>
      <c r="C58" s="435"/>
      <c r="D58" s="435"/>
      <c r="E58" s="435"/>
      <c r="F58" s="435"/>
      <c r="G58" s="435"/>
      <c r="H58" s="435"/>
      <c r="I58" s="435"/>
      <c r="J58" s="435"/>
      <c r="K58" s="435"/>
      <c r="L58" s="435"/>
      <c r="M58" s="435"/>
      <c r="N58" s="435"/>
      <c r="R58" s="367"/>
      <c r="S58" s="366"/>
      <c r="Z58" s="299"/>
      <c r="AA58" s="299"/>
      <c r="AB58" s="74">
        <f>AVERAGE(AJ58:AJ59)</f>
        <v>200</v>
      </c>
      <c r="AC58" s="74">
        <f>AVERAGE(AK58:AK59)</f>
        <v>220</v>
      </c>
      <c r="AD58" s="299"/>
      <c r="AE58" s="444"/>
      <c r="AF58" s="441" t="s">
        <v>123</v>
      </c>
      <c r="AG58" s="16" t="s">
        <v>89</v>
      </c>
      <c r="AH58" s="43">
        <v>180</v>
      </c>
      <c r="AI58" s="43">
        <v>180</v>
      </c>
      <c r="AJ58" s="43">
        <v>180</v>
      </c>
      <c r="AK58" s="43">
        <v>200</v>
      </c>
      <c r="AL58" s="43"/>
      <c r="AM58" s="43"/>
      <c r="AN58" s="43"/>
      <c r="AO58" s="43"/>
      <c r="AP58" s="43"/>
      <c r="AQ58" s="43"/>
      <c r="AR58" s="43"/>
      <c r="AS58" s="43"/>
      <c r="AT58" s="44">
        <f t="shared" si="17"/>
        <v>185</v>
      </c>
      <c r="AU58" s="299"/>
      <c r="AV58" s="450"/>
      <c r="AW58" s="479" t="s">
        <v>123</v>
      </c>
      <c r="AX58" s="16" t="s">
        <v>89</v>
      </c>
      <c r="AY58" s="43">
        <v>100</v>
      </c>
      <c r="AZ58" s="43">
        <v>110</v>
      </c>
      <c r="BA58" s="43">
        <v>120</v>
      </c>
      <c r="BB58" s="43">
        <v>130</v>
      </c>
      <c r="BC58" s="43">
        <v>130</v>
      </c>
      <c r="BD58" s="43"/>
      <c r="BE58" s="43"/>
      <c r="BF58" s="43"/>
      <c r="BG58" s="43"/>
      <c r="BH58" s="43"/>
      <c r="BI58" s="43"/>
      <c r="BJ58" s="43">
        <v>170</v>
      </c>
      <c r="BK58" s="44">
        <f>AVERAGE(AY58:BJ58)</f>
        <v>126.66666666666667</v>
      </c>
    </row>
    <row r="59" spans="1:63" ht="15.75" thickBot="1" x14ac:dyDescent="0.25">
      <c r="R59" s="365"/>
      <c r="S59" s="368"/>
      <c r="Z59" s="299"/>
      <c r="AA59" s="299"/>
      <c r="AB59" s="299"/>
      <c r="AC59" s="299"/>
      <c r="AD59" s="299"/>
      <c r="AE59" s="445"/>
      <c r="AF59" s="442"/>
      <c r="AG59" s="17" t="s">
        <v>90</v>
      </c>
      <c r="AH59" s="46">
        <v>200</v>
      </c>
      <c r="AI59" s="46">
        <v>210</v>
      </c>
      <c r="AJ59" s="46">
        <v>220</v>
      </c>
      <c r="AK59" s="46">
        <v>240</v>
      </c>
      <c r="AL59" s="46"/>
      <c r="AM59" s="46"/>
      <c r="AN59" s="46"/>
      <c r="AO59" s="46"/>
      <c r="AP59" s="46"/>
      <c r="AQ59" s="46"/>
      <c r="AR59" s="46"/>
      <c r="AS59" s="46"/>
      <c r="AT59" s="47">
        <f t="shared" si="17"/>
        <v>217.5</v>
      </c>
      <c r="AU59" s="299"/>
      <c r="AV59" s="451"/>
      <c r="AW59" s="442"/>
      <c r="AX59" s="17" t="s">
        <v>90</v>
      </c>
      <c r="AY59" s="46">
        <v>120</v>
      </c>
      <c r="AZ59" s="46">
        <v>125</v>
      </c>
      <c r="BA59" s="46">
        <v>130</v>
      </c>
      <c r="BB59" s="46">
        <v>140</v>
      </c>
      <c r="BC59" s="46">
        <v>140</v>
      </c>
      <c r="BD59" s="46"/>
      <c r="BE59" s="46"/>
      <c r="BF59" s="46"/>
      <c r="BG59" s="46"/>
      <c r="BH59" s="46"/>
      <c r="BI59" s="46"/>
      <c r="BJ59" s="46">
        <v>200</v>
      </c>
      <c r="BK59" s="47">
        <f>AVERAGE(AY59:BJ59)</f>
        <v>142.5</v>
      </c>
    </row>
    <row r="60" spans="1:63" ht="15" x14ac:dyDescent="0.2">
      <c r="R60" s="365"/>
      <c r="S60" s="368"/>
      <c r="Z60" s="299"/>
      <c r="AA60" s="299"/>
      <c r="AB60" s="74"/>
      <c r="AC60" s="74"/>
      <c r="AD60" s="299"/>
      <c r="AE60" s="67" t="s">
        <v>132</v>
      </c>
      <c r="AF60" s="67"/>
      <c r="AG60" s="24"/>
      <c r="AH60" s="53"/>
      <c r="AI60" s="53"/>
      <c r="AJ60" s="53"/>
      <c r="AK60" s="53"/>
      <c r="AL60" s="53"/>
      <c r="AM60" s="53"/>
      <c r="AN60" s="53"/>
      <c r="AO60" s="53"/>
      <c r="AP60" s="53"/>
      <c r="AQ60" s="53"/>
      <c r="AR60" s="53"/>
      <c r="AS60" s="53"/>
      <c r="AT60" s="68"/>
      <c r="AU60" s="299"/>
      <c r="AV60" s="67" t="s">
        <v>158</v>
      </c>
      <c r="AW60" s="67"/>
      <c r="AX60" s="24"/>
      <c r="AY60" s="53"/>
      <c r="AZ60" s="53"/>
      <c r="BA60" s="53"/>
      <c r="BB60" s="53"/>
      <c r="BC60" s="53"/>
      <c r="BD60" s="53"/>
      <c r="BE60" s="53"/>
      <c r="BF60" s="53"/>
      <c r="BG60" s="53"/>
      <c r="BH60" s="53"/>
      <c r="BI60" s="53"/>
      <c r="BJ60" s="53"/>
      <c r="BK60" s="68"/>
    </row>
    <row r="61" spans="1:63" ht="14.25" x14ac:dyDescent="0.2">
      <c r="R61" s="365"/>
      <c r="S61" s="369"/>
      <c r="Z61" s="299"/>
      <c r="AA61" s="299"/>
      <c r="AB61" s="299"/>
      <c r="AC61" s="299"/>
      <c r="AD61" s="299"/>
      <c r="AE61" s="67" t="s">
        <v>133</v>
      </c>
      <c r="AF61" s="67"/>
      <c r="AG61" s="24"/>
      <c r="AH61" s="53"/>
      <c r="AI61" s="53"/>
      <c r="AJ61" s="53"/>
      <c r="AK61" s="53"/>
      <c r="AL61" s="53"/>
      <c r="AM61" s="53"/>
      <c r="AN61" s="53"/>
      <c r="AO61" s="53"/>
      <c r="AP61" s="53"/>
      <c r="AQ61" s="53"/>
      <c r="AR61" s="53"/>
      <c r="AS61" s="53"/>
      <c r="AT61" s="68"/>
      <c r="AU61" s="299"/>
      <c r="AV61" s="67" t="s">
        <v>159</v>
      </c>
      <c r="AW61" s="67"/>
      <c r="AX61" s="24"/>
      <c r="AY61" s="53"/>
      <c r="AZ61" s="53"/>
      <c r="BA61" s="53"/>
      <c r="BB61" s="53"/>
      <c r="BC61" s="53"/>
      <c r="BD61" s="53"/>
      <c r="BE61" s="53"/>
      <c r="BF61" s="53"/>
      <c r="BG61" s="53"/>
      <c r="BH61" s="53"/>
      <c r="BI61" s="53"/>
      <c r="BJ61" s="53"/>
      <c r="BK61" s="68"/>
    </row>
    <row r="62" spans="1:63" ht="14.25" x14ac:dyDescent="0.2">
      <c r="R62" s="363"/>
      <c r="S62" s="362"/>
      <c r="Z62" s="299"/>
      <c r="AA62" s="299"/>
      <c r="AB62" s="299"/>
      <c r="AC62" s="299"/>
      <c r="AD62" s="299"/>
      <c r="AE62" s="65" t="s">
        <v>134</v>
      </c>
      <c r="AF62" s="65"/>
      <c r="AG62" s="65"/>
      <c r="AH62" s="65"/>
      <c r="AI62" s="65"/>
      <c r="AJ62" s="65"/>
      <c r="AK62" s="65"/>
      <c r="AL62" s="65"/>
      <c r="AM62" s="65"/>
      <c r="AN62" s="65"/>
      <c r="AO62" s="65"/>
      <c r="AP62" s="65"/>
      <c r="AQ62" s="65"/>
      <c r="AR62" s="65"/>
      <c r="AS62" s="65"/>
      <c r="AT62" s="65"/>
      <c r="AU62" s="299"/>
      <c r="AV62" s="65" t="s">
        <v>160</v>
      </c>
      <c r="AW62" s="65"/>
      <c r="AX62" s="65"/>
      <c r="AY62" s="65"/>
      <c r="AZ62" s="65"/>
      <c r="BA62" s="65"/>
      <c r="BB62" s="65"/>
      <c r="BC62" s="65"/>
      <c r="BD62" s="65"/>
      <c r="BE62" s="65"/>
      <c r="BF62" s="65"/>
      <c r="BG62" s="65"/>
      <c r="BH62" s="65"/>
      <c r="BI62" s="65"/>
      <c r="BJ62" s="65"/>
      <c r="BK62" s="65"/>
    </row>
    <row r="63" spans="1:63" ht="14.25" x14ac:dyDescent="0.2">
      <c r="R63" s="370"/>
      <c r="S63" s="371"/>
      <c r="Z63" s="299"/>
      <c r="AA63" s="299"/>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299"/>
      <c r="BB63" s="299"/>
      <c r="BC63" s="299"/>
      <c r="BD63" s="299"/>
      <c r="BE63" s="299"/>
      <c r="BF63" s="299"/>
      <c r="BG63" s="299"/>
      <c r="BH63" s="299"/>
      <c r="BI63" s="299"/>
      <c r="BJ63" s="299"/>
      <c r="BK63" s="299"/>
    </row>
    <row r="64" spans="1:63" ht="15.75" thickBot="1" x14ac:dyDescent="0.25">
      <c r="R64" s="367"/>
      <c r="S64" s="36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8"/>
      <c r="BJ64" s="128"/>
      <c r="BK64" s="128"/>
    </row>
    <row r="65" spans="15:77" ht="13.5" customHeight="1" thickTop="1" x14ac:dyDescent="0.2">
      <c r="R65" s="367"/>
      <c r="S65" s="368"/>
      <c r="AE65" s="469" t="s">
        <v>67</v>
      </c>
      <c r="AF65" s="470"/>
      <c r="AG65" s="470"/>
      <c r="AH65" s="470"/>
      <c r="AI65" s="470"/>
      <c r="AJ65" s="470"/>
      <c r="AK65" s="470"/>
      <c r="AL65" s="470"/>
      <c r="AM65" s="470"/>
      <c r="AN65" s="470"/>
      <c r="AO65" s="470"/>
      <c r="AP65" s="470"/>
      <c r="AQ65" s="470"/>
      <c r="AR65" s="470"/>
      <c r="AS65" s="470"/>
      <c r="AT65" s="471"/>
      <c r="AV65" s="469" t="s">
        <v>150</v>
      </c>
      <c r="AW65" s="470"/>
      <c r="AX65" s="470"/>
      <c r="AY65" s="470"/>
      <c r="AZ65" s="470"/>
      <c r="BA65" s="470"/>
      <c r="BB65" s="470"/>
      <c r="BC65" s="470"/>
      <c r="BD65" s="470"/>
      <c r="BE65" s="470"/>
      <c r="BF65" s="470"/>
      <c r="BG65" s="470"/>
      <c r="BH65" s="470"/>
      <c r="BI65" s="470"/>
      <c r="BJ65" s="470"/>
      <c r="BK65" s="471"/>
    </row>
    <row r="66" spans="15:77" ht="15.75" thickBot="1" x14ac:dyDescent="0.25">
      <c r="O66" s="146"/>
      <c r="P66" s="146"/>
      <c r="R66" s="365"/>
      <c r="S66" s="368"/>
      <c r="Z66" s="145"/>
      <c r="AE66" s="472" t="s">
        <v>68</v>
      </c>
      <c r="AF66" s="473"/>
      <c r="AG66" s="473"/>
      <c r="AH66" s="473"/>
      <c r="AI66" s="473"/>
      <c r="AJ66" s="473"/>
      <c r="AK66" s="473"/>
      <c r="AL66" s="473"/>
      <c r="AM66" s="473"/>
      <c r="AN66" s="473"/>
      <c r="AO66" s="473"/>
      <c r="AP66" s="473"/>
      <c r="AQ66" s="473"/>
      <c r="AR66" s="473"/>
      <c r="AS66" s="473"/>
      <c r="AT66" s="474"/>
      <c r="AV66" s="472" t="s">
        <v>68</v>
      </c>
      <c r="AW66" s="473"/>
      <c r="AX66" s="473"/>
      <c r="AY66" s="473"/>
      <c r="AZ66" s="473"/>
      <c r="BA66" s="473"/>
      <c r="BB66" s="473"/>
      <c r="BC66" s="473"/>
      <c r="BD66" s="473"/>
      <c r="BE66" s="473"/>
      <c r="BF66" s="473"/>
      <c r="BG66" s="473"/>
      <c r="BH66" s="473"/>
      <c r="BI66" s="473"/>
      <c r="BJ66" s="473"/>
      <c r="BK66" s="474"/>
    </row>
    <row r="67" spans="15:77" ht="15.75" thickTop="1" x14ac:dyDescent="0.2">
      <c r="R67" s="367"/>
      <c r="S67" s="368"/>
      <c r="Z67" s="138"/>
      <c r="AE67" s="475" t="s">
        <v>69</v>
      </c>
      <c r="AF67" s="475"/>
      <c r="AG67" s="475"/>
      <c r="AH67" s="475"/>
      <c r="AI67" s="475"/>
      <c r="AJ67" s="475"/>
      <c r="AK67" s="475"/>
      <c r="AL67" s="475"/>
      <c r="AM67" s="475"/>
      <c r="AN67" s="475"/>
      <c r="AO67" s="475"/>
      <c r="AP67" s="475"/>
      <c r="AQ67" s="475"/>
      <c r="AR67" s="475"/>
      <c r="AS67" s="475"/>
      <c r="AT67" s="475"/>
      <c r="AV67" s="475" t="s">
        <v>69</v>
      </c>
      <c r="AW67" s="475"/>
      <c r="AX67" s="475"/>
      <c r="AY67" s="475"/>
      <c r="AZ67" s="475"/>
      <c r="BA67" s="475"/>
      <c r="BB67" s="475"/>
      <c r="BC67" s="475"/>
      <c r="BD67" s="475"/>
      <c r="BE67" s="475"/>
      <c r="BF67" s="475"/>
      <c r="BG67" s="475"/>
      <c r="BH67" s="475"/>
      <c r="BI67" s="475"/>
      <c r="BJ67" s="475"/>
      <c r="BK67" s="475"/>
    </row>
    <row r="68" spans="15:77" ht="15.75" thickBot="1" x14ac:dyDescent="0.25">
      <c r="R68" s="367"/>
      <c r="S68" s="366"/>
      <c r="Z68" s="138"/>
      <c r="AE68" s="26" t="s">
        <v>70</v>
      </c>
      <c r="AF68" s="27"/>
      <c r="AG68" s="27"/>
      <c r="AH68" s="27"/>
      <c r="AI68" s="27"/>
      <c r="AJ68" s="27"/>
      <c r="AK68" s="27"/>
      <c r="AL68" s="27"/>
      <c r="AM68" s="27"/>
      <c r="AN68" s="27"/>
      <c r="AO68" s="27"/>
      <c r="AP68" s="27"/>
      <c r="AQ68" s="27"/>
      <c r="AR68" s="28"/>
      <c r="AS68" s="28"/>
      <c r="AT68" s="28"/>
      <c r="AV68" s="26" t="s">
        <v>151</v>
      </c>
      <c r="AW68" s="27"/>
      <c r="AX68" s="27"/>
      <c r="AY68" s="27"/>
      <c r="AZ68" s="27"/>
      <c r="BA68" s="27"/>
      <c r="BB68" s="27"/>
      <c r="BC68" s="27"/>
      <c r="BD68" s="27"/>
      <c r="BE68" s="27"/>
      <c r="BF68" s="27"/>
      <c r="BG68" s="27"/>
      <c r="BH68" s="27"/>
      <c r="BI68" s="28"/>
      <c r="BJ68" s="28"/>
      <c r="BK68" s="28"/>
    </row>
    <row r="69" spans="15:77" ht="15.75" thickBot="1" x14ac:dyDescent="0.25">
      <c r="R69" s="367"/>
      <c r="S69" s="366"/>
      <c r="Z69" s="145"/>
      <c r="AE69" s="12" t="s">
        <v>71</v>
      </c>
      <c r="AF69" s="29" t="s">
        <v>72</v>
      </c>
      <c r="AG69" s="30" t="s">
        <v>73</v>
      </c>
      <c r="AH69" s="30" t="s">
        <v>74</v>
      </c>
      <c r="AI69" s="30" t="s">
        <v>75</v>
      </c>
      <c r="AJ69" s="30" t="s">
        <v>76</v>
      </c>
      <c r="AK69" s="30" t="s">
        <v>77</v>
      </c>
      <c r="AL69" s="30" t="s">
        <v>78</v>
      </c>
      <c r="AM69" s="30" t="s">
        <v>79</v>
      </c>
      <c r="AN69" s="30" t="s">
        <v>80</v>
      </c>
      <c r="AO69" s="30" t="s">
        <v>81</v>
      </c>
      <c r="AP69" s="30" t="s">
        <v>82</v>
      </c>
      <c r="AQ69" s="30" t="s">
        <v>83</v>
      </c>
      <c r="AR69" s="30" t="s">
        <v>84</v>
      </c>
      <c r="AS69" s="31" t="s">
        <v>85</v>
      </c>
      <c r="AT69" s="13" t="s">
        <v>86</v>
      </c>
      <c r="AV69" s="12" t="s">
        <v>71</v>
      </c>
      <c r="AW69" s="29" t="s">
        <v>72</v>
      </c>
      <c r="AX69" s="30" t="s">
        <v>73</v>
      </c>
      <c r="AY69" s="30" t="s">
        <v>74</v>
      </c>
      <c r="AZ69" s="30" t="s">
        <v>75</v>
      </c>
      <c r="BA69" s="30" t="s">
        <v>76</v>
      </c>
      <c r="BB69" s="30" t="s">
        <v>77</v>
      </c>
      <c r="BC69" s="30" t="s">
        <v>78</v>
      </c>
      <c r="BD69" s="30" t="s">
        <v>79</v>
      </c>
      <c r="BE69" s="30" t="s">
        <v>80</v>
      </c>
      <c r="BF69" s="30" t="s">
        <v>81</v>
      </c>
      <c r="BG69" s="30" t="s">
        <v>82</v>
      </c>
      <c r="BH69" s="30" t="s">
        <v>83</v>
      </c>
      <c r="BI69" s="30" t="s">
        <v>84</v>
      </c>
      <c r="BJ69" s="31" t="s">
        <v>85</v>
      </c>
      <c r="BK69" s="13" t="s">
        <v>86</v>
      </c>
    </row>
    <row r="70" spans="15:77" ht="15" x14ac:dyDescent="0.2">
      <c r="R70" s="365"/>
      <c r="S70" s="368"/>
      <c r="Z70" s="74">
        <f>AVERAGE(AH70:AH71)</f>
        <v>13500</v>
      </c>
      <c r="AA70" s="74">
        <f>AVERAGE(AI70:AI71)</f>
        <v>13500</v>
      </c>
      <c r="AB70" s="74">
        <f>AVERAGE(AJ70:AJ71)</f>
        <v>13500</v>
      </c>
      <c r="AC70" s="74">
        <f>AVERAGE(AK70:AK71)</f>
        <v>13500</v>
      </c>
      <c r="AE70" s="476" t="s">
        <v>87</v>
      </c>
      <c r="AF70" s="439" t="s">
        <v>88</v>
      </c>
      <c r="AG70" s="32" t="s">
        <v>89</v>
      </c>
      <c r="AH70" s="33">
        <v>13000</v>
      </c>
      <c r="AI70" s="33">
        <v>13000</v>
      </c>
      <c r="AJ70" s="33">
        <v>13000</v>
      </c>
      <c r="AK70" s="34">
        <v>13000</v>
      </c>
      <c r="AL70" s="34"/>
      <c r="AM70" s="34"/>
      <c r="AN70" s="34"/>
      <c r="AO70" s="34"/>
      <c r="AP70" s="34"/>
      <c r="AQ70" s="34"/>
      <c r="AR70" s="34"/>
      <c r="AS70" s="33"/>
      <c r="AT70" s="35">
        <f t="shared" ref="AT70:AT93" si="24">AVERAGE(AH70:AS70)</f>
        <v>13000</v>
      </c>
      <c r="AV70" s="476" t="s">
        <v>87</v>
      </c>
      <c r="AW70" s="479" t="s">
        <v>88</v>
      </c>
      <c r="AX70" s="32" t="s">
        <v>89</v>
      </c>
      <c r="AY70" s="33">
        <v>7000</v>
      </c>
      <c r="AZ70" s="33">
        <v>7500</v>
      </c>
      <c r="BA70" s="33">
        <v>8000</v>
      </c>
      <c r="BB70" s="34">
        <v>9000</v>
      </c>
      <c r="BC70" s="34">
        <v>9000</v>
      </c>
      <c r="BD70" s="34">
        <v>10000</v>
      </c>
      <c r="BE70" s="34">
        <v>12000</v>
      </c>
      <c r="BF70" s="34">
        <v>13000</v>
      </c>
      <c r="BG70" s="34">
        <v>13000</v>
      </c>
      <c r="BH70" s="34">
        <v>13000</v>
      </c>
      <c r="BI70" s="34">
        <v>13000</v>
      </c>
      <c r="BJ70" s="33">
        <v>13000</v>
      </c>
      <c r="BK70" s="35">
        <f>AVERAGE(AY70:BJ70)</f>
        <v>10625</v>
      </c>
      <c r="BM70" s="74"/>
      <c r="BN70" s="74">
        <f t="shared" ref="BN70:BY70" si="25">AVERAGE(AY70:AY71)</f>
        <v>7500</v>
      </c>
      <c r="BO70" s="74">
        <f t="shared" si="25"/>
        <v>8000</v>
      </c>
      <c r="BP70" s="74">
        <f t="shared" si="25"/>
        <v>8500</v>
      </c>
      <c r="BQ70" s="74">
        <f t="shared" si="25"/>
        <v>9500</v>
      </c>
      <c r="BR70" s="74">
        <f t="shared" si="25"/>
        <v>9500</v>
      </c>
      <c r="BS70" s="74">
        <f t="shared" si="25"/>
        <v>11000</v>
      </c>
      <c r="BT70" s="74">
        <f t="shared" si="25"/>
        <v>13000</v>
      </c>
      <c r="BU70" s="74">
        <f t="shared" si="25"/>
        <v>13500</v>
      </c>
      <c r="BV70" s="74">
        <f t="shared" si="25"/>
        <v>13500</v>
      </c>
      <c r="BW70" s="74">
        <f t="shared" si="25"/>
        <v>13500</v>
      </c>
      <c r="BX70" s="74">
        <f t="shared" si="25"/>
        <v>13500</v>
      </c>
      <c r="BY70" s="74">
        <f t="shared" si="25"/>
        <v>13500</v>
      </c>
    </row>
    <row r="71" spans="15:77" ht="15" x14ac:dyDescent="0.2">
      <c r="R71" s="367"/>
      <c r="S71" s="368"/>
      <c r="Z71" s="299"/>
      <c r="AA71" s="299"/>
      <c r="AB71" s="299"/>
      <c r="AC71" s="299"/>
      <c r="AE71" s="477"/>
      <c r="AF71" s="440"/>
      <c r="AG71" s="36" t="s">
        <v>90</v>
      </c>
      <c r="AH71" s="37">
        <v>14000</v>
      </c>
      <c r="AI71" s="37">
        <v>14000</v>
      </c>
      <c r="AJ71" s="37">
        <v>14000</v>
      </c>
      <c r="AK71" s="38">
        <v>14000</v>
      </c>
      <c r="AL71" s="38"/>
      <c r="AM71" s="38"/>
      <c r="AN71" s="38"/>
      <c r="AO71" s="38"/>
      <c r="AP71" s="38"/>
      <c r="AQ71" s="38"/>
      <c r="AR71" s="38"/>
      <c r="AS71" s="37"/>
      <c r="AT71" s="39">
        <f t="shared" si="24"/>
        <v>14000</v>
      </c>
      <c r="AV71" s="477"/>
      <c r="AW71" s="440"/>
      <c r="AX71" s="36" t="s">
        <v>90</v>
      </c>
      <c r="AY71" s="37">
        <v>8000</v>
      </c>
      <c r="AZ71" s="37">
        <v>8500</v>
      </c>
      <c r="BA71" s="37">
        <v>9000</v>
      </c>
      <c r="BB71" s="38">
        <v>10000</v>
      </c>
      <c r="BC71" s="38">
        <v>10000</v>
      </c>
      <c r="BD71" s="38">
        <v>12000</v>
      </c>
      <c r="BE71" s="38">
        <v>14000</v>
      </c>
      <c r="BF71" s="38">
        <v>14000</v>
      </c>
      <c r="BG71" s="38">
        <v>14000</v>
      </c>
      <c r="BH71" s="38">
        <v>14000</v>
      </c>
      <c r="BI71" s="38">
        <v>14000</v>
      </c>
      <c r="BJ71" s="37">
        <v>14000</v>
      </c>
      <c r="BK71" s="39">
        <f t="shared" ref="BK71:BK93" si="26">AVERAGE(AY71:BJ71)</f>
        <v>11791.666666666666</v>
      </c>
      <c r="BM71" s="74"/>
      <c r="BN71" s="74"/>
      <c r="BO71" s="74"/>
      <c r="BP71" s="74"/>
      <c r="BQ71" s="74"/>
      <c r="BR71" s="74"/>
      <c r="BS71" s="74"/>
      <c r="BT71" s="74"/>
      <c r="BU71" s="74"/>
      <c r="BV71" s="74"/>
      <c r="BW71" s="74"/>
      <c r="BX71" s="74"/>
      <c r="BY71" s="74"/>
    </row>
    <row r="72" spans="15:77" ht="15" x14ac:dyDescent="0.2">
      <c r="R72" s="365"/>
      <c r="S72" s="368"/>
      <c r="Z72" s="74">
        <f>AVERAGE(AH72:AH73)</f>
        <v>14500</v>
      </c>
      <c r="AA72" s="74">
        <f>AVERAGE(AI72:AI73)</f>
        <v>14500</v>
      </c>
      <c r="AB72" s="74">
        <f>AVERAGE(AJ72:AJ73)</f>
        <v>14500</v>
      </c>
      <c r="AC72" s="74">
        <f>AVERAGE(AK72:AK73)</f>
        <v>14500</v>
      </c>
      <c r="AE72" s="477"/>
      <c r="AF72" s="441" t="s">
        <v>91</v>
      </c>
      <c r="AG72" s="40" t="s">
        <v>89</v>
      </c>
      <c r="AH72" s="41">
        <v>14000</v>
      </c>
      <c r="AI72" s="41">
        <v>14000</v>
      </c>
      <c r="AJ72" s="41">
        <v>14000</v>
      </c>
      <c r="AK72" s="42">
        <v>14000</v>
      </c>
      <c r="AL72" s="42"/>
      <c r="AM72" s="42"/>
      <c r="AN72" s="42"/>
      <c r="AO72" s="42"/>
      <c r="AP72" s="42"/>
      <c r="AQ72" s="42"/>
      <c r="AR72" s="42"/>
      <c r="AS72" s="43"/>
      <c r="AT72" s="44">
        <f t="shared" si="24"/>
        <v>14000</v>
      </c>
      <c r="AV72" s="477"/>
      <c r="AW72" s="441" t="s">
        <v>91</v>
      </c>
      <c r="AX72" s="40" t="s">
        <v>89</v>
      </c>
      <c r="AY72" s="41">
        <v>7000</v>
      </c>
      <c r="AZ72" s="41">
        <v>7500</v>
      </c>
      <c r="BA72" s="41">
        <v>8000</v>
      </c>
      <c r="BB72" s="42">
        <v>10000</v>
      </c>
      <c r="BC72" s="42">
        <v>10000</v>
      </c>
      <c r="BD72" s="42">
        <v>10500</v>
      </c>
      <c r="BE72" s="42">
        <v>12000</v>
      </c>
      <c r="BF72" s="42">
        <v>14000</v>
      </c>
      <c r="BG72" s="42">
        <v>14000</v>
      </c>
      <c r="BH72" s="42">
        <v>14000</v>
      </c>
      <c r="BI72" s="42">
        <v>14000</v>
      </c>
      <c r="BJ72" s="43">
        <v>14000</v>
      </c>
      <c r="BK72" s="44">
        <f t="shared" si="26"/>
        <v>11250</v>
      </c>
      <c r="BM72" s="74"/>
      <c r="BN72" s="74">
        <f t="shared" ref="BN72:BY72" si="27">AVERAGE(AY72:AY73)</f>
        <v>7500</v>
      </c>
      <c r="BO72" s="74">
        <f t="shared" si="27"/>
        <v>8000</v>
      </c>
      <c r="BP72" s="74">
        <f t="shared" si="27"/>
        <v>8500</v>
      </c>
      <c r="BQ72" s="74">
        <f t="shared" si="27"/>
        <v>11000</v>
      </c>
      <c r="BR72" s="74">
        <f t="shared" si="27"/>
        <v>11000</v>
      </c>
      <c r="BS72" s="74">
        <f t="shared" si="27"/>
        <v>11500</v>
      </c>
      <c r="BT72" s="74">
        <f t="shared" si="27"/>
        <v>13500</v>
      </c>
      <c r="BU72" s="74">
        <f t="shared" si="27"/>
        <v>14500</v>
      </c>
      <c r="BV72" s="74">
        <f t="shared" si="27"/>
        <v>14500</v>
      </c>
      <c r="BW72" s="74">
        <f t="shared" si="27"/>
        <v>14500</v>
      </c>
      <c r="BX72" s="74">
        <f t="shared" si="27"/>
        <v>14500</v>
      </c>
      <c r="BY72" s="74">
        <f t="shared" si="27"/>
        <v>14500</v>
      </c>
    </row>
    <row r="73" spans="15:77" ht="15.75" thickBot="1" x14ac:dyDescent="0.25">
      <c r="R73" s="365"/>
      <c r="S73" s="368"/>
      <c r="Z73" s="299"/>
      <c r="AA73" s="299"/>
      <c r="AB73" s="299"/>
      <c r="AC73" s="299"/>
      <c r="AE73" s="478"/>
      <c r="AF73" s="442"/>
      <c r="AG73" s="45" t="s">
        <v>90</v>
      </c>
      <c r="AH73" s="46">
        <v>15000</v>
      </c>
      <c r="AI73" s="46">
        <v>15000</v>
      </c>
      <c r="AJ73" s="46">
        <v>15000</v>
      </c>
      <c r="AK73" s="42">
        <v>15000</v>
      </c>
      <c r="AL73" s="42"/>
      <c r="AM73" s="42"/>
      <c r="AN73" s="42"/>
      <c r="AO73" s="42"/>
      <c r="AP73" s="42"/>
      <c r="AQ73" s="42"/>
      <c r="AR73" s="42"/>
      <c r="AS73" s="43"/>
      <c r="AT73" s="47">
        <f t="shared" si="24"/>
        <v>15000</v>
      </c>
      <c r="AV73" s="478"/>
      <c r="AW73" s="442"/>
      <c r="AX73" s="45" t="s">
        <v>90</v>
      </c>
      <c r="AY73" s="46">
        <v>8000</v>
      </c>
      <c r="AZ73" s="46">
        <v>8500</v>
      </c>
      <c r="BA73" s="46">
        <v>9000</v>
      </c>
      <c r="BB73" s="42">
        <v>12000</v>
      </c>
      <c r="BC73" s="42">
        <v>12000</v>
      </c>
      <c r="BD73" s="42">
        <v>12500</v>
      </c>
      <c r="BE73" s="42">
        <v>15000</v>
      </c>
      <c r="BF73" s="42">
        <v>15000</v>
      </c>
      <c r="BG73" s="42">
        <v>15000</v>
      </c>
      <c r="BH73" s="42">
        <v>15000</v>
      </c>
      <c r="BI73" s="42">
        <v>15000</v>
      </c>
      <c r="BJ73" s="43">
        <v>15000</v>
      </c>
      <c r="BK73" s="47">
        <f t="shared" si="26"/>
        <v>12666.666666666666</v>
      </c>
      <c r="BM73" s="74"/>
      <c r="BN73" s="74"/>
      <c r="BO73" s="74"/>
      <c r="BP73" s="74"/>
      <c r="BQ73" s="74"/>
      <c r="BR73" s="74"/>
      <c r="BS73" s="74"/>
      <c r="BT73" s="74"/>
      <c r="BU73" s="74"/>
      <c r="BV73" s="74"/>
      <c r="BW73" s="74"/>
      <c r="BX73" s="74"/>
      <c r="BY73" s="74"/>
    </row>
    <row r="74" spans="15:77" ht="15" x14ac:dyDescent="0.2">
      <c r="R74" s="367"/>
      <c r="S74" s="368"/>
      <c r="Z74" s="74">
        <f>AVERAGE(AH74:AH75)</f>
        <v>17500</v>
      </c>
      <c r="AA74" s="74">
        <f>AVERAGE(AI74:AI75)</f>
        <v>17500</v>
      </c>
      <c r="AB74" s="74">
        <f>AVERAGE(AJ74:AJ75)</f>
        <v>17500</v>
      </c>
      <c r="AC74" s="74">
        <f>AVERAGE(AK74:AK75)</f>
        <v>18500</v>
      </c>
      <c r="AE74" s="436" t="s">
        <v>92</v>
      </c>
      <c r="AF74" s="439" t="s">
        <v>88</v>
      </c>
      <c r="AG74" s="32" t="s">
        <v>89</v>
      </c>
      <c r="AH74" s="33">
        <v>17000</v>
      </c>
      <c r="AI74" s="33">
        <v>17000</v>
      </c>
      <c r="AJ74" s="33">
        <v>17000</v>
      </c>
      <c r="AK74" s="33">
        <v>17000</v>
      </c>
      <c r="AL74" s="33"/>
      <c r="AM74" s="33"/>
      <c r="AN74" s="33"/>
      <c r="AO74" s="33"/>
      <c r="AP74" s="33"/>
      <c r="AQ74" s="33"/>
      <c r="AR74" s="33"/>
      <c r="AS74" s="33"/>
      <c r="AT74" s="35">
        <f t="shared" si="24"/>
        <v>17000</v>
      </c>
      <c r="AV74" s="437" t="s">
        <v>92</v>
      </c>
      <c r="AW74" s="479" t="s">
        <v>88</v>
      </c>
      <c r="AX74" s="32" t="s">
        <v>89</v>
      </c>
      <c r="AY74" s="33">
        <v>9000</v>
      </c>
      <c r="AZ74" s="33">
        <v>10500</v>
      </c>
      <c r="BA74" s="33">
        <v>12000</v>
      </c>
      <c r="BB74" s="33">
        <v>12000</v>
      </c>
      <c r="BC74" s="33">
        <v>14000</v>
      </c>
      <c r="BD74" s="33">
        <v>15000</v>
      </c>
      <c r="BE74" s="33">
        <v>16000</v>
      </c>
      <c r="BF74" s="33">
        <v>16000</v>
      </c>
      <c r="BG74" s="33">
        <v>18000</v>
      </c>
      <c r="BH74" s="33">
        <v>17000</v>
      </c>
      <c r="BI74" s="33">
        <v>17000</v>
      </c>
      <c r="BJ74" s="33">
        <v>16000</v>
      </c>
      <c r="BK74" s="35">
        <f>AVERAGE(AY74:BJ74)</f>
        <v>14375</v>
      </c>
      <c r="BM74" s="74"/>
      <c r="BN74" s="74">
        <f t="shared" ref="BN74:BY74" si="28">AVERAGE(AY74:AY75)</f>
        <v>10000</v>
      </c>
      <c r="BO74" s="74">
        <f t="shared" si="28"/>
        <v>11500</v>
      </c>
      <c r="BP74" s="74">
        <f t="shared" si="28"/>
        <v>13000</v>
      </c>
      <c r="BQ74" s="74">
        <f t="shared" si="28"/>
        <v>14000</v>
      </c>
      <c r="BR74" s="74">
        <f t="shared" si="28"/>
        <v>15000</v>
      </c>
      <c r="BS74" s="74">
        <f t="shared" si="28"/>
        <v>16000</v>
      </c>
      <c r="BT74" s="74">
        <f t="shared" si="28"/>
        <v>17000</v>
      </c>
      <c r="BU74" s="74">
        <f t="shared" si="28"/>
        <v>17500</v>
      </c>
      <c r="BV74" s="74">
        <f t="shared" si="28"/>
        <v>19000</v>
      </c>
      <c r="BW74" s="74">
        <f t="shared" si="28"/>
        <v>18500</v>
      </c>
      <c r="BX74" s="74">
        <f t="shared" si="28"/>
        <v>17500</v>
      </c>
      <c r="BY74" s="74">
        <f t="shared" si="28"/>
        <v>17000</v>
      </c>
    </row>
    <row r="75" spans="15:77" ht="15" x14ac:dyDescent="0.2">
      <c r="R75" s="365"/>
      <c r="S75" s="368"/>
      <c r="Z75" s="299"/>
      <c r="AA75" s="299"/>
      <c r="AB75" s="299"/>
      <c r="AC75" s="299"/>
      <c r="AE75" s="437"/>
      <c r="AF75" s="440"/>
      <c r="AG75" s="36" t="s">
        <v>90</v>
      </c>
      <c r="AH75" s="37">
        <v>18000</v>
      </c>
      <c r="AI75" s="37">
        <v>18000</v>
      </c>
      <c r="AJ75" s="37">
        <v>18000</v>
      </c>
      <c r="AK75" s="37">
        <v>20000</v>
      </c>
      <c r="AL75" s="37"/>
      <c r="AM75" s="37"/>
      <c r="AN75" s="37"/>
      <c r="AO75" s="37"/>
      <c r="AP75" s="37"/>
      <c r="AQ75" s="37"/>
      <c r="AR75" s="37"/>
      <c r="AS75" s="37"/>
      <c r="AT75" s="39">
        <f t="shared" si="24"/>
        <v>18500</v>
      </c>
      <c r="AV75" s="459"/>
      <c r="AW75" s="440"/>
      <c r="AX75" s="36" t="s">
        <v>90</v>
      </c>
      <c r="AY75" s="37">
        <v>11000</v>
      </c>
      <c r="AZ75" s="37">
        <v>12500</v>
      </c>
      <c r="BA75" s="37">
        <v>14000</v>
      </c>
      <c r="BB75" s="37">
        <v>16000</v>
      </c>
      <c r="BC75" s="37">
        <v>16000</v>
      </c>
      <c r="BD75" s="37">
        <v>17000</v>
      </c>
      <c r="BE75" s="37">
        <v>18000</v>
      </c>
      <c r="BF75" s="37">
        <v>19000</v>
      </c>
      <c r="BG75" s="37">
        <v>20000</v>
      </c>
      <c r="BH75" s="37">
        <v>20000</v>
      </c>
      <c r="BI75" s="37">
        <v>18000</v>
      </c>
      <c r="BJ75" s="37">
        <v>18000</v>
      </c>
      <c r="BK75" s="39">
        <f t="shared" si="26"/>
        <v>16625</v>
      </c>
      <c r="BM75" s="74"/>
      <c r="BN75" s="74"/>
      <c r="BO75" s="74"/>
      <c r="BP75" s="74"/>
      <c r="BQ75" s="74"/>
      <c r="BR75" s="74"/>
      <c r="BS75" s="74"/>
      <c r="BT75" s="74"/>
      <c r="BU75" s="74"/>
      <c r="BV75" s="74"/>
      <c r="BW75" s="74"/>
      <c r="BX75" s="74"/>
      <c r="BY75" s="74"/>
    </row>
    <row r="76" spans="15:77" ht="15" x14ac:dyDescent="0.2">
      <c r="R76" s="365"/>
      <c r="S76" s="368"/>
      <c r="Z76" s="74">
        <f>AVERAGE(AH76:AH77)</f>
        <v>19000</v>
      </c>
      <c r="AA76" s="74">
        <f>AVERAGE(AI76:AI77)</f>
        <v>19000</v>
      </c>
      <c r="AB76" s="74">
        <f>AVERAGE(AJ76:AJ77)</f>
        <v>19000</v>
      </c>
      <c r="AC76" s="74">
        <f>AVERAGE(AK76:AK77)</f>
        <v>20000</v>
      </c>
      <c r="AE76" s="437"/>
      <c r="AF76" s="441" t="s">
        <v>91</v>
      </c>
      <c r="AG76" s="40" t="s">
        <v>89</v>
      </c>
      <c r="AH76" s="41">
        <v>18000</v>
      </c>
      <c r="AI76" s="41">
        <v>18000</v>
      </c>
      <c r="AJ76" s="41">
        <v>18000</v>
      </c>
      <c r="AK76" s="41">
        <v>18000</v>
      </c>
      <c r="AL76" s="41"/>
      <c r="AM76" s="41"/>
      <c r="AN76" s="41"/>
      <c r="AO76" s="41"/>
      <c r="AP76" s="41"/>
      <c r="AQ76" s="41"/>
      <c r="AR76" s="41"/>
      <c r="AS76" s="41"/>
      <c r="AT76" s="44">
        <f t="shared" si="24"/>
        <v>18000</v>
      </c>
      <c r="AV76" s="459"/>
      <c r="AW76" s="441" t="s">
        <v>91</v>
      </c>
      <c r="AX76" s="40" t="s">
        <v>89</v>
      </c>
      <c r="AY76" s="41">
        <v>10000</v>
      </c>
      <c r="AZ76" s="41">
        <v>11500</v>
      </c>
      <c r="BA76" s="41">
        <v>13000</v>
      </c>
      <c r="BB76" s="41">
        <v>13500</v>
      </c>
      <c r="BC76" s="41">
        <v>14500</v>
      </c>
      <c r="BD76" s="41">
        <v>16000</v>
      </c>
      <c r="BE76" s="41">
        <v>17500</v>
      </c>
      <c r="BF76" s="41">
        <v>18000</v>
      </c>
      <c r="BG76" s="41">
        <v>18000</v>
      </c>
      <c r="BH76" s="41">
        <v>18000</v>
      </c>
      <c r="BI76" s="41">
        <v>17000</v>
      </c>
      <c r="BJ76" s="41">
        <v>18000</v>
      </c>
      <c r="BK76" s="44">
        <f t="shared" si="26"/>
        <v>15416.666666666666</v>
      </c>
      <c r="BM76" s="74"/>
      <c r="BN76" s="74">
        <f t="shared" ref="BN76:BY76" si="29">AVERAGE(AY76:AY77)</f>
        <v>11000</v>
      </c>
      <c r="BO76" s="74">
        <f t="shared" si="29"/>
        <v>12500</v>
      </c>
      <c r="BP76" s="74">
        <f t="shared" si="29"/>
        <v>14000</v>
      </c>
      <c r="BQ76" s="74">
        <f t="shared" si="29"/>
        <v>15250</v>
      </c>
      <c r="BR76" s="74">
        <f t="shared" si="29"/>
        <v>15750</v>
      </c>
      <c r="BS76" s="74">
        <f t="shared" si="29"/>
        <v>17000</v>
      </c>
      <c r="BT76" s="74">
        <f t="shared" si="29"/>
        <v>18250</v>
      </c>
      <c r="BU76" s="74">
        <f t="shared" si="29"/>
        <v>19000</v>
      </c>
      <c r="BV76" s="74">
        <f t="shared" si="29"/>
        <v>20000</v>
      </c>
      <c r="BW76" s="74">
        <f t="shared" si="29"/>
        <v>20000</v>
      </c>
      <c r="BX76" s="74">
        <f t="shared" si="29"/>
        <v>18000</v>
      </c>
      <c r="BY76" s="74">
        <f t="shared" si="29"/>
        <v>19000</v>
      </c>
    </row>
    <row r="77" spans="15:77" ht="15.75" thickBot="1" x14ac:dyDescent="0.25">
      <c r="R77" s="365"/>
      <c r="S77" s="368"/>
      <c r="Z77" s="299"/>
      <c r="AA77" s="299"/>
      <c r="AB77" s="299"/>
      <c r="AC77" s="299"/>
      <c r="AE77" s="438"/>
      <c r="AF77" s="442"/>
      <c r="AG77" s="45" t="s">
        <v>90</v>
      </c>
      <c r="AH77" s="46">
        <v>20000</v>
      </c>
      <c r="AI77" s="46">
        <v>20000</v>
      </c>
      <c r="AJ77" s="46">
        <v>20000</v>
      </c>
      <c r="AK77" s="46">
        <v>22000</v>
      </c>
      <c r="AL77" s="46"/>
      <c r="AM77" s="46"/>
      <c r="AN77" s="46"/>
      <c r="AO77" s="46"/>
      <c r="AP77" s="46"/>
      <c r="AQ77" s="46"/>
      <c r="AR77" s="46"/>
      <c r="AS77" s="46"/>
      <c r="AT77" s="47">
        <f t="shared" si="24"/>
        <v>20500</v>
      </c>
      <c r="AV77" s="459"/>
      <c r="AW77" s="479"/>
      <c r="AX77" s="45" t="s">
        <v>90</v>
      </c>
      <c r="AY77" s="46">
        <v>12000</v>
      </c>
      <c r="AZ77" s="46">
        <v>13500</v>
      </c>
      <c r="BA77" s="46">
        <v>15000</v>
      </c>
      <c r="BB77" s="46">
        <v>17000</v>
      </c>
      <c r="BC77" s="46">
        <v>17000</v>
      </c>
      <c r="BD77" s="46">
        <v>18000</v>
      </c>
      <c r="BE77" s="46">
        <v>19000</v>
      </c>
      <c r="BF77" s="46">
        <v>20000</v>
      </c>
      <c r="BG77" s="46">
        <v>22000</v>
      </c>
      <c r="BH77" s="46">
        <v>22000</v>
      </c>
      <c r="BI77" s="46">
        <v>19000</v>
      </c>
      <c r="BJ77" s="46">
        <v>20000</v>
      </c>
      <c r="BK77" s="47">
        <f t="shared" si="26"/>
        <v>17875</v>
      </c>
      <c r="BM77" s="74"/>
      <c r="BN77" s="74"/>
      <c r="BO77" s="74"/>
      <c r="BP77" s="74"/>
      <c r="BQ77" s="74"/>
      <c r="BR77" s="74"/>
      <c r="BS77" s="74"/>
      <c r="BT77" s="74"/>
      <c r="BU77" s="74"/>
      <c r="BV77" s="74"/>
      <c r="BW77" s="74"/>
      <c r="BX77" s="74"/>
      <c r="BY77" s="74"/>
    </row>
    <row r="78" spans="15:77" ht="15" x14ac:dyDescent="0.2">
      <c r="R78" s="365"/>
      <c r="S78" s="368"/>
      <c r="Z78" s="74">
        <f>AVERAGE(AH78:AH79)</f>
        <v>17500</v>
      </c>
      <c r="AA78" s="74">
        <f>AVERAGE(AI78:AI79)</f>
        <v>17500</v>
      </c>
      <c r="AB78" s="74">
        <f>AVERAGE(AJ78:AJ79)</f>
        <v>17500</v>
      </c>
      <c r="AC78" s="74">
        <f>AVERAGE(AK78:AK79)</f>
        <v>18750</v>
      </c>
      <c r="AE78" s="436" t="s">
        <v>93</v>
      </c>
      <c r="AF78" s="439" t="s">
        <v>88</v>
      </c>
      <c r="AG78" s="32" t="s">
        <v>89</v>
      </c>
      <c r="AH78" s="33">
        <v>17000</v>
      </c>
      <c r="AI78" s="33">
        <v>17000</v>
      </c>
      <c r="AJ78" s="33">
        <v>17000</v>
      </c>
      <c r="AK78" s="33">
        <v>17500</v>
      </c>
      <c r="AL78" s="33"/>
      <c r="AM78" s="33"/>
      <c r="AN78" s="33"/>
      <c r="AO78" s="33"/>
      <c r="AP78" s="33"/>
      <c r="AQ78" s="33"/>
      <c r="AR78" s="33"/>
      <c r="AS78" s="33"/>
      <c r="AT78" s="35">
        <f t="shared" si="24"/>
        <v>17125</v>
      </c>
      <c r="AV78" s="436" t="s">
        <v>93</v>
      </c>
      <c r="AW78" s="439" t="s">
        <v>88</v>
      </c>
      <c r="AX78" s="32" t="s">
        <v>89</v>
      </c>
      <c r="AY78" s="33">
        <v>10000</v>
      </c>
      <c r="AZ78" s="33">
        <v>10500</v>
      </c>
      <c r="BA78" s="33">
        <v>11000</v>
      </c>
      <c r="BB78" s="33">
        <v>12000</v>
      </c>
      <c r="BC78" s="33">
        <v>13000</v>
      </c>
      <c r="BD78" s="33">
        <v>15000</v>
      </c>
      <c r="BE78" s="33">
        <v>17000</v>
      </c>
      <c r="BF78" s="33">
        <v>18000</v>
      </c>
      <c r="BG78" s="33">
        <v>18000</v>
      </c>
      <c r="BH78" s="33">
        <v>18000</v>
      </c>
      <c r="BI78" s="33">
        <v>17000</v>
      </c>
      <c r="BJ78" s="33">
        <v>17000</v>
      </c>
      <c r="BK78" s="35">
        <f>AVERAGE(AY78:BJ78)</f>
        <v>14708.333333333334</v>
      </c>
      <c r="BM78" s="74"/>
      <c r="BN78" s="74">
        <f t="shared" ref="BN78:BY78" si="30">AVERAGE(AY78:AY79)</f>
        <v>11000</v>
      </c>
      <c r="BO78" s="74">
        <f t="shared" si="30"/>
        <v>11500</v>
      </c>
      <c r="BP78" s="74">
        <f t="shared" si="30"/>
        <v>12000</v>
      </c>
      <c r="BQ78" s="74">
        <f t="shared" si="30"/>
        <v>13500</v>
      </c>
      <c r="BR78" s="74">
        <f t="shared" si="30"/>
        <v>14000</v>
      </c>
      <c r="BS78" s="74">
        <f t="shared" si="30"/>
        <v>16000</v>
      </c>
      <c r="BT78" s="74">
        <f t="shared" si="30"/>
        <v>18000</v>
      </c>
      <c r="BU78" s="74">
        <f t="shared" si="30"/>
        <v>19000</v>
      </c>
      <c r="BV78" s="74">
        <f t="shared" si="30"/>
        <v>19000</v>
      </c>
      <c r="BW78" s="74">
        <f t="shared" si="30"/>
        <v>19000</v>
      </c>
      <c r="BX78" s="74">
        <f t="shared" si="30"/>
        <v>17500</v>
      </c>
      <c r="BY78" s="74">
        <f t="shared" si="30"/>
        <v>17500</v>
      </c>
    </row>
    <row r="79" spans="15:77" ht="15" x14ac:dyDescent="0.2">
      <c r="R79" s="365"/>
      <c r="S79" s="368"/>
      <c r="Z79" s="299"/>
      <c r="AA79" s="299"/>
      <c r="AB79" s="299"/>
      <c r="AC79" s="299"/>
      <c r="AE79" s="437"/>
      <c r="AF79" s="440"/>
      <c r="AG79" s="36" t="s">
        <v>90</v>
      </c>
      <c r="AH79" s="37">
        <v>18000</v>
      </c>
      <c r="AI79" s="37">
        <v>18000</v>
      </c>
      <c r="AJ79" s="37">
        <v>18000</v>
      </c>
      <c r="AK79" s="37">
        <v>20000</v>
      </c>
      <c r="AL79" s="37"/>
      <c r="AM79" s="37"/>
      <c r="AN79" s="37"/>
      <c r="AO79" s="37"/>
      <c r="AP79" s="37"/>
      <c r="AQ79" s="37"/>
      <c r="AR79" s="37"/>
      <c r="AS79" s="37"/>
      <c r="AT79" s="39">
        <f t="shared" si="24"/>
        <v>18500</v>
      </c>
      <c r="AV79" s="459"/>
      <c r="AW79" s="440"/>
      <c r="AX79" s="36" t="s">
        <v>90</v>
      </c>
      <c r="AY79" s="37">
        <v>12000</v>
      </c>
      <c r="AZ79" s="37">
        <v>12500</v>
      </c>
      <c r="BA79" s="37">
        <v>13000</v>
      </c>
      <c r="BB79" s="37">
        <v>15000</v>
      </c>
      <c r="BC79" s="37">
        <v>15000</v>
      </c>
      <c r="BD79" s="37">
        <v>17000</v>
      </c>
      <c r="BE79" s="37">
        <v>19000</v>
      </c>
      <c r="BF79" s="37">
        <v>20000</v>
      </c>
      <c r="BG79" s="37">
        <v>20000</v>
      </c>
      <c r="BH79" s="37">
        <v>20000</v>
      </c>
      <c r="BI79" s="37">
        <v>18000</v>
      </c>
      <c r="BJ79" s="37">
        <v>18000</v>
      </c>
      <c r="BK79" s="39">
        <f t="shared" si="26"/>
        <v>16625</v>
      </c>
      <c r="BM79" s="74"/>
      <c r="BN79" s="74"/>
      <c r="BO79" s="74"/>
      <c r="BP79" s="74"/>
      <c r="BQ79" s="74"/>
      <c r="BR79" s="74"/>
      <c r="BS79" s="74"/>
      <c r="BT79" s="74"/>
      <c r="BU79" s="74"/>
      <c r="BV79" s="74"/>
      <c r="BW79" s="74"/>
      <c r="BX79" s="74"/>
      <c r="BY79" s="74"/>
    </row>
    <row r="80" spans="15:77" x14ac:dyDescent="0.2">
      <c r="R80" s="138"/>
      <c r="S80" s="138"/>
      <c r="Z80" s="74">
        <f>AVERAGE(AH80:AH81)</f>
        <v>19000</v>
      </c>
      <c r="AA80" s="74">
        <f>AVERAGE(AI80:AI81)</f>
        <v>19000</v>
      </c>
      <c r="AB80" s="74">
        <f>AVERAGE(AJ80:AJ81)</f>
        <v>19000</v>
      </c>
      <c r="AC80" s="74">
        <f>AVERAGE(AK80:AK81)</f>
        <v>20500</v>
      </c>
      <c r="AE80" s="437"/>
      <c r="AF80" s="441" t="s">
        <v>91</v>
      </c>
      <c r="AG80" s="40" t="s">
        <v>89</v>
      </c>
      <c r="AH80" s="41">
        <v>18000</v>
      </c>
      <c r="AI80" s="41">
        <v>18000</v>
      </c>
      <c r="AJ80" s="41">
        <v>18000</v>
      </c>
      <c r="AK80" s="41">
        <v>19000</v>
      </c>
      <c r="AL80" s="41"/>
      <c r="AM80" s="41"/>
      <c r="AN80" s="41"/>
      <c r="AO80" s="41"/>
      <c r="AP80" s="41"/>
      <c r="AQ80" s="41"/>
      <c r="AR80" s="41"/>
      <c r="AS80" s="41"/>
      <c r="AT80" s="44">
        <f t="shared" si="24"/>
        <v>18250</v>
      </c>
      <c r="AV80" s="459"/>
      <c r="AW80" s="441" t="s">
        <v>91</v>
      </c>
      <c r="AX80" s="40" t="s">
        <v>89</v>
      </c>
      <c r="AY80" s="41">
        <v>11000</v>
      </c>
      <c r="AZ80" s="41">
        <v>11500</v>
      </c>
      <c r="BA80" s="41">
        <v>12000</v>
      </c>
      <c r="BB80" s="41">
        <v>12000</v>
      </c>
      <c r="BC80" s="41">
        <v>13000</v>
      </c>
      <c r="BD80" s="41">
        <v>16000</v>
      </c>
      <c r="BE80" s="41">
        <v>18000</v>
      </c>
      <c r="BF80" s="41">
        <v>18000</v>
      </c>
      <c r="BG80" s="41">
        <v>18000</v>
      </c>
      <c r="BH80" s="41">
        <v>18000</v>
      </c>
      <c r="BI80" s="41">
        <v>17000</v>
      </c>
      <c r="BJ80" s="41">
        <v>18000</v>
      </c>
      <c r="BK80" s="44">
        <f t="shared" si="26"/>
        <v>15208.333333333334</v>
      </c>
      <c r="BM80" s="74"/>
      <c r="BN80" s="74">
        <f t="shared" ref="BN80:BY80" si="31">AVERAGE(AY80:AY81)</f>
        <v>12000</v>
      </c>
      <c r="BO80" s="74">
        <f t="shared" si="31"/>
        <v>12500</v>
      </c>
      <c r="BP80" s="74">
        <f t="shared" si="31"/>
        <v>13000</v>
      </c>
      <c r="BQ80" s="74">
        <f t="shared" si="31"/>
        <v>13500</v>
      </c>
      <c r="BR80" s="74">
        <f t="shared" si="31"/>
        <v>14500</v>
      </c>
      <c r="BS80" s="74">
        <f t="shared" si="31"/>
        <v>17000</v>
      </c>
      <c r="BT80" s="74">
        <f t="shared" si="31"/>
        <v>19000</v>
      </c>
      <c r="BU80" s="74">
        <f t="shared" si="31"/>
        <v>19000</v>
      </c>
      <c r="BV80" s="74">
        <f t="shared" si="31"/>
        <v>20000</v>
      </c>
      <c r="BW80" s="74">
        <f t="shared" si="31"/>
        <v>19000</v>
      </c>
      <c r="BX80" s="74">
        <f t="shared" si="31"/>
        <v>18000</v>
      </c>
      <c r="BY80" s="74">
        <f t="shared" si="31"/>
        <v>19000</v>
      </c>
    </row>
    <row r="81" spans="26:77" ht="13.5" thickBot="1" x14ac:dyDescent="0.25">
      <c r="Z81" s="146"/>
      <c r="AE81" s="438"/>
      <c r="AF81" s="442"/>
      <c r="AG81" s="45" t="s">
        <v>90</v>
      </c>
      <c r="AH81" s="46">
        <v>20000</v>
      </c>
      <c r="AI81" s="46">
        <v>20000</v>
      </c>
      <c r="AJ81" s="46">
        <v>20000</v>
      </c>
      <c r="AK81" s="46">
        <v>22000</v>
      </c>
      <c r="AL81" s="46"/>
      <c r="AM81" s="46"/>
      <c r="AN81" s="46"/>
      <c r="AO81" s="46"/>
      <c r="AP81" s="46"/>
      <c r="AQ81" s="46"/>
      <c r="AR81" s="46"/>
      <c r="AS81" s="46"/>
      <c r="AT81" s="47">
        <f t="shared" si="24"/>
        <v>20500</v>
      </c>
      <c r="AV81" s="460"/>
      <c r="AW81" s="442"/>
      <c r="AX81" s="45" t="s">
        <v>90</v>
      </c>
      <c r="AY81" s="46">
        <v>13000</v>
      </c>
      <c r="AZ81" s="46">
        <v>13500</v>
      </c>
      <c r="BA81" s="46">
        <v>14000</v>
      </c>
      <c r="BB81" s="46">
        <v>15000</v>
      </c>
      <c r="BC81" s="46">
        <v>16000</v>
      </c>
      <c r="BD81" s="46">
        <v>18000</v>
      </c>
      <c r="BE81" s="46">
        <v>20000</v>
      </c>
      <c r="BF81" s="46">
        <v>20000</v>
      </c>
      <c r="BG81" s="46">
        <v>22000</v>
      </c>
      <c r="BH81" s="46">
        <v>20000</v>
      </c>
      <c r="BI81" s="46">
        <v>19000</v>
      </c>
      <c r="BJ81" s="46">
        <v>20000</v>
      </c>
      <c r="BK81" s="47">
        <f t="shared" si="26"/>
        <v>17541.666666666668</v>
      </c>
      <c r="BM81" s="74"/>
      <c r="BN81" s="74"/>
      <c r="BO81" s="74"/>
      <c r="BP81" s="74"/>
      <c r="BQ81" s="74"/>
      <c r="BR81" s="74"/>
      <c r="BS81" s="74"/>
      <c r="BT81" s="74"/>
      <c r="BU81" s="74"/>
      <c r="BV81" s="74"/>
      <c r="BW81" s="74"/>
      <c r="BX81" s="74"/>
      <c r="BY81" s="74"/>
    </row>
    <row r="82" spans="26:77" x14ac:dyDescent="0.2">
      <c r="Z82" s="74">
        <f>AVERAGE(AH82:AH83)</f>
        <v>19000</v>
      </c>
      <c r="AA82" s="74">
        <f>AVERAGE(AI82:AI83)</f>
        <v>19000</v>
      </c>
      <c r="AB82" s="74">
        <f>AVERAGE(AJ82:AJ83)</f>
        <v>19000</v>
      </c>
      <c r="AC82" s="74">
        <f>AVERAGE(AK82:AK83)</f>
        <v>20500</v>
      </c>
      <c r="AE82" s="436" t="s">
        <v>94</v>
      </c>
      <c r="AF82" s="439" t="s">
        <v>88</v>
      </c>
      <c r="AG82" s="32" t="s">
        <v>89</v>
      </c>
      <c r="AH82" s="33">
        <v>18000</v>
      </c>
      <c r="AI82" s="33">
        <v>18000</v>
      </c>
      <c r="AJ82" s="33">
        <v>18000</v>
      </c>
      <c r="AK82" s="33">
        <v>19000</v>
      </c>
      <c r="AL82" s="33"/>
      <c r="AM82" s="33"/>
      <c r="AN82" s="33"/>
      <c r="AO82" s="33"/>
      <c r="AP82" s="33"/>
      <c r="AQ82" s="33"/>
      <c r="AR82" s="33"/>
      <c r="AS82" s="33"/>
      <c r="AT82" s="35">
        <f t="shared" si="24"/>
        <v>18250</v>
      </c>
      <c r="AV82" s="436" t="s">
        <v>94</v>
      </c>
      <c r="AW82" s="439" t="s">
        <v>88</v>
      </c>
      <c r="AX82" s="32" t="s">
        <v>89</v>
      </c>
      <c r="AY82" s="33">
        <v>11000</v>
      </c>
      <c r="AZ82" s="33">
        <v>11500</v>
      </c>
      <c r="BA82" s="33">
        <v>12000</v>
      </c>
      <c r="BB82" s="33">
        <v>13000</v>
      </c>
      <c r="BC82" s="33">
        <v>14000</v>
      </c>
      <c r="BD82" s="33">
        <v>17000</v>
      </c>
      <c r="BE82" s="33">
        <v>18000</v>
      </c>
      <c r="BF82" s="33">
        <v>18000</v>
      </c>
      <c r="BG82" s="33">
        <v>19000</v>
      </c>
      <c r="BH82" s="33">
        <v>19000</v>
      </c>
      <c r="BI82" s="33">
        <v>18000</v>
      </c>
      <c r="BJ82" s="33">
        <v>18000</v>
      </c>
      <c r="BK82" s="35">
        <f>AVERAGE(AY82:BJ82)</f>
        <v>15708.333333333334</v>
      </c>
      <c r="BM82" s="74"/>
      <c r="BN82" s="74">
        <f t="shared" ref="BN82:BY82" si="32">AVERAGE(AY82:AY83)</f>
        <v>12500</v>
      </c>
      <c r="BO82" s="74">
        <f t="shared" si="32"/>
        <v>12750</v>
      </c>
      <c r="BP82" s="74">
        <f t="shared" si="32"/>
        <v>13000</v>
      </c>
      <c r="BQ82" s="74">
        <f t="shared" si="32"/>
        <v>14500</v>
      </c>
      <c r="BR82" s="74">
        <f t="shared" si="32"/>
        <v>15500</v>
      </c>
      <c r="BS82" s="74">
        <f t="shared" si="32"/>
        <v>18500</v>
      </c>
      <c r="BT82" s="74">
        <f t="shared" si="32"/>
        <v>19000</v>
      </c>
      <c r="BU82" s="74">
        <f t="shared" si="32"/>
        <v>19000</v>
      </c>
      <c r="BV82" s="74">
        <f t="shared" si="32"/>
        <v>20500</v>
      </c>
      <c r="BW82" s="74">
        <f t="shared" si="32"/>
        <v>20500</v>
      </c>
      <c r="BX82" s="74">
        <f t="shared" si="32"/>
        <v>19000</v>
      </c>
      <c r="BY82" s="74">
        <f t="shared" si="32"/>
        <v>19000</v>
      </c>
    </row>
    <row r="83" spans="26:77" x14ac:dyDescent="0.2">
      <c r="Z83" s="299"/>
      <c r="AA83" s="299"/>
      <c r="AB83" s="299"/>
      <c r="AC83" s="299"/>
      <c r="AE83" s="437"/>
      <c r="AF83" s="440"/>
      <c r="AG83" s="36" t="s">
        <v>90</v>
      </c>
      <c r="AH83" s="37">
        <v>20000</v>
      </c>
      <c r="AI83" s="37">
        <v>20000</v>
      </c>
      <c r="AJ83" s="37">
        <v>20000</v>
      </c>
      <c r="AK83" s="37">
        <v>22000</v>
      </c>
      <c r="AL83" s="37"/>
      <c r="AM83" s="37"/>
      <c r="AN83" s="37"/>
      <c r="AO83" s="37"/>
      <c r="AP83" s="37"/>
      <c r="AQ83" s="37"/>
      <c r="AR83" s="37"/>
      <c r="AS83" s="37"/>
      <c r="AT83" s="39">
        <f t="shared" si="24"/>
        <v>20500</v>
      </c>
      <c r="AV83" s="459"/>
      <c r="AW83" s="440"/>
      <c r="AX83" s="36" t="s">
        <v>90</v>
      </c>
      <c r="AY83" s="37">
        <v>14000</v>
      </c>
      <c r="AZ83" s="37">
        <v>14000</v>
      </c>
      <c r="BA83" s="37">
        <v>14000</v>
      </c>
      <c r="BB83" s="37">
        <v>16000</v>
      </c>
      <c r="BC83" s="37">
        <v>17000</v>
      </c>
      <c r="BD83" s="37">
        <v>20000</v>
      </c>
      <c r="BE83" s="37">
        <v>20000</v>
      </c>
      <c r="BF83" s="37">
        <v>20000</v>
      </c>
      <c r="BG83" s="37">
        <v>22000</v>
      </c>
      <c r="BH83" s="37">
        <v>22000</v>
      </c>
      <c r="BI83" s="37">
        <v>20000</v>
      </c>
      <c r="BJ83" s="37">
        <v>20000</v>
      </c>
      <c r="BK83" s="39">
        <f t="shared" si="26"/>
        <v>18250</v>
      </c>
      <c r="BM83" s="74"/>
      <c r="BN83" s="74"/>
      <c r="BO83" s="74"/>
      <c r="BP83" s="74"/>
      <c r="BQ83" s="74"/>
      <c r="BR83" s="74"/>
      <c r="BS83" s="74"/>
      <c r="BT83" s="74"/>
      <c r="BU83" s="74"/>
      <c r="BV83" s="74"/>
      <c r="BW83" s="74"/>
      <c r="BX83" s="74"/>
      <c r="BY83" s="74"/>
    </row>
    <row r="84" spans="26:77" x14ac:dyDescent="0.2">
      <c r="Z84" s="74">
        <f>AVERAGE(AH84:AH85)</f>
        <v>21000</v>
      </c>
      <c r="AA84" s="74">
        <f>AVERAGE(AI84:AI85)</f>
        <v>21000</v>
      </c>
      <c r="AB84" s="74">
        <f>AVERAGE(AJ84:AJ85)</f>
        <v>21000</v>
      </c>
      <c r="AC84" s="74">
        <f>AVERAGE(AK84:AK85)</f>
        <v>22500</v>
      </c>
      <c r="AE84" s="437"/>
      <c r="AF84" s="441" t="s">
        <v>91</v>
      </c>
      <c r="AG84" s="40" t="s">
        <v>89</v>
      </c>
      <c r="AH84" s="41">
        <v>20000</v>
      </c>
      <c r="AI84" s="41">
        <v>20000</v>
      </c>
      <c r="AJ84" s="41">
        <v>20000</v>
      </c>
      <c r="AK84" s="41">
        <v>21000</v>
      </c>
      <c r="AL84" s="41"/>
      <c r="AM84" s="41"/>
      <c r="AN84" s="41"/>
      <c r="AO84" s="41"/>
      <c r="AP84" s="41"/>
      <c r="AQ84" s="41"/>
      <c r="AR84" s="41"/>
      <c r="AS84" s="41"/>
      <c r="AT84" s="44">
        <f t="shared" si="24"/>
        <v>20250</v>
      </c>
      <c r="AV84" s="459"/>
      <c r="AW84" s="441" t="s">
        <v>91</v>
      </c>
      <c r="AX84" s="40" t="s">
        <v>89</v>
      </c>
      <c r="AY84" s="41">
        <v>12000</v>
      </c>
      <c r="AZ84" s="41">
        <v>13000</v>
      </c>
      <c r="BA84" s="41">
        <v>14000</v>
      </c>
      <c r="BB84" s="41">
        <v>14000</v>
      </c>
      <c r="BC84" s="41">
        <v>15000</v>
      </c>
      <c r="BD84" s="41">
        <v>18000</v>
      </c>
      <c r="BE84" s="41">
        <v>19000</v>
      </c>
      <c r="BF84" s="41">
        <v>20000</v>
      </c>
      <c r="BG84" s="41">
        <v>20000</v>
      </c>
      <c r="BH84" s="41">
        <v>20000</v>
      </c>
      <c r="BI84" s="41">
        <v>19000</v>
      </c>
      <c r="BJ84" s="41">
        <v>20000</v>
      </c>
      <c r="BK84" s="44">
        <f t="shared" si="26"/>
        <v>17000</v>
      </c>
      <c r="BM84" s="74"/>
      <c r="BN84" s="74">
        <f t="shared" ref="BN84:BY84" si="33">AVERAGE(AY84:AY85)</f>
        <v>13500</v>
      </c>
      <c r="BO84" s="74">
        <f t="shared" si="33"/>
        <v>14250</v>
      </c>
      <c r="BP84" s="74">
        <f t="shared" si="33"/>
        <v>15000</v>
      </c>
      <c r="BQ84" s="74">
        <f t="shared" si="33"/>
        <v>16000</v>
      </c>
      <c r="BR84" s="74">
        <f t="shared" si="33"/>
        <v>17000</v>
      </c>
      <c r="BS84" s="74">
        <f t="shared" si="33"/>
        <v>19000</v>
      </c>
      <c r="BT84" s="74">
        <f t="shared" si="33"/>
        <v>20000</v>
      </c>
      <c r="BU84" s="74">
        <f t="shared" si="33"/>
        <v>21000</v>
      </c>
      <c r="BV84" s="74">
        <f t="shared" si="33"/>
        <v>21000</v>
      </c>
      <c r="BW84" s="74">
        <f t="shared" si="33"/>
        <v>22000</v>
      </c>
      <c r="BX84" s="74">
        <f t="shared" si="33"/>
        <v>20000</v>
      </c>
      <c r="BY84" s="74">
        <f t="shared" si="33"/>
        <v>21000</v>
      </c>
    </row>
    <row r="85" spans="26:77" ht="13.5" thickBot="1" x14ac:dyDescent="0.25">
      <c r="Z85" s="299"/>
      <c r="AA85" s="299"/>
      <c r="AB85" s="299"/>
      <c r="AC85" s="299"/>
      <c r="AE85" s="438"/>
      <c r="AF85" s="442"/>
      <c r="AG85" s="45" t="s">
        <v>90</v>
      </c>
      <c r="AH85" s="46">
        <v>22000</v>
      </c>
      <c r="AI85" s="46">
        <v>22000</v>
      </c>
      <c r="AJ85" s="46">
        <v>22000</v>
      </c>
      <c r="AK85" s="46">
        <v>24000</v>
      </c>
      <c r="AL85" s="46"/>
      <c r="AM85" s="46"/>
      <c r="AN85" s="46"/>
      <c r="AO85" s="46"/>
      <c r="AP85" s="46"/>
      <c r="AQ85" s="46"/>
      <c r="AR85" s="46"/>
      <c r="AS85" s="46"/>
      <c r="AT85" s="47">
        <f t="shared" si="24"/>
        <v>22500</v>
      </c>
      <c r="AV85" s="460"/>
      <c r="AW85" s="442"/>
      <c r="AX85" s="45" t="s">
        <v>90</v>
      </c>
      <c r="AY85" s="46">
        <v>15000</v>
      </c>
      <c r="AZ85" s="46">
        <v>15500</v>
      </c>
      <c r="BA85" s="46">
        <v>16000</v>
      </c>
      <c r="BB85" s="46">
        <v>18000</v>
      </c>
      <c r="BC85" s="46">
        <v>19000</v>
      </c>
      <c r="BD85" s="46">
        <v>20000</v>
      </c>
      <c r="BE85" s="46">
        <v>21000</v>
      </c>
      <c r="BF85" s="46">
        <v>22000</v>
      </c>
      <c r="BG85" s="46">
        <v>22000</v>
      </c>
      <c r="BH85" s="46">
        <v>24000</v>
      </c>
      <c r="BI85" s="46">
        <v>21000</v>
      </c>
      <c r="BJ85" s="46">
        <v>22000</v>
      </c>
      <c r="BK85" s="47">
        <f t="shared" si="26"/>
        <v>19625</v>
      </c>
      <c r="BM85" s="74"/>
      <c r="BN85" s="74"/>
      <c r="BO85" s="74"/>
      <c r="BP85" s="74"/>
      <c r="BQ85" s="74"/>
      <c r="BR85" s="74"/>
      <c r="BS85" s="74"/>
      <c r="BT85" s="74"/>
      <c r="BU85" s="74"/>
      <c r="BV85" s="74"/>
      <c r="BW85" s="74"/>
      <c r="BX85" s="74"/>
      <c r="BY85" s="74"/>
    </row>
    <row r="86" spans="26:77" x14ac:dyDescent="0.2">
      <c r="Z86" s="74">
        <f>AVERAGE(AH86:AH87)</f>
        <v>19000</v>
      </c>
      <c r="AA86" s="74">
        <f>AVERAGE(AI86:AI87)</f>
        <v>19000</v>
      </c>
      <c r="AB86" s="74">
        <f>AVERAGE(AJ86:AJ87)</f>
        <v>19000</v>
      </c>
      <c r="AC86" s="74">
        <f>AVERAGE(AK86:AK87)</f>
        <v>20500</v>
      </c>
      <c r="AE86" s="458" t="s">
        <v>95</v>
      </c>
      <c r="AF86" s="439" t="s">
        <v>88</v>
      </c>
      <c r="AG86" s="32" t="s">
        <v>89</v>
      </c>
      <c r="AH86" s="33">
        <v>18000</v>
      </c>
      <c r="AI86" s="33">
        <v>18000</v>
      </c>
      <c r="AJ86" s="33">
        <v>18000</v>
      </c>
      <c r="AK86" s="34">
        <v>19000</v>
      </c>
      <c r="AL86" s="34"/>
      <c r="AM86" s="34"/>
      <c r="AN86" s="34"/>
      <c r="AO86" s="34"/>
      <c r="AP86" s="34"/>
      <c r="AQ86" s="34"/>
      <c r="AR86" s="34"/>
      <c r="AS86" s="33"/>
      <c r="AT86" s="35">
        <f t="shared" si="24"/>
        <v>18250</v>
      </c>
      <c r="AV86" s="458" t="s">
        <v>95</v>
      </c>
      <c r="AW86" s="439" t="s">
        <v>88</v>
      </c>
      <c r="AX86" s="32" t="s">
        <v>89</v>
      </c>
      <c r="AY86" s="33">
        <v>12000</v>
      </c>
      <c r="AZ86" s="33">
        <v>12000</v>
      </c>
      <c r="BA86" s="33">
        <v>12000</v>
      </c>
      <c r="BB86" s="34">
        <v>13000</v>
      </c>
      <c r="BC86" s="34">
        <v>14000</v>
      </c>
      <c r="BD86" s="34">
        <v>18000</v>
      </c>
      <c r="BE86" s="34">
        <v>18500</v>
      </c>
      <c r="BF86" s="34">
        <v>18500</v>
      </c>
      <c r="BG86" s="34">
        <v>19000</v>
      </c>
      <c r="BH86" s="34">
        <v>19000</v>
      </c>
      <c r="BI86" s="34">
        <v>18000</v>
      </c>
      <c r="BJ86" s="33">
        <v>18000</v>
      </c>
      <c r="BK86" s="35">
        <f>AVERAGE(AY86:BJ86)</f>
        <v>16000</v>
      </c>
      <c r="BM86" s="74"/>
      <c r="BN86" s="74">
        <f t="shared" ref="BN86:BY86" si="34">AVERAGE(AY86:AY87)</f>
        <v>13000</v>
      </c>
      <c r="BO86" s="74">
        <f t="shared" si="34"/>
        <v>13000</v>
      </c>
      <c r="BP86" s="74">
        <f t="shared" si="34"/>
        <v>13000</v>
      </c>
      <c r="BQ86" s="74">
        <f t="shared" si="34"/>
        <v>14000</v>
      </c>
      <c r="BR86" s="74">
        <f t="shared" si="34"/>
        <v>15000</v>
      </c>
      <c r="BS86" s="74">
        <f t="shared" si="34"/>
        <v>20000</v>
      </c>
      <c r="BT86" s="74">
        <f t="shared" si="34"/>
        <v>19500</v>
      </c>
      <c r="BU86" s="74">
        <f t="shared" si="34"/>
        <v>19500</v>
      </c>
      <c r="BV86" s="74">
        <f t="shared" si="34"/>
        <v>20000</v>
      </c>
      <c r="BW86" s="74">
        <f t="shared" si="34"/>
        <v>20000</v>
      </c>
      <c r="BX86" s="74">
        <f t="shared" si="34"/>
        <v>19000</v>
      </c>
      <c r="BY86" s="74">
        <f t="shared" si="34"/>
        <v>19000</v>
      </c>
    </row>
    <row r="87" spans="26:77" x14ac:dyDescent="0.2">
      <c r="Z87" s="299"/>
      <c r="AA87" s="299"/>
      <c r="AB87" s="299"/>
      <c r="AC87" s="299"/>
      <c r="AE87" s="459"/>
      <c r="AF87" s="440"/>
      <c r="AG87" s="36" t="s">
        <v>90</v>
      </c>
      <c r="AH87" s="37">
        <v>20000</v>
      </c>
      <c r="AI87" s="37">
        <v>20000</v>
      </c>
      <c r="AJ87" s="37">
        <v>20000</v>
      </c>
      <c r="AK87" s="38">
        <v>22000</v>
      </c>
      <c r="AL87" s="38"/>
      <c r="AM87" s="38"/>
      <c r="AN87" s="38"/>
      <c r="AO87" s="38"/>
      <c r="AP87" s="38"/>
      <c r="AQ87" s="38"/>
      <c r="AR87" s="38"/>
      <c r="AS87" s="37"/>
      <c r="AT87" s="39">
        <f t="shared" si="24"/>
        <v>20500</v>
      </c>
      <c r="AV87" s="459"/>
      <c r="AW87" s="440"/>
      <c r="AX87" s="36" t="s">
        <v>90</v>
      </c>
      <c r="AY87" s="37">
        <v>14000</v>
      </c>
      <c r="AZ87" s="37">
        <v>14000</v>
      </c>
      <c r="BA87" s="37">
        <v>14000</v>
      </c>
      <c r="BB87" s="38">
        <v>15000</v>
      </c>
      <c r="BC87" s="38">
        <v>16000</v>
      </c>
      <c r="BD87" s="38">
        <v>22000</v>
      </c>
      <c r="BE87" s="38">
        <v>20500</v>
      </c>
      <c r="BF87" s="38">
        <v>20500</v>
      </c>
      <c r="BG87" s="38">
        <v>21000</v>
      </c>
      <c r="BH87" s="38">
        <v>21000</v>
      </c>
      <c r="BI87" s="38">
        <v>20000</v>
      </c>
      <c r="BJ87" s="37">
        <v>20000</v>
      </c>
      <c r="BK87" s="39">
        <f t="shared" si="26"/>
        <v>18166.666666666668</v>
      </c>
      <c r="BM87" s="74"/>
      <c r="BN87" s="74"/>
      <c r="BO87" s="74"/>
      <c r="BP87" s="74"/>
      <c r="BQ87" s="74"/>
      <c r="BR87" s="74"/>
      <c r="BS87" s="74"/>
      <c r="BT87" s="74"/>
      <c r="BU87" s="74"/>
      <c r="BV87" s="74"/>
      <c r="BW87" s="74"/>
      <c r="BX87" s="74"/>
      <c r="BY87" s="74"/>
    </row>
    <row r="88" spans="26:77" x14ac:dyDescent="0.2">
      <c r="Z88" s="74">
        <f>AVERAGE(AH88:AH89)</f>
        <v>21000</v>
      </c>
      <c r="AA88" s="74">
        <f>AVERAGE(AI88:AI89)</f>
        <v>21000</v>
      </c>
      <c r="AB88" s="74">
        <f>AVERAGE(AJ88:AJ89)</f>
        <v>21000</v>
      </c>
      <c r="AC88" s="74">
        <f>AVERAGE(AK88:AK89)</f>
        <v>21000</v>
      </c>
      <c r="AE88" s="459"/>
      <c r="AF88" s="441" t="s">
        <v>91</v>
      </c>
      <c r="AG88" s="40" t="s">
        <v>89</v>
      </c>
      <c r="AH88" s="43">
        <v>20000</v>
      </c>
      <c r="AI88" s="43">
        <v>20000</v>
      </c>
      <c r="AJ88" s="43">
        <v>20000</v>
      </c>
      <c r="AK88" s="42">
        <v>20000</v>
      </c>
      <c r="AL88" s="42"/>
      <c r="AM88" s="42"/>
      <c r="AN88" s="42"/>
      <c r="AO88" s="42"/>
      <c r="AP88" s="42"/>
      <c r="AQ88" s="42"/>
      <c r="AR88" s="42"/>
      <c r="AS88" s="43"/>
      <c r="AT88" s="48">
        <f t="shared" si="24"/>
        <v>20000</v>
      </c>
      <c r="AV88" s="459"/>
      <c r="AW88" s="441" t="s">
        <v>91</v>
      </c>
      <c r="AX88" s="40" t="s">
        <v>89</v>
      </c>
      <c r="AY88" s="43">
        <v>12000</v>
      </c>
      <c r="AZ88" s="43">
        <v>12500</v>
      </c>
      <c r="BA88" s="43">
        <v>13000</v>
      </c>
      <c r="BB88" s="42">
        <v>13000</v>
      </c>
      <c r="BC88" s="42">
        <v>15000</v>
      </c>
      <c r="BD88" s="42">
        <v>18000</v>
      </c>
      <c r="BE88" s="42">
        <v>20000</v>
      </c>
      <c r="BF88" s="42">
        <v>20000</v>
      </c>
      <c r="BG88" s="42">
        <v>20000</v>
      </c>
      <c r="BH88" s="42">
        <v>20000</v>
      </c>
      <c r="BI88" s="42">
        <v>19000</v>
      </c>
      <c r="BJ88" s="43">
        <v>20000</v>
      </c>
      <c r="BK88" s="48">
        <f t="shared" si="26"/>
        <v>16875</v>
      </c>
      <c r="BM88" s="74"/>
      <c r="BN88" s="74">
        <f t="shared" ref="BN88:BY88" si="35">AVERAGE(AY88:AY89)</f>
        <v>13000</v>
      </c>
      <c r="BO88" s="74">
        <f t="shared" si="35"/>
        <v>13500</v>
      </c>
      <c r="BP88" s="74">
        <f t="shared" si="35"/>
        <v>14000</v>
      </c>
      <c r="BQ88" s="74">
        <f t="shared" si="35"/>
        <v>14500</v>
      </c>
      <c r="BR88" s="74">
        <f t="shared" si="35"/>
        <v>16500</v>
      </c>
      <c r="BS88" s="74">
        <f t="shared" si="35"/>
        <v>20000</v>
      </c>
      <c r="BT88" s="74">
        <f t="shared" si="35"/>
        <v>21000</v>
      </c>
      <c r="BU88" s="74">
        <f t="shared" si="35"/>
        <v>21000</v>
      </c>
      <c r="BV88" s="74">
        <f t="shared" si="35"/>
        <v>21000</v>
      </c>
      <c r="BW88" s="74">
        <f t="shared" si="35"/>
        <v>21000</v>
      </c>
      <c r="BX88" s="74">
        <f t="shared" si="35"/>
        <v>20000</v>
      </c>
      <c r="BY88" s="74">
        <f t="shared" si="35"/>
        <v>21000</v>
      </c>
    </row>
    <row r="89" spans="26:77" ht="13.5" thickBot="1" x14ac:dyDescent="0.25">
      <c r="Z89" s="299"/>
      <c r="AA89" s="299"/>
      <c r="AB89" s="299"/>
      <c r="AC89" s="299"/>
      <c r="AE89" s="460"/>
      <c r="AF89" s="442"/>
      <c r="AG89" s="45" t="s">
        <v>90</v>
      </c>
      <c r="AH89" s="46">
        <v>22000</v>
      </c>
      <c r="AI89" s="46">
        <v>22000</v>
      </c>
      <c r="AJ89" s="46">
        <v>22000</v>
      </c>
      <c r="AK89" s="49">
        <v>22000</v>
      </c>
      <c r="AL89" s="49"/>
      <c r="AM89" s="49"/>
      <c r="AN89" s="49"/>
      <c r="AO89" s="49"/>
      <c r="AP89" s="49"/>
      <c r="AQ89" s="49"/>
      <c r="AR89" s="49"/>
      <c r="AS89" s="46"/>
      <c r="AT89" s="47">
        <f t="shared" si="24"/>
        <v>22000</v>
      </c>
      <c r="AV89" s="460"/>
      <c r="AW89" s="442"/>
      <c r="AX89" s="45" t="s">
        <v>90</v>
      </c>
      <c r="AY89" s="46">
        <v>14000</v>
      </c>
      <c r="AZ89" s="46">
        <v>14500</v>
      </c>
      <c r="BA89" s="46">
        <v>15000</v>
      </c>
      <c r="BB89" s="49">
        <v>16000</v>
      </c>
      <c r="BC89" s="49">
        <v>18000</v>
      </c>
      <c r="BD89" s="49">
        <v>22000</v>
      </c>
      <c r="BE89" s="49">
        <v>22000</v>
      </c>
      <c r="BF89" s="49">
        <v>22000</v>
      </c>
      <c r="BG89" s="49">
        <v>22000</v>
      </c>
      <c r="BH89" s="49">
        <v>22000</v>
      </c>
      <c r="BI89" s="49">
        <v>21000</v>
      </c>
      <c r="BJ89" s="46">
        <v>22000</v>
      </c>
      <c r="BK89" s="47">
        <f t="shared" si="26"/>
        <v>19208.333333333332</v>
      </c>
      <c r="BM89" s="74"/>
      <c r="BN89" s="74"/>
      <c r="BO89" s="74"/>
      <c r="BP89" s="74"/>
      <c r="BQ89" s="74"/>
      <c r="BR89" s="74"/>
      <c r="BS89" s="74"/>
      <c r="BT89" s="74"/>
      <c r="BU89" s="74"/>
      <c r="BV89" s="74"/>
      <c r="BW89" s="74"/>
      <c r="BX89" s="74"/>
      <c r="BY89" s="74"/>
    </row>
    <row r="90" spans="26:77" x14ac:dyDescent="0.2">
      <c r="Z90" s="74">
        <f>AVERAGE(AH90:AH91)</f>
        <v>14500</v>
      </c>
      <c r="AA90" s="74">
        <f>AVERAGE(AI90:AI91)</f>
        <v>14500</v>
      </c>
      <c r="AB90" s="74">
        <f>AVERAGE(AJ90:AJ91)</f>
        <v>14500</v>
      </c>
      <c r="AC90" s="74">
        <f>AVERAGE(AK90:AK91)</f>
        <v>15000</v>
      </c>
      <c r="AE90" s="458" t="s">
        <v>96</v>
      </c>
      <c r="AF90" s="439" t="s">
        <v>88</v>
      </c>
      <c r="AG90" s="50" t="s">
        <v>89</v>
      </c>
      <c r="AH90" s="43">
        <v>14000</v>
      </c>
      <c r="AI90" s="43">
        <v>14000</v>
      </c>
      <c r="AJ90" s="43">
        <v>14000</v>
      </c>
      <c r="AK90" s="42">
        <v>14000</v>
      </c>
      <c r="AL90" s="42"/>
      <c r="AM90" s="42"/>
      <c r="AN90" s="42"/>
      <c r="AO90" s="42"/>
      <c r="AP90" s="42"/>
      <c r="AQ90" s="42"/>
      <c r="AR90" s="42"/>
      <c r="AS90" s="43"/>
      <c r="AT90" s="48">
        <f t="shared" si="24"/>
        <v>14000</v>
      </c>
      <c r="AV90" s="459" t="s">
        <v>96</v>
      </c>
      <c r="AW90" s="479" t="s">
        <v>88</v>
      </c>
      <c r="AX90" s="50" t="s">
        <v>89</v>
      </c>
      <c r="AY90" s="43">
        <v>8000</v>
      </c>
      <c r="AZ90" s="43">
        <v>8500</v>
      </c>
      <c r="BA90" s="43">
        <v>9000</v>
      </c>
      <c r="BB90" s="42">
        <v>9000</v>
      </c>
      <c r="BC90" s="42">
        <v>9000</v>
      </c>
      <c r="BD90" s="42">
        <v>11000</v>
      </c>
      <c r="BE90" s="42">
        <v>14000</v>
      </c>
      <c r="BF90" s="42">
        <v>14000</v>
      </c>
      <c r="BG90" s="42">
        <v>15000</v>
      </c>
      <c r="BH90" s="42">
        <v>14000</v>
      </c>
      <c r="BI90" s="42">
        <v>14000</v>
      </c>
      <c r="BJ90" s="43">
        <v>14000</v>
      </c>
      <c r="BK90" s="48">
        <f t="shared" si="26"/>
        <v>11625</v>
      </c>
      <c r="BM90" s="74"/>
      <c r="BN90" s="74">
        <f t="shared" ref="BN90:BY90" si="36">AVERAGE(AY90:AY91)</f>
        <v>8500</v>
      </c>
      <c r="BO90" s="74">
        <f t="shared" si="36"/>
        <v>9250</v>
      </c>
      <c r="BP90" s="74">
        <f t="shared" si="36"/>
        <v>10000</v>
      </c>
      <c r="BQ90" s="74">
        <f t="shared" si="36"/>
        <v>9500</v>
      </c>
      <c r="BR90" s="74">
        <f t="shared" si="36"/>
        <v>9500</v>
      </c>
      <c r="BS90" s="74">
        <f t="shared" si="36"/>
        <v>12000</v>
      </c>
      <c r="BT90" s="74">
        <f t="shared" si="36"/>
        <v>15000</v>
      </c>
      <c r="BU90" s="74">
        <f t="shared" si="36"/>
        <v>15000</v>
      </c>
      <c r="BV90" s="74">
        <f t="shared" si="36"/>
        <v>16000</v>
      </c>
      <c r="BW90" s="74">
        <f t="shared" si="36"/>
        <v>15000</v>
      </c>
      <c r="BX90" s="74">
        <f t="shared" si="36"/>
        <v>14500</v>
      </c>
      <c r="BY90" s="74">
        <f t="shared" si="36"/>
        <v>14500</v>
      </c>
    </row>
    <row r="91" spans="26:77" ht="13.5" thickBot="1" x14ac:dyDescent="0.25">
      <c r="Z91" s="299"/>
      <c r="AA91" s="299"/>
      <c r="AB91" s="299"/>
      <c r="AC91" s="299"/>
      <c r="AE91" s="460"/>
      <c r="AF91" s="442"/>
      <c r="AG91" s="50" t="s">
        <v>90</v>
      </c>
      <c r="AH91" s="43">
        <v>15000</v>
      </c>
      <c r="AI91" s="43">
        <v>15000</v>
      </c>
      <c r="AJ91" s="43">
        <v>15000</v>
      </c>
      <c r="AK91" s="42">
        <v>16000</v>
      </c>
      <c r="AL91" s="42"/>
      <c r="AM91" s="42"/>
      <c r="AN91" s="42"/>
      <c r="AO91" s="42"/>
      <c r="AP91" s="42"/>
      <c r="AQ91" s="42"/>
      <c r="AR91" s="42"/>
      <c r="AS91" s="43"/>
      <c r="AT91" s="47">
        <f t="shared" si="24"/>
        <v>15250</v>
      </c>
      <c r="AV91" s="460"/>
      <c r="AW91" s="479"/>
      <c r="AX91" s="50" t="s">
        <v>90</v>
      </c>
      <c r="AY91" s="43">
        <v>9000</v>
      </c>
      <c r="AZ91" s="43">
        <v>10000</v>
      </c>
      <c r="BA91" s="43">
        <v>11000</v>
      </c>
      <c r="BB91" s="42">
        <v>10000</v>
      </c>
      <c r="BC91" s="42">
        <v>10000</v>
      </c>
      <c r="BD91" s="42">
        <v>13000</v>
      </c>
      <c r="BE91" s="42">
        <v>16000</v>
      </c>
      <c r="BF91" s="42">
        <v>16000</v>
      </c>
      <c r="BG91" s="42">
        <v>17000</v>
      </c>
      <c r="BH91" s="42">
        <v>16000</v>
      </c>
      <c r="BI91" s="42">
        <v>15000</v>
      </c>
      <c r="BJ91" s="43">
        <v>15000</v>
      </c>
      <c r="BK91" s="47">
        <f t="shared" si="26"/>
        <v>13166.666666666666</v>
      </c>
      <c r="BM91" s="74"/>
      <c r="BN91" s="74"/>
      <c r="BO91" s="74"/>
      <c r="BP91" s="74"/>
      <c r="BQ91" s="74"/>
      <c r="BR91" s="74"/>
      <c r="BS91" s="74"/>
      <c r="BT91" s="74"/>
      <c r="BU91" s="74"/>
      <c r="BV91" s="74"/>
      <c r="BW91" s="74"/>
      <c r="BX91" s="74"/>
      <c r="BY91" s="74"/>
    </row>
    <row r="92" spans="26:77" x14ac:dyDescent="0.2">
      <c r="Z92" s="74">
        <f>AVERAGE(AH92:AH93)</f>
        <v>13500</v>
      </c>
      <c r="AA92" s="74">
        <f>AVERAGE(AI92:AI93)</f>
        <v>13500</v>
      </c>
      <c r="AB92" s="74">
        <f>AVERAGE(AJ92:AJ93)</f>
        <v>13500</v>
      </c>
      <c r="AC92" s="74">
        <f>AVERAGE(AK92:AK93)</f>
        <v>14250</v>
      </c>
      <c r="AE92" s="436" t="s">
        <v>97</v>
      </c>
      <c r="AF92" s="439" t="s">
        <v>88</v>
      </c>
      <c r="AG92" s="32" t="s">
        <v>89</v>
      </c>
      <c r="AH92" s="33">
        <v>13000</v>
      </c>
      <c r="AI92" s="33">
        <v>13000</v>
      </c>
      <c r="AJ92" s="33">
        <v>13000</v>
      </c>
      <c r="AK92" s="33">
        <v>13500</v>
      </c>
      <c r="AL92" s="33"/>
      <c r="AM92" s="33"/>
      <c r="AN92" s="33"/>
      <c r="AO92" s="33"/>
      <c r="AP92" s="33"/>
      <c r="AQ92" s="33"/>
      <c r="AR92" s="33"/>
      <c r="AS92" s="33"/>
      <c r="AT92" s="35">
        <f t="shared" si="24"/>
        <v>13125</v>
      </c>
      <c r="AV92" s="437" t="s">
        <v>97</v>
      </c>
      <c r="AW92" s="439" t="s">
        <v>88</v>
      </c>
      <c r="AX92" s="32" t="s">
        <v>89</v>
      </c>
      <c r="AY92" s="33">
        <v>6000</v>
      </c>
      <c r="AZ92" s="33">
        <v>6500</v>
      </c>
      <c r="BA92" s="33">
        <v>7000</v>
      </c>
      <c r="BB92" s="33">
        <v>8000</v>
      </c>
      <c r="BC92" s="33">
        <v>10000</v>
      </c>
      <c r="BD92" s="33">
        <v>10000</v>
      </c>
      <c r="BE92" s="33">
        <v>11000</v>
      </c>
      <c r="BF92" s="33">
        <v>12000</v>
      </c>
      <c r="BG92" s="33">
        <v>11000</v>
      </c>
      <c r="BH92" s="33">
        <v>12000</v>
      </c>
      <c r="BI92" s="33">
        <v>12000</v>
      </c>
      <c r="BJ92" s="33">
        <v>13000</v>
      </c>
      <c r="BK92" s="35">
        <f>AVERAGE(AY92:BJ92)</f>
        <v>9875</v>
      </c>
      <c r="BM92" s="74"/>
      <c r="BN92" s="74">
        <f t="shared" ref="BN92:BY92" si="37">AVERAGE(AY92:AY93)</f>
        <v>6750</v>
      </c>
      <c r="BO92" s="74">
        <f t="shared" si="37"/>
        <v>7250</v>
      </c>
      <c r="BP92" s="74">
        <f t="shared" si="37"/>
        <v>7750</v>
      </c>
      <c r="BQ92" s="74">
        <f t="shared" si="37"/>
        <v>9000</v>
      </c>
      <c r="BR92" s="74">
        <f t="shared" si="37"/>
        <v>10750</v>
      </c>
      <c r="BS92" s="74">
        <f t="shared" si="37"/>
        <v>11000</v>
      </c>
      <c r="BT92" s="74">
        <f t="shared" si="37"/>
        <v>12000</v>
      </c>
      <c r="BU92" s="74">
        <f t="shared" si="37"/>
        <v>12500</v>
      </c>
      <c r="BV92" s="74">
        <f t="shared" si="37"/>
        <v>12500</v>
      </c>
      <c r="BW92" s="74">
        <f t="shared" si="37"/>
        <v>13000</v>
      </c>
      <c r="BX92" s="74">
        <f t="shared" si="37"/>
        <v>13000</v>
      </c>
      <c r="BY92" s="74">
        <f t="shared" si="37"/>
        <v>13500</v>
      </c>
    </row>
    <row r="93" spans="26:77" ht="13.5" thickBot="1" x14ac:dyDescent="0.25">
      <c r="Z93" s="147"/>
      <c r="AE93" s="438"/>
      <c r="AF93" s="442"/>
      <c r="AG93" s="45" t="s">
        <v>90</v>
      </c>
      <c r="AH93" s="46">
        <v>14000</v>
      </c>
      <c r="AI93" s="46">
        <v>14000</v>
      </c>
      <c r="AJ93" s="46">
        <v>14000</v>
      </c>
      <c r="AK93" s="46">
        <v>15000</v>
      </c>
      <c r="AL93" s="46"/>
      <c r="AM93" s="46"/>
      <c r="AN93" s="46"/>
      <c r="AO93" s="46"/>
      <c r="AP93" s="46"/>
      <c r="AQ93" s="46"/>
      <c r="AR93" s="46"/>
      <c r="AS93" s="46"/>
      <c r="AT93" s="47">
        <f t="shared" si="24"/>
        <v>14250</v>
      </c>
      <c r="AV93" s="460"/>
      <c r="AW93" s="442"/>
      <c r="AX93" s="45" t="s">
        <v>90</v>
      </c>
      <c r="AY93" s="46">
        <v>7500</v>
      </c>
      <c r="AZ93" s="46">
        <v>8000</v>
      </c>
      <c r="BA93" s="46">
        <v>8500</v>
      </c>
      <c r="BB93" s="46">
        <v>10000</v>
      </c>
      <c r="BC93" s="46">
        <v>11500</v>
      </c>
      <c r="BD93" s="46">
        <v>12000</v>
      </c>
      <c r="BE93" s="46">
        <v>13000</v>
      </c>
      <c r="BF93" s="46">
        <v>13000</v>
      </c>
      <c r="BG93" s="46">
        <v>14000</v>
      </c>
      <c r="BH93" s="46">
        <v>14000</v>
      </c>
      <c r="BI93" s="46">
        <v>14000</v>
      </c>
      <c r="BJ93" s="46">
        <v>14000</v>
      </c>
      <c r="BK93" s="47">
        <f t="shared" si="26"/>
        <v>11625</v>
      </c>
      <c r="BM93" s="74"/>
      <c r="BN93" s="74"/>
      <c r="BO93" s="74"/>
      <c r="BP93" s="74"/>
      <c r="BQ93" s="74"/>
      <c r="BR93" s="74"/>
      <c r="BS93" s="74"/>
      <c r="BT93" s="74"/>
      <c r="BU93" s="74"/>
      <c r="BV93" s="74"/>
      <c r="BW93" s="74"/>
      <c r="BX93" s="74"/>
      <c r="BY93" s="74"/>
    </row>
    <row r="94" spans="26:77" x14ac:dyDescent="0.2">
      <c r="AE94" s="51"/>
      <c r="AF94" s="51"/>
      <c r="AG94" s="51"/>
      <c r="AH94" s="52"/>
      <c r="AI94" s="52"/>
      <c r="AJ94" s="52" t="s">
        <v>98</v>
      </c>
      <c r="AK94" s="52"/>
      <c r="AL94" s="52"/>
      <c r="AM94" s="52"/>
      <c r="AN94" s="52"/>
      <c r="AO94" s="52"/>
      <c r="AP94" s="52"/>
      <c r="AQ94" s="52"/>
      <c r="AR94" s="52"/>
      <c r="AS94" s="52"/>
      <c r="AT94" s="52"/>
      <c r="AV94" s="51"/>
      <c r="AW94" s="51"/>
      <c r="AX94" s="51"/>
      <c r="AY94" s="52"/>
      <c r="AZ94" s="52"/>
      <c r="BA94" s="52"/>
      <c r="BB94" s="52"/>
      <c r="BC94" s="52"/>
      <c r="BD94" s="52"/>
      <c r="BE94" s="52"/>
      <c r="BF94" s="52"/>
      <c r="BG94" s="52"/>
      <c r="BH94" s="52"/>
      <c r="BI94" s="52"/>
      <c r="BJ94" s="52"/>
      <c r="BK94" s="52"/>
      <c r="BM94" s="299"/>
      <c r="BN94" s="299"/>
      <c r="BO94" s="299"/>
      <c r="BP94" s="299"/>
      <c r="BQ94" s="299"/>
      <c r="BS94" s="299"/>
      <c r="BT94" s="299"/>
      <c r="BU94" s="299"/>
      <c r="BV94" s="299"/>
      <c r="BW94" s="299"/>
      <c r="BX94" s="299"/>
      <c r="BY94" s="299"/>
    </row>
    <row r="95" spans="26:77" ht="13.5" thickBot="1" x14ac:dyDescent="0.25">
      <c r="AE95" s="26" t="s">
        <v>99</v>
      </c>
      <c r="AF95" s="27"/>
      <c r="AG95" s="27"/>
      <c r="AH95" s="53"/>
      <c r="AI95" s="53"/>
      <c r="AJ95" s="53"/>
      <c r="AK95" s="54"/>
      <c r="AL95" s="54"/>
      <c r="AM95" s="54"/>
      <c r="AN95" s="54"/>
      <c r="AO95" s="54"/>
      <c r="AP95" s="54"/>
      <c r="AQ95" s="54"/>
      <c r="AR95" s="53"/>
      <c r="AS95" s="53"/>
      <c r="AT95" s="53"/>
      <c r="AV95" s="26" t="s">
        <v>152</v>
      </c>
      <c r="AW95" s="27"/>
      <c r="AX95" s="27"/>
      <c r="AY95" s="53"/>
      <c r="AZ95" s="54"/>
      <c r="BA95" s="54"/>
      <c r="BB95" s="54"/>
      <c r="BC95" s="54"/>
      <c r="BD95" s="54"/>
      <c r="BE95" s="54"/>
      <c r="BF95" s="54"/>
      <c r="BG95" s="54"/>
      <c r="BH95" s="54"/>
      <c r="BI95" s="53"/>
      <c r="BJ95" s="53"/>
      <c r="BK95" s="53"/>
      <c r="BM95" s="299"/>
      <c r="BN95" s="299"/>
      <c r="BO95" s="299"/>
      <c r="BP95" s="299"/>
      <c r="BQ95" s="299"/>
      <c r="BS95" s="299"/>
      <c r="BT95" s="299"/>
      <c r="BU95" s="299"/>
      <c r="BV95" s="299"/>
      <c r="BW95" s="299"/>
      <c r="BX95" s="299"/>
      <c r="BY95" s="299"/>
    </row>
    <row r="96" spans="26:77" ht="13.5" thickBot="1" x14ac:dyDescent="0.25">
      <c r="AE96" s="12" t="s">
        <v>71</v>
      </c>
      <c r="AF96" s="30" t="s">
        <v>72</v>
      </c>
      <c r="AG96" s="30" t="s">
        <v>73</v>
      </c>
      <c r="AH96" s="30" t="s">
        <v>74</v>
      </c>
      <c r="AI96" s="30" t="s">
        <v>75</v>
      </c>
      <c r="AJ96" s="30" t="s">
        <v>76</v>
      </c>
      <c r="AK96" s="30" t="s">
        <v>77</v>
      </c>
      <c r="AL96" s="30" t="s">
        <v>78</v>
      </c>
      <c r="AM96" s="30" t="s">
        <v>79</v>
      </c>
      <c r="AN96" s="30" t="s">
        <v>80</v>
      </c>
      <c r="AO96" s="30" t="s">
        <v>81</v>
      </c>
      <c r="AP96" s="30" t="s">
        <v>82</v>
      </c>
      <c r="AQ96" s="30" t="s">
        <v>83</v>
      </c>
      <c r="AR96" s="30" t="s">
        <v>84</v>
      </c>
      <c r="AS96" s="31" t="s">
        <v>85</v>
      </c>
      <c r="AT96" s="13" t="s">
        <v>86</v>
      </c>
      <c r="AV96" s="12" t="s">
        <v>71</v>
      </c>
      <c r="AW96" s="30" t="s">
        <v>72</v>
      </c>
      <c r="AX96" s="30" t="s">
        <v>73</v>
      </c>
      <c r="AY96" s="31" t="s">
        <v>74</v>
      </c>
      <c r="AZ96" s="30" t="s">
        <v>75</v>
      </c>
      <c r="BA96" s="30" t="s">
        <v>76</v>
      </c>
      <c r="BB96" s="30" t="s">
        <v>77</v>
      </c>
      <c r="BC96" s="30" t="s">
        <v>78</v>
      </c>
      <c r="BD96" s="30" t="s">
        <v>79</v>
      </c>
      <c r="BE96" s="30" t="s">
        <v>80</v>
      </c>
      <c r="BF96" s="30" t="s">
        <v>81</v>
      </c>
      <c r="BG96" s="30" t="s">
        <v>82</v>
      </c>
      <c r="BH96" s="30" t="s">
        <v>83</v>
      </c>
      <c r="BI96" s="30" t="s">
        <v>84</v>
      </c>
      <c r="BJ96" s="31" t="s">
        <v>85</v>
      </c>
      <c r="BK96" s="13" t="s">
        <v>86</v>
      </c>
      <c r="BM96" s="299"/>
      <c r="BN96" s="299"/>
      <c r="BO96" s="299"/>
      <c r="BP96" s="299"/>
      <c r="BQ96" s="299"/>
      <c r="BS96" s="299"/>
      <c r="BT96" s="299"/>
      <c r="BU96" s="299"/>
      <c r="BV96" s="299"/>
      <c r="BW96" s="299"/>
      <c r="BX96" s="299"/>
      <c r="BY96" s="299"/>
    </row>
    <row r="97" spans="26:77" x14ac:dyDescent="0.2">
      <c r="Z97" s="74">
        <f>AVERAGE(AH97:AH98)</f>
        <v>17000</v>
      </c>
      <c r="AA97" s="74">
        <f>AVERAGE(AI97:AI98)</f>
        <v>17000</v>
      </c>
      <c r="AB97" s="74">
        <f>AVERAGE(AJ97:AJ98)</f>
        <v>17000</v>
      </c>
      <c r="AC97" s="74">
        <f>AVERAGE(AK97:AK98)</f>
        <v>20000</v>
      </c>
      <c r="AE97" s="436" t="s">
        <v>100</v>
      </c>
      <c r="AF97" s="439" t="s">
        <v>88</v>
      </c>
      <c r="AG97" s="32" t="s">
        <v>89</v>
      </c>
      <c r="AH97" s="33">
        <v>16000</v>
      </c>
      <c r="AI97" s="33">
        <v>16000</v>
      </c>
      <c r="AJ97" s="33">
        <v>16000</v>
      </c>
      <c r="AK97" s="33">
        <v>18000</v>
      </c>
      <c r="AL97" s="33"/>
      <c r="AM97" s="33"/>
      <c r="AN97" s="33"/>
      <c r="AO97" s="33"/>
      <c r="AP97" s="33"/>
      <c r="AQ97" s="33"/>
      <c r="AR97" s="33"/>
      <c r="AS97" s="33"/>
      <c r="AT97" s="35">
        <f t="shared" ref="AT97:AT112" si="38">AVERAGE(AH97:AS97)</f>
        <v>16500</v>
      </c>
      <c r="AV97" s="436" t="s">
        <v>100</v>
      </c>
      <c r="AW97" s="439" t="s">
        <v>88</v>
      </c>
      <c r="AX97" s="32" t="s">
        <v>89</v>
      </c>
      <c r="AY97" s="33">
        <v>6000</v>
      </c>
      <c r="AZ97" s="33">
        <v>7500</v>
      </c>
      <c r="BA97" s="33">
        <v>9000</v>
      </c>
      <c r="BB97" s="33">
        <v>12000</v>
      </c>
      <c r="BC97" s="33">
        <v>14000</v>
      </c>
      <c r="BD97" s="33">
        <v>15000</v>
      </c>
      <c r="BE97" s="33">
        <v>16000</v>
      </c>
      <c r="BF97" s="33">
        <v>16500</v>
      </c>
      <c r="BG97" s="33">
        <v>18000</v>
      </c>
      <c r="BH97" s="33">
        <v>18000</v>
      </c>
      <c r="BI97" s="33">
        <v>18000</v>
      </c>
      <c r="BJ97" s="33">
        <v>18000</v>
      </c>
      <c r="BK97" s="35">
        <f>AVERAGE(AY97:BJ97)</f>
        <v>14000</v>
      </c>
      <c r="BM97" s="74"/>
      <c r="BN97" s="74">
        <f t="shared" ref="BN97:BY97" si="39">AVERAGE(AY97:AY98)</f>
        <v>7000</v>
      </c>
      <c r="BO97" s="74">
        <f t="shared" si="39"/>
        <v>8750</v>
      </c>
      <c r="BP97" s="74">
        <f t="shared" si="39"/>
        <v>10500</v>
      </c>
      <c r="BQ97" s="74">
        <f t="shared" si="39"/>
        <v>13500</v>
      </c>
      <c r="BR97" s="74">
        <f t="shared" si="39"/>
        <v>15000</v>
      </c>
      <c r="BS97" s="74">
        <f t="shared" si="39"/>
        <v>16500</v>
      </c>
      <c r="BT97" s="74">
        <f t="shared" si="39"/>
        <v>17000</v>
      </c>
      <c r="BU97" s="74">
        <f t="shared" si="39"/>
        <v>18250</v>
      </c>
      <c r="BV97" s="74">
        <f t="shared" si="39"/>
        <v>19000</v>
      </c>
      <c r="BW97" s="74">
        <f t="shared" si="39"/>
        <v>19000</v>
      </c>
      <c r="BX97" s="74">
        <f t="shared" si="39"/>
        <v>18500</v>
      </c>
      <c r="BY97" s="74">
        <f t="shared" si="39"/>
        <v>18500</v>
      </c>
    </row>
    <row r="98" spans="26:77" x14ac:dyDescent="0.2">
      <c r="Z98" s="299"/>
      <c r="AA98" s="299"/>
      <c r="AB98" s="299"/>
      <c r="AC98" s="299"/>
      <c r="AE98" s="437"/>
      <c r="AF98" s="440"/>
      <c r="AG98" s="36" t="s">
        <v>90</v>
      </c>
      <c r="AH98" s="37">
        <v>18000</v>
      </c>
      <c r="AI98" s="37">
        <v>18000</v>
      </c>
      <c r="AJ98" s="37">
        <v>18000</v>
      </c>
      <c r="AK98" s="37">
        <v>22000</v>
      </c>
      <c r="AL98" s="37"/>
      <c r="AM98" s="37"/>
      <c r="AN98" s="37"/>
      <c r="AO98" s="37"/>
      <c r="AP98" s="37"/>
      <c r="AQ98" s="37"/>
      <c r="AR98" s="37"/>
      <c r="AS98" s="37"/>
      <c r="AT98" s="39">
        <f t="shared" si="38"/>
        <v>19000</v>
      </c>
      <c r="AV98" s="459"/>
      <c r="AW98" s="440"/>
      <c r="AX98" s="36" t="s">
        <v>90</v>
      </c>
      <c r="AY98" s="37">
        <v>8000</v>
      </c>
      <c r="AZ98" s="37">
        <v>10000</v>
      </c>
      <c r="BA98" s="37">
        <v>12000</v>
      </c>
      <c r="BB98" s="37">
        <v>15000</v>
      </c>
      <c r="BC98" s="37">
        <v>16000</v>
      </c>
      <c r="BD98" s="37">
        <v>18000</v>
      </c>
      <c r="BE98" s="37">
        <v>18000</v>
      </c>
      <c r="BF98" s="37">
        <v>20000</v>
      </c>
      <c r="BG98" s="37">
        <v>20000</v>
      </c>
      <c r="BH98" s="37">
        <v>20000</v>
      </c>
      <c r="BI98" s="37">
        <v>19000</v>
      </c>
      <c r="BJ98" s="37">
        <v>19000</v>
      </c>
      <c r="BK98" s="39">
        <f t="shared" ref="BK98:BK108" si="40">AVERAGE(AY98:BJ98)</f>
        <v>16250</v>
      </c>
      <c r="BM98" s="74"/>
      <c r="BN98" s="74"/>
      <c r="BO98" s="74"/>
      <c r="BP98" s="74"/>
      <c r="BQ98" s="74"/>
      <c r="BR98" s="74"/>
      <c r="BS98" s="74"/>
      <c r="BT98" s="74"/>
      <c r="BU98" s="74"/>
      <c r="BV98" s="74"/>
      <c r="BW98" s="74"/>
      <c r="BX98" s="74"/>
      <c r="BY98" s="74"/>
    </row>
    <row r="99" spans="26:77" x14ac:dyDescent="0.2">
      <c r="Z99" s="74">
        <f>AVERAGE(AH99:AH100)</f>
        <v>19000</v>
      </c>
      <c r="AA99" s="74">
        <f>AVERAGE(AI99:AI100)</f>
        <v>19000</v>
      </c>
      <c r="AB99" s="74">
        <f>AVERAGE(AJ99:AJ100)</f>
        <v>20000</v>
      </c>
      <c r="AC99" s="74">
        <f>AVERAGE(AK99:AK100)</f>
        <v>22000</v>
      </c>
      <c r="AE99" s="437"/>
      <c r="AF99" s="441" t="s">
        <v>91</v>
      </c>
      <c r="AG99" s="40" t="s">
        <v>89</v>
      </c>
      <c r="AH99" s="41">
        <v>18000</v>
      </c>
      <c r="AI99" s="41">
        <v>18000</v>
      </c>
      <c r="AJ99" s="41">
        <v>18000</v>
      </c>
      <c r="AK99" s="41">
        <v>20000</v>
      </c>
      <c r="AL99" s="41"/>
      <c r="AM99" s="41"/>
      <c r="AN99" s="41"/>
      <c r="AO99" s="41"/>
      <c r="AP99" s="41"/>
      <c r="AQ99" s="41"/>
      <c r="AR99" s="41"/>
      <c r="AS99" s="41"/>
      <c r="AT99" s="44">
        <f t="shared" si="38"/>
        <v>18500</v>
      </c>
      <c r="AV99" s="459"/>
      <c r="AW99" s="441" t="s">
        <v>91</v>
      </c>
      <c r="AX99" s="40" t="s">
        <v>89</v>
      </c>
      <c r="AY99" s="41">
        <v>9500</v>
      </c>
      <c r="AZ99" s="41">
        <v>9500</v>
      </c>
      <c r="BA99" s="41">
        <v>10000</v>
      </c>
      <c r="BB99" s="41">
        <v>12000</v>
      </c>
      <c r="BC99" s="41">
        <v>14000</v>
      </c>
      <c r="BD99" s="41">
        <v>16000</v>
      </c>
      <c r="BE99" s="41">
        <v>18000</v>
      </c>
      <c r="BF99" s="41">
        <v>19000</v>
      </c>
      <c r="BG99" s="41">
        <v>19000</v>
      </c>
      <c r="BH99" s="41">
        <v>20000</v>
      </c>
      <c r="BI99" s="41">
        <v>18000</v>
      </c>
      <c r="BJ99" s="41">
        <v>19000</v>
      </c>
      <c r="BK99" s="44">
        <f t="shared" si="40"/>
        <v>15333.333333333334</v>
      </c>
      <c r="BM99" s="74"/>
      <c r="BN99" s="74">
        <f t="shared" ref="BN99:BY99" si="41">AVERAGE(AY99:AY100)</f>
        <v>10500</v>
      </c>
      <c r="BO99" s="74">
        <f t="shared" si="41"/>
        <v>11000</v>
      </c>
      <c r="BP99" s="74">
        <f t="shared" si="41"/>
        <v>12000</v>
      </c>
      <c r="BQ99" s="74">
        <f t="shared" si="41"/>
        <v>14000</v>
      </c>
      <c r="BR99" s="74">
        <f t="shared" si="41"/>
        <v>16000</v>
      </c>
      <c r="BS99" s="74">
        <f t="shared" si="41"/>
        <v>17250</v>
      </c>
      <c r="BT99" s="74">
        <f t="shared" si="41"/>
        <v>19000</v>
      </c>
      <c r="BU99" s="74">
        <f t="shared" si="41"/>
        <v>20500</v>
      </c>
      <c r="BV99" s="74">
        <f t="shared" si="41"/>
        <v>20500</v>
      </c>
      <c r="BW99" s="74">
        <f t="shared" si="41"/>
        <v>21000</v>
      </c>
      <c r="BX99" s="74">
        <f t="shared" si="41"/>
        <v>19000</v>
      </c>
      <c r="BY99" s="74">
        <f t="shared" si="41"/>
        <v>20000</v>
      </c>
    </row>
    <row r="100" spans="26:77" ht="13.5" thickBot="1" x14ac:dyDescent="0.25">
      <c r="Z100" s="299"/>
      <c r="AA100" s="299"/>
      <c r="AB100" s="299"/>
      <c r="AC100" s="299"/>
      <c r="AE100" s="438"/>
      <c r="AF100" s="442"/>
      <c r="AG100" s="45" t="s">
        <v>90</v>
      </c>
      <c r="AH100" s="46">
        <v>20000</v>
      </c>
      <c r="AI100" s="46">
        <v>20000</v>
      </c>
      <c r="AJ100" s="46">
        <v>22000</v>
      </c>
      <c r="AK100" s="46">
        <v>24000</v>
      </c>
      <c r="AL100" s="46"/>
      <c r="AM100" s="46"/>
      <c r="AN100" s="46"/>
      <c r="AO100" s="46"/>
      <c r="AP100" s="46"/>
      <c r="AQ100" s="46"/>
      <c r="AR100" s="46"/>
      <c r="AS100" s="46"/>
      <c r="AT100" s="47">
        <f t="shared" si="38"/>
        <v>21500</v>
      </c>
      <c r="AV100" s="460"/>
      <c r="AW100" s="442"/>
      <c r="AX100" s="45" t="s">
        <v>90</v>
      </c>
      <c r="AY100" s="46">
        <v>11500</v>
      </c>
      <c r="AZ100" s="46">
        <v>12500</v>
      </c>
      <c r="BA100" s="46">
        <v>14000</v>
      </c>
      <c r="BB100" s="46">
        <v>16000</v>
      </c>
      <c r="BC100" s="46">
        <v>18000</v>
      </c>
      <c r="BD100" s="46">
        <v>18500</v>
      </c>
      <c r="BE100" s="46">
        <v>20000</v>
      </c>
      <c r="BF100" s="46">
        <v>22000</v>
      </c>
      <c r="BG100" s="46">
        <v>22000</v>
      </c>
      <c r="BH100" s="46">
        <v>22000</v>
      </c>
      <c r="BI100" s="46">
        <v>20000</v>
      </c>
      <c r="BJ100" s="46">
        <v>21000</v>
      </c>
      <c r="BK100" s="47">
        <f t="shared" si="40"/>
        <v>18125</v>
      </c>
      <c r="BM100" s="74"/>
      <c r="BN100" s="74"/>
      <c r="BO100" s="74"/>
      <c r="BP100" s="74"/>
      <c r="BQ100" s="74"/>
      <c r="BR100" s="74"/>
      <c r="BS100" s="74"/>
      <c r="BT100" s="74"/>
      <c r="BU100" s="74"/>
      <c r="BV100" s="74"/>
      <c r="BW100" s="74"/>
      <c r="BX100" s="74"/>
      <c r="BY100" s="74"/>
    </row>
    <row r="101" spans="26:77" x14ac:dyDescent="0.2">
      <c r="Z101" s="74">
        <f>AVERAGE(AH101:AH102)</f>
        <v>21000</v>
      </c>
      <c r="AA101" s="74">
        <f>AVERAGE(AI101:AI102)</f>
        <v>21000</v>
      </c>
      <c r="AB101" s="74">
        <f>AVERAGE(AJ101:AJ102)</f>
        <v>22500</v>
      </c>
      <c r="AC101" s="74">
        <f>AVERAGE(AK101:AK102)</f>
        <v>23500</v>
      </c>
      <c r="AE101" s="436" t="s">
        <v>101</v>
      </c>
      <c r="AF101" s="439" t="s">
        <v>88</v>
      </c>
      <c r="AG101" s="32" t="s">
        <v>89</v>
      </c>
      <c r="AH101" s="33">
        <v>20000</v>
      </c>
      <c r="AI101" s="33">
        <v>20000</v>
      </c>
      <c r="AJ101" s="33">
        <v>20000</v>
      </c>
      <c r="AK101" s="33">
        <v>22000</v>
      </c>
      <c r="AL101" s="34"/>
      <c r="AM101" s="34"/>
      <c r="AN101" s="34"/>
      <c r="AO101" s="34"/>
      <c r="AP101" s="34"/>
      <c r="AQ101" s="34"/>
      <c r="AR101" s="33"/>
      <c r="AS101" s="33"/>
      <c r="AT101" s="35">
        <f t="shared" si="38"/>
        <v>20500</v>
      </c>
      <c r="AV101" s="437" t="s">
        <v>101</v>
      </c>
      <c r="AW101" s="479" t="s">
        <v>88</v>
      </c>
      <c r="AX101" s="32" t="s">
        <v>89</v>
      </c>
      <c r="AY101" s="33">
        <v>8000</v>
      </c>
      <c r="AZ101" s="33">
        <v>9000</v>
      </c>
      <c r="BA101" s="33">
        <v>10000</v>
      </c>
      <c r="BB101" s="33">
        <v>12000</v>
      </c>
      <c r="BC101" s="34">
        <v>14000</v>
      </c>
      <c r="BD101" s="34">
        <v>17000</v>
      </c>
      <c r="BE101" s="34">
        <v>18000</v>
      </c>
      <c r="BF101" s="34">
        <v>18000</v>
      </c>
      <c r="BG101" s="34">
        <v>18000</v>
      </c>
      <c r="BH101" s="34">
        <v>19000</v>
      </c>
      <c r="BI101" s="33">
        <v>18000</v>
      </c>
      <c r="BJ101" s="33">
        <v>18000</v>
      </c>
      <c r="BK101" s="35">
        <f>AVERAGE(AY101:BJ101)</f>
        <v>14916.666666666666</v>
      </c>
      <c r="BM101" s="74"/>
      <c r="BN101" s="74">
        <f t="shared" ref="BN101:BY101" si="42">AVERAGE(AY101:AY102)</f>
        <v>9000</v>
      </c>
      <c r="BO101" s="74">
        <f t="shared" si="42"/>
        <v>10250</v>
      </c>
      <c r="BP101" s="74">
        <f t="shared" si="42"/>
        <v>12000</v>
      </c>
      <c r="BQ101" s="74">
        <f t="shared" si="42"/>
        <v>14000</v>
      </c>
      <c r="BR101" s="74">
        <f t="shared" si="42"/>
        <v>15000</v>
      </c>
      <c r="BS101" s="74">
        <f t="shared" si="42"/>
        <v>18500</v>
      </c>
      <c r="BT101" s="74">
        <f t="shared" si="42"/>
        <v>19500</v>
      </c>
      <c r="BU101" s="74">
        <f t="shared" si="42"/>
        <v>19500</v>
      </c>
      <c r="BV101" s="74">
        <f t="shared" si="42"/>
        <v>20000</v>
      </c>
      <c r="BW101" s="74">
        <f t="shared" si="42"/>
        <v>19500</v>
      </c>
      <c r="BX101" s="74">
        <f t="shared" si="42"/>
        <v>19000</v>
      </c>
      <c r="BY101" s="74">
        <f t="shared" si="42"/>
        <v>19000</v>
      </c>
    </row>
    <row r="102" spans="26:77" x14ac:dyDescent="0.2">
      <c r="Z102" s="299"/>
      <c r="AA102" s="299"/>
      <c r="AB102" s="299"/>
      <c r="AC102" s="299"/>
      <c r="AE102" s="437"/>
      <c r="AF102" s="440"/>
      <c r="AG102" s="36" t="s">
        <v>90</v>
      </c>
      <c r="AH102" s="37">
        <v>22000</v>
      </c>
      <c r="AI102" s="37">
        <v>22000</v>
      </c>
      <c r="AJ102" s="37">
        <v>25000</v>
      </c>
      <c r="AK102" s="37">
        <v>25000</v>
      </c>
      <c r="AL102" s="38"/>
      <c r="AM102" s="38"/>
      <c r="AN102" s="38"/>
      <c r="AO102" s="38"/>
      <c r="AP102" s="37"/>
      <c r="AQ102" s="37"/>
      <c r="AR102" s="37"/>
      <c r="AS102" s="37"/>
      <c r="AT102" s="39">
        <f t="shared" si="38"/>
        <v>23500</v>
      </c>
      <c r="AV102" s="459"/>
      <c r="AW102" s="440"/>
      <c r="AX102" s="36" t="s">
        <v>90</v>
      </c>
      <c r="AY102" s="37">
        <v>10000</v>
      </c>
      <c r="AZ102" s="37">
        <v>11500</v>
      </c>
      <c r="BA102" s="37">
        <v>14000</v>
      </c>
      <c r="BB102" s="37">
        <v>16000</v>
      </c>
      <c r="BC102" s="38">
        <v>16000</v>
      </c>
      <c r="BD102" s="38">
        <v>20000</v>
      </c>
      <c r="BE102" s="38">
        <v>21000</v>
      </c>
      <c r="BF102" s="38">
        <v>21000</v>
      </c>
      <c r="BG102" s="37">
        <v>22000</v>
      </c>
      <c r="BH102" s="37">
        <v>20000</v>
      </c>
      <c r="BI102" s="37">
        <v>20000</v>
      </c>
      <c r="BJ102" s="37">
        <v>20000</v>
      </c>
      <c r="BK102" s="39">
        <f t="shared" si="40"/>
        <v>17625</v>
      </c>
      <c r="BM102" s="74"/>
      <c r="BN102" s="74"/>
      <c r="BO102" s="74"/>
      <c r="BP102" s="74"/>
      <c r="BQ102" s="74"/>
      <c r="BR102" s="74"/>
      <c r="BS102" s="74"/>
      <c r="BT102" s="74"/>
      <c r="BU102" s="74"/>
      <c r="BV102" s="74"/>
      <c r="BW102" s="74"/>
      <c r="BX102" s="74"/>
      <c r="BY102" s="74"/>
    </row>
    <row r="103" spans="26:77" x14ac:dyDescent="0.2">
      <c r="Z103" s="74">
        <f>AVERAGE(AH103:AH104)</f>
        <v>21000</v>
      </c>
      <c r="AA103" s="74">
        <f>AVERAGE(AI103:AI104)</f>
        <v>21000</v>
      </c>
      <c r="AB103" s="74">
        <f>AVERAGE(AJ103:AJ104)</f>
        <v>22500</v>
      </c>
      <c r="AC103" s="74">
        <f>AVERAGE(AK103:AK104)</f>
        <v>26000</v>
      </c>
      <c r="AE103" s="437"/>
      <c r="AF103" s="441" t="s">
        <v>91</v>
      </c>
      <c r="AG103" s="40" t="s">
        <v>89</v>
      </c>
      <c r="AH103" s="41">
        <v>20000</v>
      </c>
      <c r="AI103" s="41">
        <v>20000</v>
      </c>
      <c r="AJ103" s="41">
        <v>20000</v>
      </c>
      <c r="AK103" s="41">
        <v>24000</v>
      </c>
      <c r="AL103" s="41"/>
      <c r="AM103" s="41"/>
      <c r="AN103" s="41"/>
      <c r="AO103" s="41"/>
      <c r="AP103" s="41"/>
      <c r="AQ103" s="41"/>
      <c r="AR103" s="41"/>
      <c r="AS103" s="41"/>
      <c r="AT103" s="44">
        <f t="shared" si="38"/>
        <v>21000</v>
      </c>
      <c r="AV103" s="459"/>
      <c r="AW103" s="441" t="s">
        <v>91</v>
      </c>
      <c r="AX103" s="40" t="s">
        <v>89</v>
      </c>
      <c r="AY103" s="41">
        <v>10000</v>
      </c>
      <c r="AZ103" s="41">
        <v>11000</v>
      </c>
      <c r="BA103" s="41">
        <v>12000</v>
      </c>
      <c r="BB103" s="41">
        <v>12000</v>
      </c>
      <c r="BC103" s="41">
        <v>15000</v>
      </c>
      <c r="BD103" s="41">
        <v>18000</v>
      </c>
      <c r="BE103" s="41">
        <v>20000</v>
      </c>
      <c r="BF103" s="41">
        <v>20000</v>
      </c>
      <c r="BG103" s="41">
        <v>20000</v>
      </c>
      <c r="BH103" s="41">
        <v>20000</v>
      </c>
      <c r="BI103" s="41">
        <v>19000</v>
      </c>
      <c r="BJ103" s="41">
        <v>20000</v>
      </c>
      <c r="BK103" s="44">
        <f t="shared" si="40"/>
        <v>16416.666666666668</v>
      </c>
      <c r="BM103" s="74"/>
      <c r="BN103" s="74">
        <f t="shared" ref="BN103:BY103" si="43">AVERAGE(AY103:AY104)</f>
        <v>11000</v>
      </c>
      <c r="BO103" s="74">
        <f t="shared" si="43"/>
        <v>12250</v>
      </c>
      <c r="BP103" s="74">
        <f t="shared" si="43"/>
        <v>13500</v>
      </c>
      <c r="BQ103" s="74">
        <f t="shared" si="43"/>
        <v>15000</v>
      </c>
      <c r="BR103" s="74">
        <f t="shared" si="43"/>
        <v>17500</v>
      </c>
      <c r="BS103" s="74">
        <f t="shared" si="43"/>
        <v>19000</v>
      </c>
      <c r="BT103" s="74">
        <f t="shared" si="43"/>
        <v>21500</v>
      </c>
      <c r="BU103" s="74">
        <f t="shared" si="43"/>
        <v>21500</v>
      </c>
      <c r="BV103" s="74">
        <f t="shared" si="43"/>
        <v>21500</v>
      </c>
      <c r="BW103" s="74">
        <f t="shared" si="43"/>
        <v>22000</v>
      </c>
      <c r="BX103" s="74">
        <f t="shared" si="43"/>
        <v>20500</v>
      </c>
      <c r="BY103" s="74">
        <f t="shared" si="43"/>
        <v>21000</v>
      </c>
    </row>
    <row r="104" spans="26:77" ht="13.5" thickBot="1" x14ac:dyDescent="0.25">
      <c r="Z104" s="299"/>
      <c r="AA104" s="299"/>
      <c r="AB104" s="299"/>
      <c r="AC104" s="299"/>
      <c r="AE104" s="438"/>
      <c r="AF104" s="442"/>
      <c r="AG104" s="45" t="s">
        <v>90</v>
      </c>
      <c r="AH104" s="46">
        <v>22000</v>
      </c>
      <c r="AI104" s="46">
        <v>22000</v>
      </c>
      <c r="AJ104" s="46">
        <v>25000</v>
      </c>
      <c r="AK104" s="46">
        <v>28000</v>
      </c>
      <c r="AL104" s="46"/>
      <c r="AM104" s="46"/>
      <c r="AN104" s="46"/>
      <c r="AO104" s="46"/>
      <c r="AP104" s="46"/>
      <c r="AQ104" s="46"/>
      <c r="AR104" s="46"/>
      <c r="AS104" s="46"/>
      <c r="AT104" s="47">
        <f t="shared" si="38"/>
        <v>24250</v>
      </c>
      <c r="AV104" s="459"/>
      <c r="AW104" s="479"/>
      <c r="AX104" s="45" t="s">
        <v>90</v>
      </c>
      <c r="AY104" s="46">
        <v>12000</v>
      </c>
      <c r="AZ104" s="46">
        <v>13500</v>
      </c>
      <c r="BA104" s="46">
        <v>15000</v>
      </c>
      <c r="BB104" s="46">
        <v>18000</v>
      </c>
      <c r="BC104" s="46">
        <v>20000</v>
      </c>
      <c r="BD104" s="46">
        <v>20000</v>
      </c>
      <c r="BE104" s="46">
        <v>23000</v>
      </c>
      <c r="BF104" s="46">
        <v>23000</v>
      </c>
      <c r="BG104" s="46">
        <v>23000</v>
      </c>
      <c r="BH104" s="46">
        <v>24000</v>
      </c>
      <c r="BI104" s="46">
        <v>22000</v>
      </c>
      <c r="BJ104" s="46">
        <v>22000</v>
      </c>
      <c r="BK104" s="47">
        <f t="shared" si="40"/>
        <v>19625</v>
      </c>
      <c r="BM104" s="74"/>
      <c r="BN104" s="74"/>
      <c r="BO104" s="74"/>
      <c r="BP104" s="74"/>
      <c r="BQ104" s="74"/>
      <c r="BR104" s="74"/>
      <c r="BS104" s="74"/>
      <c r="BT104" s="74"/>
      <c r="BU104" s="74"/>
      <c r="BV104" s="74"/>
      <c r="BW104" s="74"/>
      <c r="BX104" s="74"/>
      <c r="BY104" s="74"/>
    </row>
    <row r="105" spans="26:77" x14ac:dyDescent="0.2">
      <c r="Z105" s="74">
        <f>AVERAGE(AH105:AH106)</f>
        <v>15500</v>
      </c>
      <c r="AA105" s="74">
        <f>AVERAGE(AI105:AI106)</f>
        <v>15500</v>
      </c>
      <c r="AB105" s="74">
        <f>AVERAGE(AJ105:AJ106)</f>
        <v>15500</v>
      </c>
      <c r="AC105" s="74">
        <f>AVERAGE(AK105:AK106)</f>
        <v>16750</v>
      </c>
      <c r="AE105" s="461" t="s">
        <v>102</v>
      </c>
      <c r="AF105" s="439" t="s">
        <v>88</v>
      </c>
      <c r="AG105" s="32" t="s">
        <v>89</v>
      </c>
      <c r="AH105" s="33">
        <v>15000</v>
      </c>
      <c r="AI105" s="33">
        <v>15000</v>
      </c>
      <c r="AJ105" s="33">
        <v>15000</v>
      </c>
      <c r="AK105" s="33">
        <v>15500</v>
      </c>
      <c r="AL105" s="33"/>
      <c r="AM105" s="33"/>
      <c r="AN105" s="33"/>
      <c r="AO105" s="33"/>
      <c r="AP105" s="33"/>
      <c r="AQ105" s="33"/>
      <c r="AR105" s="33"/>
      <c r="AS105" s="33"/>
      <c r="AT105" s="35">
        <f t="shared" si="38"/>
        <v>15125</v>
      </c>
      <c r="AV105" s="461" t="s">
        <v>102</v>
      </c>
      <c r="AW105" s="439" t="s">
        <v>88</v>
      </c>
      <c r="AX105" s="32" t="s">
        <v>89</v>
      </c>
      <c r="AY105" s="33">
        <v>6000</v>
      </c>
      <c r="AZ105" s="33">
        <v>7500</v>
      </c>
      <c r="BA105" s="33">
        <v>9000</v>
      </c>
      <c r="BB105" s="33">
        <v>10000</v>
      </c>
      <c r="BC105" s="33">
        <v>10000</v>
      </c>
      <c r="BD105" s="33">
        <v>14000</v>
      </c>
      <c r="BE105" s="33">
        <v>16000</v>
      </c>
      <c r="BF105" s="33">
        <v>15000</v>
      </c>
      <c r="BG105" s="33">
        <v>15000</v>
      </c>
      <c r="BH105" s="33">
        <v>14000</v>
      </c>
      <c r="BI105" s="33">
        <v>14000</v>
      </c>
      <c r="BJ105" s="33">
        <v>15000</v>
      </c>
      <c r="BK105" s="35">
        <f>AVERAGE(AY105:BJ105)</f>
        <v>12125</v>
      </c>
      <c r="BM105" s="74"/>
      <c r="BN105" s="74">
        <f t="shared" ref="BN105:BY105" si="44">AVERAGE(AY105:AY106)</f>
        <v>7000</v>
      </c>
      <c r="BO105" s="74">
        <f t="shared" si="44"/>
        <v>8750</v>
      </c>
      <c r="BP105" s="74">
        <f t="shared" si="44"/>
        <v>10500</v>
      </c>
      <c r="BQ105" s="74">
        <f t="shared" si="44"/>
        <v>11000</v>
      </c>
      <c r="BR105" s="74">
        <f t="shared" si="44"/>
        <v>11000</v>
      </c>
      <c r="BS105" s="74">
        <f t="shared" si="44"/>
        <v>15000</v>
      </c>
      <c r="BT105" s="74">
        <f t="shared" si="44"/>
        <v>16500</v>
      </c>
      <c r="BU105" s="74">
        <f t="shared" si="44"/>
        <v>16000</v>
      </c>
      <c r="BV105" s="74">
        <f t="shared" si="44"/>
        <v>16000</v>
      </c>
      <c r="BW105" s="74">
        <f t="shared" si="44"/>
        <v>15000</v>
      </c>
      <c r="BX105" s="74">
        <f t="shared" si="44"/>
        <v>14500</v>
      </c>
      <c r="BY105" s="74">
        <f t="shared" si="44"/>
        <v>15500</v>
      </c>
    </row>
    <row r="106" spans="26:77" x14ac:dyDescent="0.2">
      <c r="Z106" s="299"/>
      <c r="AA106" s="299"/>
      <c r="AB106" s="299"/>
      <c r="AC106" s="299"/>
      <c r="AE106" s="462"/>
      <c r="AF106" s="440"/>
      <c r="AG106" s="36" t="s">
        <v>90</v>
      </c>
      <c r="AH106" s="37">
        <v>16000</v>
      </c>
      <c r="AI106" s="37">
        <v>16000</v>
      </c>
      <c r="AJ106" s="37">
        <v>16000</v>
      </c>
      <c r="AK106" s="37">
        <v>18000</v>
      </c>
      <c r="AL106" s="37"/>
      <c r="AM106" s="37"/>
      <c r="AN106" s="37"/>
      <c r="AO106" s="37"/>
      <c r="AP106" s="37"/>
      <c r="AQ106" s="37"/>
      <c r="AR106" s="37"/>
      <c r="AS106" s="37"/>
      <c r="AT106" s="39">
        <f t="shared" si="38"/>
        <v>16500</v>
      </c>
      <c r="AV106" s="477"/>
      <c r="AW106" s="440"/>
      <c r="AX106" s="36" t="s">
        <v>90</v>
      </c>
      <c r="AY106" s="37">
        <v>8000</v>
      </c>
      <c r="AZ106" s="37">
        <v>10000</v>
      </c>
      <c r="BA106" s="37">
        <v>12000</v>
      </c>
      <c r="BB106" s="37">
        <v>12000</v>
      </c>
      <c r="BC106" s="37">
        <v>12000</v>
      </c>
      <c r="BD106" s="37">
        <v>16000</v>
      </c>
      <c r="BE106" s="37">
        <v>17000</v>
      </c>
      <c r="BF106" s="37">
        <v>17000</v>
      </c>
      <c r="BG106" s="37">
        <v>17000</v>
      </c>
      <c r="BH106" s="37">
        <v>16000</v>
      </c>
      <c r="BI106" s="37">
        <v>15000</v>
      </c>
      <c r="BJ106" s="37">
        <v>16000</v>
      </c>
      <c r="BK106" s="39">
        <f t="shared" si="40"/>
        <v>14000</v>
      </c>
      <c r="BM106" s="74"/>
      <c r="BN106" s="74"/>
      <c r="BO106" s="74"/>
      <c r="BP106" s="74"/>
      <c r="BQ106" s="74"/>
      <c r="BR106" s="74"/>
      <c r="BS106" s="74"/>
      <c r="BT106" s="74"/>
      <c r="BU106" s="74"/>
      <c r="BV106" s="74"/>
      <c r="BW106" s="74"/>
      <c r="BX106" s="74"/>
      <c r="BY106" s="74"/>
    </row>
    <row r="107" spans="26:77" x14ac:dyDescent="0.2">
      <c r="Z107" s="74">
        <f>AVERAGE(AH107:AH108)</f>
        <v>15500</v>
      </c>
      <c r="AA107" s="74">
        <f>AVERAGE(AI107:AI108)</f>
        <v>15500</v>
      </c>
      <c r="AB107" s="74">
        <f>AVERAGE(AJ107:AJ108)</f>
        <v>16000</v>
      </c>
      <c r="AC107" s="74">
        <f>AVERAGE(AK107:AK108)</f>
        <v>17000</v>
      </c>
      <c r="AE107" s="462"/>
      <c r="AF107" s="441" t="s">
        <v>91</v>
      </c>
      <c r="AG107" s="40" t="s">
        <v>89</v>
      </c>
      <c r="AH107" s="43">
        <v>15000</v>
      </c>
      <c r="AI107" s="43">
        <v>15000</v>
      </c>
      <c r="AJ107" s="43">
        <v>15000</v>
      </c>
      <c r="AK107" s="43">
        <v>16000</v>
      </c>
      <c r="AL107" s="43"/>
      <c r="AM107" s="43"/>
      <c r="AN107" s="43"/>
      <c r="AO107" s="55"/>
      <c r="AP107" s="55"/>
      <c r="AQ107" s="42"/>
      <c r="AR107" s="42"/>
      <c r="AS107" s="42"/>
      <c r="AT107" s="44">
        <f t="shared" si="38"/>
        <v>15250</v>
      </c>
      <c r="AV107" s="477"/>
      <c r="AW107" s="441" t="s">
        <v>91</v>
      </c>
      <c r="AX107" s="40" t="s">
        <v>89</v>
      </c>
      <c r="AY107" s="43">
        <v>9500</v>
      </c>
      <c r="AZ107" s="43">
        <v>9500</v>
      </c>
      <c r="BA107" s="43">
        <v>10000</v>
      </c>
      <c r="BB107" s="43">
        <v>10000</v>
      </c>
      <c r="BC107" s="43">
        <v>11000</v>
      </c>
      <c r="BD107" s="43">
        <v>15000</v>
      </c>
      <c r="BE107" s="43">
        <v>17000</v>
      </c>
      <c r="BF107" s="55" t="s">
        <v>153</v>
      </c>
      <c r="BG107" s="55" t="s">
        <v>153</v>
      </c>
      <c r="BH107" s="42">
        <v>15000</v>
      </c>
      <c r="BI107" s="42">
        <v>14000</v>
      </c>
      <c r="BJ107" s="42">
        <v>15000</v>
      </c>
      <c r="BK107" s="44">
        <f t="shared" si="40"/>
        <v>12600</v>
      </c>
      <c r="BM107" s="74"/>
      <c r="BN107" s="74">
        <f t="shared" ref="BN107:BY107" si="45">AVERAGE(AY107:AY108)</f>
        <v>10250</v>
      </c>
      <c r="BO107" s="74">
        <f t="shared" si="45"/>
        <v>10750</v>
      </c>
      <c r="BP107" s="74">
        <f t="shared" si="45"/>
        <v>11500</v>
      </c>
      <c r="BQ107" s="74">
        <f t="shared" si="45"/>
        <v>11500</v>
      </c>
      <c r="BR107" s="74">
        <f t="shared" si="45"/>
        <v>12000</v>
      </c>
      <c r="BS107" s="74">
        <f t="shared" si="45"/>
        <v>16000</v>
      </c>
      <c r="BT107" s="74">
        <f t="shared" si="45"/>
        <v>17500</v>
      </c>
      <c r="BU107" s="74" t="e">
        <f t="shared" si="45"/>
        <v>#DIV/0!</v>
      </c>
      <c r="BV107" s="74" t="e">
        <f t="shared" si="45"/>
        <v>#DIV/0!</v>
      </c>
      <c r="BW107" s="74">
        <f t="shared" si="45"/>
        <v>15500</v>
      </c>
      <c r="BX107" s="74">
        <f t="shared" si="45"/>
        <v>15000</v>
      </c>
      <c r="BY107" s="74">
        <f t="shared" si="45"/>
        <v>15500</v>
      </c>
    </row>
    <row r="108" spans="26:77" ht="13.5" thickBot="1" x14ac:dyDescent="0.25">
      <c r="Z108" s="146"/>
      <c r="AA108" s="299"/>
      <c r="AB108" s="299"/>
      <c r="AC108" s="299"/>
      <c r="AE108" s="463"/>
      <c r="AF108" s="442"/>
      <c r="AG108" s="45" t="s">
        <v>90</v>
      </c>
      <c r="AH108" s="43">
        <v>16000</v>
      </c>
      <c r="AI108" s="43">
        <v>16000</v>
      </c>
      <c r="AJ108" s="43">
        <v>17000</v>
      </c>
      <c r="AK108" s="43">
        <v>18000</v>
      </c>
      <c r="AL108" s="43"/>
      <c r="AM108" s="43"/>
      <c r="AN108" s="43"/>
      <c r="AO108" s="55"/>
      <c r="AP108" s="55"/>
      <c r="AQ108" s="42"/>
      <c r="AR108" s="42"/>
      <c r="AS108" s="42"/>
      <c r="AT108" s="47">
        <f t="shared" si="38"/>
        <v>16750</v>
      </c>
      <c r="AV108" s="478"/>
      <c r="AW108" s="479"/>
      <c r="AX108" s="45" t="s">
        <v>90</v>
      </c>
      <c r="AY108" s="43">
        <v>11000</v>
      </c>
      <c r="AZ108" s="43">
        <v>12000</v>
      </c>
      <c r="BA108" s="43">
        <v>13000</v>
      </c>
      <c r="BB108" s="43">
        <v>13000</v>
      </c>
      <c r="BC108" s="43">
        <v>13000</v>
      </c>
      <c r="BD108" s="43">
        <v>17000</v>
      </c>
      <c r="BE108" s="43">
        <v>18000</v>
      </c>
      <c r="BF108" s="55" t="s">
        <v>153</v>
      </c>
      <c r="BG108" s="55" t="s">
        <v>153</v>
      </c>
      <c r="BH108" s="42">
        <v>16000</v>
      </c>
      <c r="BI108" s="42">
        <v>16000</v>
      </c>
      <c r="BJ108" s="42">
        <v>16000</v>
      </c>
      <c r="BK108" s="47">
        <f t="shared" si="40"/>
        <v>14500</v>
      </c>
      <c r="BM108" s="74"/>
      <c r="BN108" s="74"/>
      <c r="BO108" s="74"/>
      <c r="BP108" s="74"/>
      <c r="BQ108" s="74"/>
      <c r="BR108" s="74"/>
      <c r="BS108" s="74"/>
      <c r="BT108" s="74"/>
      <c r="BU108" s="74"/>
      <c r="BV108" s="74"/>
      <c r="BW108" s="74"/>
      <c r="BX108" s="74"/>
      <c r="BY108" s="74"/>
    </row>
    <row r="109" spans="26:77" x14ac:dyDescent="0.2">
      <c r="Z109" s="74">
        <f>AVERAGE(AH109:AH110)</f>
        <v>13250</v>
      </c>
      <c r="AA109" s="74">
        <f>AVERAGE(AI109:AI110)</f>
        <v>13250</v>
      </c>
      <c r="AB109" s="74">
        <f>AVERAGE(AJ109:AJ110)</f>
        <v>13000</v>
      </c>
      <c r="AC109" s="74">
        <f>AVERAGE(AK109:AK110)</f>
        <v>14500</v>
      </c>
      <c r="AE109" s="436" t="s">
        <v>103</v>
      </c>
      <c r="AF109" s="439" t="s">
        <v>88</v>
      </c>
      <c r="AG109" s="32" t="s">
        <v>89</v>
      </c>
      <c r="AH109" s="33">
        <v>13000</v>
      </c>
      <c r="AI109" s="33">
        <v>13000</v>
      </c>
      <c r="AJ109" s="33">
        <v>12000</v>
      </c>
      <c r="AK109" s="33">
        <v>13000</v>
      </c>
      <c r="AL109" s="33"/>
      <c r="AM109" s="33"/>
      <c r="AN109" s="33"/>
      <c r="AO109" s="33"/>
      <c r="AP109" s="33"/>
      <c r="AQ109" s="33"/>
      <c r="AR109" s="33"/>
      <c r="AS109" s="33"/>
      <c r="AT109" s="35">
        <f t="shared" si="38"/>
        <v>12750</v>
      </c>
      <c r="AV109" s="436" t="s">
        <v>103</v>
      </c>
      <c r="AW109" s="439" t="s">
        <v>88</v>
      </c>
      <c r="AX109" s="32" t="s">
        <v>89</v>
      </c>
      <c r="AY109" s="33">
        <v>6000</v>
      </c>
      <c r="AZ109" s="33">
        <v>6500</v>
      </c>
      <c r="BA109" s="33">
        <v>7000</v>
      </c>
      <c r="BB109" s="33">
        <v>8000</v>
      </c>
      <c r="BC109" s="33">
        <v>9000</v>
      </c>
      <c r="BD109" s="33">
        <v>13000</v>
      </c>
      <c r="BE109" s="33">
        <v>11500</v>
      </c>
      <c r="BF109" s="33">
        <v>12000</v>
      </c>
      <c r="BG109" s="33">
        <v>12000</v>
      </c>
      <c r="BH109" s="33">
        <v>12000</v>
      </c>
      <c r="BI109" s="33">
        <v>12000</v>
      </c>
      <c r="BJ109" s="33">
        <v>13000</v>
      </c>
      <c r="BK109" s="35">
        <f>AVERAGE(AY109:BJ109)</f>
        <v>10166.666666666666</v>
      </c>
      <c r="BM109" s="74"/>
      <c r="BN109" s="74">
        <f t="shared" ref="BN109:BY109" si="46">AVERAGE(AY109:AY110)</f>
        <v>6500</v>
      </c>
      <c r="BO109" s="74">
        <f t="shared" si="46"/>
        <v>7250</v>
      </c>
      <c r="BP109" s="74">
        <f t="shared" si="46"/>
        <v>8000</v>
      </c>
      <c r="BQ109" s="74">
        <f t="shared" si="46"/>
        <v>8500</v>
      </c>
      <c r="BR109" s="74">
        <f t="shared" si="46"/>
        <v>9500</v>
      </c>
      <c r="BS109" s="74">
        <f t="shared" si="46"/>
        <v>13500</v>
      </c>
      <c r="BT109" s="74">
        <f t="shared" si="46"/>
        <v>12000</v>
      </c>
      <c r="BU109" s="74">
        <f t="shared" si="46"/>
        <v>12500</v>
      </c>
      <c r="BV109" s="74">
        <f t="shared" si="46"/>
        <v>12500</v>
      </c>
      <c r="BW109" s="74">
        <f t="shared" si="46"/>
        <v>13000</v>
      </c>
      <c r="BX109" s="74">
        <f t="shared" si="46"/>
        <v>12500</v>
      </c>
      <c r="BY109" s="74">
        <f t="shared" si="46"/>
        <v>13250</v>
      </c>
    </row>
    <row r="110" spans="26:77" ht="13.5" thickBot="1" x14ac:dyDescent="0.25">
      <c r="Z110" s="299"/>
      <c r="AA110" s="299"/>
      <c r="AB110" s="299"/>
      <c r="AC110" s="299"/>
      <c r="AE110" s="438"/>
      <c r="AF110" s="442"/>
      <c r="AG110" s="36" t="s">
        <v>90</v>
      </c>
      <c r="AH110" s="37">
        <v>13500</v>
      </c>
      <c r="AI110" s="37">
        <v>13500</v>
      </c>
      <c r="AJ110" s="37">
        <v>14000</v>
      </c>
      <c r="AK110" s="37">
        <v>16000</v>
      </c>
      <c r="AL110" s="37"/>
      <c r="AM110" s="37"/>
      <c r="AN110" s="37"/>
      <c r="AO110" s="37"/>
      <c r="AP110" s="37"/>
      <c r="AQ110" s="37"/>
      <c r="AR110" s="37"/>
      <c r="AS110" s="37"/>
      <c r="AT110" s="39">
        <f t="shared" si="38"/>
        <v>14250</v>
      </c>
      <c r="AV110" s="460"/>
      <c r="AW110" s="442"/>
      <c r="AX110" s="36" t="s">
        <v>90</v>
      </c>
      <c r="AY110" s="37">
        <v>7000</v>
      </c>
      <c r="AZ110" s="37">
        <v>8000</v>
      </c>
      <c r="BA110" s="37">
        <v>9000</v>
      </c>
      <c r="BB110" s="37">
        <v>9000</v>
      </c>
      <c r="BC110" s="37">
        <v>10000</v>
      </c>
      <c r="BD110" s="37">
        <v>14000</v>
      </c>
      <c r="BE110" s="37">
        <v>12500</v>
      </c>
      <c r="BF110" s="37">
        <v>13000</v>
      </c>
      <c r="BG110" s="37">
        <v>13000</v>
      </c>
      <c r="BH110" s="37">
        <v>14000</v>
      </c>
      <c r="BI110" s="37">
        <v>13000</v>
      </c>
      <c r="BJ110" s="37">
        <v>13500</v>
      </c>
      <c r="BK110" s="39">
        <f>AVERAGE(AY110:BJ110)</f>
        <v>11333.333333333334</v>
      </c>
      <c r="BM110" s="74"/>
      <c r="BN110" s="74"/>
      <c r="BO110" s="74"/>
      <c r="BP110" s="74"/>
      <c r="BQ110" s="74"/>
      <c r="BR110" s="74"/>
      <c r="BS110" s="74"/>
      <c r="BT110" s="74"/>
      <c r="BU110" s="74"/>
      <c r="BV110" s="74"/>
      <c r="BW110" s="74"/>
      <c r="BX110" s="74"/>
      <c r="BY110" s="74"/>
    </row>
    <row r="111" spans="26:77" x14ac:dyDescent="0.2">
      <c r="Z111" s="74">
        <f>AVERAGE(AH111:AH112)</f>
        <v>13500</v>
      </c>
      <c r="AA111" s="74">
        <f>AVERAGE(AI111:AI112)</f>
        <v>13500</v>
      </c>
      <c r="AB111" s="74">
        <f>AVERAGE(AJ111:AJ112)</f>
        <v>13000</v>
      </c>
      <c r="AC111" s="74">
        <f>AVERAGE(AK111:AK112)</f>
        <v>14500</v>
      </c>
      <c r="AE111" s="436" t="s">
        <v>104</v>
      </c>
      <c r="AF111" s="439" t="s">
        <v>88</v>
      </c>
      <c r="AG111" s="32" t="s">
        <v>89</v>
      </c>
      <c r="AH111" s="33">
        <v>13000</v>
      </c>
      <c r="AI111" s="33">
        <v>13000</v>
      </c>
      <c r="AJ111" s="33">
        <v>12000</v>
      </c>
      <c r="AK111" s="33">
        <v>13000</v>
      </c>
      <c r="AL111" s="33"/>
      <c r="AM111" s="33"/>
      <c r="AN111" s="33"/>
      <c r="AO111" s="33"/>
      <c r="AP111" s="33"/>
      <c r="AQ111" s="33"/>
      <c r="AR111" s="33"/>
      <c r="AS111" s="33"/>
      <c r="AT111" s="35">
        <f t="shared" si="38"/>
        <v>12750</v>
      </c>
      <c r="AV111" s="436" t="s">
        <v>104</v>
      </c>
      <c r="AW111" s="439" t="s">
        <v>88</v>
      </c>
      <c r="AX111" s="32" t="s">
        <v>89</v>
      </c>
      <c r="AY111" s="33">
        <v>6000</v>
      </c>
      <c r="AZ111" s="33">
        <v>7000</v>
      </c>
      <c r="BA111" s="33">
        <v>8000</v>
      </c>
      <c r="BB111" s="33">
        <v>8000</v>
      </c>
      <c r="BC111" s="33">
        <v>9000</v>
      </c>
      <c r="BD111" s="33">
        <v>14000</v>
      </c>
      <c r="BE111" s="33">
        <v>12000</v>
      </c>
      <c r="BF111" s="33">
        <v>12000</v>
      </c>
      <c r="BG111" s="33">
        <v>12000</v>
      </c>
      <c r="BH111" s="33">
        <v>12000</v>
      </c>
      <c r="BI111" s="33">
        <v>12000</v>
      </c>
      <c r="BJ111" s="33">
        <v>13000</v>
      </c>
      <c r="BK111" s="35">
        <f>AVERAGE(AY111:BJ111)</f>
        <v>10416.666666666666</v>
      </c>
      <c r="BM111" s="74"/>
      <c r="BN111" s="74">
        <f t="shared" ref="BN111:BY111" si="47">AVERAGE(AY111:AY112)</f>
        <v>7000</v>
      </c>
      <c r="BO111" s="74">
        <f t="shared" si="47"/>
        <v>8000</v>
      </c>
      <c r="BP111" s="74">
        <f t="shared" si="47"/>
        <v>9000</v>
      </c>
      <c r="BQ111" s="74">
        <f t="shared" si="47"/>
        <v>8500</v>
      </c>
      <c r="BR111" s="74">
        <f t="shared" si="47"/>
        <v>9500</v>
      </c>
      <c r="BS111" s="74">
        <f t="shared" si="47"/>
        <v>14500</v>
      </c>
      <c r="BT111" s="74">
        <f t="shared" si="47"/>
        <v>13000</v>
      </c>
      <c r="BU111" s="74">
        <f t="shared" si="47"/>
        <v>13000</v>
      </c>
      <c r="BV111" s="74">
        <f t="shared" si="47"/>
        <v>13000</v>
      </c>
      <c r="BW111" s="74">
        <f t="shared" si="47"/>
        <v>13000</v>
      </c>
      <c r="BX111" s="74">
        <f t="shared" si="47"/>
        <v>12500</v>
      </c>
      <c r="BY111" s="74">
        <f t="shared" si="47"/>
        <v>13500</v>
      </c>
    </row>
    <row r="112" spans="26:77" ht="13.5" thickBot="1" x14ac:dyDescent="0.25">
      <c r="Z112" s="299"/>
      <c r="AA112" s="299"/>
      <c r="AB112" s="299"/>
      <c r="AC112" s="299"/>
      <c r="AE112" s="438"/>
      <c r="AF112" s="442"/>
      <c r="AG112" s="45" t="s">
        <v>90</v>
      </c>
      <c r="AH112" s="46">
        <v>14000</v>
      </c>
      <c r="AI112" s="46">
        <v>14000</v>
      </c>
      <c r="AJ112" s="46">
        <v>14000</v>
      </c>
      <c r="AK112" s="46">
        <v>16000</v>
      </c>
      <c r="AL112" s="46"/>
      <c r="AM112" s="46"/>
      <c r="AN112" s="46"/>
      <c r="AO112" s="46"/>
      <c r="AP112" s="46"/>
      <c r="AQ112" s="46"/>
      <c r="AR112" s="46"/>
      <c r="AS112" s="46"/>
      <c r="AT112" s="47">
        <f t="shared" si="38"/>
        <v>14500</v>
      </c>
      <c r="AV112" s="460"/>
      <c r="AW112" s="442"/>
      <c r="AX112" s="45" t="s">
        <v>90</v>
      </c>
      <c r="AY112" s="46">
        <v>8000</v>
      </c>
      <c r="AZ112" s="46">
        <v>9000</v>
      </c>
      <c r="BA112" s="46">
        <v>10000</v>
      </c>
      <c r="BB112" s="46">
        <v>9000</v>
      </c>
      <c r="BC112" s="46">
        <v>10000</v>
      </c>
      <c r="BD112" s="46">
        <v>15000</v>
      </c>
      <c r="BE112" s="46">
        <v>14000</v>
      </c>
      <c r="BF112" s="46">
        <v>14000</v>
      </c>
      <c r="BG112" s="46">
        <v>14000</v>
      </c>
      <c r="BH112" s="46">
        <v>14000</v>
      </c>
      <c r="BI112" s="46">
        <v>13000</v>
      </c>
      <c r="BJ112" s="46">
        <v>14000</v>
      </c>
      <c r="BK112" s="47">
        <f>AVERAGE(AY112:BJ112)</f>
        <v>12000</v>
      </c>
      <c r="BM112" s="74"/>
    </row>
    <row r="113" spans="26:65" x14ac:dyDescent="0.2">
      <c r="Z113" s="74" t="e">
        <f>AVERAGE(AH113:AH114)</f>
        <v>#DIV/0!</v>
      </c>
      <c r="AA113" s="74" t="e">
        <f>AVERAGE(AI113:AI114)</f>
        <v>#DIV/0!</v>
      </c>
      <c r="AB113" s="74" t="e">
        <f>AVERAGE(AJ113:AJ114)</f>
        <v>#DIV/0!</v>
      </c>
      <c r="AC113" s="74" t="e">
        <f>AVERAGE(AK113:AK114)</f>
        <v>#DIV/0!</v>
      </c>
      <c r="AE113" s="56" t="s">
        <v>105</v>
      </c>
      <c r="AF113" s="51"/>
      <c r="AG113" s="51"/>
      <c r="AH113" s="51"/>
      <c r="AI113" s="51"/>
      <c r="AJ113" s="52" t="s">
        <v>106</v>
      </c>
      <c r="AK113" s="51"/>
      <c r="AL113" s="51"/>
      <c r="AM113" s="51"/>
      <c r="AN113" s="51"/>
      <c r="AO113" s="51"/>
      <c r="AP113" s="51"/>
      <c r="AQ113" s="51"/>
      <c r="AR113" s="51"/>
      <c r="AS113" s="51"/>
      <c r="AT113" s="51"/>
      <c r="AV113" s="56" t="s">
        <v>105</v>
      </c>
      <c r="AW113" s="51"/>
      <c r="AX113" s="51"/>
      <c r="AY113" s="51"/>
      <c r="AZ113" s="51"/>
      <c r="BA113" s="51"/>
      <c r="BB113" s="51"/>
      <c r="BC113" s="51"/>
      <c r="BD113" s="51"/>
      <c r="BE113" s="51"/>
      <c r="BF113" s="51"/>
      <c r="BG113" s="51"/>
      <c r="BH113" s="51"/>
      <c r="BI113" s="51"/>
      <c r="BJ113" s="51"/>
      <c r="BK113" s="51"/>
      <c r="BM113" s="74"/>
    </row>
    <row r="114" spans="26:65" x14ac:dyDescent="0.2">
      <c r="Z114" s="299"/>
      <c r="AA114" s="299"/>
      <c r="AB114" s="299"/>
      <c r="AC114" s="299"/>
      <c r="AE114" s="51" t="s">
        <v>107</v>
      </c>
      <c r="AF114" s="51"/>
      <c r="AG114" s="51"/>
      <c r="AH114" s="51"/>
      <c r="AI114" s="51"/>
      <c r="AJ114" s="51"/>
      <c r="AK114" s="51"/>
      <c r="AL114" s="51"/>
      <c r="AM114" s="51"/>
      <c r="AN114" s="51"/>
      <c r="AO114" s="51"/>
      <c r="AP114" s="51"/>
      <c r="AQ114" s="51"/>
      <c r="AR114" s="51"/>
      <c r="AS114" s="51"/>
      <c r="AT114" s="51"/>
      <c r="AV114" s="51" t="s">
        <v>154</v>
      </c>
      <c r="AW114" s="51"/>
      <c r="AX114" s="51"/>
      <c r="AY114" s="51"/>
      <c r="AZ114" s="51"/>
      <c r="BA114" s="51"/>
      <c r="BB114" s="51"/>
      <c r="BC114" s="51"/>
      <c r="BD114" s="51"/>
      <c r="BE114" s="51"/>
      <c r="BF114" s="51"/>
      <c r="BG114" s="51"/>
      <c r="BH114" s="51"/>
      <c r="BI114" s="51"/>
      <c r="BJ114" s="51"/>
      <c r="BK114" s="51"/>
      <c r="BM114" s="74"/>
    </row>
    <row r="115" spans="26:65" x14ac:dyDescent="0.2">
      <c r="Z115" s="74" t="e">
        <f>AVERAGE(AH115:AH116)</f>
        <v>#DIV/0!</v>
      </c>
      <c r="AA115" s="74" t="e">
        <f>AVERAGE(AI115:AI116)</f>
        <v>#DIV/0!</v>
      </c>
      <c r="AB115" s="74" t="e">
        <f>AVERAGE(AJ115:AJ116)</f>
        <v>#DIV/0!</v>
      </c>
      <c r="AC115" s="74" t="e">
        <f>AVERAGE(AK115:AK116)</f>
        <v>#DIV/0!</v>
      </c>
      <c r="BM115" s="74"/>
    </row>
    <row r="116" spans="26:65" x14ac:dyDescent="0.2">
      <c r="Z116" s="299"/>
      <c r="AA116" s="299"/>
      <c r="AB116" s="299"/>
      <c r="AC116" s="299"/>
      <c r="BM116" s="74"/>
    </row>
    <row r="117" spans="26:65" x14ac:dyDescent="0.2">
      <c r="Z117" s="74" t="e">
        <f>AVERAGE(AH117:AH118)</f>
        <v>#DIV/0!</v>
      </c>
      <c r="AA117" s="74" t="e">
        <f>AVERAGE(AI117:AI118)</f>
        <v>#DIV/0!</v>
      </c>
      <c r="AB117" s="74" t="e">
        <f>AVERAGE(AJ117:AJ118)</f>
        <v>#DIV/0!</v>
      </c>
      <c r="AC117" s="74" t="e">
        <f>AVERAGE(AK117:AK118)</f>
        <v>#DIV/0!</v>
      </c>
      <c r="BM117" s="74"/>
    </row>
    <row r="118" spans="26:65" x14ac:dyDescent="0.2">
      <c r="Z118" s="299"/>
      <c r="AA118" s="299"/>
      <c r="AB118" s="299"/>
      <c r="AC118" s="299"/>
      <c r="BM118" s="74"/>
    </row>
    <row r="119" spans="26:65" x14ac:dyDescent="0.2">
      <c r="Z119" s="74" t="e">
        <f>AVERAGE(AH119:AH120)</f>
        <v>#DIV/0!</v>
      </c>
      <c r="AA119" s="74" t="e">
        <f>AVERAGE(AI119:AI120)</f>
        <v>#DIV/0!</v>
      </c>
      <c r="AB119" s="74" t="e">
        <f>AVERAGE(AJ119:AJ120)</f>
        <v>#DIV/0!</v>
      </c>
      <c r="AC119" s="74" t="e">
        <f>AVERAGE(AK119:AK120)</f>
        <v>#DIV/0!</v>
      </c>
      <c r="BM119" s="74"/>
    </row>
    <row r="180" spans="49:56" x14ac:dyDescent="0.2">
      <c r="AW180" s="25" t="s">
        <v>64</v>
      </c>
      <c r="AX180" s="25" t="s">
        <v>122</v>
      </c>
      <c r="BD180" s="74"/>
    </row>
    <row r="181" spans="49:56" x14ac:dyDescent="0.2">
      <c r="AX181" s="25" t="s">
        <v>123</v>
      </c>
      <c r="BD181" s="74"/>
    </row>
    <row r="182" spans="49:56" x14ac:dyDescent="0.2">
      <c r="AW182" s="25" t="s">
        <v>179</v>
      </c>
      <c r="AX182" s="25" t="s">
        <v>122</v>
      </c>
      <c r="BD182" s="74"/>
    </row>
    <row r="183" spans="49:56" x14ac:dyDescent="0.2">
      <c r="BD183" s="74"/>
    </row>
    <row r="184" spans="49:56" x14ac:dyDescent="0.2">
      <c r="AX184" s="25" t="s">
        <v>123</v>
      </c>
      <c r="BD184" s="74"/>
    </row>
    <row r="185" spans="49:56" x14ac:dyDescent="0.2">
      <c r="AW185" s="25" t="s">
        <v>180</v>
      </c>
      <c r="AX185" s="25" t="s">
        <v>122</v>
      </c>
      <c r="BD185" s="74"/>
    </row>
    <row r="186" spans="49:56" x14ac:dyDescent="0.2">
      <c r="AX186" s="25" t="s">
        <v>123</v>
      </c>
      <c r="BD186" s="74"/>
    </row>
    <row r="187" spans="49:56" x14ac:dyDescent="0.2">
      <c r="AW187" s="25" t="s">
        <v>181</v>
      </c>
      <c r="AX187" s="25" t="s">
        <v>122</v>
      </c>
      <c r="BD187" s="74"/>
    </row>
    <row r="188" spans="49:56" x14ac:dyDescent="0.2">
      <c r="AX188" s="25" t="s">
        <v>123</v>
      </c>
      <c r="BD188" s="74"/>
    </row>
    <row r="189" spans="49:56" x14ac:dyDescent="0.2">
      <c r="AW189" s="25" t="s">
        <v>182</v>
      </c>
      <c r="AX189" s="25" t="s">
        <v>122</v>
      </c>
      <c r="BD189" s="74"/>
    </row>
    <row r="190" spans="49:56" x14ac:dyDescent="0.2">
      <c r="AX190" s="25" t="s">
        <v>123</v>
      </c>
      <c r="BD190" s="74"/>
    </row>
    <row r="191" spans="49:56" x14ac:dyDescent="0.2">
      <c r="AW191" s="25" t="s">
        <v>65</v>
      </c>
      <c r="AX191" s="25" t="s">
        <v>122</v>
      </c>
      <c r="BD191" s="74"/>
    </row>
    <row r="192" spans="49:56" x14ac:dyDescent="0.2">
      <c r="AX192" s="25" t="s">
        <v>123</v>
      </c>
      <c r="BD192" s="74"/>
    </row>
    <row r="194" spans="49:56" x14ac:dyDescent="0.2">
      <c r="AW194" s="25" t="s">
        <v>183</v>
      </c>
      <c r="AX194" s="25" t="s">
        <v>122</v>
      </c>
      <c r="BD194" s="74"/>
    </row>
    <row r="195" spans="49:56" x14ac:dyDescent="0.2">
      <c r="AX195" s="25" t="s">
        <v>123</v>
      </c>
      <c r="BD195" s="74"/>
    </row>
    <row r="196" spans="49:56" x14ac:dyDescent="0.2">
      <c r="AW196" s="25" t="s">
        <v>184</v>
      </c>
      <c r="AX196" s="25" t="s">
        <v>122</v>
      </c>
      <c r="BD196" s="74"/>
    </row>
    <row r="197" spans="49:56" x14ac:dyDescent="0.2">
      <c r="AX197" s="25" t="s">
        <v>123</v>
      </c>
      <c r="BD197" s="74"/>
    </row>
    <row r="198" spans="49:56" x14ac:dyDescent="0.2">
      <c r="AW198" s="25" t="s">
        <v>66</v>
      </c>
      <c r="AX198" s="25" t="s">
        <v>122</v>
      </c>
      <c r="BD198" s="74"/>
    </row>
    <row r="199" spans="49:56" x14ac:dyDescent="0.2">
      <c r="AX199" s="25" t="s">
        <v>123</v>
      </c>
      <c r="BD199" s="74"/>
    </row>
    <row r="200" spans="49:56" x14ac:dyDescent="0.2">
      <c r="AW200" s="25" t="s">
        <v>185</v>
      </c>
      <c r="AX200" s="25" t="s">
        <v>122</v>
      </c>
      <c r="BD200" s="74"/>
    </row>
    <row r="201" spans="49:56" x14ac:dyDescent="0.2">
      <c r="AX201" s="25" t="s">
        <v>123</v>
      </c>
      <c r="BD201" s="74"/>
    </row>
    <row r="202" spans="49:56" x14ac:dyDescent="0.2">
      <c r="AW202" s="25" t="s">
        <v>162</v>
      </c>
      <c r="AX202" s="25" t="s">
        <v>122</v>
      </c>
      <c r="BD202" s="74"/>
    </row>
    <row r="203" spans="49:56" x14ac:dyDescent="0.2">
      <c r="AX203" s="25" t="s">
        <v>123</v>
      </c>
      <c r="BD203" s="74"/>
    </row>
  </sheetData>
  <mergeCells count="182">
    <mergeCell ref="C2:E2"/>
    <mergeCell ref="F2:H2"/>
    <mergeCell ref="I2:K2"/>
    <mergeCell ref="L2:N2"/>
    <mergeCell ref="B2:B3"/>
    <mergeCell ref="AV29:AV32"/>
    <mergeCell ref="O2:Q2"/>
    <mergeCell ref="AE9:AE12"/>
    <mergeCell ref="AF9:AF10"/>
    <mergeCell ref="AF11:AF12"/>
    <mergeCell ref="AW25:AW26"/>
    <mergeCell ref="AW27:AW28"/>
    <mergeCell ref="AW29:AW30"/>
    <mergeCell ref="AW31:AW32"/>
    <mergeCell ref="A28:O28"/>
    <mergeCell ref="C34:E34"/>
    <mergeCell ref="F34:H34"/>
    <mergeCell ref="I34:K34"/>
    <mergeCell ref="L34:N34"/>
    <mergeCell ref="A33:N33"/>
    <mergeCell ref="AW33:AW34"/>
    <mergeCell ref="AW52:AW53"/>
    <mergeCell ref="AV33:AV36"/>
    <mergeCell ref="AW35:AW36"/>
    <mergeCell ref="AV40:AV43"/>
    <mergeCell ref="AV21:AV24"/>
    <mergeCell ref="AW42:AW43"/>
    <mergeCell ref="AW21:AW22"/>
    <mergeCell ref="AW23:AW24"/>
    <mergeCell ref="AV25:AV28"/>
    <mergeCell ref="AV13:AV16"/>
    <mergeCell ref="AW13:AW14"/>
    <mergeCell ref="AW15:AW16"/>
    <mergeCell ref="AV17:AV20"/>
    <mergeCell ref="AW17:AW18"/>
    <mergeCell ref="AW19:AW20"/>
    <mergeCell ref="A1:O1"/>
    <mergeCell ref="A2:A3"/>
    <mergeCell ref="AV56:AV59"/>
    <mergeCell ref="AW56:AW57"/>
    <mergeCell ref="AW58:AW59"/>
    <mergeCell ref="AV44:AV47"/>
    <mergeCell ref="AW44:AW45"/>
    <mergeCell ref="AW46:AW47"/>
    <mergeCell ref="AW40:AW41"/>
    <mergeCell ref="AE5:AT6"/>
    <mergeCell ref="AV92:AV93"/>
    <mergeCell ref="AW92:AW93"/>
    <mergeCell ref="AV82:AV85"/>
    <mergeCell ref="AV48:AV51"/>
    <mergeCell ref="AW48:AW49"/>
    <mergeCell ref="AW50:AW51"/>
    <mergeCell ref="AW54:AW55"/>
    <mergeCell ref="AW80:AW81"/>
    <mergeCell ref="AV52:AV55"/>
    <mergeCell ref="AV111:AV112"/>
    <mergeCell ref="AW111:AW112"/>
    <mergeCell ref="AV3:BK3"/>
    <mergeCell ref="AV4:BK4"/>
    <mergeCell ref="AV5:BK6"/>
    <mergeCell ref="AV9:AV12"/>
    <mergeCell ref="AW9:AW10"/>
    <mergeCell ref="AW11:AW12"/>
    <mergeCell ref="AV101:AV104"/>
    <mergeCell ref="AW101:AW102"/>
    <mergeCell ref="AV105:AV108"/>
    <mergeCell ref="AW105:AW106"/>
    <mergeCell ref="AW107:AW108"/>
    <mergeCell ref="AV109:AV110"/>
    <mergeCell ref="AW109:AW110"/>
    <mergeCell ref="AW103:AW104"/>
    <mergeCell ref="AV86:AV89"/>
    <mergeCell ref="AW86:AW87"/>
    <mergeCell ref="AW88:AW89"/>
    <mergeCell ref="AW82:AW83"/>
    <mergeCell ref="AW84:AW85"/>
    <mergeCell ref="AV97:AV100"/>
    <mergeCell ref="AW97:AW98"/>
    <mergeCell ref="AW99:AW100"/>
    <mergeCell ref="AV90:AV91"/>
    <mergeCell ref="AW90:AW91"/>
    <mergeCell ref="AV74:AV77"/>
    <mergeCell ref="AW74:AW75"/>
    <mergeCell ref="AW76:AW77"/>
    <mergeCell ref="AV78:AV81"/>
    <mergeCell ref="AW78:AW79"/>
    <mergeCell ref="AE82:AE85"/>
    <mergeCell ref="AF82:AF83"/>
    <mergeCell ref="AF84:AF85"/>
    <mergeCell ref="AE66:AT66"/>
    <mergeCell ref="AE67:AT67"/>
    <mergeCell ref="AE70:AE73"/>
    <mergeCell ref="AF70:AF71"/>
    <mergeCell ref="AE109:AE110"/>
    <mergeCell ref="AF109:AF110"/>
    <mergeCell ref="AF92:AF93"/>
    <mergeCell ref="AE97:AE100"/>
    <mergeCell ref="AF97:AF98"/>
    <mergeCell ref="AF99:AF100"/>
    <mergeCell ref="AE101:AE104"/>
    <mergeCell ref="AF101:AF102"/>
    <mergeCell ref="AF103:AF104"/>
    <mergeCell ref="AF88:AF89"/>
    <mergeCell ref="AE90:AE91"/>
    <mergeCell ref="AF90:AF91"/>
    <mergeCell ref="AE92:AE93"/>
    <mergeCell ref="AV65:BK65"/>
    <mergeCell ref="AV66:BK66"/>
    <mergeCell ref="AV67:BK67"/>
    <mergeCell ref="AV70:AV73"/>
    <mergeCell ref="AW70:AW71"/>
    <mergeCell ref="AW72:AW73"/>
    <mergeCell ref="AE105:AE108"/>
    <mergeCell ref="AF105:AF106"/>
    <mergeCell ref="AF107:AF108"/>
    <mergeCell ref="AF23:AF24"/>
    <mergeCell ref="AF54:AF55"/>
    <mergeCell ref="AF52:AF53"/>
    <mergeCell ref="AF35:AF36"/>
    <mergeCell ref="AF33:AF34"/>
    <mergeCell ref="AE33:AE36"/>
    <mergeCell ref="AF31:AF32"/>
    <mergeCell ref="AE111:AE112"/>
    <mergeCell ref="AF111:AF112"/>
    <mergeCell ref="AF15:AF16"/>
    <mergeCell ref="AF13:AF14"/>
    <mergeCell ref="AE13:AE16"/>
    <mergeCell ref="AF27:AF28"/>
    <mergeCell ref="AF25:AF26"/>
    <mergeCell ref="AE25:AE28"/>
    <mergeCell ref="AE86:AE89"/>
    <mergeCell ref="AF86:AF87"/>
    <mergeCell ref="AF17:AF18"/>
    <mergeCell ref="AE17:AE20"/>
    <mergeCell ref="AE3:AT3"/>
    <mergeCell ref="AE4:AT4"/>
    <mergeCell ref="AF72:AF73"/>
    <mergeCell ref="AF50:AF51"/>
    <mergeCell ref="AF48:AF49"/>
    <mergeCell ref="AE48:AE51"/>
    <mergeCell ref="AF44:AF45"/>
    <mergeCell ref="AE65:AT65"/>
    <mergeCell ref="AF58:AF59"/>
    <mergeCell ref="AF46:AF47"/>
    <mergeCell ref="AE44:AE47"/>
    <mergeCell ref="AF56:AF57"/>
    <mergeCell ref="AE56:AE59"/>
    <mergeCell ref="AE29:AE32"/>
    <mergeCell ref="AF29:AF30"/>
    <mergeCell ref="A50:A51"/>
    <mergeCell ref="A24:A25"/>
    <mergeCell ref="A26:A27"/>
    <mergeCell ref="A37:A38"/>
    <mergeCell ref="A39:A40"/>
    <mergeCell ref="AF42:AF43"/>
    <mergeCell ref="O34:Q34"/>
    <mergeCell ref="AE52:AE55"/>
    <mergeCell ref="AF19:AF20"/>
    <mergeCell ref="AF40:AF41"/>
    <mergeCell ref="AE40:AE43"/>
    <mergeCell ref="AF21:AF22"/>
    <mergeCell ref="AE21:AE24"/>
    <mergeCell ref="A15:A16"/>
    <mergeCell ref="A18:A19"/>
    <mergeCell ref="A52:A53"/>
    <mergeCell ref="A54:A55"/>
    <mergeCell ref="AE78:AE81"/>
    <mergeCell ref="AF78:AF79"/>
    <mergeCell ref="AF80:AF81"/>
    <mergeCell ref="AE74:AE77"/>
    <mergeCell ref="AF74:AF75"/>
    <mergeCell ref="AF76:AF77"/>
    <mergeCell ref="A20:A21"/>
    <mergeCell ref="A22:A23"/>
    <mergeCell ref="A41:A42"/>
    <mergeCell ref="A45:A46"/>
    <mergeCell ref="A58:N58"/>
    <mergeCell ref="A5:A6"/>
    <mergeCell ref="A7:A8"/>
    <mergeCell ref="A9:A10"/>
    <mergeCell ref="A11:A12"/>
    <mergeCell ref="A13:A14"/>
  </mergeCells>
  <printOptions horizontalCentered="1"/>
  <pageMargins left="0.70866141732283472" right="0.70866141732283472" top="0.74803149606299213" bottom="0.74803149606299213" header="0.31496062992125984" footer="0.31496062992125984"/>
  <pageSetup paperSize="119" scale="63" orientation="landscape" horizontalDpi="300" verticalDpi="300" r:id="rId1"/>
  <headerFooter>
    <oddFooter>&amp;C&amp;10 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zoomScaleNormal="100" workbookViewId="0"/>
  </sheetViews>
  <sheetFormatPr baseColWidth="10" defaultRowHeight="14.25" x14ac:dyDescent="0.2"/>
  <cols>
    <col min="1" max="4" width="26.5" style="85" customWidth="1"/>
    <col min="5" max="10" width="8.125" style="85" customWidth="1"/>
    <col min="11" max="11" width="11" style="85" customWidth="1"/>
    <col min="12" max="16384" width="11" style="85"/>
  </cols>
  <sheetData>
    <row r="3" spans="1:10" ht="23.25" customHeight="1" x14ac:dyDescent="0.25">
      <c r="A3" s="72"/>
      <c r="B3" s="72"/>
      <c r="C3" s="72"/>
      <c r="D3" s="72"/>
      <c r="E3" s="72"/>
      <c r="F3" s="72"/>
      <c r="G3" s="72"/>
      <c r="H3" s="72"/>
      <c r="I3" s="72"/>
      <c r="J3" s="72"/>
    </row>
    <row r="4" spans="1:10" x14ac:dyDescent="0.2">
      <c r="A4" s="83"/>
      <c r="B4" s="83"/>
      <c r="C4" s="83"/>
      <c r="D4" s="83"/>
      <c r="E4" s="83"/>
      <c r="F4" s="83"/>
      <c r="G4" s="83"/>
      <c r="H4" s="83"/>
      <c r="I4" s="83"/>
      <c r="J4" s="83"/>
    </row>
    <row r="5" spans="1:10" ht="15" customHeight="1" x14ac:dyDescent="0.25">
      <c r="A5" s="82"/>
      <c r="B5" s="82"/>
      <c r="C5" s="82"/>
      <c r="D5" s="82"/>
      <c r="E5" s="82"/>
      <c r="F5" s="82"/>
      <c r="G5" s="82"/>
      <c r="H5" s="82"/>
      <c r="I5" s="82"/>
      <c r="J5" s="82"/>
    </row>
    <row r="6" spans="1:10" ht="15" customHeight="1" x14ac:dyDescent="0.2">
      <c r="A6" s="84"/>
      <c r="B6" s="84"/>
      <c r="C6" s="84"/>
      <c r="D6" s="84"/>
      <c r="E6" s="84"/>
      <c r="F6" s="84"/>
      <c r="G6" s="84"/>
      <c r="H6" s="84"/>
      <c r="I6" s="84"/>
      <c r="J6" s="84"/>
    </row>
    <row r="7" spans="1:10" ht="28.5" customHeight="1" x14ac:dyDescent="0.2">
      <c r="A7" s="84"/>
      <c r="B7" s="84"/>
      <c r="C7" s="84"/>
      <c r="D7" s="84"/>
      <c r="E7" s="84"/>
      <c r="F7" s="84"/>
      <c r="G7" s="84"/>
      <c r="H7" s="84"/>
      <c r="I7" s="84"/>
      <c r="J7" s="84"/>
    </row>
    <row r="8" spans="1:10" x14ac:dyDescent="0.2">
      <c r="A8" s="84"/>
      <c r="B8" s="84"/>
      <c r="C8" s="84"/>
      <c r="D8" s="84"/>
      <c r="E8" s="84"/>
      <c r="F8" s="84"/>
      <c r="G8" s="84"/>
      <c r="H8" s="84"/>
      <c r="I8" s="84"/>
      <c r="J8" s="84"/>
    </row>
    <row r="9" spans="1:10" x14ac:dyDescent="0.2">
      <c r="A9" s="84"/>
      <c r="B9" s="84"/>
      <c r="C9" s="84"/>
      <c r="D9" s="84"/>
      <c r="E9" s="84"/>
      <c r="F9" s="84"/>
      <c r="G9" s="84"/>
      <c r="H9" s="84"/>
      <c r="I9" s="84"/>
      <c r="J9" s="84"/>
    </row>
    <row r="10" spans="1:10" x14ac:dyDescent="0.2">
      <c r="A10" s="84"/>
      <c r="B10" s="84"/>
      <c r="C10" s="84"/>
      <c r="D10" s="84"/>
      <c r="E10" s="84"/>
      <c r="F10" s="84"/>
      <c r="G10" s="84"/>
      <c r="H10" s="84"/>
      <c r="I10" s="84"/>
      <c r="J10" s="84"/>
    </row>
    <row r="11" spans="1:10" s="73" customFormat="1" x14ac:dyDescent="0.2">
      <c r="A11" s="84"/>
      <c r="B11" s="84"/>
      <c r="C11" s="84"/>
      <c r="D11" s="84"/>
      <c r="E11" s="84"/>
      <c r="F11" s="84"/>
      <c r="G11" s="84"/>
      <c r="H11" s="84"/>
      <c r="I11" s="84"/>
      <c r="J11" s="84"/>
    </row>
    <row r="12" spans="1:10" x14ac:dyDescent="0.2">
      <c r="A12" s="84"/>
      <c r="B12" s="84"/>
      <c r="C12" s="84"/>
      <c r="D12" s="84"/>
      <c r="E12" s="84"/>
      <c r="F12" s="84"/>
      <c r="G12" s="84"/>
      <c r="H12" s="84"/>
      <c r="I12" s="84"/>
      <c r="J12" s="84"/>
    </row>
    <row r="13" spans="1:10" ht="15.75" x14ac:dyDescent="0.25">
      <c r="A13" s="82"/>
      <c r="B13" s="82"/>
      <c r="C13" s="82"/>
      <c r="D13" s="82"/>
      <c r="E13" s="82"/>
      <c r="F13" s="82"/>
      <c r="G13" s="82"/>
      <c r="H13" s="82"/>
      <c r="I13" s="82"/>
      <c r="J13" s="82"/>
    </row>
    <row r="14" spans="1:10" x14ac:dyDescent="0.2">
      <c r="A14" s="140"/>
      <c r="B14" s="140"/>
      <c r="C14" s="140"/>
      <c r="D14" s="140"/>
      <c r="E14" s="140"/>
      <c r="F14" s="140"/>
      <c r="G14" s="140"/>
      <c r="H14" s="140"/>
      <c r="I14" s="140"/>
      <c r="J14" s="140"/>
    </row>
    <row r="15" spans="1:10" ht="15.75" x14ac:dyDescent="0.25">
      <c r="A15" s="141"/>
      <c r="B15" s="141"/>
      <c r="C15" s="141"/>
      <c r="D15" s="141"/>
      <c r="E15" s="141"/>
      <c r="F15" s="141"/>
      <c r="G15" s="141"/>
      <c r="H15" s="141"/>
      <c r="I15" s="141"/>
      <c r="J15" s="141"/>
    </row>
    <row r="16" spans="1:10" x14ac:dyDescent="0.2">
      <c r="A16" s="142"/>
      <c r="B16" s="142"/>
      <c r="C16" s="142"/>
      <c r="D16" s="142"/>
      <c r="E16" s="142"/>
      <c r="F16" s="142"/>
      <c r="G16" s="142"/>
      <c r="H16" s="142"/>
      <c r="I16" s="142"/>
      <c r="J16" s="142"/>
    </row>
    <row r="17" spans="1:10" x14ac:dyDescent="0.2">
      <c r="A17" s="142"/>
      <c r="B17" s="142"/>
      <c r="C17" s="142"/>
      <c r="D17" s="142"/>
      <c r="E17" s="142"/>
      <c r="F17" s="142"/>
      <c r="G17" s="142"/>
      <c r="H17" s="142"/>
      <c r="I17" s="142"/>
      <c r="J17" s="142"/>
    </row>
    <row r="18" spans="1:10" x14ac:dyDescent="0.2">
      <c r="A18" s="142"/>
      <c r="B18" s="142"/>
      <c r="C18" s="142"/>
      <c r="D18" s="142"/>
      <c r="E18" s="142"/>
      <c r="F18" s="142"/>
      <c r="G18" s="142"/>
      <c r="H18" s="142"/>
      <c r="I18" s="142"/>
      <c r="J18" s="142"/>
    </row>
    <row r="19" spans="1:10" x14ac:dyDescent="0.2">
      <c r="A19" s="142"/>
      <c r="B19" s="142"/>
      <c r="C19" s="142"/>
      <c r="D19" s="142"/>
      <c r="E19" s="142"/>
      <c r="F19" s="142"/>
      <c r="G19" s="142"/>
      <c r="H19" s="142"/>
      <c r="I19" s="142"/>
      <c r="J19" s="142"/>
    </row>
    <row r="20" spans="1:10" x14ac:dyDescent="0.2">
      <c r="A20" s="142"/>
      <c r="B20" s="142"/>
      <c r="C20" s="142"/>
      <c r="D20" s="142"/>
      <c r="E20" s="142"/>
      <c r="F20" s="142"/>
      <c r="G20" s="142"/>
      <c r="H20" s="142"/>
      <c r="I20" s="142"/>
      <c r="J20" s="142"/>
    </row>
    <row r="21" spans="1:10" ht="15.75" customHeight="1" x14ac:dyDescent="0.2">
      <c r="A21" s="84"/>
      <c r="B21" s="84"/>
      <c r="C21" s="84"/>
      <c r="D21" s="84"/>
      <c r="E21" s="84"/>
      <c r="F21" s="84"/>
      <c r="G21" s="84"/>
      <c r="H21" s="84"/>
      <c r="I21" s="84"/>
      <c r="J21" s="84"/>
    </row>
    <row r="22" spans="1:10" ht="15.75" x14ac:dyDescent="0.25">
      <c r="A22" s="82"/>
      <c r="B22" s="82"/>
      <c r="C22" s="82"/>
      <c r="D22" s="82"/>
      <c r="E22" s="82"/>
      <c r="F22" s="82"/>
      <c r="G22" s="82"/>
      <c r="H22" s="82"/>
      <c r="I22" s="82"/>
      <c r="J22" s="82"/>
    </row>
    <row r="35" ht="15.75" customHeight="1" x14ac:dyDescent="0.2"/>
    <row r="40" ht="15.75" customHeight="1" x14ac:dyDescent="0.2"/>
    <row r="42" ht="19.5" customHeight="1" x14ac:dyDescent="0.2"/>
    <row r="43" ht="18.75" customHeight="1" x14ac:dyDescent="0.2"/>
  </sheetData>
  <printOptions horizontalCentered="1" verticalCentered="1"/>
  <pageMargins left="0.70866141732283472" right="0.70866141732283472" top="0.74803149606299213" bottom="0.74803149606299213" header="0.31496062992125984" footer="0.31496062992125984"/>
  <pageSetup paperSize="119" scale="77" orientation="portrait" horizontalDpi="300" verticalDpi="300" r:id="rId1"/>
  <headerFooter>
    <oddFooter>&amp;C&amp;10 15</oddFooter>
  </headerFooter>
  <rowBreaks count="2" manualBreakCount="2">
    <brk id="41" max="16383" man="1"/>
    <brk id="4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zoomScaleNormal="100" workbookViewId="0">
      <selection sqref="A1:D1"/>
    </sheetView>
  </sheetViews>
  <sheetFormatPr baseColWidth="10" defaultRowHeight="12.75" x14ac:dyDescent="0.2"/>
  <cols>
    <col min="1" max="1" width="21.625" style="25" customWidth="1"/>
    <col min="2" max="3" width="28.375" style="25" customWidth="1"/>
    <col min="4" max="4" width="35" style="25" bestFit="1" customWidth="1"/>
    <col min="5" max="16384" width="11" style="25"/>
  </cols>
  <sheetData>
    <row r="1" spans="1:4" x14ac:dyDescent="0.2">
      <c r="A1" s="497" t="s">
        <v>487</v>
      </c>
      <c r="B1" s="497"/>
      <c r="C1" s="497"/>
      <c r="D1" s="497"/>
    </row>
    <row r="3" spans="1:4" x14ac:dyDescent="0.2">
      <c r="A3" s="498" t="s">
        <v>194</v>
      </c>
      <c r="B3" s="498" t="s">
        <v>195</v>
      </c>
      <c r="C3" s="501" t="s">
        <v>196</v>
      </c>
      <c r="D3" s="502"/>
    </row>
    <row r="4" spans="1:4" x14ac:dyDescent="0.2">
      <c r="A4" s="499"/>
      <c r="B4" s="499"/>
      <c r="C4" s="503" t="s">
        <v>161</v>
      </c>
      <c r="D4" s="504"/>
    </row>
    <row r="5" spans="1:4" x14ac:dyDescent="0.2">
      <c r="A5" s="500"/>
      <c r="B5" s="500"/>
      <c r="C5" s="205" t="s">
        <v>65</v>
      </c>
      <c r="D5" s="205" t="s">
        <v>162</v>
      </c>
    </row>
    <row r="6" spans="1:4" ht="25.5" x14ac:dyDescent="0.2">
      <c r="A6" s="148" t="s">
        <v>383</v>
      </c>
      <c r="B6" s="309" t="s">
        <v>384</v>
      </c>
      <c r="C6" s="373" t="s">
        <v>471</v>
      </c>
      <c r="D6" s="373" t="s">
        <v>472</v>
      </c>
    </row>
    <row r="7" spans="1:4" ht="25.5" x14ac:dyDescent="0.2">
      <c r="A7" s="157" t="s">
        <v>197</v>
      </c>
      <c r="B7" s="157" t="s">
        <v>198</v>
      </c>
      <c r="C7" s="154" t="s">
        <v>199</v>
      </c>
      <c r="D7" s="154" t="s">
        <v>199</v>
      </c>
    </row>
    <row r="8" spans="1:4" ht="25.5" x14ac:dyDescent="0.2">
      <c r="A8" s="330" t="s">
        <v>200</v>
      </c>
      <c r="B8" s="505" t="s">
        <v>202</v>
      </c>
      <c r="C8" s="375" t="s">
        <v>473</v>
      </c>
      <c r="D8" s="375" t="s">
        <v>474</v>
      </c>
    </row>
    <row r="9" spans="1:4" x14ac:dyDescent="0.2">
      <c r="A9" s="310" t="s">
        <v>201</v>
      </c>
      <c r="B9" s="506"/>
      <c r="C9" s="154" t="s">
        <v>203</v>
      </c>
      <c r="D9" s="154" t="s">
        <v>203</v>
      </c>
    </row>
    <row r="10" spans="1:4" ht="25.5" x14ac:dyDescent="0.2">
      <c r="A10" s="153" t="s">
        <v>204</v>
      </c>
      <c r="B10" s="156" t="s">
        <v>208</v>
      </c>
      <c r="C10" s="375" t="s">
        <v>475</v>
      </c>
      <c r="D10" s="375" t="s">
        <v>477</v>
      </c>
    </row>
    <row r="11" spans="1:4" x14ac:dyDescent="0.2">
      <c r="A11" s="154"/>
      <c r="B11" s="157"/>
      <c r="C11" s="380" t="s">
        <v>212</v>
      </c>
      <c r="D11" s="154" t="s">
        <v>212</v>
      </c>
    </row>
    <row r="12" spans="1:4" ht="25.5" x14ac:dyDescent="0.2">
      <c r="A12" s="154"/>
      <c r="B12" s="157" t="s">
        <v>209</v>
      </c>
      <c r="C12" s="376" t="s">
        <v>476</v>
      </c>
      <c r="D12" s="376" t="s">
        <v>478</v>
      </c>
    </row>
    <row r="13" spans="1:4" x14ac:dyDescent="0.2">
      <c r="A13" s="154" t="s">
        <v>205</v>
      </c>
      <c r="B13" s="157" t="s">
        <v>210</v>
      </c>
      <c r="C13" s="154" t="s">
        <v>212</v>
      </c>
      <c r="D13" s="154" t="s">
        <v>212</v>
      </c>
    </row>
    <row r="14" spans="1:4" x14ac:dyDescent="0.2">
      <c r="A14" s="154" t="s">
        <v>206</v>
      </c>
      <c r="B14" s="331" t="s">
        <v>385</v>
      </c>
      <c r="C14" s="154"/>
      <c r="D14" s="154"/>
    </row>
    <row r="15" spans="1:4" x14ac:dyDescent="0.2">
      <c r="A15" s="154" t="s">
        <v>207</v>
      </c>
      <c r="B15" s="157" t="s">
        <v>211</v>
      </c>
      <c r="C15" s="154"/>
      <c r="D15" s="143"/>
    </row>
    <row r="16" spans="1:4" x14ac:dyDescent="0.2">
      <c r="A16" s="143"/>
      <c r="B16" s="331" t="s">
        <v>386</v>
      </c>
      <c r="C16" s="143"/>
      <c r="D16" s="143"/>
    </row>
    <row r="17" spans="1:4" x14ac:dyDescent="0.2">
      <c r="A17" s="143"/>
      <c r="B17" s="331" t="s">
        <v>387</v>
      </c>
      <c r="C17" s="143"/>
      <c r="D17" s="143"/>
    </row>
    <row r="18" spans="1:4" ht="25.5" x14ac:dyDescent="0.2">
      <c r="A18" s="144"/>
      <c r="B18" s="332" t="s">
        <v>388</v>
      </c>
      <c r="C18" s="144"/>
      <c r="D18" s="144"/>
    </row>
    <row r="19" spans="1:4" x14ac:dyDescent="0.2">
      <c r="A19" s="309" t="s">
        <v>389</v>
      </c>
      <c r="B19" s="156" t="s">
        <v>216</v>
      </c>
      <c r="C19" s="494" t="s">
        <v>488</v>
      </c>
      <c r="D19" s="494" t="s">
        <v>489</v>
      </c>
    </row>
    <row r="20" spans="1:4" x14ac:dyDescent="0.2">
      <c r="A20" s="157" t="s">
        <v>213</v>
      </c>
      <c r="B20" s="331" t="s">
        <v>385</v>
      </c>
      <c r="C20" s="495"/>
      <c r="D20" s="495"/>
    </row>
    <row r="21" spans="1:4" x14ac:dyDescent="0.2">
      <c r="A21" s="157" t="s">
        <v>214</v>
      </c>
      <c r="B21" s="378" t="s">
        <v>217</v>
      </c>
      <c r="C21" s="495"/>
      <c r="D21" s="495"/>
    </row>
    <row r="22" spans="1:4" x14ac:dyDescent="0.2">
      <c r="A22" s="157" t="s">
        <v>215</v>
      </c>
      <c r="B22" s="157" t="s">
        <v>218</v>
      </c>
      <c r="C22" s="495"/>
      <c r="D22" s="495"/>
    </row>
    <row r="23" spans="1:4" x14ac:dyDescent="0.2">
      <c r="A23" s="143"/>
      <c r="B23" s="157" t="s">
        <v>219</v>
      </c>
      <c r="C23" s="495"/>
      <c r="D23" s="495"/>
    </row>
    <row r="24" spans="1:4" x14ac:dyDescent="0.2">
      <c r="A24" s="144"/>
      <c r="B24" s="332" t="s">
        <v>390</v>
      </c>
      <c r="C24" s="496"/>
      <c r="D24" s="496"/>
    </row>
    <row r="25" spans="1:4" ht="25.5" x14ac:dyDescent="0.2">
      <c r="A25" s="508" t="s">
        <v>391</v>
      </c>
      <c r="B25" s="156" t="s">
        <v>220</v>
      </c>
      <c r="C25" s="373" t="s">
        <v>479</v>
      </c>
      <c r="D25" s="373" t="s">
        <v>479</v>
      </c>
    </row>
    <row r="26" spans="1:4" ht="38.25" x14ac:dyDescent="0.2">
      <c r="A26" s="509"/>
      <c r="B26" s="331" t="s">
        <v>392</v>
      </c>
      <c r="C26" s="157" t="s">
        <v>221</v>
      </c>
      <c r="D26" s="157" t="s">
        <v>221</v>
      </c>
    </row>
    <row r="27" spans="1:4" ht="25.5" x14ac:dyDescent="0.2">
      <c r="A27" s="509"/>
      <c r="B27" s="331" t="s">
        <v>393</v>
      </c>
      <c r="C27" s="374" t="s">
        <v>480</v>
      </c>
      <c r="D27" s="374" t="s">
        <v>480</v>
      </c>
    </row>
    <row r="28" spans="1:4" ht="25.5" x14ac:dyDescent="0.2">
      <c r="A28" s="510"/>
      <c r="B28" s="311" t="s">
        <v>394</v>
      </c>
      <c r="C28" s="374" t="s">
        <v>221</v>
      </c>
      <c r="D28" s="374" t="s">
        <v>221</v>
      </c>
    </row>
    <row r="29" spans="1:4" ht="38.25" x14ac:dyDescent="0.2">
      <c r="A29" s="156" t="s">
        <v>222</v>
      </c>
      <c r="B29" s="377" t="s">
        <v>490</v>
      </c>
      <c r="C29" s="373" t="s">
        <v>481</v>
      </c>
      <c r="D29" s="373" t="s">
        <v>481</v>
      </c>
    </row>
    <row r="30" spans="1:4" ht="25.5" x14ac:dyDescent="0.2">
      <c r="A30" s="157" t="s">
        <v>223</v>
      </c>
      <c r="B30" s="157" t="s">
        <v>225</v>
      </c>
      <c r="C30" s="310" t="s">
        <v>221</v>
      </c>
      <c r="D30" s="312" t="s">
        <v>221</v>
      </c>
    </row>
    <row r="31" spans="1:4" x14ac:dyDescent="0.2">
      <c r="A31" s="157" t="s">
        <v>224</v>
      </c>
      <c r="B31" s="157" t="s">
        <v>217</v>
      </c>
      <c r="C31" s="143"/>
      <c r="D31" s="143"/>
    </row>
    <row r="32" spans="1:4" x14ac:dyDescent="0.2">
      <c r="A32" s="144"/>
      <c r="B32" s="158" t="s">
        <v>226</v>
      </c>
      <c r="C32" s="144"/>
      <c r="D32" s="144"/>
    </row>
    <row r="33" spans="1:4" x14ac:dyDescent="0.2">
      <c r="A33" s="508" t="s">
        <v>227</v>
      </c>
      <c r="B33" s="508" t="s">
        <v>228</v>
      </c>
      <c r="C33" s="373" t="s">
        <v>482</v>
      </c>
      <c r="D33" s="373" t="s">
        <v>482</v>
      </c>
    </row>
    <row r="34" spans="1:4" x14ac:dyDescent="0.2">
      <c r="A34" s="510"/>
      <c r="B34" s="510"/>
      <c r="C34" s="379" t="s">
        <v>212</v>
      </c>
      <c r="D34" s="379" t="s">
        <v>212</v>
      </c>
    </row>
    <row r="35" spans="1:4" ht="25.5" x14ac:dyDescent="0.2">
      <c r="A35" s="153" t="s">
        <v>229</v>
      </c>
      <c r="B35" s="309" t="s">
        <v>395</v>
      </c>
      <c r="C35" s="373" t="s">
        <v>483</v>
      </c>
      <c r="D35" s="373" t="s">
        <v>483</v>
      </c>
    </row>
    <row r="36" spans="1:4" x14ac:dyDescent="0.2">
      <c r="A36" s="154" t="s">
        <v>230</v>
      </c>
      <c r="B36" s="157" t="s">
        <v>231</v>
      </c>
      <c r="C36" s="310" t="s">
        <v>221</v>
      </c>
      <c r="D36" s="310" t="s">
        <v>221</v>
      </c>
    </row>
    <row r="37" spans="1:4" x14ac:dyDescent="0.2">
      <c r="A37" s="144"/>
      <c r="B37" s="158" t="s">
        <v>232</v>
      </c>
      <c r="C37" s="155"/>
      <c r="D37" s="155"/>
    </row>
    <row r="38" spans="1:4" x14ac:dyDescent="0.2">
      <c r="A38" s="153" t="s">
        <v>233</v>
      </c>
      <c r="B38" s="508" t="s">
        <v>163</v>
      </c>
      <c r="C38" s="373" t="s">
        <v>485</v>
      </c>
      <c r="D38" s="373" t="s">
        <v>484</v>
      </c>
    </row>
    <row r="39" spans="1:4" x14ac:dyDescent="0.2">
      <c r="A39" s="154" t="s">
        <v>234</v>
      </c>
      <c r="B39" s="509"/>
      <c r="C39" s="157" t="s">
        <v>212</v>
      </c>
      <c r="D39" s="157" t="s">
        <v>235</v>
      </c>
    </row>
    <row r="40" spans="1:4" x14ac:dyDescent="0.2">
      <c r="A40" s="143"/>
      <c r="B40" s="509"/>
      <c r="C40" s="274"/>
      <c r="D40" s="143"/>
    </row>
    <row r="41" spans="1:4" s="372" customFormat="1" ht="25.5" customHeight="1" x14ac:dyDescent="0.2">
      <c r="A41" s="507" t="s">
        <v>491</v>
      </c>
      <c r="B41" s="507"/>
      <c r="C41" s="507"/>
      <c r="D41" s="507"/>
    </row>
    <row r="42" spans="1:4" x14ac:dyDescent="0.2">
      <c r="A42" s="511" t="s">
        <v>396</v>
      </c>
      <c r="B42" s="512"/>
      <c r="C42" s="512"/>
      <c r="D42" s="513"/>
    </row>
  </sheetData>
  <mergeCells count="14">
    <mergeCell ref="A41:D41"/>
    <mergeCell ref="A25:A28"/>
    <mergeCell ref="A33:A34"/>
    <mergeCell ref="B33:B34"/>
    <mergeCell ref="A42:D42"/>
    <mergeCell ref="B38:B40"/>
    <mergeCell ref="C19:C24"/>
    <mergeCell ref="D19:D24"/>
    <mergeCell ref="A1:D1"/>
    <mergeCell ref="A3:A5"/>
    <mergeCell ref="B3:B5"/>
    <mergeCell ref="C3:D3"/>
    <mergeCell ref="C4:D4"/>
    <mergeCell ref="B8:B9"/>
  </mergeCells>
  <printOptions horizontalCentered="1" verticalCentered="1"/>
  <pageMargins left="0.70866141732283472" right="0.70866141732283472" top="0.74803149606299213" bottom="0.74803149606299213" header="0.31496062992125984" footer="0.31496062992125984"/>
  <pageSetup paperSize="119" scale="67" orientation="portrait" horizontalDpi="300" verticalDpi="300" r:id="rId1"/>
  <headerFooter>
    <oddFooter>&amp;C&amp;10 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sqref="A1:K1"/>
    </sheetView>
  </sheetViews>
  <sheetFormatPr baseColWidth="10" defaultRowHeight="12.75" x14ac:dyDescent="0.2"/>
  <cols>
    <col min="1" max="1" width="11.125" style="319" customWidth="1"/>
    <col min="2" max="2" width="12.375" style="319" bestFit="1" customWidth="1"/>
    <col min="3" max="3" width="12" style="319" customWidth="1"/>
    <col min="4" max="4" width="11" style="319" bestFit="1" customWidth="1"/>
    <col min="5" max="5" width="11.25" style="319" customWidth="1"/>
    <col min="6" max="6" width="11.125" style="319" bestFit="1" customWidth="1"/>
    <col min="7" max="7" width="11.375" style="319" customWidth="1"/>
    <col min="8" max="9" width="11.125" style="319" bestFit="1" customWidth="1"/>
    <col min="10" max="10" width="12.625" style="319" bestFit="1" customWidth="1"/>
    <col min="11" max="11" width="12.25" style="319" bestFit="1" customWidth="1"/>
    <col min="12" max="16384" width="11" style="319"/>
  </cols>
  <sheetData>
    <row r="1" spans="1:11" x14ac:dyDescent="0.2">
      <c r="A1" s="520" t="s">
        <v>415</v>
      </c>
      <c r="B1" s="520"/>
      <c r="C1" s="520"/>
      <c r="D1" s="520"/>
      <c r="E1" s="520"/>
      <c r="F1" s="520"/>
      <c r="G1" s="520"/>
      <c r="H1" s="520"/>
      <c r="I1" s="520"/>
      <c r="J1" s="520"/>
      <c r="K1" s="520"/>
    </row>
    <row r="2" spans="1:11" ht="14.25" customHeight="1" x14ac:dyDescent="0.2">
      <c r="A2" s="433" t="s">
        <v>414</v>
      </c>
      <c r="B2" s="522" t="s">
        <v>348</v>
      </c>
      <c r="C2" s="523"/>
      <c r="D2" s="521" t="s">
        <v>349</v>
      </c>
      <c r="E2" s="521"/>
      <c r="F2" s="521"/>
      <c r="G2" s="521"/>
      <c r="H2" s="521"/>
      <c r="I2" s="521"/>
      <c r="J2" s="514" t="s">
        <v>332</v>
      </c>
      <c r="K2" s="515"/>
    </row>
    <row r="3" spans="1:11" x14ac:dyDescent="0.2">
      <c r="A3" s="524"/>
      <c r="B3" s="522"/>
      <c r="C3" s="523"/>
      <c r="D3" s="521" t="s">
        <v>352</v>
      </c>
      <c r="E3" s="521"/>
      <c r="F3" s="521" t="s">
        <v>350</v>
      </c>
      <c r="G3" s="521"/>
      <c r="H3" s="521" t="s">
        <v>351</v>
      </c>
      <c r="I3" s="521"/>
      <c r="J3" s="516"/>
      <c r="K3" s="517"/>
    </row>
    <row r="4" spans="1:11" x14ac:dyDescent="0.2">
      <c r="A4" s="434"/>
      <c r="B4" s="324">
        <v>2009</v>
      </c>
      <c r="C4" s="327">
        <v>2010</v>
      </c>
      <c r="D4" s="327">
        <v>2009</v>
      </c>
      <c r="E4" s="327">
        <v>2010</v>
      </c>
      <c r="F4" s="327">
        <v>2009</v>
      </c>
      <c r="G4" s="327">
        <v>2010</v>
      </c>
      <c r="H4" s="327">
        <v>2009</v>
      </c>
      <c r="I4" s="327">
        <v>2010</v>
      </c>
      <c r="J4" s="327">
        <v>2009</v>
      </c>
      <c r="K4" s="327">
        <v>2010</v>
      </c>
    </row>
    <row r="5" spans="1:11" x14ac:dyDescent="0.2">
      <c r="A5" s="79" t="s">
        <v>397</v>
      </c>
      <c r="B5" s="307"/>
      <c r="C5" s="307">
        <v>3200</v>
      </c>
      <c r="D5" s="307">
        <v>98214</v>
      </c>
      <c r="E5" s="307">
        <v>108930</v>
      </c>
      <c r="F5" s="307"/>
      <c r="G5" s="307"/>
      <c r="H5" s="307"/>
      <c r="I5" s="307"/>
      <c r="J5" s="307">
        <f>B5+D5+F5+H5</f>
        <v>98214</v>
      </c>
      <c r="K5" s="307">
        <f t="shared" ref="K5:K12" si="0">C5+E5+G5+I5</f>
        <v>112130</v>
      </c>
    </row>
    <row r="6" spans="1:11" x14ac:dyDescent="0.2">
      <c r="A6" s="75" t="s">
        <v>398</v>
      </c>
      <c r="B6" s="307">
        <v>8448697</v>
      </c>
      <c r="C6" s="307">
        <v>11094484</v>
      </c>
      <c r="D6" s="307">
        <v>4278549</v>
      </c>
      <c r="E6" s="307">
        <v>3991321</v>
      </c>
      <c r="F6" s="307">
        <v>84000</v>
      </c>
      <c r="G6" s="307">
        <v>30250</v>
      </c>
      <c r="H6" s="307">
        <v>23610387</v>
      </c>
      <c r="I6" s="307">
        <v>17390693</v>
      </c>
      <c r="J6" s="307">
        <f t="shared" ref="J6:J12" si="1">B6+D6+F6+H6</f>
        <v>36421633</v>
      </c>
      <c r="K6" s="307">
        <f t="shared" si="0"/>
        <v>32506748</v>
      </c>
    </row>
    <row r="7" spans="1:11" x14ac:dyDescent="0.2">
      <c r="A7" s="75" t="s">
        <v>399</v>
      </c>
      <c r="B7" s="307">
        <v>17004737</v>
      </c>
      <c r="C7" s="307">
        <v>14601595</v>
      </c>
      <c r="D7" s="307">
        <v>445767</v>
      </c>
      <c r="E7" s="307">
        <v>212701</v>
      </c>
      <c r="F7" s="307">
        <v>2803</v>
      </c>
      <c r="G7" s="307">
        <v>5103</v>
      </c>
      <c r="H7" s="307"/>
      <c r="I7" s="307"/>
      <c r="J7" s="307">
        <f t="shared" si="1"/>
        <v>17453307</v>
      </c>
      <c r="K7" s="307">
        <f t="shared" si="0"/>
        <v>14819399</v>
      </c>
    </row>
    <row r="8" spans="1:11" x14ac:dyDescent="0.2">
      <c r="A8" s="75" t="s">
        <v>400</v>
      </c>
      <c r="B8" s="307">
        <v>127664971</v>
      </c>
      <c r="C8" s="307">
        <v>111597987</v>
      </c>
      <c r="D8" s="307">
        <v>9590120</v>
      </c>
      <c r="E8" s="307">
        <v>7582545</v>
      </c>
      <c r="F8" s="307">
        <v>931563</v>
      </c>
      <c r="G8" s="307">
        <v>5414452</v>
      </c>
      <c r="H8" s="307"/>
      <c r="I8" s="307"/>
      <c r="J8" s="307">
        <f t="shared" si="1"/>
        <v>138186654</v>
      </c>
      <c r="K8" s="307">
        <f t="shared" si="0"/>
        <v>124594984</v>
      </c>
    </row>
    <row r="9" spans="1:11" x14ac:dyDescent="0.2">
      <c r="A9" s="75" t="s">
        <v>413</v>
      </c>
      <c r="B9" s="307">
        <v>274084810</v>
      </c>
      <c r="C9" s="307">
        <v>232856521</v>
      </c>
      <c r="D9" s="307">
        <v>9589204</v>
      </c>
      <c r="E9" s="307">
        <v>20866241</v>
      </c>
      <c r="F9" s="307">
        <v>8150687</v>
      </c>
      <c r="G9" s="307">
        <v>5814662</v>
      </c>
      <c r="H9" s="307"/>
      <c r="I9" s="307"/>
      <c r="J9" s="307">
        <f t="shared" si="1"/>
        <v>291824701</v>
      </c>
      <c r="K9" s="307">
        <f t="shared" si="0"/>
        <v>259537424</v>
      </c>
    </row>
    <row r="10" spans="1:11" x14ac:dyDescent="0.2">
      <c r="A10" s="75" t="s">
        <v>401</v>
      </c>
      <c r="B10" s="307">
        <v>306635723</v>
      </c>
      <c r="C10" s="307">
        <v>227977352</v>
      </c>
      <c r="D10" s="307">
        <v>58219512</v>
      </c>
      <c r="E10" s="307">
        <v>35337084</v>
      </c>
      <c r="F10" s="307">
        <v>4639523</v>
      </c>
      <c r="G10" s="307">
        <v>12276289</v>
      </c>
      <c r="H10" s="307"/>
      <c r="I10" s="307"/>
      <c r="J10" s="307">
        <f t="shared" si="1"/>
        <v>369494758</v>
      </c>
      <c r="K10" s="307">
        <f t="shared" si="0"/>
        <v>275590725</v>
      </c>
    </row>
    <row r="11" spans="1:11" x14ac:dyDescent="0.2">
      <c r="A11" s="75" t="s">
        <v>492</v>
      </c>
      <c r="B11" s="307">
        <v>4086974</v>
      </c>
      <c r="C11" s="307">
        <v>4011124</v>
      </c>
      <c r="D11" s="307">
        <v>7288728</v>
      </c>
      <c r="E11" s="307">
        <v>7338498</v>
      </c>
      <c r="F11" s="307">
        <v>1600</v>
      </c>
      <c r="G11" s="307">
        <v>1250</v>
      </c>
      <c r="H11" s="307"/>
      <c r="I11" s="307"/>
      <c r="J11" s="307">
        <f t="shared" si="1"/>
        <v>11377302</v>
      </c>
      <c r="K11" s="307">
        <f t="shared" si="0"/>
        <v>11350872</v>
      </c>
    </row>
    <row r="12" spans="1:11" x14ac:dyDescent="0.2">
      <c r="A12" s="75" t="s">
        <v>402</v>
      </c>
      <c r="B12" s="307"/>
      <c r="C12" s="307"/>
      <c r="D12" s="307">
        <v>447520</v>
      </c>
      <c r="E12" s="307"/>
      <c r="F12" s="307"/>
      <c r="G12" s="307"/>
      <c r="H12" s="307"/>
      <c r="I12" s="307"/>
      <c r="J12" s="307">
        <f t="shared" si="1"/>
        <v>447520</v>
      </c>
      <c r="K12" s="307">
        <f t="shared" si="0"/>
        <v>0</v>
      </c>
    </row>
    <row r="13" spans="1:11" x14ac:dyDescent="0.2">
      <c r="A13" s="75" t="s">
        <v>10</v>
      </c>
      <c r="B13" s="307">
        <f>SUM(B5:B12)</f>
        <v>737925912</v>
      </c>
      <c r="C13" s="307">
        <f t="shared" ref="C13:K13" si="2">SUM(C5:C12)</f>
        <v>602142263</v>
      </c>
      <c r="D13" s="307">
        <f t="shared" si="2"/>
        <v>89957614</v>
      </c>
      <c r="E13" s="307">
        <f t="shared" si="2"/>
        <v>75437320</v>
      </c>
      <c r="F13" s="307">
        <f t="shared" si="2"/>
        <v>13810176</v>
      </c>
      <c r="G13" s="307">
        <f t="shared" si="2"/>
        <v>23542006</v>
      </c>
      <c r="H13" s="307">
        <f t="shared" si="2"/>
        <v>23610387</v>
      </c>
      <c r="I13" s="307">
        <f t="shared" si="2"/>
        <v>17390693</v>
      </c>
      <c r="J13" s="307">
        <f t="shared" si="2"/>
        <v>865304089</v>
      </c>
      <c r="K13" s="307">
        <f t="shared" si="2"/>
        <v>718512282</v>
      </c>
    </row>
    <row r="14" spans="1:11" x14ac:dyDescent="0.2">
      <c r="A14" s="341" t="s">
        <v>406</v>
      </c>
      <c r="B14" s="342"/>
      <c r="C14" s="342"/>
      <c r="D14" s="342"/>
      <c r="E14" s="342"/>
      <c r="F14" s="342"/>
      <c r="G14" s="342"/>
      <c r="H14" s="342"/>
      <c r="I14" s="342"/>
      <c r="J14" s="342"/>
      <c r="K14" s="343"/>
    </row>
    <row r="15" spans="1:11" x14ac:dyDescent="0.2">
      <c r="A15" s="341" t="s">
        <v>405</v>
      </c>
      <c r="B15" s="342"/>
      <c r="C15" s="342"/>
      <c r="D15" s="342"/>
      <c r="E15" s="342"/>
      <c r="F15" s="342"/>
      <c r="G15" s="342"/>
      <c r="H15" s="342"/>
      <c r="I15" s="342"/>
      <c r="J15" s="342"/>
      <c r="K15" s="343"/>
    </row>
    <row r="20" spans="2:8" x14ac:dyDescent="0.2">
      <c r="B20" s="481" t="s">
        <v>493</v>
      </c>
      <c r="C20" s="481"/>
      <c r="D20" s="481"/>
      <c r="E20" s="481"/>
      <c r="F20" s="481"/>
      <c r="G20" s="481"/>
      <c r="H20" s="481"/>
    </row>
    <row r="21" spans="2:8" s="128" customFormat="1" x14ac:dyDescent="0.2">
      <c r="B21" s="518" t="s">
        <v>416</v>
      </c>
      <c r="C21" s="382"/>
      <c r="D21" s="381">
        <v>2009</v>
      </c>
      <c r="E21" s="334" t="s">
        <v>403</v>
      </c>
      <c r="F21" s="334">
        <v>2010</v>
      </c>
      <c r="G21" s="334" t="s">
        <v>403</v>
      </c>
      <c r="H21" s="334" t="s">
        <v>404</v>
      </c>
    </row>
    <row r="22" spans="2:8" s="128" customFormat="1" x14ac:dyDescent="0.2">
      <c r="B22" s="519"/>
      <c r="C22" s="383"/>
      <c r="D22" s="381" t="s">
        <v>361</v>
      </c>
      <c r="E22" s="334" t="s">
        <v>362</v>
      </c>
      <c r="F22" s="334" t="s">
        <v>361</v>
      </c>
      <c r="G22" s="334" t="s">
        <v>362</v>
      </c>
      <c r="H22" s="334" t="s">
        <v>362</v>
      </c>
    </row>
    <row r="23" spans="2:8" x14ac:dyDescent="0.2">
      <c r="B23" s="75" t="s">
        <v>337</v>
      </c>
      <c r="C23" s="75"/>
      <c r="D23" s="131">
        <v>318072125</v>
      </c>
      <c r="E23" s="344">
        <f t="shared" ref="E23:E34" si="3">D23/$D$34</f>
        <v>0.43103531103539838</v>
      </c>
      <c r="F23" s="131">
        <v>258970029</v>
      </c>
      <c r="G23" s="344">
        <f t="shared" ref="G23:G34" si="4">F23/$F$34</f>
        <v>0.43008113682264487</v>
      </c>
      <c r="H23" s="344">
        <f>F23/D23-1</f>
        <v>-0.18581350377685568</v>
      </c>
    </row>
    <row r="24" spans="2:8" x14ac:dyDescent="0.2">
      <c r="B24" s="341" t="s">
        <v>180</v>
      </c>
      <c r="C24" s="343"/>
      <c r="D24" s="384">
        <v>101341973</v>
      </c>
      <c r="E24" s="344">
        <f t="shared" si="3"/>
        <v>0.13733353355939615</v>
      </c>
      <c r="F24" s="131">
        <v>78604712</v>
      </c>
      <c r="G24" s="344">
        <f t="shared" si="4"/>
        <v>0.13054176202210871</v>
      </c>
      <c r="H24" s="344">
        <f t="shared" ref="H24:H34" si="5">F24/D24-1</f>
        <v>-0.22436173607948207</v>
      </c>
    </row>
    <row r="25" spans="2:8" x14ac:dyDescent="0.2">
      <c r="B25" s="341" t="s">
        <v>379</v>
      </c>
      <c r="C25" s="343"/>
      <c r="D25" s="384">
        <v>78730749</v>
      </c>
      <c r="E25" s="344">
        <f t="shared" si="3"/>
        <v>0.10669194253745083</v>
      </c>
      <c r="F25" s="131">
        <v>66516540</v>
      </c>
      <c r="G25" s="344">
        <f t="shared" si="4"/>
        <v>0.11046648622304062</v>
      </c>
      <c r="H25" s="344">
        <f t="shared" si="5"/>
        <v>-0.15513899150127486</v>
      </c>
    </row>
    <row r="26" spans="2:8" x14ac:dyDescent="0.2">
      <c r="B26" s="341" t="s">
        <v>181</v>
      </c>
      <c r="C26" s="343"/>
      <c r="D26" s="384">
        <v>46989912</v>
      </c>
      <c r="E26" s="344">
        <f t="shared" si="3"/>
        <v>6.3678360165783141E-2</v>
      </c>
      <c r="F26" s="131">
        <v>51217592</v>
      </c>
      <c r="G26" s="344">
        <f t="shared" si="4"/>
        <v>8.505895557774526E-2</v>
      </c>
      <c r="H26" s="344">
        <f t="shared" si="5"/>
        <v>8.9969949294648632E-2</v>
      </c>
    </row>
    <row r="27" spans="2:8" x14ac:dyDescent="0.2">
      <c r="B27" s="341" t="s">
        <v>184</v>
      </c>
      <c r="C27" s="343"/>
      <c r="D27" s="384">
        <v>68140119</v>
      </c>
      <c r="E27" s="344">
        <f t="shared" si="3"/>
        <v>9.2340054593448129E-2</v>
      </c>
      <c r="F27" s="131">
        <v>49050156</v>
      </c>
      <c r="G27" s="344">
        <f t="shared" si="4"/>
        <v>8.1459414184983064E-2</v>
      </c>
      <c r="H27" s="344">
        <f t="shared" si="5"/>
        <v>-0.28015746494367</v>
      </c>
    </row>
    <row r="28" spans="2:8" x14ac:dyDescent="0.2">
      <c r="B28" s="341" t="s">
        <v>338</v>
      </c>
      <c r="C28" s="343"/>
      <c r="D28" s="384">
        <v>71842062</v>
      </c>
      <c r="E28" s="344">
        <f t="shared" si="3"/>
        <v>9.7356741146664053E-2</v>
      </c>
      <c r="F28" s="131">
        <v>47513708</v>
      </c>
      <c r="G28" s="344">
        <f t="shared" si="4"/>
        <v>7.8907777978042382E-2</v>
      </c>
      <c r="H28" s="344">
        <f t="shared" si="5"/>
        <v>-0.3386366332302656</v>
      </c>
    </row>
    <row r="29" spans="2:8" x14ac:dyDescent="0.2">
      <c r="B29" s="341" t="s">
        <v>339</v>
      </c>
      <c r="C29" s="343"/>
      <c r="D29" s="384">
        <v>12203658</v>
      </c>
      <c r="E29" s="344">
        <f t="shared" si="3"/>
        <v>1.6537782183206489E-2</v>
      </c>
      <c r="F29" s="131">
        <v>12287078</v>
      </c>
      <c r="G29" s="344">
        <f t="shared" si="4"/>
        <v>2.0405606374120262E-2</v>
      </c>
      <c r="H29" s="344">
        <f t="shared" si="5"/>
        <v>6.8356553420294563E-3</v>
      </c>
    </row>
    <row r="30" spans="2:8" x14ac:dyDescent="0.2">
      <c r="B30" s="341" t="s">
        <v>357</v>
      </c>
      <c r="C30" s="343"/>
      <c r="D30" s="384">
        <v>9035389</v>
      </c>
      <c r="E30" s="344">
        <f t="shared" si="3"/>
        <v>1.2244303734383568E-2</v>
      </c>
      <c r="F30" s="131">
        <v>7060849</v>
      </c>
      <c r="G30" s="344">
        <f t="shared" si="4"/>
        <v>1.1726213942900068E-2</v>
      </c>
      <c r="H30" s="344">
        <f t="shared" si="5"/>
        <v>-0.2185340332331015</v>
      </c>
    </row>
    <row r="31" spans="2:8" x14ac:dyDescent="0.2">
      <c r="B31" s="341" t="s">
        <v>358</v>
      </c>
      <c r="C31" s="343"/>
      <c r="D31" s="384">
        <v>6453347</v>
      </c>
      <c r="E31" s="344">
        <f t="shared" si="3"/>
        <v>8.7452505665636532E-3</v>
      </c>
      <c r="F31" s="131">
        <v>6049212</v>
      </c>
      <c r="G31" s="344">
        <f t="shared" si="4"/>
        <v>1.0046150837945749E-2</v>
      </c>
      <c r="H31" s="344">
        <f t="shared" si="5"/>
        <v>-6.2624092583275059E-2</v>
      </c>
    </row>
    <row r="32" spans="2:8" x14ac:dyDescent="0.2">
      <c r="B32" s="341" t="s">
        <v>359</v>
      </c>
      <c r="C32" s="343"/>
      <c r="D32" s="384">
        <v>3617174</v>
      </c>
      <c r="E32" s="344">
        <f t="shared" si="3"/>
        <v>4.901811877287757E-3</v>
      </c>
      <c r="F32" s="131">
        <v>3651037</v>
      </c>
      <c r="G32" s="344">
        <f t="shared" si="4"/>
        <v>6.063412625796705E-3</v>
      </c>
      <c r="H32" s="344">
        <f t="shared" si="5"/>
        <v>9.361728244204004E-3</v>
      </c>
    </row>
    <row r="33" spans="2:8" x14ac:dyDescent="0.2">
      <c r="B33" s="341" t="s">
        <v>360</v>
      </c>
      <c r="C33" s="343"/>
      <c r="D33" s="384">
        <v>21499404</v>
      </c>
      <c r="E33" s="344">
        <f t="shared" si="3"/>
        <v>2.9134908600417869E-2</v>
      </c>
      <c r="F33" s="131">
        <v>21221350</v>
      </c>
      <c r="G33" s="344">
        <f t="shared" si="4"/>
        <v>3.5243083410672338E-2</v>
      </c>
      <c r="H33" s="344">
        <f t="shared" si="5"/>
        <v>-1.2933102703684196E-2</v>
      </c>
    </row>
    <row r="34" spans="2:8" x14ac:dyDescent="0.2">
      <c r="B34" s="341" t="s">
        <v>10</v>
      </c>
      <c r="C34" s="343"/>
      <c r="D34" s="384">
        <f>SUM(D23:D33)</f>
        <v>737925912</v>
      </c>
      <c r="E34" s="344">
        <f t="shared" si="3"/>
        <v>1</v>
      </c>
      <c r="F34" s="131">
        <f>SUM(F23:F33)</f>
        <v>602142263</v>
      </c>
      <c r="G34" s="344">
        <f t="shared" si="4"/>
        <v>1</v>
      </c>
      <c r="H34" s="344">
        <f t="shared" si="5"/>
        <v>-0.18400715680519431</v>
      </c>
    </row>
    <row r="35" spans="2:8" x14ac:dyDescent="0.2">
      <c r="B35" s="345" t="s">
        <v>406</v>
      </c>
      <c r="C35" s="342"/>
      <c r="D35" s="346"/>
      <c r="E35" s="346"/>
      <c r="F35" s="346"/>
      <c r="G35" s="346"/>
      <c r="H35" s="347"/>
    </row>
  </sheetData>
  <mergeCells count="10">
    <mergeCell ref="J2:K3"/>
    <mergeCell ref="B21:B22"/>
    <mergeCell ref="A1:K1"/>
    <mergeCell ref="D2:I2"/>
    <mergeCell ref="B2:C3"/>
    <mergeCell ref="D3:E3"/>
    <mergeCell ref="F3:G3"/>
    <mergeCell ref="H3:I3"/>
    <mergeCell ref="A2:A4"/>
    <mergeCell ref="B20:H20"/>
  </mergeCells>
  <printOptions horizontalCentered="1" verticalCentered="1"/>
  <pageMargins left="0.70866141732283472" right="0.70866141732283472" top="0.74803149606299213" bottom="0.74803149606299213" header="0.31496062992125984" footer="0.31496062992125984"/>
  <pageSetup paperSize="119" scale="80" orientation="landscape" horizontalDpi="300" verticalDpi="300" r:id="rId1"/>
  <headerFooter>
    <oddFooter>&amp;C&amp;10 17</oddFooter>
  </headerFooter>
  <ignoredErrors>
    <ignoredError sqref="B13:I13" formulaRange="1"/>
    <ignoredError sqref="E34"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J1"/>
    </sheetView>
  </sheetViews>
  <sheetFormatPr baseColWidth="10" defaultRowHeight="12.75" x14ac:dyDescent="0.2"/>
  <cols>
    <col min="1" max="1" width="14.625" style="25" bestFit="1" customWidth="1"/>
    <col min="2" max="16384" width="11" style="25"/>
  </cols>
  <sheetData>
    <row r="1" spans="1:12" x14ac:dyDescent="0.2">
      <c r="A1" s="398" t="s">
        <v>411</v>
      </c>
      <c r="B1" s="398"/>
      <c r="C1" s="398"/>
      <c r="D1" s="398"/>
      <c r="E1" s="398"/>
      <c r="F1" s="398"/>
      <c r="G1" s="398"/>
      <c r="H1" s="398"/>
      <c r="I1" s="398"/>
      <c r="J1" s="398"/>
      <c r="K1" s="127"/>
    </row>
    <row r="2" spans="1:12" x14ac:dyDescent="0.2">
      <c r="A2" s="125"/>
      <c r="B2" s="125"/>
      <c r="C2" s="125"/>
      <c r="D2" s="125"/>
      <c r="E2" s="125"/>
      <c r="F2" s="125"/>
      <c r="G2" s="125"/>
      <c r="H2" s="125"/>
      <c r="I2" s="125"/>
      <c r="J2" s="125"/>
      <c r="K2" s="127"/>
    </row>
    <row r="3" spans="1:12" s="128" customFormat="1" x14ac:dyDescent="0.2">
      <c r="A3" s="418" t="s">
        <v>13</v>
      </c>
      <c r="B3" s="417" t="s">
        <v>270</v>
      </c>
      <c r="C3" s="417"/>
      <c r="D3" s="417"/>
      <c r="E3" s="417"/>
      <c r="F3" s="420" t="s">
        <v>271</v>
      </c>
      <c r="G3" s="417"/>
      <c r="H3" s="417"/>
      <c r="I3" s="417"/>
      <c r="J3" s="421"/>
    </row>
    <row r="4" spans="1:12" s="128" customFormat="1" x14ac:dyDescent="0.2">
      <c r="A4" s="422"/>
      <c r="B4" s="418">
        <v>2010</v>
      </c>
      <c r="C4" s="420" t="s">
        <v>429</v>
      </c>
      <c r="D4" s="417"/>
      <c r="E4" s="417"/>
      <c r="F4" s="418">
        <v>2010</v>
      </c>
      <c r="G4" s="420" t="s">
        <v>429</v>
      </c>
      <c r="H4" s="417"/>
      <c r="I4" s="417"/>
      <c r="J4" s="421"/>
    </row>
    <row r="5" spans="1:12" s="128" customFormat="1" x14ac:dyDescent="0.2">
      <c r="A5" s="419"/>
      <c r="B5" s="419"/>
      <c r="C5" s="151">
        <v>2010</v>
      </c>
      <c r="D5" s="151">
        <v>2011</v>
      </c>
      <c r="E5" s="151" t="s">
        <v>12</v>
      </c>
      <c r="F5" s="419"/>
      <c r="G5" s="151">
        <v>2010</v>
      </c>
      <c r="H5" s="151">
        <v>2011</v>
      </c>
      <c r="I5" s="151" t="s">
        <v>12</v>
      </c>
      <c r="J5" s="130" t="s">
        <v>494</v>
      </c>
    </row>
    <row r="6" spans="1:12" x14ac:dyDescent="0.2">
      <c r="A6" s="79" t="s">
        <v>468</v>
      </c>
      <c r="B6" s="131">
        <v>109078</v>
      </c>
      <c r="C6" s="131">
        <v>37518</v>
      </c>
      <c r="D6" s="131">
        <v>26391</v>
      </c>
      <c r="E6" s="132" t="s">
        <v>430</v>
      </c>
      <c r="F6" s="131">
        <v>498758</v>
      </c>
      <c r="G6" s="131">
        <v>160560</v>
      </c>
      <c r="H6" s="131">
        <v>123324</v>
      </c>
      <c r="I6" s="132" t="s">
        <v>431</v>
      </c>
      <c r="J6" s="132" t="s">
        <v>432</v>
      </c>
      <c r="L6" s="333"/>
    </row>
    <row r="7" spans="1:12" x14ac:dyDescent="0.2">
      <c r="A7" s="75" t="s">
        <v>7</v>
      </c>
      <c r="B7" s="131">
        <v>2806</v>
      </c>
      <c r="C7" s="131">
        <v>0</v>
      </c>
      <c r="D7" s="131">
        <v>11962</v>
      </c>
      <c r="E7" s="132"/>
      <c r="F7" s="131">
        <v>22314</v>
      </c>
      <c r="G7" s="131">
        <v>0</v>
      </c>
      <c r="H7" s="131">
        <v>95731</v>
      </c>
      <c r="I7" s="132"/>
      <c r="J7" s="132" t="s">
        <v>433</v>
      </c>
      <c r="L7" s="333"/>
    </row>
    <row r="8" spans="1:12" x14ac:dyDescent="0.2">
      <c r="A8" s="75" t="s">
        <v>3</v>
      </c>
      <c r="B8" s="131">
        <v>8560</v>
      </c>
      <c r="C8" s="131">
        <v>4237</v>
      </c>
      <c r="D8" s="131">
        <v>7298</v>
      </c>
      <c r="E8" s="132" t="s">
        <v>434</v>
      </c>
      <c r="F8" s="131">
        <v>61776</v>
      </c>
      <c r="G8" s="131">
        <v>29843</v>
      </c>
      <c r="H8" s="131">
        <v>45671</v>
      </c>
      <c r="I8" s="132" t="s">
        <v>435</v>
      </c>
      <c r="J8" s="132" t="s">
        <v>436</v>
      </c>
      <c r="L8" s="333"/>
    </row>
    <row r="9" spans="1:12" x14ac:dyDescent="0.2">
      <c r="A9" s="75" t="s">
        <v>8</v>
      </c>
      <c r="B9" s="131">
        <v>16207</v>
      </c>
      <c r="C9" s="131">
        <v>0</v>
      </c>
      <c r="D9" s="131">
        <v>11790</v>
      </c>
      <c r="E9" s="132"/>
      <c r="F9" s="131">
        <v>52713</v>
      </c>
      <c r="G9" s="131">
        <v>0</v>
      </c>
      <c r="H9" s="131">
        <v>44325</v>
      </c>
      <c r="I9" s="132"/>
      <c r="J9" s="132" t="s">
        <v>437</v>
      </c>
      <c r="L9" s="333"/>
    </row>
    <row r="10" spans="1:12" x14ac:dyDescent="0.2">
      <c r="A10" s="75" t="s">
        <v>44</v>
      </c>
      <c r="B10" s="131">
        <v>64670</v>
      </c>
      <c r="C10" s="131">
        <v>26458</v>
      </c>
      <c r="D10" s="131">
        <v>15307</v>
      </c>
      <c r="E10" s="132" t="s">
        <v>438</v>
      </c>
      <c r="F10" s="131">
        <v>180186</v>
      </c>
      <c r="G10" s="131">
        <v>72976</v>
      </c>
      <c r="H10" s="131">
        <v>40581</v>
      </c>
      <c r="I10" s="132" t="s">
        <v>439</v>
      </c>
      <c r="J10" s="132" t="s">
        <v>440</v>
      </c>
      <c r="L10" s="333"/>
    </row>
    <row r="11" spans="1:12" x14ac:dyDescent="0.2">
      <c r="A11" s="75" t="s">
        <v>45</v>
      </c>
      <c r="B11" s="131">
        <v>4245</v>
      </c>
      <c r="C11" s="131">
        <v>4200</v>
      </c>
      <c r="D11" s="131">
        <v>2797</v>
      </c>
      <c r="E11" s="132" t="s">
        <v>353</v>
      </c>
      <c r="F11" s="131">
        <v>20650</v>
      </c>
      <c r="G11" s="131">
        <v>17050</v>
      </c>
      <c r="H11" s="131">
        <v>32879</v>
      </c>
      <c r="I11" s="132" t="s">
        <v>354</v>
      </c>
      <c r="J11" s="132" t="s">
        <v>441</v>
      </c>
      <c r="L11" s="333"/>
    </row>
    <row r="12" spans="1:12" x14ac:dyDescent="0.2">
      <c r="A12" s="75" t="s">
        <v>355</v>
      </c>
      <c r="B12" s="131">
        <v>4383</v>
      </c>
      <c r="C12" s="131">
        <v>1063</v>
      </c>
      <c r="D12" s="131">
        <v>8485</v>
      </c>
      <c r="E12" s="132" t="s">
        <v>442</v>
      </c>
      <c r="F12" s="131">
        <v>12887</v>
      </c>
      <c r="G12" s="131">
        <v>3291</v>
      </c>
      <c r="H12" s="131">
        <v>25651</v>
      </c>
      <c r="I12" s="132" t="s">
        <v>443</v>
      </c>
      <c r="J12" s="132" t="s">
        <v>444</v>
      </c>
      <c r="L12" s="333"/>
    </row>
    <row r="13" spans="1:12" x14ac:dyDescent="0.2">
      <c r="A13" s="75" t="s">
        <v>46</v>
      </c>
      <c r="B13" s="131">
        <v>2870</v>
      </c>
      <c r="C13" s="131">
        <v>924</v>
      </c>
      <c r="D13" s="131">
        <v>4119</v>
      </c>
      <c r="E13" s="132" t="s">
        <v>445</v>
      </c>
      <c r="F13" s="131">
        <v>16100</v>
      </c>
      <c r="G13" s="131">
        <v>5813</v>
      </c>
      <c r="H13" s="131">
        <v>21135</v>
      </c>
      <c r="I13" s="132" t="s">
        <v>446</v>
      </c>
      <c r="J13" s="132" t="s">
        <v>4</v>
      </c>
      <c r="L13" s="333"/>
    </row>
    <row r="14" spans="1:12" x14ac:dyDescent="0.2">
      <c r="A14" s="75" t="s">
        <v>447</v>
      </c>
      <c r="B14" s="131">
        <v>9249</v>
      </c>
      <c r="C14" s="131">
        <v>1218</v>
      </c>
      <c r="D14" s="131">
        <v>2892</v>
      </c>
      <c r="E14" s="132" t="s">
        <v>448</v>
      </c>
      <c r="F14" s="131">
        <v>53704</v>
      </c>
      <c r="G14" s="131">
        <v>6440</v>
      </c>
      <c r="H14" s="131">
        <v>18612</v>
      </c>
      <c r="I14" s="132" t="s">
        <v>449</v>
      </c>
      <c r="J14" s="132" t="s">
        <v>450</v>
      </c>
      <c r="L14" s="333"/>
    </row>
    <row r="15" spans="1:12" x14ac:dyDescent="0.2">
      <c r="A15" s="75" t="s">
        <v>192</v>
      </c>
      <c r="B15" s="131">
        <v>2730</v>
      </c>
      <c r="C15" s="131">
        <v>2730</v>
      </c>
      <c r="D15" s="131">
        <v>2814</v>
      </c>
      <c r="E15" s="132" t="s">
        <v>191</v>
      </c>
      <c r="F15" s="131">
        <v>14202</v>
      </c>
      <c r="G15" s="131">
        <v>14202</v>
      </c>
      <c r="H15" s="131">
        <v>13724</v>
      </c>
      <c r="I15" s="132" t="s">
        <v>193</v>
      </c>
      <c r="J15" s="132" t="s">
        <v>451</v>
      </c>
      <c r="L15" s="333"/>
    </row>
    <row r="16" spans="1:12" x14ac:dyDescent="0.2">
      <c r="A16" s="75" t="s">
        <v>469</v>
      </c>
      <c r="B16" s="131">
        <v>224798</v>
      </c>
      <c r="C16" s="131">
        <v>78348</v>
      </c>
      <c r="D16" s="131">
        <v>93855</v>
      </c>
      <c r="E16" s="132" t="s">
        <v>452</v>
      </c>
      <c r="F16" s="131">
        <v>933290</v>
      </c>
      <c r="G16" s="131">
        <v>310175</v>
      </c>
      <c r="H16" s="131">
        <v>461633</v>
      </c>
      <c r="I16" s="132" t="s">
        <v>453</v>
      </c>
      <c r="J16" s="132" t="s">
        <v>454</v>
      </c>
      <c r="L16" s="333"/>
    </row>
    <row r="17" spans="1:17" x14ac:dyDescent="0.2">
      <c r="A17" s="75" t="s">
        <v>330</v>
      </c>
      <c r="B17" s="131">
        <v>123119</v>
      </c>
      <c r="C17" s="131">
        <v>42198</v>
      </c>
      <c r="D17" s="131">
        <v>17341</v>
      </c>
      <c r="E17" s="132" t="s">
        <v>455</v>
      </c>
      <c r="F17" s="131">
        <v>744521</v>
      </c>
      <c r="G17" s="131">
        <v>233514</v>
      </c>
      <c r="H17" s="131">
        <v>84938</v>
      </c>
      <c r="I17" s="132" t="s">
        <v>456</v>
      </c>
      <c r="J17" s="132" t="s">
        <v>457</v>
      </c>
      <c r="L17" s="333"/>
    </row>
    <row r="18" spans="1:17" x14ac:dyDescent="0.2">
      <c r="A18" s="75" t="s">
        <v>10</v>
      </c>
      <c r="B18" s="131">
        <v>347917</v>
      </c>
      <c r="C18" s="131">
        <v>120546</v>
      </c>
      <c r="D18" s="131">
        <v>111196</v>
      </c>
      <c r="E18" s="132" t="s">
        <v>458</v>
      </c>
      <c r="F18" s="131">
        <v>1677811</v>
      </c>
      <c r="G18" s="131">
        <v>543689</v>
      </c>
      <c r="H18" s="131">
        <v>546571</v>
      </c>
      <c r="I18" s="132" t="s">
        <v>459</v>
      </c>
      <c r="J18" s="132" t="s">
        <v>11</v>
      </c>
      <c r="L18" s="333"/>
    </row>
    <row r="19" spans="1:17" s="211" customFormat="1" x14ac:dyDescent="0.2">
      <c r="A19" s="217" t="s">
        <v>374</v>
      </c>
      <c r="B19" s="217"/>
      <c r="C19" s="217"/>
      <c r="D19" s="217"/>
      <c r="E19" s="217"/>
      <c r="F19" s="217"/>
      <c r="G19" s="217"/>
      <c r="H19" s="217"/>
      <c r="I19" s="217"/>
      <c r="J19" s="217"/>
      <c r="K19" s="217"/>
      <c r="L19" s="210"/>
      <c r="M19" s="210"/>
      <c r="N19" s="210"/>
      <c r="Q19" s="210"/>
    </row>
    <row r="20" spans="1:17" x14ac:dyDescent="0.2">
      <c r="A20" s="525"/>
      <c r="B20" s="525"/>
      <c r="C20" s="525"/>
      <c r="D20" s="525"/>
      <c r="E20" s="525"/>
      <c r="F20" s="525"/>
      <c r="G20" s="525"/>
      <c r="H20" s="525"/>
      <c r="I20" s="525"/>
      <c r="J20" s="525"/>
    </row>
  </sheetData>
  <mergeCells count="9">
    <mergeCell ref="A1:J1"/>
    <mergeCell ref="B4:B5"/>
    <mergeCell ref="C4:E4"/>
    <mergeCell ref="A20:J20"/>
    <mergeCell ref="F4:F5"/>
    <mergeCell ref="G4:J4"/>
    <mergeCell ref="A3:A5"/>
    <mergeCell ref="B3:E3"/>
    <mergeCell ref="F3:J3"/>
  </mergeCells>
  <pageMargins left="0.70866141732283472" right="0.70866141732283472" top="1.299212598425197" bottom="0.74803149606299213" header="0.31496062992125984" footer="0.31496062992125984"/>
  <pageSetup paperSize="119" scale="97" orientation="landscape" horizontalDpi="300" verticalDpi="300" r:id="rId1"/>
  <headerFooter>
    <oddFooter>&amp;C&amp;10 18</oddFooter>
  </headerFooter>
  <ignoredErrors>
    <ignoredError sqref="E6:J1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zoomScaleNormal="100" workbookViewId="0">
      <pane xSplit="2" ySplit="3" topLeftCell="C4" activePane="bottomRight" state="frozen"/>
      <selection pane="topRight" activeCell="C1" sqref="C1"/>
      <selection pane="bottomLeft" activeCell="A5" sqref="A5"/>
      <selection pane="bottomRight" sqref="A1:V1"/>
    </sheetView>
  </sheetViews>
  <sheetFormatPr baseColWidth="10" defaultRowHeight="12.75" x14ac:dyDescent="0.2"/>
  <cols>
    <col min="1" max="1" width="8.875" style="25" bestFit="1" customWidth="1"/>
    <col min="2" max="2" width="43.375" style="25" bestFit="1" customWidth="1"/>
    <col min="3" max="4" width="12.375" style="25" bestFit="1" customWidth="1"/>
    <col min="5" max="6" width="11.375" style="25" bestFit="1" customWidth="1"/>
    <col min="7" max="7" width="12.375" style="25" bestFit="1" customWidth="1"/>
    <col min="8" max="19" width="11" style="25" hidden="1" customWidth="1"/>
    <col min="20" max="25" width="11" style="25"/>
    <col min="26" max="26" width="30.125" style="25" customWidth="1"/>
    <col min="27" max="16384" width="11" style="25"/>
  </cols>
  <sheetData>
    <row r="1" spans="1:37" ht="15.75" customHeight="1" x14ac:dyDescent="0.2">
      <c r="A1" s="481" t="s">
        <v>412</v>
      </c>
      <c r="B1" s="481"/>
      <c r="C1" s="481"/>
      <c r="D1" s="481"/>
      <c r="E1" s="481"/>
      <c r="F1" s="481"/>
      <c r="G1" s="481"/>
      <c r="H1" s="481"/>
      <c r="I1" s="481"/>
      <c r="J1" s="481"/>
      <c r="K1" s="481"/>
      <c r="L1" s="481"/>
      <c r="M1" s="481"/>
      <c r="N1" s="481"/>
      <c r="O1" s="481"/>
      <c r="P1" s="481"/>
      <c r="Q1" s="481"/>
      <c r="R1" s="481"/>
      <c r="S1" s="481"/>
      <c r="T1" s="481"/>
      <c r="U1" s="481"/>
      <c r="V1" s="481"/>
    </row>
    <row r="2" spans="1:37" x14ac:dyDescent="0.2">
      <c r="A2" s="526" t="s">
        <v>177</v>
      </c>
      <c r="B2" s="526" t="s">
        <v>178</v>
      </c>
      <c r="C2" s="334">
        <v>2006</v>
      </c>
      <c r="D2" s="334">
        <v>2007</v>
      </c>
      <c r="E2" s="334">
        <v>2008</v>
      </c>
      <c r="F2" s="334">
        <v>2009</v>
      </c>
      <c r="G2" s="334">
        <v>2010</v>
      </c>
      <c r="H2" s="335">
        <v>40179</v>
      </c>
      <c r="I2" s="335">
        <v>40210</v>
      </c>
      <c r="J2" s="335">
        <v>40238</v>
      </c>
      <c r="K2" s="335">
        <v>40269</v>
      </c>
      <c r="L2" s="335">
        <v>40299</v>
      </c>
      <c r="M2" s="335">
        <v>40330</v>
      </c>
      <c r="N2" s="335">
        <v>40360</v>
      </c>
      <c r="O2" s="335">
        <v>40391</v>
      </c>
      <c r="P2" s="335">
        <v>40422</v>
      </c>
      <c r="Q2" s="335">
        <v>40452</v>
      </c>
      <c r="R2" s="335">
        <v>40483</v>
      </c>
      <c r="S2" s="335">
        <v>40513</v>
      </c>
      <c r="T2" s="336" t="s">
        <v>407</v>
      </c>
      <c r="U2" s="337" t="s">
        <v>408</v>
      </c>
      <c r="V2" s="337" t="s">
        <v>409</v>
      </c>
      <c r="W2" s="337" t="s">
        <v>410</v>
      </c>
      <c r="X2" s="337" t="s">
        <v>460</v>
      </c>
    </row>
    <row r="3" spans="1:37" x14ac:dyDescent="0.2">
      <c r="A3" s="526"/>
      <c r="B3" s="526"/>
      <c r="C3" s="527" t="s">
        <v>174</v>
      </c>
      <c r="D3" s="528"/>
      <c r="E3" s="528"/>
      <c r="F3" s="528"/>
      <c r="G3" s="528"/>
      <c r="H3" s="528"/>
      <c r="I3" s="528"/>
      <c r="J3" s="528"/>
      <c r="K3" s="528"/>
      <c r="L3" s="528"/>
      <c r="M3" s="528"/>
      <c r="N3" s="528"/>
      <c r="O3" s="528"/>
      <c r="P3" s="528"/>
      <c r="Q3" s="528"/>
      <c r="R3" s="528"/>
      <c r="S3" s="528"/>
      <c r="T3" s="528"/>
      <c r="U3" s="528"/>
      <c r="V3" s="529"/>
      <c r="X3" s="350"/>
      <c r="Y3" s="138"/>
      <c r="Z3" s="138"/>
      <c r="AA3" s="138"/>
      <c r="AB3" s="138"/>
      <c r="AC3" s="138"/>
      <c r="AD3" s="138"/>
      <c r="AE3" s="138"/>
      <c r="AF3" s="138"/>
      <c r="AG3" s="138"/>
      <c r="AH3" s="138"/>
      <c r="AI3" s="138"/>
      <c r="AJ3" s="138"/>
      <c r="AK3" s="138"/>
    </row>
    <row r="4" spans="1:37" x14ac:dyDescent="0.2">
      <c r="A4" s="76">
        <v>22082010</v>
      </c>
      <c r="B4" s="76" t="s">
        <v>164</v>
      </c>
      <c r="C4" s="228">
        <v>26722</v>
      </c>
      <c r="D4" s="228">
        <v>60645</v>
      </c>
      <c r="E4" s="228">
        <v>55983</v>
      </c>
      <c r="F4" s="228">
        <v>76660</v>
      </c>
      <c r="G4" s="228">
        <v>80887</v>
      </c>
      <c r="H4" s="228">
        <v>6905</v>
      </c>
      <c r="I4" s="228">
        <v>3218</v>
      </c>
      <c r="J4" s="228">
        <v>10532</v>
      </c>
      <c r="K4" s="228">
        <v>2208</v>
      </c>
      <c r="L4" s="228">
        <v>4465</v>
      </c>
      <c r="M4" s="228">
        <v>11359</v>
      </c>
      <c r="N4" s="228">
        <v>2370</v>
      </c>
      <c r="O4" s="76">
        <v>92</v>
      </c>
      <c r="P4" s="228">
        <v>5281</v>
      </c>
      <c r="Q4" s="228">
        <v>23055</v>
      </c>
      <c r="R4" s="228">
        <v>7975</v>
      </c>
      <c r="S4" s="228">
        <v>3426</v>
      </c>
      <c r="T4" s="228">
        <v>15756</v>
      </c>
      <c r="U4" s="228">
        <v>8550</v>
      </c>
      <c r="V4" s="228">
        <v>6990</v>
      </c>
      <c r="W4" s="228">
        <v>10349</v>
      </c>
      <c r="X4" s="228">
        <v>14818</v>
      </c>
      <c r="Y4" s="229"/>
      <c r="Z4" s="229"/>
      <c r="AA4" s="229"/>
      <c r="AB4" s="298"/>
      <c r="AC4" s="298"/>
      <c r="AD4" s="229"/>
      <c r="AE4" s="298"/>
      <c r="AF4" s="298"/>
    </row>
    <row r="5" spans="1:37" x14ac:dyDescent="0.2">
      <c r="A5" s="206">
        <v>22085010</v>
      </c>
      <c r="B5" s="206" t="s">
        <v>165</v>
      </c>
      <c r="C5" s="230">
        <v>100021</v>
      </c>
      <c r="D5" s="230">
        <v>154751</v>
      </c>
      <c r="E5" s="230">
        <v>84313</v>
      </c>
      <c r="F5" s="230">
        <v>104421</v>
      </c>
      <c r="G5" s="230">
        <v>122347</v>
      </c>
      <c r="H5" s="230">
        <v>6629</v>
      </c>
      <c r="I5" s="230">
        <v>27144</v>
      </c>
      <c r="J5" s="230">
        <v>3874</v>
      </c>
      <c r="K5" s="230">
        <v>3709</v>
      </c>
      <c r="L5" s="230">
        <v>3342</v>
      </c>
      <c r="M5" s="230">
        <v>5408</v>
      </c>
      <c r="N5" s="230">
        <v>4770</v>
      </c>
      <c r="O5" s="230">
        <v>9594</v>
      </c>
      <c r="P5" s="230">
        <v>22006</v>
      </c>
      <c r="Q5" s="230">
        <v>7419</v>
      </c>
      <c r="R5" s="230">
        <v>9468</v>
      </c>
      <c r="S5" s="230">
        <v>18981</v>
      </c>
      <c r="T5" s="230">
        <v>2619</v>
      </c>
      <c r="U5" s="206">
        <v>0</v>
      </c>
      <c r="V5" s="206">
        <v>18395</v>
      </c>
      <c r="W5" s="206">
        <v>6642</v>
      </c>
      <c r="X5" s="206">
        <v>3811</v>
      </c>
      <c r="Y5" s="229"/>
      <c r="Z5" s="229"/>
      <c r="AA5" s="138"/>
      <c r="AB5" s="298"/>
      <c r="AC5" s="298"/>
      <c r="AD5" s="229"/>
      <c r="AE5" s="298"/>
      <c r="AF5" s="298"/>
    </row>
    <row r="6" spans="1:37" x14ac:dyDescent="0.2">
      <c r="A6" s="206">
        <v>22085020</v>
      </c>
      <c r="B6" s="206" t="s">
        <v>166</v>
      </c>
      <c r="C6" s="230">
        <v>1035</v>
      </c>
      <c r="D6" s="230">
        <v>12302</v>
      </c>
      <c r="E6" s="230">
        <v>10125</v>
      </c>
      <c r="F6" s="230">
        <v>1570</v>
      </c>
      <c r="G6" s="206">
        <v>0</v>
      </c>
      <c r="H6" s="206"/>
      <c r="I6" s="206"/>
      <c r="J6" s="206"/>
      <c r="K6" s="206"/>
      <c r="L6" s="206"/>
      <c r="M6" s="206"/>
      <c r="N6" s="206"/>
      <c r="O6" s="206"/>
      <c r="P6" s="206"/>
      <c r="Q6" s="206"/>
      <c r="R6" s="206"/>
      <c r="S6" s="206"/>
      <c r="T6" s="206"/>
      <c r="U6" s="206"/>
      <c r="V6" s="206"/>
      <c r="W6" s="206"/>
      <c r="X6" s="206"/>
    </row>
    <row r="7" spans="1:37" x14ac:dyDescent="0.2">
      <c r="A7" s="206">
        <v>22087000</v>
      </c>
      <c r="B7" s="206" t="s">
        <v>167</v>
      </c>
      <c r="C7" s="230">
        <v>1997170</v>
      </c>
      <c r="D7" s="230">
        <v>1432941</v>
      </c>
      <c r="E7" s="230">
        <v>19255212</v>
      </c>
      <c r="F7" s="230">
        <v>975288</v>
      </c>
      <c r="G7" s="230">
        <v>1440167</v>
      </c>
      <c r="H7" s="230">
        <v>39476</v>
      </c>
      <c r="I7" s="230">
        <v>35331</v>
      </c>
      <c r="J7" s="230">
        <v>70678</v>
      </c>
      <c r="K7" s="230">
        <v>193416</v>
      </c>
      <c r="L7" s="230">
        <v>137454</v>
      </c>
      <c r="M7" s="230">
        <v>30045</v>
      </c>
      <c r="N7" s="230">
        <v>135852</v>
      </c>
      <c r="O7" s="230">
        <v>139676</v>
      </c>
      <c r="P7" s="230">
        <v>96926</v>
      </c>
      <c r="Q7" s="230">
        <v>306660</v>
      </c>
      <c r="R7" s="230">
        <v>197938</v>
      </c>
      <c r="S7" s="230">
        <v>56711</v>
      </c>
      <c r="T7" s="230">
        <v>84814</v>
      </c>
      <c r="U7" s="230">
        <v>31779</v>
      </c>
      <c r="V7" s="230">
        <v>178620</v>
      </c>
      <c r="W7" s="230">
        <v>121814</v>
      </c>
      <c r="X7" s="230">
        <v>131398</v>
      </c>
      <c r="Y7" s="350"/>
      <c r="Z7" s="350"/>
      <c r="AA7" s="350"/>
      <c r="AB7" s="350"/>
      <c r="AC7" s="298"/>
      <c r="AD7" s="229"/>
      <c r="AE7" s="298"/>
      <c r="AF7" s="298"/>
    </row>
    <row r="8" spans="1:37" x14ac:dyDescent="0.2">
      <c r="A8" s="206">
        <v>22082090</v>
      </c>
      <c r="B8" s="206" t="s">
        <v>168</v>
      </c>
      <c r="C8" s="230">
        <v>7706</v>
      </c>
      <c r="D8" s="230">
        <v>6904</v>
      </c>
      <c r="E8" s="230">
        <v>20332</v>
      </c>
      <c r="F8" s="230">
        <v>8097</v>
      </c>
      <c r="G8" s="230">
        <v>1807</v>
      </c>
      <c r="H8" s="206">
        <v>0</v>
      </c>
      <c r="I8" s="206">
        <v>921</v>
      </c>
      <c r="J8" s="206">
        <v>42</v>
      </c>
      <c r="K8" s="206">
        <v>87</v>
      </c>
      <c r="L8" s="206">
        <v>2</v>
      </c>
      <c r="M8" s="206">
        <v>0</v>
      </c>
      <c r="N8" s="206">
        <v>424</v>
      </c>
      <c r="O8" s="206">
        <v>132</v>
      </c>
      <c r="P8" s="206">
        <v>100</v>
      </c>
      <c r="Q8" s="206">
        <v>0</v>
      </c>
      <c r="R8" s="206">
        <v>97</v>
      </c>
      <c r="S8" s="206">
        <v>0</v>
      </c>
      <c r="T8" s="206">
        <v>216</v>
      </c>
      <c r="U8" s="206">
        <v>0</v>
      </c>
      <c r="V8" s="206">
        <v>88</v>
      </c>
      <c r="W8" s="206">
        <v>0</v>
      </c>
      <c r="X8" s="206">
        <v>1</v>
      </c>
      <c r="Y8" s="229"/>
      <c r="Z8" s="229"/>
      <c r="AA8" s="229"/>
      <c r="AB8" s="298"/>
      <c r="AC8" s="298"/>
      <c r="AD8" s="138"/>
      <c r="AE8" s="350"/>
      <c r="AF8" s="350"/>
    </row>
    <row r="9" spans="1:37" x14ac:dyDescent="0.2">
      <c r="A9" s="206">
        <v>22089090</v>
      </c>
      <c r="B9" s="206" t="s">
        <v>169</v>
      </c>
      <c r="C9" s="230">
        <v>1812543</v>
      </c>
      <c r="D9" s="230">
        <v>233449</v>
      </c>
      <c r="E9" s="230">
        <v>479897</v>
      </c>
      <c r="F9" s="230">
        <v>498774</v>
      </c>
      <c r="G9" s="230">
        <v>452505</v>
      </c>
      <c r="H9" s="230">
        <v>84607</v>
      </c>
      <c r="I9" s="230">
        <v>48116</v>
      </c>
      <c r="J9" s="206">
        <v>678</v>
      </c>
      <c r="K9" s="230">
        <v>75618</v>
      </c>
      <c r="L9" s="230">
        <v>11648</v>
      </c>
      <c r="M9" s="230">
        <v>7153</v>
      </c>
      <c r="N9" s="230">
        <v>55371</v>
      </c>
      <c r="O9" s="230">
        <v>16305</v>
      </c>
      <c r="P9" s="230">
        <v>11610</v>
      </c>
      <c r="Q9" s="230">
        <v>35659</v>
      </c>
      <c r="R9" s="230">
        <v>49170</v>
      </c>
      <c r="S9" s="230">
        <v>56565</v>
      </c>
      <c r="T9" s="230">
        <v>14823</v>
      </c>
      <c r="U9" s="230">
        <v>22746</v>
      </c>
      <c r="V9" s="230">
        <v>33571</v>
      </c>
      <c r="W9" s="230">
        <v>124</v>
      </c>
      <c r="X9" s="230">
        <v>23136</v>
      </c>
      <c r="Y9" s="138"/>
      <c r="Z9" s="229"/>
      <c r="AA9" s="138"/>
      <c r="AB9" s="350"/>
      <c r="AC9" s="350"/>
      <c r="AD9" s="298"/>
      <c r="AE9" s="298"/>
      <c r="AF9" s="298"/>
    </row>
    <row r="10" spans="1:37" x14ac:dyDescent="0.2">
      <c r="A10" s="206">
        <v>22084000</v>
      </c>
      <c r="B10" s="206" t="s">
        <v>170</v>
      </c>
      <c r="C10" s="230">
        <v>5545092</v>
      </c>
      <c r="D10" s="230">
        <v>10673640</v>
      </c>
      <c r="E10" s="230">
        <v>12673394</v>
      </c>
      <c r="F10" s="230">
        <v>13311316</v>
      </c>
      <c r="G10" s="230">
        <v>15640457</v>
      </c>
      <c r="H10" s="230">
        <v>826596</v>
      </c>
      <c r="I10" s="230">
        <v>958564</v>
      </c>
      <c r="J10" s="230">
        <v>714401</v>
      </c>
      <c r="K10" s="230">
        <v>1002756</v>
      </c>
      <c r="L10" s="230">
        <v>1584833</v>
      </c>
      <c r="M10" s="230">
        <v>1126596</v>
      </c>
      <c r="N10" s="230">
        <v>1321223</v>
      </c>
      <c r="O10" s="230">
        <v>1732184</v>
      </c>
      <c r="P10" s="230">
        <v>1743943</v>
      </c>
      <c r="Q10" s="230">
        <v>1454988</v>
      </c>
      <c r="R10" s="230">
        <v>1293973</v>
      </c>
      <c r="S10" s="230">
        <v>1880393</v>
      </c>
      <c r="T10" s="230">
        <v>938600</v>
      </c>
      <c r="U10" s="230">
        <v>1134863</v>
      </c>
      <c r="V10" s="230">
        <v>1522064</v>
      </c>
      <c r="W10" s="230">
        <v>1299650</v>
      </c>
      <c r="X10" s="230">
        <v>1374262</v>
      </c>
      <c r="Y10" s="138"/>
      <c r="Z10" s="229"/>
      <c r="AA10" s="229"/>
      <c r="AB10" s="298"/>
      <c r="AC10" s="298"/>
      <c r="AD10" s="298"/>
      <c r="AE10" s="298"/>
      <c r="AF10" s="298"/>
    </row>
    <row r="11" spans="1:37" x14ac:dyDescent="0.2">
      <c r="A11" s="206">
        <v>22089010</v>
      </c>
      <c r="B11" s="206" t="s">
        <v>171</v>
      </c>
      <c r="C11" s="230">
        <v>406852</v>
      </c>
      <c r="D11" s="230">
        <v>416567</v>
      </c>
      <c r="E11" s="230">
        <v>333899</v>
      </c>
      <c r="F11" s="230">
        <v>997673</v>
      </c>
      <c r="G11" s="230">
        <v>816421</v>
      </c>
      <c r="H11" s="230">
        <v>41985</v>
      </c>
      <c r="I11" s="230">
        <v>17712</v>
      </c>
      <c r="J11" s="230">
        <v>51117</v>
      </c>
      <c r="K11" s="230">
        <v>86714</v>
      </c>
      <c r="L11" s="230">
        <v>78009</v>
      </c>
      <c r="M11" s="230">
        <v>22021</v>
      </c>
      <c r="N11" s="230">
        <v>80554</v>
      </c>
      <c r="O11" s="230">
        <v>59487</v>
      </c>
      <c r="P11" s="230">
        <v>84645</v>
      </c>
      <c r="Q11" s="230">
        <v>69307</v>
      </c>
      <c r="R11" s="230">
        <v>91858</v>
      </c>
      <c r="S11" s="230">
        <v>133009</v>
      </c>
      <c r="T11" s="230">
        <v>54714</v>
      </c>
      <c r="U11" s="230">
        <v>92409</v>
      </c>
      <c r="V11" s="230">
        <v>76587</v>
      </c>
      <c r="W11" s="230">
        <v>59058</v>
      </c>
      <c r="X11" s="230">
        <v>101100</v>
      </c>
      <c r="Y11" s="298"/>
      <c r="Z11" s="298"/>
      <c r="AA11" s="298"/>
      <c r="AB11" s="298"/>
      <c r="AC11" s="298"/>
      <c r="AD11" s="298"/>
      <c r="AE11" s="298"/>
      <c r="AF11" s="298"/>
    </row>
    <row r="12" spans="1:37" x14ac:dyDescent="0.2">
      <c r="A12" s="206">
        <v>22086000</v>
      </c>
      <c r="B12" s="206" t="s">
        <v>172</v>
      </c>
      <c r="C12" s="230">
        <v>645141</v>
      </c>
      <c r="D12" s="230">
        <v>1416577</v>
      </c>
      <c r="E12" s="230">
        <v>1285016</v>
      </c>
      <c r="F12" s="230">
        <v>1895598</v>
      </c>
      <c r="G12" s="230">
        <v>3169485</v>
      </c>
      <c r="H12" s="230">
        <v>175670</v>
      </c>
      <c r="I12" s="230">
        <v>126020</v>
      </c>
      <c r="J12" s="230">
        <v>126104</v>
      </c>
      <c r="K12" s="230">
        <v>230641</v>
      </c>
      <c r="L12" s="230">
        <v>191834</v>
      </c>
      <c r="M12" s="230">
        <v>272972</v>
      </c>
      <c r="N12" s="230">
        <v>516703</v>
      </c>
      <c r="O12" s="230">
        <v>283861</v>
      </c>
      <c r="P12" s="230">
        <v>181251</v>
      </c>
      <c r="Q12" s="230">
        <v>407089</v>
      </c>
      <c r="R12" s="230">
        <v>338682</v>
      </c>
      <c r="S12" s="230">
        <v>318653</v>
      </c>
      <c r="T12" s="230">
        <v>181984</v>
      </c>
      <c r="U12" s="230">
        <v>228564</v>
      </c>
      <c r="V12" s="230">
        <v>234176</v>
      </c>
      <c r="W12" s="230">
        <v>236167</v>
      </c>
      <c r="X12" s="230">
        <v>175757</v>
      </c>
      <c r="Y12" s="298"/>
      <c r="Z12" s="298"/>
      <c r="AA12" s="298"/>
      <c r="AB12" s="298"/>
      <c r="AC12" s="298"/>
      <c r="AD12" s="298"/>
      <c r="AE12" s="298"/>
      <c r="AF12" s="298"/>
    </row>
    <row r="13" spans="1:37" x14ac:dyDescent="0.2">
      <c r="A13" s="79">
        <v>22083000</v>
      </c>
      <c r="B13" s="79" t="s">
        <v>173</v>
      </c>
      <c r="C13" s="231">
        <v>3343663</v>
      </c>
      <c r="D13" s="231">
        <v>4638340</v>
      </c>
      <c r="E13" s="231">
        <v>3456507</v>
      </c>
      <c r="F13" s="231">
        <v>12418875</v>
      </c>
      <c r="G13" s="231">
        <v>3897513.5</v>
      </c>
      <c r="H13" s="231">
        <v>89351</v>
      </c>
      <c r="I13" s="231">
        <v>67428</v>
      </c>
      <c r="J13" s="231">
        <v>231265</v>
      </c>
      <c r="K13" s="231">
        <v>407259</v>
      </c>
      <c r="L13" s="231">
        <v>138863</v>
      </c>
      <c r="M13" s="231">
        <v>278061</v>
      </c>
      <c r="N13" s="231">
        <v>299568</v>
      </c>
      <c r="O13" s="231">
        <v>585791</v>
      </c>
      <c r="P13" s="231">
        <v>567752</v>
      </c>
      <c r="Q13" s="231">
        <v>691089</v>
      </c>
      <c r="R13" s="231">
        <v>323852</v>
      </c>
      <c r="S13" s="231">
        <v>217229</v>
      </c>
      <c r="T13" s="231">
        <v>258696</v>
      </c>
      <c r="U13" s="231">
        <v>209287</v>
      </c>
      <c r="V13" s="231">
        <v>235212</v>
      </c>
      <c r="W13" s="231">
        <v>378704</v>
      </c>
      <c r="X13" s="231">
        <v>286682</v>
      </c>
      <c r="Y13" s="298"/>
      <c r="Z13" s="298"/>
      <c r="AA13" s="298"/>
      <c r="AB13" s="298"/>
      <c r="AC13" s="298"/>
      <c r="AD13" s="298"/>
      <c r="AE13" s="298"/>
      <c r="AF13" s="298"/>
      <c r="AG13" s="298"/>
    </row>
    <row r="14" spans="1:37" x14ac:dyDescent="0.2">
      <c r="A14" s="75"/>
      <c r="B14" s="75"/>
      <c r="C14" s="527" t="s">
        <v>176</v>
      </c>
      <c r="D14" s="528"/>
      <c r="E14" s="528"/>
      <c r="F14" s="528"/>
      <c r="G14" s="528"/>
      <c r="H14" s="528"/>
      <c r="I14" s="528"/>
      <c r="J14" s="528"/>
      <c r="K14" s="528"/>
      <c r="L14" s="528"/>
      <c r="M14" s="528"/>
      <c r="N14" s="528"/>
      <c r="O14" s="528"/>
      <c r="P14" s="528"/>
      <c r="Q14" s="528"/>
      <c r="R14" s="528"/>
      <c r="S14" s="528"/>
      <c r="T14" s="528"/>
      <c r="U14" s="528"/>
      <c r="V14" s="529"/>
      <c r="X14" s="350"/>
      <c r="Y14" s="138"/>
      <c r="Z14" s="138"/>
    </row>
    <row r="15" spans="1:37" x14ac:dyDescent="0.2">
      <c r="A15" s="76">
        <v>22082010</v>
      </c>
      <c r="B15" s="76" t="s">
        <v>164</v>
      </c>
      <c r="C15" s="228">
        <v>180127</v>
      </c>
      <c r="D15" s="228">
        <v>416415</v>
      </c>
      <c r="E15" s="228">
        <v>370140</v>
      </c>
      <c r="F15" s="228">
        <v>360056</v>
      </c>
      <c r="G15" s="228">
        <v>611508</v>
      </c>
      <c r="H15" s="228">
        <v>79721</v>
      </c>
      <c r="I15" s="228">
        <v>16674</v>
      </c>
      <c r="J15" s="228">
        <v>89154</v>
      </c>
      <c r="K15" s="228">
        <v>15595</v>
      </c>
      <c r="L15" s="228">
        <v>21514</v>
      </c>
      <c r="M15" s="228">
        <v>43723</v>
      </c>
      <c r="N15" s="228">
        <v>26160</v>
      </c>
      <c r="O15" s="76">
        <v>1609</v>
      </c>
      <c r="P15" s="228">
        <v>58985</v>
      </c>
      <c r="Q15" s="228">
        <v>140871</v>
      </c>
      <c r="R15" s="228">
        <v>81386</v>
      </c>
      <c r="S15" s="228">
        <v>36111</v>
      </c>
      <c r="T15" s="228">
        <v>69210</v>
      </c>
      <c r="U15" s="228">
        <v>29276</v>
      </c>
      <c r="V15" s="228">
        <v>31543</v>
      </c>
      <c r="W15" s="228">
        <v>60193</v>
      </c>
      <c r="X15" s="228">
        <v>146889</v>
      </c>
      <c r="Y15" s="138"/>
      <c r="Z15" s="138"/>
    </row>
    <row r="16" spans="1:37" x14ac:dyDescent="0.2">
      <c r="A16" s="206">
        <v>22085010</v>
      </c>
      <c r="B16" s="206" t="s">
        <v>165</v>
      </c>
      <c r="C16" s="230">
        <v>332266</v>
      </c>
      <c r="D16" s="230">
        <v>546536</v>
      </c>
      <c r="E16" s="230">
        <v>337009</v>
      </c>
      <c r="F16" s="230">
        <v>444494</v>
      </c>
      <c r="G16" s="230">
        <v>518553</v>
      </c>
      <c r="H16" s="230">
        <v>42442</v>
      </c>
      <c r="I16" s="230">
        <v>93505</v>
      </c>
      <c r="J16" s="230">
        <v>7083</v>
      </c>
      <c r="K16" s="230">
        <v>24162</v>
      </c>
      <c r="L16" s="230">
        <v>8488</v>
      </c>
      <c r="M16" s="230">
        <v>21251</v>
      </c>
      <c r="N16" s="230">
        <v>17193</v>
      </c>
      <c r="O16" s="230">
        <v>47243</v>
      </c>
      <c r="P16" s="230">
        <v>105556</v>
      </c>
      <c r="Q16" s="230">
        <v>24642</v>
      </c>
      <c r="R16" s="230">
        <v>34448</v>
      </c>
      <c r="S16" s="230">
        <v>92533</v>
      </c>
      <c r="T16" s="230">
        <v>6533</v>
      </c>
      <c r="U16" s="206">
        <v>0</v>
      </c>
      <c r="V16" s="206">
        <v>77275</v>
      </c>
      <c r="W16" s="206">
        <v>27635</v>
      </c>
      <c r="X16" s="206">
        <v>27426</v>
      </c>
      <c r="Y16" s="138"/>
      <c r="Z16" s="138"/>
      <c r="AA16" s="138"/>
      <c r="AB16" s="138"/>
      <c r="AC16" s="138"/>
      <c r="AD16" s="138"/>
      <c r="AE16" s="138"/>
      <c r="AF16" s="138"/>
      <c r="AG16" s="138"/>
      <c r="AH16" s="138"/>
      <c r="AI16" s="299"/>
      <c r="AJ16" s="299"/>
    </row>
    <row r="17" spans="1:36" x14ac:dyDescent="0.2">
      <c r="A17" s="206">
        <v>22085020</v>
      </c>
      <c r="B17" s="206" t="s">
        <v>166</v>
      </c>
      <c r="C17" s="230">
        <v>1159</v>
      </c>
      <c r="D17" s="230">
        <v>13631</v>
      </c>
      <c r="E17" s="230">
        <v>14335</v>
      </c>
      <c r="F17" s="230">
        <v>14171</v>
      </c>
      <c r="G17" s="206">
        <v>0</v>
      </c>
      <c r="H17" s="206"/>
      <c r="I17" s="206"/>
      <c r="J17" s="206"/>
      <c r="K17" s="206"/>
      <c r="L17" s="206"/>
      <c r="M17" s="206"/>
      <c r="N17" s="206"/>
      <c r="O17" s="206"/>
      <c r="P17" s="206"/>
      <c r="Q17" s="206"/>
      <c r="R17" s="206"/>
      <c r="S17" s="206"/>
      <c r="T17" s="206"/>
      <c r="U17" s="206"/>
      <c r="V17" s="206"/>
      <c r="W17" s="206"/>
      <c r="X17" s="206"/>
      <c r="Y17" s="299"/>
      <c r="Z17" s="299"/>
      <c r="AA17" s="299"/>
      <c r="AB17" s="299"/>
      <c r="AC17" s="299"/>
      <c r="AD17" s="298"/>
      <c r="AE17" s="298"/>
      <c r="AF17" s="298"/>
      <c r="AG17" s="299"/>
      <c r="AH17" s="298"/>
      <c r="AI17" s="298"/>
      <c r="AJ17" s="298"/>
    </row>
    <row r="18" spans="1:36" x14ac:dyDescent="0.2">
      <c r="A18" s="206">
        <v>22087000</v>
      </c>
      <c r="B18" s="206" t="s">
        <v>167</v>
      </c>
      <c r="C18" s="230">
        <v>4990862</v>
      </c>
      <c r="D18" s="230">
        <v>6327651</v>
      </c>
      <c r="E18" s="230">
        <v>8844438</v>
      </c>
      <c r="F18" s="230">
        <v>3366183</v>
      </c>
      <c r="G18" s="230">
        <v>5538443</v>
      </c>
      <c r="H18" s="230">
        <v>161087</v>
      </c>
      <c r="I18" s="230">
        <v>137795</v>
      </c>
      <c r="J18" s="230">
        <v>260241</v>
      </c>
      <c r="K18" s="230">
        <v>641064</v>
      </c>
      <c r="L18" s="230">
        <v>492195</v>
      </c>
      <c r="M18" s="230">
        <v>197293</v>
      </c>
      <c r="N18" s="230">
        <v>438667</v>
      </c>
      <c r="O18" s="230">
        <v>502938</v>
      </c>
      <c r="P18" s="230">
        <v>328466</v>
      </c>
      <c r="Q18" s="230">
        <v>1470640</v>
      </c>
      <c r="R18" s="230">
        <v>607030</v>
      </c>
      <c r="S18" s="230">
        <v>301022</v>
      </c>
      <c r="T18" s="230">
        <v>235782</v>
      </c>
      <c r="U18" s="230">
        <v>145746</v>
      </c>
      <c r="V18" s="230">
        <v>602373</v>
      </c>
      <c r="W18" s="230">
        <v>480824</v>
      </c>
      <c r="X18" s="230">
        <v>552895</v>
      </c>
      <c r="Y18" s="299"/>
      <c r="Z18" s="299"/>
    </row>
    <row r="19" spans="1:36" x14ac:dyDescent="0.2">
      <c r="A19" s="206">
        <v>22082090</v>
      </c>
      <c r="B19" s="206" t="s">
        <v>168</v>
      </c>
      <c r="C19" s="230">
        <v>93572</v>
      </c>
      <c r="D19" s="230">
        <v>94320</v>
      </c>
      <c r="E19" s="230">
        <v>134679</v>
      </c>
      <c r="F19" s="230">
        <v>61878</v>
      </c>
      <c r="G19" s="230">
        <v>30309</v>
      </c>
      <c r="H19" s="206">
        <v>0</v>
      </c>
      <c r="I19" s="206">
        <v>15598</v>
      </c>
      <c r="J19" s="206">
        <v>423</v>
      </c>
      <c r="K19" s="206">
        <v>1227</v>
      </c>
      <c r="L19" s="206">
        <v>188</v>
      </c>
      <c r="M19" s="206">
        <v>0</v>
      </c>
      <c r="N19" s="206">
        <v>7953</v>
      </c>
      <c r="O19" s="206">
        <v>2452</v>
      </c>
      <c r="P19" s="206">
        <v>978</v>
      </c>
      <c r="Q19" s="206">
        <v>0</v>
      </c>
      <c r="R19" s="206">
        <v>1488</v>
      </c>
      <c r="S19" s="206">
        <v>0</v>
      </c>
      <c r="T19" s="206">
        <v>2705</v>
      </c>
      <c r="U19" s="206">
        <v>0</v>
      </c>
      <c r="V19" s="206">
        <v>979</v>
      </c>
      <c r="W19" s="206">
        <v>0</v>
      </c>
      <c r="X19" s="206">
        <v>591</v>
      </c>
      <c r="Y19" s="299"/>
      <c r="Z19" s="299"/>
    </row>
    <row r="20" spans="1:36" x14ac:dyDescent="0.2">
      <c r="A20" s="206">
        <v>22089090</v>
      </c>
      <c r="B20" s="206" t="s">
        <v>169</v>
      </c>
      <c r="C20" s="230">
        <v>269930</v>
      </c>
      <c r="D20" s="230">
        <v>412303</v>
      </c>
      <c r="E20" s="230">
        <v>1196497</v>
      </c>
      <c r="F20" s="230">
        <v>1294235</v>
      </c>
      <c r="G20" s="230">
        <v>1186210</v>
      </c>
      <c r="H20" s="230">
        <v>173047</v>
      </c>
      <c r="I20" s="230">
        <v>58692</v>
      </c>
      <c r="J20" s="206">
        <v>2949</v>
      </c>
      <c r="K20" s="230">
        <v>139865</v>
      </c>
      <c r="L20" s="230">
        <v>71405</v>
      </c>
      <c r="M20" s="230">
        <v>39540</v>
      </c>
      <c r="N20" s="230">
        <v>214394</v>
      </c>
      <c r="O20" s="230">
        <v>47246</v>
      </c>
      <c r="P20" s="230">
        <v>33024</v>
      </c>
      <c r="Q20" s="230">
        <v>161064</v>
      </c>
      <c r="R20" s="230">
        <v>86186</v>
      </c>
      <c r="S20" s="230">
        <v>158792</v>
      </c>
      <c r="T20" s="230">
        <v>68362</v>
      </c>
      <c r="U20" s="230">
        <v>78759</v>
      </c>
      <c r="V20" s="230">
        <v>128111</v>
      </c>
      <c r="W20" s="230">
        <v>2811</v>
      </c>
      <c r="X20" s="230">
        <v>78004</v>
      </c>
      <c r="Y20" s="299"/>
      <c r="Z20" s="299"/>
    </row>
    <row r="21" spans="1:36" x14ac:dyDescent="0.2">
      <c r="A21" s="206">
        <v>22084000</v>
      </c>
      <c r="B21" s="206" t="s">
        <v>170</v>
      </c>
      <c r="C21" s="230">
        <v>13616035</v>
      </c>
      <c r="D21" s="230">
        <v>27135069</v>
      </c>
      <c r="E21" s="230">
        <v>34489864</v>
      </c>
      <c r="F21" s="230">
        <v>38284342</v>
      </c>
      <c r="G21" s="230">
        <v>46450309</v>
      </c>
      <c r="H21" s="230">
        <v>2217568</v>
      </c>
      <c r="I21" s="230">
        <v>2842530</v>
      </c>
      <c r="J21" s="230">
        <v>2331123</v>
      </c>
      <c r="K21" s="230">
        <v>2862092</v>
      </c>
      <c r="L21" s="230">
        <v>4582519</v>
      </c>
      <c r="M21" s="230">
        <v>3135354</v>
      </c>
      <c r="N21" s="230">
        <v>3879323</v>
      </c>
      <c r="O21" s="230">
        <v>4983391</v>
      </c>
      <c r="P21" s="230">
        <v>5180267</v>
      </c>
      <c r="Q21" s="230">
        <v>4451307</v>
      </c>
      <c r="R21" s="230">
        <v>4122276</v>
      </c>
      <c r="S21" s="230">
        <v>5862553</v>
      </c>
      <c r="T21" s="230">
        <v>3529725</v>
      </c>
      <c r="U21" s="230">
        <v>3600807</v>
      </c>
      <c r="V21" s="230">
        <v>4471111</v>
      </c>
      <c r="W21" s="230">
        <v>4026910</v>
      </c>
      <c r="X21" s="230">
        <v>4250377</v>
      </c>
      <c r="Y21" s="299"/>
      <c r="Z21" s="299"/>
    </row>
    <row r="22" spans="1:36" x14ac:dyDescent="0.2">
      <c r="A22" s="206">
        <v>22089010</v>
      </c>
      <c r="B22" s="206" t="s">
        <v>171</v>
      </c>
      <c r="C22" s="230">
        <v>1250132</v>
      </c>
      <c r="D22" s="230">
        <v>1195259</v>
      </c>
      <c r="E22" s="230">
        <v>1183190</v>
      </c>
      <c r="F22" s="230">
        <v>1719865</v>
      </c>
      <c r="G22" s="230">
        <v>3099217</v>
      </c>
      <c r="H22" s="230">
        <v>163802</v>
      </c>
      <c r="I22" s="230">
        <v>71131</v>
      </c>
      <c r="J22" s="230">
        <v>214854</v>
      </c>
      <c r="K22" s="230">
        <v>284424</v>
      </c>
      <c r="L22" s="230">
        <v>256224</v>
      </c>
      <c r="M22" s="230">
        <v>80015</v>
      </c>
      <c r="N22" s="230">
        <v>280280</v>
      </c>
      <c r="O22" s="230">
        <v>262487</v>
      </c>
      <c r="P22" s="230">
        <v>296043</v>
      </c>
      <c r="Q22" s="230">
        <v>263155</v>
      </c>
      <c r="R22" s="230">
        <v>374926</v>
      </c>
      <c r="S22" s="230">
        <v>551870</v>
      </c>
      <c r="T22" s="230">
        <v>198369</v>
      </c>
      <c r="U22" s="230">
        <v>357478</v>
      </c>
      <c r="V22" s="230">
        <v>288469</v>
      </c>
      <c r="W22" s="230">
        <v>210459</v>
      </c>
      <c r="X22" s="230">
        <v>338388</v>
      </c>
    </row>
    <row r="23" spans="1:36" x14ac:dyDescent="0.2">
      <c r="A23" s="206">
        <v>22086000</v>
      </c>
      <c r="B23" s="206" t="s">
        <v>172</v>
      </c>
      <c r="C23" s="230">
        <v>1830892</v>
      </c>
      <c r="D23" s="230">
        <v>4110499</v>
      </c>
      <c r="E23" s="230">
        <v>5793749</v>
      </c>
      <c r="F23" s="230">
        <v>6014712</v>
      </c>
      <c r="G23" s="230">
        <v>9253515</v>
      </c>
      <c r="H23" s="230">
        <v>617237</v>
      </c>
      <c r="I23" s="230">
        <v>409299</v>
      </c>
      <c r="J23" s="230">
        <v>338452</v>
      </c>
      <c r="K23" s="230">
        <v>632259</v>
      </c>
      <c r="L23" s="230">
        <v>549733</v>
      </c>
      <c r="M23" s="230">
        <v>671807</v>
      </c>
      <c r="N23" s="230">
        <v>1489914</v>
      </c>
      <c r="O23" s="230">
        <v>788199</v>
      </c>
      <c r="P23" s="230">
        <v>627148</v>
      </c>
      <c r="Q23" s="230">
        <v>1232058</v>
      </c>
      <c r="R23" s="230">
        <v>1032067</v>
      </c>
      <c r="S23" s="230">
        <v>865336</v>
      </c>
      <c r="T23" s="230">
        <v>718686</v>
      </c>
      <c r="U23" s="230">
        <v>692172</v>
      </c>
      <c r="V23" s="230">
        <v>709427</v>
      </c>
      <c r="W23" s="230">
        <v>680293</v>
      </c>
      <c r="X23" s="230">
        <v>657573</v>
      </c>
    </row>
    <row r="24" spans="1:36" x14ac:dyDescent="0.2">
      <c r="A24" s="79">
        <v>22083000</v>
      </c>
      <c r="B24" s="79" t="s">
        <v>173</v>
      </c>
      <c r="C24" s="231">
        <v>14835968</v>
      </c>
      <c r="D24" s="231">
        <v>21896499</v>
      </c>
      <c r="E24" s="231">
        <v>16824053</v>
      </c>
      <c r="F24" s="231">
        <v>19784158</v>
      </c>
      <c r="G24" s="231">
        <v>21967276</v>
      </c>
      <c r="H24" s="231">
        <v>334875</v>
      </c>
      <c r="I24" s="231">
        <v>315615</v>
      </c>
      <c r="J24" s="231">
        <v>1039867</v>
      </c>
      <c r="K24" s="231">
        <v>2438959</v>
      </c>
      <c r="L24" s="231">
        <v>772837</v>
      </c>
      <c r="M24" s="231">
        <v>1479690</v>
      </c>
      <c r="N24" s="231">
        <v>1543715</v>
      </c>
      <c r="O24" s="231">
        <v>2808349</v>
      </c>
      <c r="P24" s="231">
        <v>3607489</v>
      </c>
      <c r="Q24" s="231">
        <v>4334561</v>
      </c>
      <c r="R24" s="231">
        <v>1764418</v>
      </c>
      <c r="S24" s="231">
        <v>1526894</v>
      </c>
      <c r="T24" s="231">
        <v>1345423</v>
      </c>
      <c r="U24" s="231">
        <v>1490557</v>
      </c>
      <c r="V24" s="231">
        <v>1147557</v>
      </c>
      <c r="W24" s="231">
        <v>2565660</v>
      </c>
      <c r="X24" s="231">
        <v>1946644</v>
      </c>
    </row>
    <row r="25" spans="1:36" x14ac:dyDescent="0.2">
      <c r="A25" s="75"/>
      <c r="B25" s="75"/>
      <c r="C25" s="527" t="s">
        <v>175</v>
      </c>
      <c r="D25" s="528"/>
      <c r="E25" s="528"/>
      <c r="F25" s="528"/>
      <c r="G25" s="528"/>
      <c r="H25" s="528"/>
      <c r="I25" s="528"/>
      <c r="J25" s="528"/>
      <c r="K25" s="528"/>
      <c r="L25" s="528"/>
      <c r="M25" s="528"/>
      <c r="N25" s="528"/>
      <c r="O25" s="528"/>
      <c r="P25" s="528"/>
      <c r="Q25" s="528"/>
      <c r="R25" s="528"/>
      <c r="S25" s="528"/>
      <c r="T25" s="528"/>
      <c r="U25" s="528"/>
      <c r="V25" s="529"/>
      <c r="X25" s="350"/>
    </row>
    <row r="26" spans="1:36" x14ac:dyDescent="0.2">
      <c r="A26" s="76">
        <v>22082010</v>
      </c>
      <c r="B26" s="76" t="s">
        <v>164</v>
      </c>
      <c r="C26" s="232">
        <f t="shared" ref="C26:U26" si="0">C15/C4</f>
        <v>6.7407753910635435</v>
      </c>
      <c r="D26" s="232">
        <f t="shared" si="0"/>
        <v>6.8664358149888693</v>
      </c>
      <c r="E26" s="232">
        <f t="shared" si="0"/>
        <v>6.6116499651679979</v>
      </c>
      <c r="F26" s="232">
        <f t="shared" si="0"/>
        <v>4.6967910253065481</v>
      </c>
      <c r="G26" s="232">
        <f t="shared" si="0"/>
        <v>7.5600281874714108</v>
      </c>
      <c r="H26" s="232">
        <f t="shared" si="0"/>
        <v>11.545401882693699</v>
      </c>
      <c r="I26" s="232">
        <f t="shared" si="0"/>
        <v>5.1814791796146675</v>
      </c>
      <c r="J26" s="232">
        <f t="shared" si="0"/>
        <v>8.465058868211166</v>
      </c>
      <c r="K26" s="232">
        <f t="shared" si="0"/>
        <v>7.0629528985507246</v>
      </c>
      <c r="L26" s="232">
        <f t="shared" si="0"/>
        <v>4.8183650615901454</v>
      </c>
      <c r="M26" s="232">
        <f t="shared" si="0"/>
        <v>3.8491944713443087</v>
      </c>
      <c r="N26" s="232">
        <f t="shared" si="0"/>
        <v>11.037974683544304</v>
      </c>
      <c r="O26" s="232">
        <f t="shared" si="0"/>
        <v>17.489130434782609</v>
      </c>
      <c r="P26" s="232">
        <f t="shared" si="0"/>
        <v>11.16928612005302</v>
      </c>
      <c r="Q26" s="232">
        <f t="shared" si="0"/>
        <v>6.1102147039687704</v>
      </c>
      <c r="R26" s="232">
        <f t="shared" si="0"/>
        <v>10.205141065830722</v>
      </c>
      <c r="S26" s="232">
        <f t="shared" si="0"/>
        <v>10.540280210157619</v>
      </c>
      <c r="T26" s="232">
        <f t="shared" si="0"/>
        <v>4.3926123381568924</v>
      </c>
      <c r="U26" s="232">
        <f t="shared" si="0"/>
        <v>3.4240935672514619</v>
      </c>
      <c r="V26" s="232">
        <f>V15/V4</f>
        <v>4.5125894134477829</v>
      </c>
      <c r="W26" s="232">
        <f t="shared" ref="W26:X35" si="1">W15/W4</f>
        <v>5.8163107546622861</v>
      </c>
      <c r="X26" s="232">
        <f t="shared" si="1"/>
        <v>9.9128762316102037</v>
      </c>
    </row>
    <row r="27" spans="1:36" x14ac:dyDescent="0.2">
      <c r="A27" s="206">
        <v>22085010</v>
      </c>
      <c r="B27" s="206" t="s">
        <v>165</v>
      </c>
      <c r="C27" s="233">
        <f t="shared" ref="C27:T27" si="2">C16/C5</f>
        <v>3.3219623878985414</v>
      </c>
      <c r="D27" s="233">
        <f t="shared" si="2"/>
        <v>3.5317122344928302</v>
      </c>
      <c r="E27" s="233">
        <f t="shared" si="2"/>
        <v>3.9971178821771258</v>
      </c>
      <c r="F27" s="233">
        <f t="shared" si="2"/>
        <v>4.2567491213453232</v>
      </c>
      <c r="G27" s="233">
        <f t="shared" si="2"/>
        <v>4.2383793636133289</v>
      </c>
      <c r="H27" s="233">
        <f t="shared" si="2"/>
        <v>6.4024739779755615</v>
      </c>
      <c r="I27" s="233">
        <f t="shared" si="2"/>
        <v>3.4447760094311817</v>
      </c>
      <c r="J27" s="233">
        <f t="shared" si="2"/>
        <v>1.8283427981414559</v>
      </c>
      <c r="K27" s="233">
        <f t="shared" si="2"/>
        <v>6.5144243731464009</v>
      </c>
      <c r="L27" s="233">
        <f t="shared" si="2"/>
        <v>2.5397965290245361</v>
      </c>
      <c r="M27" s="233">
        <f t="shared" si="2"/>
        <v>3.9295488165680474</v>
      </c>
      <c r="N27" s="233">
        <f t="shared" si="2"/>
        <v>3.6044025157232706</v>
      </c>
      <c r="O27" s="233">
        <f t="shared" si="2"/>
        <v>4.9242234730039609</v>
      </c>
      <c r="P27" s="233">
        <f t="shared" si="2"/>
        <v>4.7966918113241839</v>
      </c>
      <c r="Q27" s="233">
        <f t="shared" si="2"/>
        <v>3.3214718964820058</v>
      </c>
      <c r="R27" s="233">
        <f t="shared" si="2"/>
        <v>3.6383607942543303</v>
      </c>
      <c r="S27" s="233">
        <f t="shared" si="2"/>
        <v>4.875032927664507</v>
      </c>
      <c r="T27" s="233">
        <f t="shared" si="2"/>
        <v>2.4944635357006493</v>
      </c>
      <c r="U27" s="233"/>
      <c r="V27" s="233">
        <f>V16/V5</f>
        <v>4.2008698015765153</v>
      </c>
      <c r="W27" s="233">
        <f t="shared" si="1"/>
        <v>4.1606443842216203</v>
      </c>
      <c r="X27" s="233">
        <f t="shared" si="1"/>
        <v>7.19653634216741</v>
      </c>
    </row>
    <row r="28" spans="1:36" x14ac:dyDescent="0.2">
      <c r="A28" s="206">
        <v>22085020</v>
      </c>
      <c r="B28" s="206" t="s">
        <v>166</v>
      </c>
      <c r="C28" s="233">
        <f>C17/C6</f>
        <v>1.1198067632850242</v>
      </c>
      <c r="D28" s="233">
        <f>D17/D6</f>
        <v>1.1080312144366771</v>
      </c>
      <c r="E28" s="233">
        <f>E17/E6</f>
        <v>1.4158024691358024</v>
      </c>
      <c r="F28" s="233">
        <f>F17/F6</f>
        <v>9.0261146496815279</v>
      </c>
      <c r="G28" s="233"/>
      <c r="H28" s="233"/>
      <c r="I28" s="233"/>
      <c r="J28" s="233"/>
      <c r="K28" s="233"/>
      <c r="L28" s="233"/>
      <c r="M28" s="233"/>
      <c r="N28" s="233"/>
      <c r="O28" s="233"/>
      <c r="P28" s="233"/>
      <c r="Q28" s="233"/>
      <c r="R28" s="233"/>
      <c r="S28" s="233"/>
      <c r="T28" s="233"/>
      <c r="U28" s="233"/>
      <c r="V28" s="233"/>
      <c r="W28" s="233"/>
      <c r="X28" s="233"/>
    </row>
    <row r="29" spans="1:36" x14ac:dyDescent="0.2">
      <c r="A29" s="206">
        <v>22087000</v>
      </c>
      <c r="B29" s="206" t="s">
        <v>167</v>
      </c>
      <c r="C29" s="233">
        <f t="shared" ref="C29:V29" si="3">C18/C7</f>
        <v>2.4989670383592784</v>
      </c>
      <c r="D29" s="233">
        <f t="shared" si="3"/>
        <v>4.4158489428385401</v>
      </c>
      <c r="E29" s="233">
        <f t="shared" si="3"/>
        <v>0.45932696040947252</v>
      </c>
      <c r="F29" s="233">
        <f t="shared" si="3"/>
        <v>3.4514758717425007</v>
      </c>
      <c r="G29" s="233">
        <f t="shared" si="3"/>
        <v>3.8456949784295849</v>
      </c>
      <c r="H29" s="233">
        <f t="shared" si="3"/>
        <v>4.0806312696321818</v>
      </c>
      <c r="I29" s="233">
        <f t="shared" si="3"/>
        <v>3.9001160453992245</v>
      </c>
      <c r="J29" s="233">
        <f t="shared" si="3"/>
        <v>3.6820651404963356</v>
      </c>
      <c r="K29" s="233">
        <f t="shared" si="3"/>
        <v>3.3144310708524629</v>
      </c>
      <c r="L29" s="233">
        <f t="shared" si="3"/>
        <v>3.5807979396743637</v>
      </c>
      <c r="M29" s="233">
        <f t="shared" si="3"/>
        <v>6.5665834581461144</v>
      </c>
      <c r="N29" s="233">
        <f t="shared" si="3"/>
        <v>3.2290065659688483</v>
      </c>
      <c r="O29" s="233">
        <f t="shared" si="3"/>
        <v>3.6007474440848823</v>
      </c>
      <c r="P29" s="233">
        <f t="shared" si="3"/>
        <v>3.388832717743433</v>
      </c>
      <c r="Q29" s="233">
        <f t="shared" si="3"/>
        <v>4.7956694710754579</v>
      </c>
      <c r="R29" s="233">
        <f t="shared" si="3"/>
        <v>3.066768382018612</v>
      </c>
      <c r="S29" s="233">
        <f t="shared" si="3"/>
        <v>5.3080002115991602</v>
      </c>
      <c r="T29" s="233">
        <f t="shared" si="3"/>
        <v>2.7799891527342182</v>
      </c>
      <c r="U29" s="233">
        <f t="shared" si="3"/>
        <v>4.5862361937128293</v>
      </c>
      <c r="V29" s="233">
        <f t="shared" si="3"/>
        <v>3.3723715149479343</v>
      </c>
      <c r="W29" s="233">
        <f t="shared" si="1"/>
        <v>3.9471981874004629</v>
      </c>
      <c r="X29" s="233">
        <f t="shared" si="1"/>
        <v>4.2077885508150805</v>
      </c>
    </row>
    <row r="30" spans="1:36" x14ac:dyDescent="0.2">
      <c r="A30" s="206">
        <v>22082090</v>
      </c>
      <c r="B30" s="206" t="s">
        <v>168</v>
      </c>
      <c r="C30" s="233">
        <f t="shared" ref="C30:T30" si="4">C19/C8</f>
        <v>12.142745912276148</v>
      </c>
      <c r="D30" s="233">
        <f t="shared" si="4"/>
        <v>13.661645422943222</v>
      </c>
      <c r="E30" s="233">
        <f t="shared" si="4"/>
        <v>6.6239917371630925</v>
      </c>
      <c r="F30" s="233">
        <f t="shared" si="4"/>
        <v>7.6420896628380879</v>
      </c>
      <c r="G30" s="233">
        <f t="shared" si="4"/>
        <v>16.77310459324848</v>
      </c>
      <c r="H30" s="233"/>
      <c r="I30" s="233">
        <f t="shared" si="4"/>
        <v>16.935939196525517</v>
      </c>
      <c r="J30" s="233">
        <f t="shared" si="4"/>
        <v>10.071428571428571</v>
      </c>
      <c r="K30" s="233">
        <f t="shared" si="4"/>
        <v>14.103448275862069</v>
      </c>
      <c r="L30" s="233">
        <f t="shared" si="4"/>
        <v>94</v>
      </c>
      <c r="M30" s="233"/>
      <c r="N30" s="233">
        <f t="shared" si="4"/>
        <v>18.757075471698112</v>
      </c>
      <c r="O30" s="233">
        <f t="shared" si="4"/>
        <v>18.575757575757574</v>
      </c>
      <c r="P30" s="233">
        <f t="shared" si="4"/>
        <v>9.7799999999999994</v>
      </c>
      <c r="Q30" s="233"/>
      <c r="R30" s="233">
        <f t="shared" si="4"/>
        <v>15.340206185567011</v>
      </c>
      <c r="S30" s="233"/>
      <c r="T30" s="233">
        <f t="shared" si="4"/>
        <v>12.523148148148149</v>
      </c>
      <c r="U30" s="233"/>
      <c r="V30" s="233">
        <f>V19/V8</f>
        <v>11.125</v>
      </c>
      <c r="W30" s="233"/>
      <c r="X30" s="233"/>
    </row>
    <row r="31" spans="1:36" x14ac:dyDescent="0.2">
      <c r="A31" s="206">
        <v>22089090</v>
      </c>
      <c r="B31" s="206" t="s">
        <v>169</v>
      </c>
      <c r="C31" s="233">
        <f t="shared" ref="C31:V31" si="5">C20/C9</f>
        <v>0.14892336347330795</v>
      </c>
      <c r="D31" s="233">
        <f t="shared" si="5"/>
        <v>1.7661373576241493</v>
      </c>
      <c r="E31" s="233">
        <f t="shared" si="5"/>
        <v>2.4932370904589942</v>
      </c>
      <c r="F31" s="233">
        <f t="shared" si="5"/>
        <v>2.5948325293619958</v>
      </c>
      <c r="G31" s="233">
        <f t="shared" si="5"/>
        <v>2.6214295974630115</v>
      </c>
      <c r="H31" s="233">
        <f t="shared" si="5"/>
        <v>2.0453035800820265</v>
      </c>
      <c r="I31" s="233">
        <f t="shared" si="5"/>
        <v>1.2198021448166929</v>
      </c>
      <c r="J31" s="233">
        <f t="shared" si="5"/>
        <v>4.3495575221238942</v>
      </c>
      <c r="K31" s="233">
        <f t="shared" si="5"/>
        <v>1.8496257504826894</v>
      </c>
      <c r="L31" s="233">
        <f t="shared" si="5"/>
        <v>6.1302369505494507</v>
      </c>
      <c r="M31" s="233">
        <f t="shared" si="5"/>
        <v>5.5277505941562977</v>
      </c>
      <c r="N31" s="233">
        <f t="shared" si="5"/>
        <v>3.8719546332917951</v>
      </c>
      <c r="O31" s="233">
        <f t="shared" si="5"/>
        <v>2.8976387611162222</v>
      </c>
      <c r="P31" s="233">
        <f t="shared" si="5"/>
        <v>2.8444444444444446</v>
      </c>
      <c r="Q31" s="233">
        <f t="shared" si="5"/>
        <v>4.5167839816035222</v>
      </c>
      <c r="R31" s="233">
        <f t="shared" si="5"/>
        <v>1.7528167581858858</v>
      </c>
      <c r="S31" s="233">
        <f t="shared" si="5"/>
        <v>2.8072482984177496</v>
      </c>
      <c r="T31" s="233">
        <f t="shared" si="5"/>
        <v>4.6118869324698109</v>
      </c>
      <c r="U31" s="233">
        <f t="shared" si="5"/>
        <v>3.462542864679504</v>
      </c>
      <c r="V31" s="233">
        <f t="shared" si="5"/>
        <v>3.8161210568645556</v>
      </c>
      <c r="W31" s="233">
        <f t="shared" si="1"/>
        <v>22.669354838709676</v>
      </c>
      <c r="X31" s="233">
        <f t="shared" si="1"/>
        <v>3.3715421853388658</v>
      </c>
    </row>
    <row r="32" spans="1:36" x14ac:dyDescent="0.2">
      <c r="A32" s="206">
        <v>22084000</v>
      </c>
      <c r="B32" s="206" t="s">
        <v>170</v>
      </c>
      <c r="C32" s="233">
        <f t="shared" ref="C32:V32" si="6">C21/C10</f>
        <v>2.4555111078409522</v>
      </c>
      <c r="D32" s="233">
        <f t="shared" si="6"/>
        <v>2.5422507223402699</v>
      </c>
      <c r="E32" s="233">
        <f t="shared" si="6"/>
        <v>2.7214386296204474</v>
      </c>
      <c r="F32" s="233">
        <f t="shared" si="6"/>
        <v>2.8760749125030163</v>
      </c>
      <c r="G32" s="233">
        <f t="shared" si="6"/>
        <v>2.969881826343054</v>
      </c>
      <c r="H32" s="233">
        <f t="shared" si="6"/>
        <v>2.6827712691568797</v>
      </c>
      <c r="I32" s="233">
        <f t="shared" si="6"/>
        <v>2.965404500899262</v>
      </c>
      <c r="J32" s="233">
        <f t="shared" si="6"/>
        <v>3.2630455444491258</v>
      </c>
      <c r="K32" s="233">
        <f t="shared" si="6"/>
        <v>2.8542257538224654</v>
      </c>
      <c r="L32" s="233">
        <f t="shared" si="6"/>
        <v>2.8914838345743683</v>
      </c>
      <c r="M32" s="233">
        <f t="shared" si="6"/>
        <v>2.7830331369896575</v>
      </c>
      <c r="N32" s="233">
        <f t="shared" si="6"/>
        <v>2.9361606632642636</v>
      </c>
      <c r="O32" s="233">
        <f t="shared" si="6"/>
        <v>2.876940902352175</v>
      </c>
      <c r="P32" s="233">
        <f t="shared" si="6"/>
        <v>2.9704336666966751</v>
      </c>
      <c r="Q32" s="233">
        <f t="shared" si="6"/>
        <v>3.059342757466041</v>
      </c>
      <c r="R32" s="233">
        <f t="shared" si="6"/>
        <v>3.1857511710058866</v>
      </c>
      <c r="S32" s="233">
        <f t="shared" si="6"/>
        <v>3.1177275175987149</v>
      </c>
      <c r="T32" s="233">
        <f t="shared" si="6"/>
        <v>3.7606275303643724</v>
      </c>
      <c r="U32" s="233">
        <f t="shared" si="6"/>
        <v>3.1729001650419479</v>
      </c>
      <c r="V32" s="233">
        <f t="shared" si="6"/>
        <v>2.9375315361246308</v>
      </c>
      <c r="W32" s="233">
        <f t="shared" si="1"/>
        <v>3.0984572769591812</v>
      </c>
      <c r="X32" s="233">
        <f t="shared" si="1"/>
        <v>3.0928432860691775</v>
      </c>
    </row>
    <row r="33" spans="1:24" x14ac:dyDescent="0.2">
      <c r="A33" s="206">
        <v>22089010</v>
      </c>
      <c r="B33" s="206" t="s">
        <v>171</v>
      </c>
      <c r="C33" s="233">
        <f t="shared" ref="C33:V33" si="7">C22/C11</f>
        <v>3.0726947391188935</v>
      </c>
      <c r="D33" s="233">
        <f t="shared" si="7"/>
        <v>2.8693079384588795</v>
      </c>
      <c r="E33" s="233">
        <f t="shared" si="7"/>
        <v>3.5435565844761441</v>
      </c>
      <c r="F33" s="233">
        <f t="shared" si="7"/>
        <v>1.7238764605236385</v>
      </c>
      <c r="G33" s="233">
        <f t="shared" si="7"/>
        <v>3.7961015211514648</v>
      </c>
      <c r="H33" s="233">
        <f t="shared" si="7"/>
        <v>3.9014409908300585</v>
      </c>
      <c r="I33" s="233">
        <f t="shared" si="7"/>
        <v>4.0159778681120146</v>
      </c>
      <c r="J33" s="233">
        <f t="shared" si="7"/>
        <v>4.2031809378484652</v>
      </c>
      <c r="K33" s="233">
        <f t="shared" si="7"/>
        <v>3.2800239868994625</v>
      </c>
      <c r="L33" s="233">
        <f t="shared" si="7"/>
        <v>3.2845440910664152</v>
      </c>
      <c r="M33" s="233">
        <f t="shared" si="7"/>
        <v>3.6335770400980882</v>
      </c>
      <c r="N33" s="233">
        <f t="shared" si="7"/>
        <v>3.479405119547136</v>
      </c>
      <c r="O33" s="233">
        <f t="shared" si="7"/>
        <v>4.4125102963672731</v>
      </c>
      <c r="P33" s="233">
        <f t="shared" si="7"/>
        <v>3.4974658869395712</v>
      </c>
      <c r="Q33" s="233">
        <f t="shared" si="7"/>
        <v>3.7969469173387971</v>
      </c>
      <c r="R33" s="233">
        <f t="shared" si="7"/>
        <v>4.0815824424655442</v>
      </c>
      <c r="S33" s="233">
        <f t="shared" si="7"/>
        <v>4.1491177288754892</v>
      </c>
      <c r="T33" s="233">
        <f t="shared" si="7"/>
        <v>3.6255620133786599</v>
      </c>
      <c r="U33" s="233">
        <f t="shared" si="7"/>
        <v>3.8684327284138993</v>
      </c>
      <c r="V33" s="233">
        <f t="shared" si="7"/>
        <v>3.7665530703644223</v>
      </c>
      <c r="W33" s="233">
        <f t="shared" si="1"/>
        <v>3.563598496393376</v>
      </c>
      <c r="X33" s="233">
        <f t="shared" si="1"/>
        <v>3.3470623145400595</v>
      </c>
    </row>
    <row r="34" spans="1:24" x14ac:dyDescent="0.2">
      <c r="A34" s="206">
        <v>22086000</v>
      </c>
      <c r="B34" s="206" t="s">
        <v>172</v>
      </c>
      <c r="C34" s="233">
        <f t="shared" ref="C34:V34" si="8">C23/C12</f>
        <v>2.8379718542148149</v>
      </c>
      <c r="D34" s="233">
        <f t="shared" si="8"/>
        <v>2.9017123672063008</v>
      </c>
      <c r="E34" s="233">
        <f t="shared" si="8"/>
        <v>4.5086979461734327</v>
      </c>
      <c r="F34" s="233">
        <f t="shared" si="8"/>
        <v>3.1729892097375076</v>
      </c>
      <c r="G34" s="233">
        <f t="shared" si="8"/>
        <v>2.9195642194236604</v>
      </c>
      <c r="H34" s="233">
        <f t="shared" si="8"/>
        <v>3.5136164399157512</v>
      </c>
      <c r="I34" s="233">
        <f t="shared" si="8"/>
        <v>3.2478892239327091</v>
      </c>
      <c r="J34" s="233">
        <f t="shared" si="8"/>
        <v>2.6839116919368142</v>
      </c>
      <c r="K34" s="233">
        <f t="shared" si="8"/>
        <v>2.7413122558434972</v>
      </c>
      <c r="L34" s="233">
        <f t="shared" si="8"/>
        <v>2.8656703191300812</v>
      </c>
      <c r="M34" s="233">
        <f t="shared" si="8"/>
        <v>2.4610839206951627</v>
      </c>
      <c r="N34" s="233">
        <f t="shared" si="8"/>
        <v>2.8835017408453214</v>
      </c>
      <c r="O34" s="233">
        <f t="shared" si="8"/>
        <v>2.7767076139378077</v>
      </c>
      <c r="P34" s="233">
        <f t="shared" si="8"/>
        <v>3.4601078063017585</v>
      </c>
      <c r="Q34" s="233">
        <f t="shared" si="8"/>
        <v>3.0265077169857206</v>
      </c>
      <c r="R34" s="233">
        <f t="shared" si="8"/>
        <v>3.0473039606474508</v>
      </c>
      <c r="S34" s="233">
        <f t="shared" si="8"/>
        <v>2.7156060040231851</v>
      </c>
      <c r="T34" s="233">
        <f t="shared" si="8"/>
        <v>3.9491713557235801</v>
      </c>
      <c r="U34" s="233">
        <f t="shared" si="8"/>
        <v>3.0283509214049458</v>
      </c>
      <c r="V34" s="233">
        <f t="shared" si="8"/>
        <v>3.0294607474719868</v>
      </c>
      <c r="W34" s="233">
        <f t="shared" si="1"/>
        <v>2.8805590958940073</v>
      </c>
      <c r="X34" s="233">
        <f t="shared" si="1"/>
        <v>3.741375876920976</v>
      </c>
    </row>
    <row r="35" spans="1:24" x14ac:dyDescent="0.2">
      <c r="A35" s="79">
        <v>22083000</v>
      </c>
      <c r="B35" s="79" t="s">
        <v>173</v>
      </c>
      <c r="C35" s="234">
        <f t="shared" ref="C35:V35" si="9">C24/C13</f>
        <v>4.4370404553329683</v>
      </c>
      <c r="D35" s="234">
        <f t="shared" si="9"/>
        <v>4.7207619536299621</v>
      </c>
      <c r="E35" s="234">
        <f t="shared" si="9"/>
        <v>4.8673568431945888</v>
      </c>
      <c r="F35" s="234">
        <f t="shared" si="9"/>
        <v>1.5930716751718654</v>
      </c>
      <c r="G35" s="234">
        <f t="shared" si="9"/>
        <v>5.6362283286510744</v>
      </c>
      <c r="H35" s="234">
        <f t="shared" si="9"/>
        <v>3.7478595650860091</v>
      </c>
      <c r="I35" s="234">
        <f t="shared" si="9"/>
        <v>4.6807705997508453</v>
      </c>
      <c r="J35" s="234">
        <f t="shared" si="9"/>
        <v>4.4964305018052881</v>
      </c>
      <c r="K35" s="234">
        <f t="shared" si="9"/>
        <v>5.9887172536395754</v>
      </c>
      <c r="L35" s="234">
        <f t="shared" si="9"/>
        <v>5.5654638024527774</v>
      </c>
      <c r="M35" s="234">
        <f t="shared" si="9"/>
        <v>5.3214582411772957</v>
      </c>
      <c r="N35" s="234">
        <f t="shared" si="9"/>
        <v>5.153137184211932</v>
      </c>
      <c r="O35" s="234">
        <f t="shared" si="9"/>
        <v>4.7941142830804839</v>
      </c>
      <c r="P35" s="234">
        <f t="shared" si="9"/>
        <v>6.3539873043159689</v>
      </c>
      <c r="Q35" s="234">
        <f t="shared" si="9"/>
        <v>6.272073495598975</v>
      </c>
      <c r="R35" s="234">
        <f t="shared" si="9"/>
        <v>5.4482232624779217</v>
      </c>
      <c r="S35" s="234">
        <f t="shared" si="9"/>
        <v>7.0289602217015226</v>
      </c>
      <c r="T35" s="234">
        <f t="shared" si="9"/>
        <v>5.2007877972601042</v>
      </c>
      <c r="U35" s="234">
        <f t="shared" si="9"/>
        <v>7.1220716050208566</v>
      </c>
      <c r="V35" s="234">
        <f t="shared" si="9"/>
        <v>4.8788199581653995</v>
      </c>
      <c r="W35" s="234">
        <f t="shared" si="1"/>
        <v>6.7748426211500279</v>
      </c>
      <c r="X35" s="234">
        <f t="shared" si="1"/>
        <v>6.7902554049434567</v>
      </c>
    </row>
    <row r="36" spans="1:24" x14ac:dyDescent="0.2">
      <c r="A36" s="525" t="s">
        <v>15</v>
      </c>
      <c r="B36" s="525"/>
      <c r="C36" s="525"/>
      <c r="D36" s="525"/>
      <c r="E36" s="525"/>
      <c r="F36" s="525"/>
      <c r="G36" s="525"/>
      <c r="H36" s="525"/>
      <c r="I36" s="525"/>
      <c r="J36" s="525"/>
    </row>
    <row r="38" spans="1:24" ht="14.25" x14ac:dyDescent="0.2">
      <c r="B38" s="319"/>
      <c r="C38" s="319"/>
      <c r="D38" s="340"/>
      <c r="E38" s="340"/>
      <c r="F38" s="319"/>
      <c r="G38" s="319"/>
      <c r="H38" s="298"/>
      <c r="I38" s="298"/>
      <c r="J38" s="298"/>
      <c r="K38" s="298"/>
      <c r="L38" s="298"/>
      <c r="M38" s="298"/>
      <c r="N38" s="298"/>
      <c r="O38" s="298"/>
      <c r="P38" s="298"/>
      <c r="Q38" s="298"/>
      <c r="R38" s="298"/>
      <c r="S38" s="298"/>
    </row>
    <row r="39" spans="1:24" ht="14.25" x14ac:dyDescent="0.2">
      <c r="D39" s="348"/>
      <c r="E39" s="348"/>
    </row>
    <row r="40" spans="1:24" ht="14.25" x14ac:dyDescent="0.2">
      <c r="B40" s="138"/>
      <c r="C40" s="138"/>
      <c r="D40" s="348"/>
      <c r="E40" s="348"/>
    </row>
    <row r="41" spans="1:24" ht="14.25" x14ac:dyDescent="0.2">
      <c r="D41" s="348"/>
      <c r="E41" s="348"/>
    </row>
    <row r="42" spans="1:24" ht="14.25" x14ac:dyDescent="0.2">
      <c r="D42" s="348"/>
      <c r="E42" s="348"/>
    </row>
    <row r="43" spans="1:24" ht="14.25" x14ac:dyDescent="0.2">
      <c r="D43" s="348"/>
      <c r="E43" s="348"/>
    </row>
    <row r="44" spans="1:24" ht="14.25" x14ac:dyDescent="0.2">
      <c r="D44" s="348"/>
      <c r="E44" s="348"/>
    </row>
  </sheetData>
  <mergeCells count="7">
    <mergeCell ref="A1:V1"/>
    <mergeCell ref="A36:J36"/>
    <mergeCell ref="A2:A3"/>
    <mergeCell ref="B2:B3"/>
    <mergeCell ref="C14:V14"/>
    <mergeCell ref="C25:V25"/>
    <mergeCell ref="C3:V3"/>
  </mergeCells>
  <pageMargins left="0.70866141732283472" right="0.70866141732283472" top="0.74803149606299213" bottom="0.74803149606299213" header="0.31496062992125984" footer="0.31496062992125984"/>
  <pageSetup paperSize="119" scale="66" orientation="landscape" horizontalDpi="300" verticalDpi="300" r:id="rId1"/>
  <headerFooter>
    <oddFooter>&amp;C&amp;10 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zoomScaleNormal="100" workbookViewId="0">
      <selection sqref="A1:G1"/>
    </sheetView>
  </sheetViews>
  <sheetFormatPr baseColWidth="10" defaultRowHeight="14.25" x14ac:dyDescent="0.2"/>
  <cols>
    <col min="6" max="6" width="12.375" customWidth="1"/>
  </cols>
  <sheetData>
    <row r="1" spans="1:22" s="92" customFormat="1" ht="15" x14ac:dyDescent="0.25">
      <c r="A1" s="393" t="s">
        <v>245</v>
      </c>
      <c r="B1" s="393"/>
      <c r="C1" s="393"/>
      <c r="D1" s="393"/>
      <c r="E1" s="393"/>
      <c r="F1" s="393"/>
      <c r="G1" s="393"/>
    </row>
    <row r="2" spans="1:22" s="92" customFormat="1" ht="9.9499999999999993" customHeight="1" x14ac:dyDescent="0.25">
      <c r="A2" s="104"/>
      <c r="B2" s="104"/>
      <c r="C2" s="104"/>
      <c r="D2" s="104"/>
      <c r="E2" s="104"/>
      <c r="F2" s="104"/>
      <c r="G2" s="104"/>
    </row>
    <row r="3" spans="1:22" s="92" customFormat="1" ht="15" x14ac:dyDescent="0.25">
      <c r="A3" s="105" t="s">
        <v>272</v>
      </c>
      <c r="B3" s="106" t="s">
        <v>246</v>
      </c>
      <c r="C3" s="106"/>
      <c r="D3" s="106"/>
      <c r="E3" s="106"/>
      <c r="F3" s="106"/>
      <c r="G3" s="107" t="s">
        <v>247</v>
      </c>
      <c r="H3" s="108"/>
    </row>
    <row r="4" spans="1:22" s="92" customFormat="1" ht="9.9499999999999993" customHeight="1" x14ac:dyDescent="0.25">
      <c r="A4" s="109"/>
      <c r="B4" s="109"/>
      <c r="C4" s="109"/>
      <c r="D4" s="109"/>
      <c r="E4" s="109"/>
      <c r="F4" s="109"/>
      <c r="G4" s="110"/>
    </row>
    <row r="5" spans="1:22" s="92" customFormat="1" ht="15" x14ac:dyDescent="0.25">
      <c r="B5" s="391" t="s">
        <v>265</v>
      </c>
      <c r="C5" s="391"/>
      <c r="D5" s="391"/>
      <c r="E5" s="391"/>
      <c r="F5" s="391"/>
      <c r="G5" s="112">
        <v>4</v>
      </c>
    </row>
    <row r="6" spans="1:22" s="92" customFormat="1" ht="15" x14ac:dyDescent="0.25">
      <c r="A6" s="111" t="s">
        <v>248</v>
      </c>
      <c r="B6" s="391" t="s">
        <v>266</v>
      </c>
      <c r="C6" s="391"/>
      <c r="D6" s="391"/>
      <c r="E6" s="391"/>
      <c r="F6" s="391"/>
      <c r="G6" s="112">
        <v>5</v>
      </c>
    </row>
    <row r="7" spans="1:22" s="92" customFormat="1" ht="15" x14ac:dyDescent="0.25">
      <c r="A7" s="111" t="s">
        <v>249</v>
      </c>
      <c r="B7" s="149" t="s">
        <v>329</v>
      </c>
      <c r="C7" s="149"/>
      <c r="D7" s="149"/>
      <c r="E7" s="149"/>
      <c r="F7" s="149"/>
      <c r="G7" s="112">
        <v>6</v>
      </c>
    </row>
    <row r="8" spans="1:22" s="92" customFormat="1" ht="15" x14ac:dyDescent="0.25">
      <c r="A8" s="111" t="s">
        <v>250</v>
      </c>
      <c r="B8" s="391" t="s">
        <v>267</v>
      </c>
      <c r="C8" s="391"/>
      <c r="D8" s="391"/>
      <c r="E8" s="391"/>
      <c r="F8" s="391"/>
      <c r="G8" s="112">
        <v>7</v>
      </c>
    </row>
    <row r="9" spans="1:22" s="92" customFormat="1" ht="15" x14ac:dyDescent="0.25">
      <c r="A9" s="111" t="s">
        <v>251</v>
      </c>
      <c r="B9" s="391" t="s">
        <v>291</v>
      </c>
      <c r="C9" s="391"/>
      <c r="D9" s="391"/>
      <c r="E9" s="391"/>
      <c r="F9" s="391"/>
      <c r="G9" s="112">
        <v>11</v>
      </c>
    </row>
    <row r="10" spans="1:22" s="92" customFormat="1" ht="15" x14ac:dyDescent="0.25">
      <c r="A10" s="111" t="s">
        <v>252</v>
      </c>
      <c r="B10" s="391" t="s">
        <v>363</v>
      </c>
      <c r="C10" s="391"/>
      <c r="D10" s="391"/>
      <c r="E10" s="391"/>
      <c r="F10" s="391"/>
      <c r="G10" s="112">
        <v>12</v>
      </c>
    </row>
    <row r="11" spans="1:22" s="92" customFormat="1" ht="15" x14ac:dyDescent="0.25">
      <c r="A11" s="111" t="s">
        <v>253</v>
      </c>
      <c r="B11" s="391" t="s">
        <v>364</v>
      </c>
      <c r="C11" s="391"/>
      <c r="D11" s="391"/>
      <c r="E11" s="391"/>
      <c r="F11" s="391"/>
      <c r="G11" s="112">
        <v>12</v>
      </c>
    </row>
    <row r="12" spans="1:22" s="92" customFormat="1" ht="15" x14ac:dyDescent="0.25">
      <c r="A12" s="111" t="s">
        <v>254</v>
      </c>
      <c r="B12" s="391" t="s">
        <v>365</v>
      </c>
      <c r="C12" s="391"/>
      <c r="D12" s="391"/>
      <c r="E12" s="391"/>
      <c r="F12" s="391"/>
      <c r="G12" s="112">
        <v>12</v>
      </c>
    </row>
    <row r="13" spans="1:22" s="92" customFormat="1" ht="15" x14ac:dyDescent="0.25">
      <c r="A13" s="111" t="s">
        <v>255</v>
      </c>
      <c r="B13" s="391" t="s">
        <v>366</v>
      </c>
      <c r="C13" s="391"/>
      <c r="D13" s="391"/>
      <c r="E13" s="391"/>
      <c r="F13" s="391"/>
      <c r="G13" s="112">
        <v>12</v>
      </c>
    </row>
    <row r="14" spans="1:22" s="92" customFormat="1" ht="15" x14ac:dyDescent="0.25">
      <c r="A14" s="111" t="s">
        <v>256</v>
      </c>
      <c r="B14" s="391" t="s">
        <v>292</v>
      </c>
      <c r="C14" s="391"/>
      <c r="D14" s="391"/>
      <c r="E14" s="391"/>
      <c r="F14" s="391"/>
      <c r="G14" s="112">
        <v>14</v>
      </c>
    </row>
    <row r="15" spans="1:22" s="92" customFormat="1" ht="15" x14ac:dyDescent="0.25">
      <c r="A15" s="111" t="s">
        <v>257</v>
      </c>
      <c r="B15" s="391" t="s">
        <v>418</v>
      </c>
      <c r="C15" s="391"/>
      <c r="D15" s="391"/>
      <c r="E15" s="391"/>
      <c r="F15" s="391"/>
      <c r="G15" s="112">
        <v>14</v>
      </c>
      <c r="I15" s="145"/>
      <c r="J15" s="145"/>
      <c r="K15" s="145"/>
      <c r="L15" s="145"/>
      <c r="M15" s="145"/>
      <c r="N15" s="145"/>
      <c r="O15" s="145"/>
      <c r="P15" s="145"/>
      <c r="Q15" s="145"/>
      <c r="R15" s="145"/>
      <c r="S15" s="145"/>
      <c r="T15" s="145"/>
      <c r="U15" s="145"/>
      <c r="V15" s="145"/>
    </row>
    <row r="16" spans="1:22" s="92" customFormat="1" ht="15" x14ac:dyDescent="0.25">
      <c r="A16" s="111"/>
      <c r="B16" s="391" t="s">
        <v>368</v>
      </c>
      <c r="C16" s="391"/>
      <c r="D16" s="391"/>
      <c r="E16" s="391"/>
      <c r="F16" s="391"/>
      <c r="G16" s="112">
        <v>15</v>
      </c>
      <c r="I16" s="338"/>
      <c r="J16" s="338"/>
      <c r="K16" s="338"/>
      <c r="L16" s="338"/>
      <c r="M16" s="338"/>
      <c r="N16" s="338"/>
      <c r="O16" s="338"/>
      <c r="P16" s="338"/>
      <c r="Q16" s="338"/>
      <c r="R16" s="338"/>
      <c r="S16" s="338"/>
      <c r="T16" s="338"/>
      <c r="U16" s="338"/>
      <c r="V16" s="338"/>
    </row>
    <row r="17" spans="1:22" s="92" customFormat="1" ht="15" x14ac:dyDescent="0.25">
      <c r="A17" s="111" t="s">
        <v>258</v>
      </c>
      <c r="B17" s="391" t="s">
        <v>367</v>
      </c>
      <c r="C17" s="391"/>
      <c r="D17" s="391"/>
      <c r="E17" s="391"/>
      <c r="F17" s="391"/>
      <c r="G17" s="112">
        <v>16</v>
      </c>
      <c r="I17" s="123"/>
      <c r="J17" s="123"/>
      <c r="K17" s="123"/>
      <c r="L17" s="123"/>
      <c r="M17" s="123"/>
      <c r="N17" s="123"/>
      <c r="O17" s="123"/>
      <c r="P17" s="123"/>
      <c r="Q17" s="123"/>
      <c r="R17" s="123"/>
      <c r="S17" s="123"/>
      <c r="T17" s="123"/>
      <c r="U17" s="123"/>
      <c r="V17" s="123"/>
    </row>
    <row r="18" spans="1:22" s="92" customFormat="1" ht="15" x14ac:dyDescent="0.25">
      <c r="A18" s="111" t="s">
        <v>259</v>
      </c>
      <c r="B18" s="149" t="s">
        <v>419</v>
      </c>
      <c r="C18" s="149"/>
      <c r="D18" s="149"/>
      <c r="E18" s="149"/>
      <c r="F18" s="149"/>
      <c r="G18" s="112">
        <v>17</v>
      </c>
      <c r="I18" s="123"/>
      <c r="J18" s="123"/>
      <c r="K18" s="123"/>
      <c r="L18" s="123"/>
      <c r="M18" s="123"/>
      <c r="N18" s="123"/>
      <c r="O18" s="123"/>
      <c r="P18" s="123"/>
      <c r="Q18" s="123"/>
      <c r="R18" s="123"/>
      <c r="S18" s="123"/>
      <c r="T18" s="123"/>
      <c r="U18" s="123"/>
      <c r="V18" s="123"/>
    </row>
    <row r="19" spans="1:22" s="92" customFormat="1" ht="15" x14ac:dyDescent="0.25">
      <c r="A19" s="111" t="s">
        <v>260</v>
      </c>
      <c r="B19" s="149" t="s">
        <v>420</v>
      </c>
      <c r="C19" s="149"/>
      <c r="D19" s="149"/>
      <c r="E19" s="149"/>
      <c r="F19" s="149"/>
      <c r="G19" s="112">
        <v>17</v>
      </c>
      <c r="I19" s="123"/>
      <c r="J19" s="123"/>
      <c r="K19" s="123"/>
      <c r="L19" s="123"/>
      <c r="M19" s="123"/>
      <c r="N19" s="123"/>
      <c r="O19" s="123"/>
      <c r="P19" s="123"/>
      <c r="Q19" s="123"/>
      <c r="R19" s="123"/>
      <c r="S19" s="123"/>
      <c r="T19" s="123"/>
      <c r="U19" s="123"/>
      <c r="V19" s="123"/>
    </row>
    <row r="20" spans="1:22" s="92" customFormat="1" ht="15" x14ac:dyDescent="0.25">
      <c r="A20" s="111" t="s">
        <v>261</v>
      </c>
      <c r="B20" s="391" t="s">
        <v>297</v>
      </c>
      <c r="C20" s="391"/>
      <c r="D20" s="391"/>
      <c r="E20" s="391"/>
      <c r="F20" s="391"/>
      <c r="G20" s="112">
        <v>18</v>
      </c>
      <c r="I20" s="123"/>
      <c r="J20" s="123"/>
      <c r="K20" s="123"/>
      <c r="L20" s="123"/>
      <c r="M20" s="123"/>
      <c r="N20" s="123"/>
      <c r="O20" s="123"/>
      <c r="P20" s="123"/>
      <c r="Q20" s="123"/>
      <c r="R20" s="123"/>
      <c r="S20" s="123"/>
      <c r="T20" s="123"/>
      <c r="U20" s="123"/>
      <c r="V20" s="123"/>
    </row>
    <row r="21" spans="1:22" s="92" customFormat="1" ht="15" x14ac:dyDescent="0.25">
      <c r="A21" s="111" t="s">
        <v>417</v>
      </c>
      <c r="B21" s="391" t="s">
        <v>298</v>
      </c>
      <c r="C21" s="391"/>
      <c r="D21" s="391"/>
      <c r="E21" s="391"/>
      <c r="F21" s="391"/>
      <c r="G21" s="112">
        <v>19</v>
      </c>
    </row>
    <row r="22" spans="1:22" s="92" customFormat="1" ht="9.9499999999999993" customHeight="1" x14ac:dyDescent="0.25">
      <c r="A22" s="113"/>
      <c r="B22" s="104"/>
      <c r="C22" s="104"/>
      <c r="D22" s="104"/>
      <c r="E22" s="104"/>
      <c r="F22" s="104"/>
      <c r="G22" s="114"/>
    </row>
    <row r="23" spans="1:22" s="92" customFormat="1" ht="15" x14ac:dyDescent="0.25">
      <c r="A23" s="115" t="s">
        <v>262</v>
      </c>
      <c r="B23" s="116" t="s">
        <v>246</v>
      </c>
      <c r="C23" s="116"/>
      <c r="D23" s="116"/>
      <c r="E23" s="116"/>
      <c r="F23" s="116"/>
      <c r="G23" s="107" t="s">
        <v>247</v>
      </c>
    </row>
    <row r="24" spans="1:22" s="92" customFormat="1" ht="9.9499999999999993" customHeight="1" x14ac:dyDescent="0.25">
      <c r="A24" s="117"/>
      <c r="B24" s="104"/>
      <c r="C24" s="104"/>
      <c r="D24" s="104"/>
      <c r="E24" s="104"/>
      <c r="F24" s="104"/>
      <c r="G24" s="112"/>
    </row>
    <row r="25" spans="1:22" s="92" customFormat="1" ht="15" x14ac:dyDescent="0.25">
      <c r="A25" s="111" t="s">
        <v>248</v>
      </c>
      <c r="B25" s="391" t="s">
        <v>461</v>
      </c>
      <c r="C25" s="391"/>
      <c r="D25" s="391"/>
      <c r="E25" s="391"/>
      <c r="F25" s="391"/>
      <c r="G25" s="112">
        <v>8</v>
      </c>
    </row>
    <row r="26" spans="1:22" s="92" customFormat="1" ht="15" x14ac:dyDescent="0.25">
      <c r="A26" s="111" t="s">
        <v>249</v>
      </c>
      <c r="B26" s="391" t="s">
        <v>462</v>
      </c>
      <c r="C26" s="391"/>
      <c r="D26" s="391"/>
      <c r="E26" s="391"/>
      <c r="F26" s="391"/>
      <c r="G26" s="112">
        <v>8</v>
      </c>
    </row>
    <row r="27" spans="1:22" s="92" customFormat="1" ht="15" x14ac:dyDescent="0.25">
      <c r="A27" s="111" t="s">
        <v>250</v>
      </c>
      <c r="B27" s="391" t="s">
        <v>285</v>
      </c>
      <c r="C27" s="391"/>
      <c r="D27" s="391"/>
      <c r="E27" s="391"/>
      <c r="F27" s="391"/>
      <c r="G27" s="112">
        <v>8</v>
      </c>
    </row>
    <row r="28" spans="1:22" s="92" customFormat="1" ht="15" x14ac:dyDescent="0.25">
      <c r="A28" s="111" t="s">
        <v>251</v>
      </c>
      <c r="B28" s="391" t="s">
        <v>282</v>
      </c>
      <c r="C28" s="391"/>
      <c r="D28" s="391"/>
      <c r="E28" s="391"/>
      <c r="F28" s="391"/>
      <c r="G28" s="112">
        <v>8</v>
      </c>
    </row>
    <row r="29" spans="1:22" s="92" customFormat="1" ht="15" x14ac:dyDescent="0.25">
      <c r="A29" s="111" t="s">
        <v>252</v>
      </c>
      <c r="B29" s="391" t="s">
        <v>283</v>
      </c>
      <c r="C29" s="391"/>
      <c r="D29" s="391"/>
      <c r="E29" s="391"/>
      <c r="F29" s="391"/>
      <c r="G29" s="112">
        <v>9</v>
      </c>
    </row>
    <row r="30" spans="1:22" s="92" customFormat="1" ht="15" x14ac:dyDescent="0.25">
      <c r="A30" s="111" t="s">
        <v>253</v>
      </c>
      <c r="B30" s="391" t="s">
        <v>284</v>
      </c>
      <c r="C30" s="391"/>
      <c r="D30" s="391"/>
      <c r="E30" s="391"/>
      <c r="F30" s="391"/>
      <c r="G30" s="112">
        <v>9</v>
      </c>
    </row>
    <row r="31" spans="1:22" s="92" customFormat="1" ht="15" x14ac:dyDescent="0.25">
      <c r="A31" s="111" t="s">
        <v>254</v>
      </c>
      <c r="B31" s="391" t="s">
        <v>289</v>
      </c>
      <c r="C31" s="391"/>
      <c r="D31" s="391"/>
      <c r="E31" s="391"/>
      <c r="F31" s="391"/>
      <c r="G31" s="112">
        <v>9</v>
      </c>
    </row>
    <row r="32" spans="1:22" s="92" customFormat="1" ht="15" x14ac:dyDescent="0.25">
      <c r="A32" s="111" t="s">
        <v>255</v>
      </c>
      <c r="B32" s="391" t="s">
        <v>286</v>
      </c>
      <c r="C32" s="391"/>
      <c r="D32" s="391"/>
      <c r="E32" s="391"/>
      <c r="F32" s="391"/>
      <c r="G32" s="112">
        <v>9</v>
      </c>
    </row>
    <row r="33" spans="1:7" s="92" customFormat="1" ht="15" x14ac:dyDescent="0.25">
      <c r="A33" s="111" t="s">
        <v>256</v>
      </c>
      <c r="B33" s="391" t="s">
        <v>287</v>
      </c>
      <c r="C33" s="391"/>
      <c r="D33" s="391"/>
      <c r="E33" s="391"/>
      <c r="F33" s="391"/>
      <c r="G33" s="112">
        <v>10</v>
      </c>
    </row>
    <row r="34" spans="1:7" s="92" customFormat="1" ht="15" x14ac:dyDescent="0.25">
      <c r="A34" s="111" t="s">
        <v>257</v>
      </c>
      <c r="B34" s="391" t="s">
        <v>288</v>
      </c>
      <c r="C34" s="391"/>
      <c r="D34" s="391"/>
      <c r="E34" s="391"/>
      <c r="F34" s="391"/>
      <c r="G34" s="112">
        <v>10</v>
      </c>
    </row>
    <row r="35" spans="1:7" s="92" customFormat="1" ht="15" x14ac:dyDescent="0.25">
      <c r="A35" s="111" t="s">
        <v>258</v>
      </c>
      <c r="B35" s="391" t="s">
        <v>290</v>
      </c>
      <c r="C35" s="391"/>
      <c r="D35" s="391"/>
      <c r="E35" s="391"/>
      <c r="F35" s="391"/>
      <c r="G35" s="112">
        <v>10</v>
      </c>
    </row>
    <row r="36" spans="1:7" s="92" customFormat="1" ht="15" x14ac:dyDescent="0.25">
      <c r="A36" s="111" t="s">
        <v>259</v>
      </c>
      <c r="B36" s="391" t="s">
        <v>300</v>
      </c>
      <c r="C36" s="391"/>
      <c r="D36" s="391"/>
      <c r="E36" s="391"/>
      <c r="F36" s="391"/>
      <c r="G36" s="112">
        <v>10</v>
      </c>
    </row>
    <row r="37" spans="1:7" s="92" customFormat="1" ht="15" x14ac:dyDescent="0.25">
      <c r="A37" s="111" t="s">
        <v>260</v>
      </c>
      <c r="B37" s="391" t="s">
        <v>369</v>
      </c>
      <c r="C37" s="391"/>
      <c r="D37" s="391"/>
      <c r="E37" s="391"/>
      <c r="F37" s="391"/>
      <c r="G37" s="112">
        <v>13</v>
      </c>
    </row>
    <row r="38" spans="1:7" s="92" customFormat="1" ht="15" x14ac:dyDescent="0.25">
      <c r="A38" s="111" t="s">
        <v>261</v>
      </c>
      <c r="B38" s="391" t="s">
        <v>370</v>
      </c>
      <c r="C38" s="391"/>
      <c r="D38" s="391"/>
      <c r="E38" s="391"/>
      <c r="F38" s="391"/>
      <c r="G38" s="112">
        <v>13</v>
      </c>
    </row>
    <row r="39" spans="1:7" s="92" customFormat="1" ht="15" x14ac:dyDescent="0.25">
      <c r="A39" s="118"/>
      <c r="B39" s="118"/>
      <c r="C39" s="119"/>
      <c r="D39" s="119"/>
      <c r="E39" s="119"/>
      <c r="F39" s="119"/>
      <c r="G39" s="120"/>
    </row>
    <row r="40" spans="1:7" s="92" customFormat="1" ht="54.95" customHeight="1" x14ac:dyDescent="0.25">
      <c r="A40" s="392" t="s">
        <v>263</v>
      </c>
      <c r="B40" s="392"/>
      <c r="C40" s="392"/>
      <c r="D40" s="392"/>
      <c r="E40" s="392"/>
      <c r="F40" s="392"/>
      <c r="G40" s="392"/>
    </row>
    <row r="42" spans="1:7" x14ac:dyDescent="0.2">
      <c r="A42" s="101" t="s">
        <v>241</v>
      </c>
    </row>
    <row r="43" spans="1:7" x14ac:dyDescent="0.2">
      <c r="A43" s="101" t="s">
        <v>242</v>
      </c>
    </row>
    <row r="44" spans="1:7" x14ac:dyDescent="0.2">
      <c r="A44" s="101" t="s">
        <v>243</v>
      </c>
    </row>
    <row r="45" spans="1:7" ht="15" x14ac:dyDescent="0.25">
      <c r="A45" s="102" t="s">
        <v>244</v>
      </c>
      <c r="B45" s="92"/>
      <c r="C45" s="123"/>
    </row>
    <row r="46" spans="1:7" ht="15" x14ac:dyDescent="0.25">
      <c r="A46" s="92"/>
      <c r="B46" s="92"/>
      <c r="C46" s="123"/>
    </row>
    <row r="47" spans="1:7" ht="15" x14ac:dyDescent="0.25">
      <c r="B47" s="92"/>
      <c r="C47" s="123"/>
    </row>
    <row r="48" spans="1:7" ht="15" x14ac:dyDescent="0.25">
      <c r="B48" s="103"/>
      <c r="C48" s="123"/>
    </row>
    <row r="49" spans="2:3" ht="15" x14ac:dyDescent="0.25">
      <c r="B49" s="92"/>
      <c r="C49" s="92"/>
    </row>
  </sheetData>
  <mergeCells count="30">
    <mergeCell ref="B10:F10"/>
    <mergeCell ref="B11:F11"/>
    <mergeCell ref="B8:F8"/>
    <mergeCell ref="B21:F21"/>
    <mergeCell ref="B12:F12"/>
    <mergeCell ref="B13:F13"/>
    <mergeCell ref="B14:F14"/>
    <mergeCell ref="B16:F16"/>
    <mergeCell ref="B17:F17"/>
    <mergeCell ref="B15:F15"/>
    <mergeCell ref="B37:F37"/>
    <mergeCell ref="B38:F38"/>
    <mergeCell ref="B32:F32"/>
    <mergeCell ref="B36:F36"/>
    <mergeCell ref="A1:G1"/>
    <mergeCell ref="B5:F5"/>
    <mergeCell ref="B6:F6"/>
    <mergeCell ref="B30:F30"/>
    <mergeCell ref="B25:F25"/>
    <mergeCell ref="B9:F9"/>
    <mergeCell ref="B20:F20"/>
    <mergeCell ref="A40:G40"/>
    <mergeCell ref="B26:F26"/>
    <mergeCell ref="B27:F27"/>
    <mergeCell ref="B28:F28"/>
    <mergeCell ref="B29:F29"/>
    <mergeCell ref="B33:F33"/>
    <mergeCell ref="B31:F31"/>
    <mergeCell ref="B34:F34"/>
    <mergeCell ref="B35:F35"/>
  </mergeCells>
  <pageMargins left="0.70866141732283472" right="0.70866141732283472" top="0.74803149606299213" bottom="0.74803149606299213" header="0.31496062992125984" footer="0.31496062992125984"/>
  <pageSetup paperSize="119" scale="9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zoomScaleNormal="100" workbookViewId="0">
      <selection activeCell="A8" sqref="A8"/>
    </sheetView>
  </sheetViews>
  <sheetFormatPr baseColWidth="10" defaultRowHeight="14.25" x14ac:dyDescent="0.2"/>
  <cols>
    <col min="1" max="1" width="109.25" customWidth="1"/>
  </cols>
  <sheetData>
    <row r="1" spans="1:1" ht="15" x14ac:dyDescent="0.25">
      <c r="A1" s="72"/>
    </row>
  </sheetData>
  <pageMargins left="0.70866141732283472" right="0.70866141732283472" top="1.3385826771653544" bottom="0.74803149606299213" header="0.31496062992125984" footer="0.31496062992125984"/>
  <pageSetup paperSize="119" scale="80" orientation="portrait" horizontalDpi="300" verticalDpi="300" r:id="rId1"/>
  <headerFooter>
    <oddFooter>&amp;C4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zoomScaleNormal="100" workbookViewId="0">
      <selection sqref="A1:K1"/>
    </sheetView>
  </sheetViews>
  <sheetFormatPr baseColWidth="10" defaultRowHeight="12.75" x14ac:dyDescent="0.2"/>
  <cols>
    <col min="1" max="1" width="27.75" style="25" customWidth="1"/>
    <col min="2" max="2" width="8.625" style="25" bestFit="1" customWidth="1"/>
    <col min="3" max="4" width="7.5" style="25" bestFit="1" customWidth="1"/>
    <col min="5" max="5" width="10.375" style="25" bestFit="1" customWidth="1"/>
    <col min="6" max="6" width="8.625" style="25" customWidth="1"/>
    <col min="7" max="7" width="8.25" style="25" customWidth="1"/>
    <col min="8" max="8" width="10.375" style="25" bestFit="1" customWidth="1"/>
    <col min="9" max="9" width="8.875" style="25" customWidth="1"/>
    <col min="10" max="10" width="8.625" style="25" customWidth="1"/>
    <col min="11" max="11" width="10.375" style="25" bestFit="1" customWidth="1"/>
    <col min="12" max="16384" width="11" style="25"/>
  </cols>
  <sheetData>
    <row r="1" spans="1:13" x14ac:dyDescent="0.2">
      <c r="A1" s="398" t="s">
        <v>371</v>
      </c>
      <c r="B1" s="398"/>
      <c r="C1" s="398"/>
      <c r="D1" s="398"/>
      <c r="E1" s="398"/>
      <c r="F1" s="398"/>
      <c r="G1" s="398"/>
      <c r="H1" s="398"/>
      <c r="I1" s="398"/>
      <c r="J1" s="398"/>
      <c r="K1" s="398"/>
    </row>
    <row r="2" spans="1:13" x14ac:dyDescent="0.2">
      <c r="A2" s="125"/>
      <c r="B2" s="125"/>
      <c r="C2" s="125"/>
      <c r="D2" s="125"/>
      <c r="E2" s="125"/>
      <c r="F2" s="125"/>
      <c r="G2" s="125"/>
      <c r="H2" s="125"/>
      <c r="I2" s="125"/>
      <c r="J2" s="125"/>
      <c r="K2" s="125"/>
    </row>
    <row r="3" spans="1:13" x14ac:dyDescent="0.2">
      <c r="A3" s="399" t="s">
        <v>178</v>
      </c>
      <c r="B3" s="394" t="s">
        <v>372</v>
      </c>
      <c r="C3" s="395"/>
      <c r="D3" s="395"/>
      <c r="E3" s="395"/>
      <c r="F3" s="395"/>
      <c r="G3" s="395"/>
      <c r="H3" s="395"/>
      <c r="I3" s="395"/>
      <c r="J3" s="395"/>
      <c r="K3" s="396"/>
    </row>
    <row r="4" spans="1:13" ht="26.25" customHeight="1" x14ac:dyDescent="0.2">
      <c r="A4" s="400"/>
      <c r="B4" s="402" t="s">
        <v>16</v>
      </c>
      <c r="C4" s="394" t="s">
        <v>17</v>
      </c>
      <c r="D4" s="395"/>
      <c r="E4" s="396"/>
      <c r="F4" s="394" t="s">
        <v>375</v>
      </c>
      <c r="G4" s="395"/>
      <c r="H4" s="396"/>
      <c r="I4" s="394" t="s">
        <v>18</v>
      </c>
      <c r="J4" s="395"/>
      <c r="K4" s="396"/>
    </row>
    <row r="5" spans="1:13" ht="38.25" x14ac:dyDescent="0.2">
      <c r="A5" s="401"/>
      <c r="B5" s="403"/>
      <c r="C5" s="175" t="s">
        <v>425</v>
      </c>
      <c r="D5" s="175" t="s">
        <v>426</v>
      </c>
      <c r="E5" s="175" t="s">
        <v>463</v>
      </c>
      <c r="F5" s="328">
        <v>40299</v>
      </c>
      <c r="G5" s="328">
        <v>40664</v>
      </c>
      <c r="H5" s="175" t="s">
        <v>463</v>
      </c>
      <c r="I5" s="175" t="s">
        <v>464</v>
      </c>
      <c r="J5" s="175" t="s">
        <v>465</v>
      </c>
      <c r="K5" s="175" t="s">
        <v>463</v>
      </c>
    </row>
    <row r="6" spans="1:13" x14ac:dyDescent="0.2">
      <c r="A6" s="160" t="s">
        <v>19</v>
      </c>
      <c r="B6" s="166">
        <v>382.55559699999998</v>
      </c>
      <c r="C6" s="167">
        <v>138.770554</v>
      </c>
      <c r="D6" s="169">
        <v>151.42547300000001</v>
      </c>
      <c r="E6" s="173">
        <v>9.119311435479327E-2</v>
      </c>
      <c r="F6" s="159">
        <v>34.598492</v>
      </c>
      <c r="G6" s="169">
        <v>33.895738000000001</v>
      </c>
      <c r="H6" s="172">
        <v>-2.031169450969128E-2</v>
      </c>
      <c r="I6" s="159">
        <v>359.19215700000001</v>
      </c>
      <c r="J6" s="169">
        <v>395.21051599999998</v>
      </c>
      <c r="K6" s="172">
        <v>0.10027601744099313</v>
      </c>
    </row>
    <row r="7" spans="1:13" x14ac:dyDescent="0.2">
      <c r="A7" s="161" t="s">
        <v>20</v>
      </c>
      <c r="B7" s="167">
        <v>290.92445500000002</v>
      </c>
      <c r="C7" s="167">
        <v>143.399215</v>
      </c>
      <c r="D7" s="169">
        <v>72.075911000000005</v>
      </c>
      <c r="E7" s="173">
        <v>-0.49737583291512433</v>
      </c>
      <c r="F7" s="159">
        <v>22.163761999999998</v>
      </c>
      <c r="G7" s="169">
        <v>12.835717000000001</v>
      </c>
      <c r="H7" s="173">
        <v>-0.42086920983901555</v>
      </c>
      <c r="I7" s="159">
        <v>354.937252</v>
      </c>
      <c r="J7" s="169">
        <v>241.64414099999999</v>
      </c>
      <c r="K7" s="173">
        <v>-0.31919194269301443</v>
      </c>
    </row>
    <row r="8" spans="1:13" x14ac:dyDescent="0.2">
      <c r="A8" s="161" t="s">
        <v>21</v>
      </c>
      <c r="B8" s="167">
        <v>4.8867820000000002</v>
      </c>
      <c r="C8" s="167">
        <v>2.7119849999999999</v>
      </c>
      <c r="D8" s="169">
        <v>1.290483</v>
      </c>
      <c r="E8" s="173">
        <v>-0.52415555395770985</v>
      </c>
      <c r="F8" s="159">
        <v>0.46517999999999998</v>
      </c>
      <c r="G8" s="169">
        <v>1.282599</v>
      </c>
      <c r="H8" s="173">
        <v>1.7572101122146266</v>
      </c>
      <c r="I8" s="159">
        <v>6.6219970000000004</v>
      </c>
      <c r="J8" s="169">
        <v>4.624784</v>
      </c>
      <c r="K8" s="173">
        <v>-0.30160282464640198</v>
      </c>
    </row>
    <row r="9" spans="1:13" x14ac:dyDescent="0.2">
      <c r="A9" s="161" t="s">
        <v>22</v>
      </c>
      <c r="B9" s="167">
        <v>48.600434999999997</v>
      </c>
      <c r="C9" s="167">
        <v>16.575614000000002</v>
      </c>
      <c r="D9" s="169">
        <v>19.427396000000002</v>
      </c>
      <c r="E9" s="173">
        <v>0.17204683941119758</v>
      </c>
      <c r="F9" s="159">
        <v>4.338883</v>
      </c>
      <c r="G9" s="169">
        <v>2.8246370000000001</v>
      </c>
      <c r="H9" s="173">
        <v>-0.34899443013328546</v>
      </c>
      <c r="I9" s="159">
        <v>46.057915000000001</v>
      </c>
      <c r="J9" s="169">
        <v>51.452216999999997</v>
      </c>
      <c r="K9" s="173">
        <v>0.11711997818398845</v>
      </c>
    </row>
    <row r="10" spans="1:13" x14ac:dyDescent="0.2">
      <c r="A10" s="161" t="s">
        <v>23</v>
      </c>
      <c r="B10" s="167">
        <v>3.3065319999999998</v>
      </c>
      <c r="C10" s="167">
        <v>0.67322199999999999</v>
      </c>
      <c r="D10" s="169">
        <v>1.1565240000000001</v>
      </c>
      <c r="E10" s="173">
        <v>0.71789394880143576</v>
      </c>
      <c r="F10" s="159">
        <v>0.15293999999999999</v>
      </c>
      <c r="G10" s="169">
        <v>0.26383000000000001</v>
      </c>
      <c r="H10" s="173">
        <v>0.72505557735059512</v>
      </c>
      <c r="I10" s="159">
        <v>2.6475930000000001</v>
      </c>
      <c r="J10" s="169">
        <v>3.7898339999999999</v>
      </c>
      <c r="K10" s="173">
        <v>0.43142620485852623</v>
      </c>
    </row>
    <row r="11" spans="1:13" x14ac:dyDescent="0.2">
      <c r="A11" s="161" t="s">
        <v>24</v>
      </c>
      <c r="B11" s="168">
        <v>1.8106469999999999</v>
      </c>
      <c r="C11" s="168">
        <v>0.70733500000000005</v>
      </c>
      <c r="D11" s="170">
        <v>0.898675</v>
      </c>
      <c r="E11" s="174">
        <v>0.27050831642715245</v>
      </c>
      <c r="F11" s="171">
        <v>0.12320399999999999</v>
      </c>
      <c r="G11" s="170">
        <v>0.187384</v>
      </c>
      <c r="H11" s="174">
        <v>0.52092464530372395</v>
      </c>
      <c r="I11" s="171">
        <v>1.512974</v>
      </c>
      <c r="J11" s="170">
        <v>2.0019870000000002</v>
      </c>
      <c r="K11" s="174">
        <v>0.32321308892287659</v>
      </c>
    </row>
    <row r="12" spans="1:13" x14ac:dyDescent="0.2">
      <c r="A12" s="162" t="s">
        <v>269</v>
      </c>
      <c r="B12" s="163">
        <v>732.08444799999995</v>
      </c>
      <c r="C12" s="163">
        <v>302.83792499999998</v>
      </c>
      <c r="D12" s="164">
        <v>246.274462</v>
      </c>
      <c r="E12" s="165">
        <v>-0.18677800344854423</v>
      </c>
      <c r="F12" s="163">
        <v>61.842461</v>
      </c>
      <c r="G12" s="164">
        <v>51.289904999999997</v>
      </c>
      <c r="H12" s="165">
        <v>-0.17063609418777825</v>
      </c>
      <c r="I12" s="163">
        <v>770.96988799999997</v>
      </c>
      <c r="J12" s="164">
        <v>698.723479</v>
      </c>
      <c r="K12" s="165">
        <v>-9.3708470492170459E-2</v>
      </c>
      <c r="M12" s="126"/>
    </row>
    <row r="13" spans="1:13" s="138" customFormat="1" x14ac:dyDescent="0.2">
      <c r="A13" s="179"/>
      <c r="B13" s="395" t="s">
        <v>373</v>
      </c>
      <c r="C13" s="395"/>
      <c r="D13" s="395"/>
      <c r="E13" s="395"/>
      <c r="F13" s="395"/>
      <c r="G13" s="395"/>
      <c r="H13" s="395"/>
      <c r="I13" s="395"/>
      <c r="J13" s="395"/>
      <c r="K13" s="395"/>
    </row>
    <row r="14" spans="1:13" x14ac:dyDescent="0.2">
      <c r="A14" s="176" t="s">
        <v>19</v>
      </c>
      <c r="B14" s="166">
        <v>1186.473829</v>
      </c>
      <c r="C14" s="166">
        <v>422.79469899999998</v>
      </c>
      <c r="D14" s="166">
        <v>503.85075000000001</v>
      </c>
      <c r="E14" s="172">
        <v>0.19171491788263895</v>
      </c>
      <c r="F14" s="166">
        <v>102.82279699999999</v>
      </c>
      <c r="G14" s="166">
        <v>112.39157400000001</v>
      </c>
      <c r="H14" s="172">
        <v>9.306085108733253E-2</v>
      </c>
      <c r="I14" s="166">
        <v>1110.068223</v>
      </c>
      <c r="J14" s="166">
        <v>1267.52988</v>
      </c>
      <c r="K14" s="172">
        <v>0.14184863032512918</v>
      </c>
    </row>
    <row r="15" spans="1:13" x14ac:dyDescent="0.2">
      <c r="A15" s="177" t="s">
        <v>20</v>
      </c>
      <c r="B15" s="167">
        <v>243.25537700000001</v>
      </c>
      <c r="C15" s="167">
        <v>104.793751</v>
      </c>
      <c r="D15" s="167">
        <v>79.913613999999995</v>
      </c>
      <c r="E15" s="173">
        <v>-0.23742004425435637</v>
      </c>
      <c r="F15" s="167">
        <v>19.349125000000001</v>
      </c>
      <c r="G15" s="167">
        <v>16.755897000000001</v>
      </c>
      <c r="H15" s="173">
        <v>-0.13402301137648343</v>
      </c>
      <c r="I15" s="167">
        <v>235.43974600000001</v>
      </c>
      <c r="J15" s="167">
        <v>218.37523999999999</v>
      </c>
      <c r="K15" s="173">
        <v>-7.247929158061539E-2</v>
      </c>
    </row>
    <row r="16" spans="1:13" x14ac:dyDescent="0.2">
      <c r="A16" s="177" t="s">
        <v>21</v>
      </c>
      <c r="B16" s="167">
        <v>8.0263500000000008</v>
      </c>
      <c r="C16" s="167">
        <v>1.6035619999999999</v>
      </c>
      <c r="D16" s="167">
        <v>2.7119849999999999</v>
      </c>
      <c r="E16" s="173">
        <v>0.69122553415458832</v>
      </c>
      <c r="F16" s="167">
        <v>0.62044500000000002</v>
      </c>
      <c r="G16" s="167">
        <v>1.282599</v>
      </c>
      <c r="H16" s="173">
        <v>1.0672243309237723</v>
      </c>
      <c r="I16" s="167">
        <v>8.6793990000000001</v>
      </c>
      <c r="J16" s="167">
        <v>9.1347729999999991</v>
      </c>
      <c r="K16" s="173">
        <v>5.2466075128012823E-2</v>
      </c>
    </row>
    <row r="17" spans="1:17" x14ac:dyDescent="0.2">
      <c r="A17" s="177" t="s">
        <v>22</v>
      </c>
      <c r="B17" s="167">
        <v>90.073931999999999</v>
      </c>
      <c r="C17" s="167">
        <v>30.039919000000001</v>
      </c>
      <c r="D17" s="167">
        <v>37.794832999999997</v>
      </c>
      <c r="E17" s="173">
        <v>0.25815362551410326</v>
      </c>
      <c r="F17" s="167">
        <v>7.9096219999999997</v>
      </c>
      <c r="G17" s="167">
        <v>6.1534500000000003</v>
      </c>
      <c r="H17" s="173">
        <v>-0.22202982645694058</v>
      </c>
      <c r="I17" s="167">
        <v>81.837051000000002</v>
      </c>
      <c r="J17" s="167">
        <v>97.828845999999999</v>
      </c>
      <c r="K17" s="173">
        <v>0.19541020606913118</v>
      </c>
    </row>
    <row r="18" spans="1:17" x14ac:dyDescent="0.2">
      <c r="A18" s="177" t="s">
        <v>23</v>
      </c>
      <c r="B18" s="167">
        <v>12.871079999999999</v>
      </c>
      <c r="C18" s="167">
        <v>2.7295410000000002</v>
      </c>
      <c r="D18" s="167">
        <v>4.4422769999999998</v>
      </c>
      <c r="E18" s="173">
        <v>0.62748132378300947</v>
      </c>
      <c r="F18" s="167">
        <v>0.58586199999999999</v>
      </c>
      <c r="G18" s="167">
        <v>1.063725</v>
      </c>
      <c r="H18" s="173">
        <v>0.81565795357951187</v>
      </c>
      <c r="I18" s="167">
        <v>10.303214000000001</v>
      </c>
      <c r="J18" s="167">
        <v>14.583816000000001</v>
      </c>
      <c r="K18" s="173">
        <v>0.4154627866605507</v>
      </c>
    </row>
    <row r="19" spans="1:17" x14ac:dyDescent="0.2">
      <c r="A19" s="178" t="s">
        <v>24</v>
      </c>
      <c r="B19" s="168">
        <v>7.6347630000000004</v>
      </c>
      <c r="C19" s="168">
        <v>3.0188299999999999</v>
      </c>
      <c r="D19" s="168">
        <v>3.9517380000000002</v>
      </c>
      <c r="E19" s="174">
        <v>0.30902965718506858</v>
      </c>
      <c r="F19" s="168">
        <v>0.52393400000000001</v>
      </c>
      <c r="G19" s="168">
        <v>0.85040800000000005</v>
      </c>
      <c r="H19" s="174">
        <v>0.62312046937209664</v>
      </c>
      <c r="I19" s="168">
        <v>6.2790710000000001</v>
      </c>
      <c r="J19" s="168">
        <v>8.5676710000000007</v>
      </c>
      <c r="K19" s="174">
        <v>0.36448066919453548</v>
      </c>
    </row>
    <row r="20" spans="1:17" x14ac:dyDescent="0.2">
      <c r="A20" s="162" t="s">
        <v>269</v>
      </c>
      <c r="B20" s="180">
        <v>1548.335331</v>
      </c>
      <c r="C20" s="180">
        <v>564.98030200000005</v>
      </c>
      <c r="D20" s="180">
        <v>632.66519700000003</v>
      </c>
      <c r="E20" s="174">
        <v>0.11980045102528192</v>
      </c>
      <c r="F20" s="180">
        <v>131.81178499999999</v>
      </c>
      <c r="G20" s="181">
        <v>138.49765300000001</v>
      </c>
      <c r="H20" s="174">
        <v>5.0722839387995711E-2</v>
      </c>
      <c r="I20" s="180">
        <v>1452.606704</v>
      </c>
      <c r="J20" s="181">
        <v>1616.0202260000001</v>
      </c>
      <c r="K20" s="174">
        <v>0.11249674227030138</v>
      </c>
    </row>
    <row r="21" spans="1:17" s="138" customFormat="1" x14ac:dyDescent="0.2">
      <c r="A21" s="179"/>
      <c r="B21" s="395" t="s">
        <v>268</v>
      </c>
      <c r="C21" s="395"/>
      <c r="D21" s="395"/>
      <c r="E21" s="395"/>
      <c r="F21" s="395"/>
      <c r="G21" s="395"/>
      <c r="H21" s="395"/>
      <c r="I21" s="395"/>
      <c r="J21" s="395"/>
      <c r="K21" s="395"/>
    </row>
    <row r="22" spans="1:17" x14ac:dyDescent="0.2">
      <c r="A22" s="176" t="s">
        <v>19</v>
      </c>
      <c r="B22" s="186">
        <v>3.1014415637996797</v>
      </c>
      <c r="C22" s="186">
        <v>3.0467176703784</v>
      </c>
      <c r="D22" s="186">
        <v>3.3273843562634933</v>
      </c>
      <c r="E22" s="172">
        <v>9.2121002419707221E-2</v>
      </c>
      <c r="F22" s="186">
        <v>2.9718866648870126</v>
      </c>
      <c r="G22" s="186">
        <v>3.3158025354102043</v>
      </c>
      <c r="H22" s="172">
        <v>0.11572307739274668</v>
      </c>
      <c r="I22" s="186">
        <v>3.0904578548467581</v>
      </c>
      <c r="J22" s="186">
        <v>3.2072271072867911</v>
      </c>
      <c r="K22" s="182">
        <v>3.7783803541246774E-2</v>
      </c>
    </row>
    <row r="23" spans="1:17" x14ac:dyDescent="0.2">
      <c r="A23" s="177" t="s">
        <v>20</v>
      </c>
      <c r="B23" s="187">
        <v>0.83614619815993119</v>
      </c>
      <c r="C23" s="187">
        <v>0.73078329612892234</v>
      </c>
      <c r="D23" s="187">
        <v>1.1087423369508294</v>
      </c>
      <c r="E23" s="173">
        <v>0.51719715382660958</v>
      </c>
      <c r="F23" s="187">
        <v>0.87300725391294143</v>
      </c>
      <c r="G23" s="187">
        <v>1.3054118441533107</v>
      </c>
      <c r="H23" s="173">
        <v>0.49530469340577765</v>
      </c>
      <c r="I23" s="187">
        <v>0.66332779857099933</v>
      </c>
      <c r="J23" s="187">
        <v>0.90370591687550994</v>
      </c>
      <c r="K23" s="183">
        <v>0.36238209648737008</v>
      </c>
    </row>
    <row r="24" spans="1:17" x14ac:dyDescent="0.2">
      <c r="A24" s="177" t="s">
        <v>21</v>
      </c>
      <c r="B24" s="187">
        <v>1.6424612352259627</v>
      </c>
      <c r="C24" s="187">
        <v>0.5912871936976053</v>
      </c>
      <c r="D24" s="187">
        <v>2.1015271026429638</v>
      </c>
      <c r="E24" s="173">
        <v>2.5541562967076907</v>
      </c>
      <c r="F24" s="187">
        <v>1.3337740229588548</v>
      </c>
      <c r="G24" s="187">
        <v>1</v>
      </c>
      <c r="H24" s="173">
        <v>-0.25024780601020247</v>
      </c>
      <c r="I24" s="187">
        <v>1.3106920767254953</v>
      </c>
      <c r="J24" s="187">
        <v>1.9751783002189938</v>
      </c>
      <c r="K24" s="183">
        <v>0.50697355640814257</v>
      </c>
    </row>
    <row r="25" spans="1:17" x14ac:dyDescent="0.2">
      <c r="A25" s="177" t="s">
        <v>22</v>
      </c>
      <c r="B25" s="187">
        <v>1.8533564977350512</v>
      </c>
      <c r="C25" s="187">
        <v>1.8122960030319237</v>
      </c>
      <c r="D25" s="187">
        <v>1.9454399858838516</v>
      </c>
      <c r="E25" s="173">
        <v>7.3467017876319041E-2</v>
      </c>
      <c r="F25" s="187">
        <v>1.8229627302695186</v>
      </c>
      <c r="G25" s="187">
        <v>2.178492316003791</v>
      </c>
      <c r="H25" s="173">
        <v>0.19502844453748569</v>
      </c>
      <c r="I25" s="187">
        <v>1.7768292594226205</v>
      </c>
      <c r="J25" s="187">
        <v>1.9013533663670898</v>
      </c>
      <c r="K25" s="183">
        <v>7.0082201924642762E-2</v>
      </c>
    </row>
    <row r="26" spans="1:17" x14ac:dyDescent="0.2">
      <c r="A26" s="177" t="s">
        <v>23</v>
      </c>
      <c r="B26" s="187">
        <v>3.8926222398573489</v>
      </c>
      <c r="C26" s="187">
        <v>4.0544441506664963</v>
      </c>
      <c r="D26" s="187">
        <v>3.841059070110088</v>
      </c>
      <c r="E26" s="173">
        <v>-5.2629922284496367E-2</v>
      </c>
      <c r="F26" s="187">
        <v>3.8306656205047731</v>
      </c>
      <c r="G26" s="187">
        <v>4.0318576355986808</v>
      </c>
      <c r="H26" s="173">
        <v>5.2521424479591072E-2</v>
      </c>
      <c r="I26" s="187">
        <v>3.8915399761217078</v>
      </c>
      <c r="J26" s="187">
        <v>3.8481411059165125</v>
      </c>
      <c r="K26" s="183">
        <v>-1.1152106999154254E-2</v>
      </c>
    </row>
    <row r="27" spans="1:17" x14ac:dyDescent="0.2">
      <c r="A27" s="177" t="s">
        <v>24</v>
      </c>
      <c r="B27" s="187">
        <v>4.216593847392673</v>
      </c>
      <c r="C27" s="187">
        <v>4.2678928654739261</v>
      </c>
      <c r="D27" s="187">
        <v>4.397293793640638</v>
      </c>
      <c r="E27" s="173">
        <v>3.031962897042928E-2</v>
      </c>
      <c r="F27" s="187">
        <v>4.2525729684101172</v>
      </c>
      <c r="G27" s="187">
        <v>4.5383170388080094</v>
      </c>
      <c r="H27" s="173">
        <v>6.7193219850786301E-2</v>
      </c>
      <c r="I27" s="187">
        <v>4.1501512914299914</v>
      </c>
      <c r="J27" s="187">
        <v>4.279583733560707</v>
      </c>
      <c r="K27" s="183">
        <v>3.1187403311776052E-2</v>
      </c>
    </row>
    <row r="28" spans="1:17" x14ac:dyDescent="0.2">
      <c r="A28" s="185" t="s">
        <v>269</v>
      </c>
      <c r="B28" s="184">
        <v>2.1149682051434593</v>
      </c>
      <c r="C28" s="184">
        <v>1.8656193803995984</v>
      </c>
      <c r="D28" s="184">
        <v>2.5689435756436656</v>
      </c>
      <c r="E28" s="165">
        <v>0.37699232899983159</v>
      </c>
      <c r="F28" s="184">
        <v>2.1314123479012257</v>
      </c>
      <c r="G28" s="184">
        <v>2.7002906907314417</v>
      </c>
      <c r="H28" s="165">
        <v>0.26690205834191727</v>
      </c>
      <c r="I28" s="184">
        <v>1.8841289739191476</v>
      </c>
      <c r="J28" s="184">
        <v>2.3128179810313774</v>
      </c>
      <c r="K28" s="188">
        <v>0.22752635995004122</v>
      </c>
    </row>
    <row r="29" spans="1:17" s="211" customFormat="1" x14ac:dyDescent="0.2">
      <c r="A29" s="217" t="s">
        <v>376</v>
      </c>
      <c r="B29" s="217"/>
      <c r="C29" s="217"/>
      <c r="D29" s="217"/>
      <c r="E29" s="217"/>
      <c r="F29" s="217"/>
      <c r="G29" s="217"/>
      <c r="H29" s="217"/>
      <c r="I29" s="217"/>
      <c r="J29" s="217"/>
      <c r="K29" s="217"/>
      <c r="L29" s="210"/>
      <c r="M29" s="210"/>
      <c r="N29" s="210"/>
      <c r="Q29" s="210"/>
    </row>
    <row r="30" spans="1:17" x14ac:dyDescent="0.2">
      <c r="A30" s="138"/>
      <c r="B30" s="138"/>
      <c r="C30" s="138"/>
      <c r="D30" s="138"/>
      <c r="E30" s="138"/>
      <c r="F30" s="138"/>
      <c r="G30" s="138"/>
      <c r="H30" s="138"/>
      <c r="I30" s="138"/>
      <c r="J30" s="138"/>
      <c r="K30" s="138"/>
    </row>
    <row r="31" spans="1:17" x14ac:dyDescent="0.2">
      <c r="A31" s="397"/>
      <c r="B31" s="397"/>
      <c r="C31" s="397"/>
      <c r="D31" s="397"/>
      <c r="E31" s="397"/>
      <c r="F31" s="397"/>
      <c r="G31" s="397"/>
      <c r="H31" s="397"/>
      <c r="I31" s="397"/>
      <c r="J31" s="397"/>
      <c r="K31" s="397"/>
    </row>
    <row r="32" spans="1:17" x14ac:dyDescent="0.2">
      <c r="A32" s="397"/>
      <c r="B32" s="397"/>
      <c r="C32" s="397"/>
      <c r="D32" s="397"/>
      <c r="E32" s="397"/>
      <c r="F32" s="397"/>
      <c r="G32" s="397"/>
      <c r="H32" s="397"/>
      <c r="I32" s="397"/>
      <c r="J32" s="397"/>
      <c r="K32" s="397"/>
    </row>
  </sheetData>
  <mergeCells count="11">
    <mergeCell ref="A1:K1"/>
    <mergeCell ref="A3:A5"/>
    <mergeCell ref="B3:K3"/>
    <mergeCell ref="B4:B5"/>
    <mergeCell ref="C4:E4"/>
    <mergeCell ref="F4:H4"/>
    <mergeCell ref="I4:K4"/>
    <mergeCell ref="A31:K31"/>
    <mergeCell ref="A32:K32"/>
    <mergeCell ref="B13:K13"/>
    <mergeCell ref="B21:K21"/>
  </mergeCells>
  <pageMargins left="0.70866141732283472" right="0.70866141732283472" top="1.299212598425197" bottom="0.74803149606299213" header="0.31496062992125984" footer="0.31496062992125984"/>
  <pageSetup paperSize="119" scale="84" orientation="landscape" horizontalDpi="300" verticalDpi="300" r:id="rId1"/>
  <headerFooter>
    <oddFooter>&amp;C5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1"/>
  <sheetViews>
    <sheetView zoomScaleNormal="100" workbookViewId="0">
      <selection sqref="A1:K1"/>
    </sheetView>
  </sheetViews>
  <sheetFormatPr baseColWidth="10" defaultRowHeight="12.75" x14ac:dyDescent="0.2"/>
  <cols>
    <col min="1" max="1" width="35.875" style="211" customWidth="1"/>
    <col min="2" max="2" width="11.75" style="211" bestFit="1" customWidth="1"/>
    <col min="3" max="3" width="9.5" style="211" bestFit="1" customWidth="1"/>
    <col min="4" max="4" width="9.875" style="211" bestFit="1" customWidth="1"/>
    <col min="5" max="5" width="9.75" style="211" bestFit="1" customWidth="1"/>
    <col min="6" max="6" width="10.125" style="273" bestFit="1" customWidth="1"/>
    <col min="7" max="7" width="11" style="211" bestFit="1" customWidth="1"/>
    <col min="8" max="8" width="9.5" style="211" bestFit="1" customWidth="1"/>
    <col min="9" max="9" width="9.75" style="211" bestFit="1" customWidth="1"/>
    <col min="10" max="10" width="12.875" style="273" bestFit="1" customWidth="1"/>
    <col min="11" max="11" width="13.375" style="211" hidden="1" customWidth="1"/>
    <col min="12" max="14" width="6.875" style="210" hidden="1" customWidth="1"/>
    <col min="15" max="16" width="4" style="211" customWidth="1"/>
    <col min="17" max="17" width="11" style="211" customWidth="1"/>
    <col min="18" max="18" width="16.25" style="211" bestFit="1" customWidth="1"/>
    <col min="19" max="19" width="16.875" style="211" bestFit="1" customWidth="1"/>
    <col min="20" max="21" width="16.375" style="211" bestFit="1" customWidth="1"/>
    <col min="22" max="22" width="13.625" style="211" bestFit="1" customWidth="1"/>
    <col min="23" max="25" width="13.25" style="211" bestFit="1" customWidth="1"/>
    <col min="26" max="16384" width="11" style="211"/>
  </cols>
  <sheetData>
    <row r="1" spans="1:20" ht="20.100000000000001" customHeight="1" x14ac:dyDescent="0.2">
      <c r="A1" s="407" t="s">
        <v>333</v>
      </c>
      <c r="B1" s="408"/>
      <c r="C1" s="407"/>
      <c r="D1" s="407"/>
      <c r="E1" s="407"/>
      <c r="F1" s="407"/>
      <c r="G1" s="407"/>
      <c r="H1" s="407"/>
      <c r="I1" s="407"/>
      <c r="J1" s="407"/>
      <c r="K1" s="407"/>
      <c r="Q1" s="210"/>
    </row>
    <row r="2" spans="1:20" s="209" customFormat="1" x14ac:dyDescent="0.2">
      <c r="A2" s="243"/>
      <c r="B2" s="249"/>
      <c r="C2" s="409" t="s">
        <v>308</v>
      </c>
      <c r="D2" s="410"/>
      <c r="E2" s="410"/>
      <c r="F2" s="411"/>
      <c r="G2" s="412" t="s">
        <v>301</v>
      </c>
      <c r="H2" s="412"/>
      <c r="I2" s="412"/>
      <c r="J2" s="413"/>
      <c r="K2" s="212"/>
      <c r="L2" s="414"/>
      <c r="M2" s="414"/>
      <c r="N2" s="414"/>
      <c r="O2" s="213"/>
      <c r="P2" s="213"/>
      <c r="Q2" s="213"/>
      <c r="R2" s="213"/>
      <c r="S2" s="213"/>
      <c r="T2" s="213"/>
    </row>
    <row r="3" spans="1:20" s="209" customFormat="1" x14ac:dyDescent="0.2">
      <c r="A3" s="244" t="s">
        <v>302</v>
      </c>
      <c r="B3" s="251" t="s">
        <v>177</v>
      </c>
      <c r="C3" s="404">
        <v>2010</v>
      </c>
      <c r="D3" s="409" t="s">
        <v>427</v>
      </c>
      <c r="E3" s="410"/>
      <c r="F3" s="411"/>
      <c r="G3" s="404">
        <v>2010</v>
      </c>
      <c r="H3" s="409" t="s">
        <v>427</v>
      </c>
      <c r="I3" s="410"/>
      <c r="J3" s="411"/>
      <c r="K3" s="214" t="s">
        <v>303</v>
      </c>
      <c r="L3" s="415"/>
      <c r="M3" s="415"/>
      <c r="N3" s="415"/>
      <c r="O3" s="213"/>
      <c r="P3" s="213"/>
      <c r="Q3" s="213"/>
      <c r="R3" s="213"/>
      <c r="S3" s="213"/>
      <c r="T3" s="213"/>
    </row>
    <row r="4" spans="1:20" s="209" customFormat="1" x14ac:dyDescent="0.2">
      <c r="A4" s="250"/>
      <c r="B4" s="252" t="s">
        <v>304</v>
      </c>
      <c r="C4" s="405"/>
      <c r="D4" s="329">
        <v>2010</v>
      </c>
      <c r="E4" s="329">
        <v>2011</v>
      </c>
      <c r="F4" s="253" t="s">
        <v>12</v>
      </c>
      <c r="G4" s="405"/>
      <c r="H4" s="329">
        <v>2010</v>
      </c>
      <c r="I4" s="329">
        <v>2011</v>
      </c>
      <c r="J4" s="253" t="s">
        <v>12</v>
      </c>
      <c r="K4" s="215">
        <v>2008</v>
      </c>
      <c r="L4" s="216" t="s">
        <v>309</v>
      </c>
      <c r="M4" s="216" t="s">
        <v>309</v>
      </c>
      <c r="N4" s="215" t="s">
        <v>307</v>
      </c>
    </row>
    <row r="5" spans="1:20" ht="11.25" customHeight="1" x14ac:dyDescent="0.2">
      <c r="A5" s="254"/>
      <c r="B5" s="259"/>
      <c r="C5" s="254"/>
      <c r="D5" s="255"/>
      <c r="E5" s="255"/>
      <c r="F5" s="267"/>
      <c r="G5" s="255"/>
      <c r="H5" s="255"/>
      <c r="I5" s="255"/>
      <c r="J5" s="267"/>
      <c r="K5" s="217"/>
      <c r="Q5" s="210"/>
    </row>
    <row r="6" spans="1:20" s="223" customFormat="1" x14ac:dyDescent="0.2">
      <c r="A6" s="246" t="s">
        <v>466</v>
      </c>
      <c r="B6" s="260"/>
      <c r="C6" s="246">
        <v>736533.83899999992</v>
      </c>
      <c r="D6" s="220">
        <v>303684.25599999994</v>
      </c>
      <c r="E6" s="220">
        <v>247939.946</v>
      </c>
      <c r="F6" s="268">
        <v>-18.356009209776076</v>
      </c>
      <c r="G6" s="220">
        <v>1562926.7489999996</v>
      </c>
      <c r="H6" s="220">
        <v>571295.77100000007</v>
      </c>
      <c r="I6" s="220">
        <v>639499.90599999996</v>
      </c>
      <c r="J6" s="268">
        <v>11.938498140921808</v>
      </c>
      <c r="K6" s="221" t="e">
        <f>+I6/#REF!*100</f>
        <v>#REF!</v>
      </c>
      <c r="L6" s="222"/>
      <c r="M6" s="222"/>
      <c r="N6" s="222"/>
      <c r="Q6" s="219"/>
    </row>
    <row r="7" spans="1:20" ht="11.25" customHeight="1" x14ac:dyDescent="0.2">
      <c r="A7" s="245"/>
      <c r="B7" s="261"/>
      <c r="C7" s="264"/>
      <c r="D7" s="208"/>
      <c r="E7" s="208"/>
      <c r="F7" s="269"/>
      <c r="G7" s="208"/>
      <c r="H7" s="208"/>
      <c r="I7" s="208"/>
      <c r="J7" s="269"/>
      <c r="K7" s="225"/>
      <c r="Q7" s="210"/>
    </row>
    <row r="8" spans="1:20" s="209" customFormat="1" ht="11.25" customHeight="1" x14ac:dyDescent="0.2">
      <c r="A8" s="244" t="s">
        <v>310</v>
      </c>
      <c r="B8" s="262">
        <v>22042110</v>
      </c>
      <c r="C8" s="265">
        <v>382553.07699999999</v>
      </c>
      <c r="D8" s="207">
        <v>138770.55000000002</v>
      </c>
      <c r="E8" s="207">
        <v>151425.47</v>
      </c>
      <c r="F8" s="270">
        <v>9.1193124189534274</v>
      </c>
      <c r="G8" s="207">
        <v>1186463.2389999998</v>
      </c>
      <c r="H8" s="207">
        <v>422794.69500000007</v>
      </c>
      <c r="I8" s="207">
        <v>503850.74400000001</v>
      </c>
      <c r="J8" s="270">
        <v>19.171491496599785</v>
      </c>
      <c r="K8" s="218">
        <f>+I8/I6*100</f>
        <v>78.788243637364985</v>
      </c>
      <c r="L8" s="219">
        <f t="shared" ref="L8:L20" si="0">+H8/D8</f>
        <v>3.0467177293741359</v>
      </c>
      <c r="M8" s="219">
        <f t="shared" ref="M8:M20" si="1">+I8/E8</f>
        <v>3.3273843825612692</v>
      </c>
      <c r="N8" s="219">
        <f>+M8/L8*100-100</f>
        <v>9.2120989903711461</v>
      </c>
      <c r="O8" s="207"/>
      <c r="Q8" s="219"/>
    </row>
    <row r="9" spans="1:20" ht="11.25" customHeight="1" x14ac:dyDescent="0.2">
      <c r="A9" s="245" t="s">
        <v>311</v>
      </c>
      <c r="B9" s="261">
        <v>22042111</v>
      </c>
      <c r="C9" s="264">
        <v>54396.843999999997</v>
      </c>
      <c r="D9" s="208">
        <v>17998.695</v>
      </c>
      <c r="E9" s="208">
        <v>18924.692999999999</v>
      </c>
      <c r="F9" s="269">
        <v>5.1448063317923953</v>
      </c>
      <c r="G9" s="208">
        <v>151335.60999999999</v>
      </c>
      <c r="H9" s="208">
        <v>51075.267</v>
      </c>
      <c r="I9" s="208">
        <v>56897.591</v>
      </c>
      <c r="J9" s="269">
        <v>11.399497921371605</v>
      </c>
      <c r="K9" s="224">
        <f t="shared" ref="K9:K20" si="2">+I9/$I$8*100</f>
        <v>11.292548771149576</v>
      </c>
      <c r="L9" s="210">
        <f t="shared" si="0"/>
        <v>2.8377205680745186</v>
      </c>
      <c r="M9" s="210">
        <f t="shared" si="1"/>
        <v>3.0065264995315908</v>
      </c>
      <c r="N9" s="210">
        <f t="shared" ref="N9:N26" si="3">+M9/L9*100-100</f>
        <v>5.9486453090626981</v>
      </c>
      <c r="O9" s="226"/>
      <c r="Q9" s="210"/>
    </row>
    <row r="10" spans="1:20" ht="11.25" customHeight="1" x14ac:dyDescent="0.2">
      <c r="A10" s="245" t="s">
        <v>312</v>
      </c>
      <c r="B10" s="261">
        <v>22042112</v>
      </c>
      <c r="C10" s="264">
        <v>35704.682999999997</v>
      </c>
      <c r="D10" s="208">
        <v>12810.352000000001</v>
      </c>
      <c r="E10" s="208">
        <v>14584.401</v>
      </c>
      <c r="F10" s="269">
        <v>13.848557791386213</v>
      </c>
      <c r="G10" s="208">
        <v>108513.826</v>
      </c>
      <c r="H10" s="208">
        <v>38870.712</v>
      </c>
      <c r="I10" s="208">
        <v>46728.845999999998</v>
      </c>
      <c r="J10" s="269">
        <v>20.216079396744774</v>
      </c>
      <c r="K10" s="224">
        <f t="shared" si="2"/>
        <v>9.2743429589934276</v>
      </c>
      <c r="L10" s="210">
        <f t="shared" si="0"/>
        <v>3.0343203684020548</v>
      </c>
      <c r="M10" s="210">
        <f t="shared" si="1"/>
        <v>3.204029154162725</v>
      </c>
      <c r="N10" s="210">
        <f t="shared" si="3"/>
        <v>5.5929752022210835</v>
      </c>
      <c r="O10" s="226"/>
      <c r="Q10" s="210"/>
    </row>
    <row r="11" spans="1:20" ht="11.25" customHeight="1" x14ac:dyDescent="0.2">
      <c r="A11" s="245" t="s">
        <v>313</v>
      </c>
      <c r="B11" s="261">
        <v>22042113</v>
      </c>
      <c r="C11" s="264">
        <v>26418.063999999998</v>
      </c>
      <c r="D11" s="208">
        <v>9540.9089999999997</v>
      </c>
      <c r="E11" s="208">
        <v>9503.7759999999998</v>
      </c>
      <c r="F11" s="269">
        <v>-0.38919771690515859</v>
      </c>
      <c r="G11" s="208">
        <v>68599.103000000003</v>
      </c>
      <c r="H11" s="208">
        <v>24347.496999999999</v>
      </c>
      <c r="I11" s="208">
        <v>26015.983</v>
      </c>
      <c r="J11" s="269">
        <v>6.8528029801174313</v>
      </c>
      <c r="K11" s="224">
        <f t="shared" si="2"/>
        <v>5.163430501950395</v>
      </c>
      <c r="L11" s="210">
        <f t="shared" si="0"/>
        <v>2.5519053792463589</v>
      </c>
      <c r="M11" s="210">
        <f t="shared" si="1"/>
        <v>2.7374364673578166</v>
      </c>
      <c r="N11" s="210">
        <f t="shared" si="3"/>
        <v>7.2702965251105809</v>
      </c>
      <c r="O11" s="226"/>
      <c r="Q11" s="210"/>
    </row>
    <row r="12" spans="1:20" ht="11.25" customHeight="1" x14ac:dyDescent="0.2">
      <c r="A12" s="245" t="s">
        <v>314</v>
      </c>
      <c r="B12" s="261">
        <v>22042119</v>
      </c>
      <c r="C12" s="264">
        <v>4428.7209999999995</v>
      </c>
      <c r="D12" s="208">
        <v>1997.712</v>
      </c>
      <c r="E12" s="208">
        <v>1340.6690000000001</v>
      </c>
      <c r="F12" s="269">
        <v>-32.889775903633762</v>
      </c>
      <c r="G12" s="208">
        <v>12422.258</v>
      </c>
      <c r="H12" s="208">
        <v>5156.165</v>
      </c>
      <c r="I12" s="208">
        <v>4727.3329999999996</v>
      </c>
      <c r="J12" s="269">
        <v>-8.3168789206707032</v>
      </c>
      <c r="K12" s="224">
        <f t="shared" si="2"/>
        <v>0.93824075012182573</v>
      </c>
      <c r="L12" s="210">
        <f t="shared" si="0"/>
        <v>2.581035204273689</v>
      </c>
      <c r="M12" s="210">
        <f t="shared" si="1"/>
        <v>3.5261000291645432</v>
      </c>
      <c r="N12" s="210">
        <f t="shared" si="3"/>
        <v>36.615727802782828</v>
      </c>
      <c r="O12" s="226"/>
      <c r="Q12" s="210"/>
    </row>
    <row r="13" spans="1:20" ht="11.25" customHeight="1" x14ac:dyDescent="0.2">
      <c r="A13" s="245" t="s">
        <v>315</v>
      </c>
      <c r="B13" s="261">
        <v>22042121</v>
      </c>
      <c r="C13" s="264">
        <v>82105.990999999995</v>
      </c>
      <c r="D13" s="208">
        <v>31388.159</v>
      </c>
      <c r="E13" s="208">
        <v>33516.464999999997</v>
      </c>
      <c r="F13" s="269">
        <v>6.7806015637935246</v>
      </c>
      <c r="G13" s="208">
        <v>276470.17</v>
      </c>
      <c r="H13" s="208">
        <v>103230.37</v>
      </c>
      <c r="I13" s="208">
        <v>118977.205</v>
      </c>
      <c r="J13" s="269">
        <v>15.25407203325922</v>
      </c>
      <c r="K13" s="224">
        <f t="shared" si="2"/>
        <v>23.613581287080525</v>
      </c>
      <c r="L13" s="210">
        <f t="shared" si="0"/>
        <v>3.2888316259644279</v>
      </c>
      <c r="M13" s="210">
        <f t="shared" si="1"/>
        <v>3.549813651290493</v>
      </c>
      <c r="N13" s="210">
        <f t="shared" si="3"/>
        <v>7.9354024470478635</v>
      </c>
      <c r="O13" s="226"/>
      <c r="Q13" s="210"/>
    </row>
    <row r="14" spans="1:20" ht="11.25" customHeight="1" x14ac:dyDescent="0.2">
      <c r="A14" s="245" t="s">
        <v>316</v>
      </c>
      <c r="B14" s="261">
        <v>22042122</v>
      </c>
      <c r="C14" s="264">
        <v>39201.481</v>
      </c>
      <c r="D14" s="208">
        <v>14411.584999999999</v>
      </c>
      <c r="E14" s="208">
        <v>15340.914000000001</v>
      </c>
      <c r="F14" s="269">
        <v>6.4484857147912606</v>
      </c>
      <c r="G14" s="208">
        <v>110807.63099999999</v>
      </c>
      <c r="H14" s="208">
        <v>40954.277000000002</v>
      </c>
      <c r="I14" s="208">
        <v>46554.483</v>
      </c>
      <c r="J14" s="269">
        <v>13.674288524248638</v>
      </c>
      <c r="K14" s="224">
        <f t="shared" si="2"/>
        <v>9.2397368773161919</v>
      </c>
      <c r="L14" s="210">
        <f t="shared" si="0"/>
        <v>2.8417607778741898</v>
      </c>
      <c r="M14" s="210">
        <f t="shared" si="1"/>
        <v>3.0346616244638356</v>
      </c>
      <c r="N14" s="210">
        <f t="shared" si="3"/>
        <v>6.7880747771438905</v>
      </c>
      <c r="O14" s="226"/>
      <c r="Q14" s="210"/>
    </row>
    <row r="15" spans="1:20" ht="11.25" customHeight="1" x14ac:dyDescent="0.2">
      <c r="A15" s="245" t="s">
        <v>377</v>
      </c>
      <c r="B15" s="261">
        <v>22042124</v>
      </c>
      <c r="C15" s="264">
        <v>20744.564999999999</v>
      </c>
      <c r="D15" s="208">
        <v>8019.6289999999999</v>
      </c>
      <c r="E15" s="208">
        <v>8598.4500000000007</v>
      </c>
      <c r="F15" s="269">
        <v>7.2175533307089523</v>
      </c>
      <c r="G15" s="208">
        <v>74250.525999999998</v>
      </c>
      <c r="H15" s="208">
        <v>28382.991999999998</v>
      </c>
      <c r="I15" s="208">
        <v>33033.042000000001</v>
      </c>
      <c r="J15" s="269">
        <v>16.383226969165207</v>
      </c>
      <c r="K15" s="224">
        <f t="shared" si="2"/>
        <v>6.5561165470860159</v>
      </c>
      <c r="L15" s="210">
        <f t="shared" si="0"/>
        <v>3.539190154557025</v>
      </c>
      <c r="M15" s="210">
        <f t="shared" si="1"/>
        <v>3.8417438026621076</v>
      </c>
      <c r="N15" s="210">
        <f t="shared" si="3"/>
        <v>8.5486689014298207</v>
      </c>
      <c r="O15" s="226"/>
      <c r="Q15" s="210"/>
    </row>
    <row r="16" spans="1:20" ht="11.25" customHeight="1" x14ac:dyDescent="0.2">
      <c r="A16" s="245" t="s">
        <v>317</v>
      </c>
      <c r="B16" s="261">
        <v>22042125</v>
      </c>
      <c r="C16" s="264">
        <v>7258.1350000000002</v>
      </c>
      <c r="D16" s="208">
        <v>2382.9850000000001</v>
      </c>
      <c r="E16" s="208">
        <v>2841.2649999999999</v>
      </c>
      <c r="F16" s="269">
        <v>19.231342203161134</v>
      </c>
      <c r="G16" s="208">
        <v>29496.733</v>
      </c>
      <c r="H16" s="208">
        <v>10041.064</v>
      </c>
      <c r="I16" s="208">
        <v>12722.424000000001</v>
      </c>
      <c r="J16" s="269">
        <v>26.703942928757357</v>
      </c>
      <c r="K16" s="224">
        <f t="shared" si="2"/>
        <v>2.5250382482317026</v>
      </c>
      <c r="L16" s="210">
        <f t="shared" si="0"/>
        <v>4.2136496872619844</v>
      </c>
      <c r="M16" s="210">
        <f t="shared" si="1"/>
        <v>4.47773227770025</v>
      </c>
      <c r="N16" s="210">
        <f t="shared" si="3"/>
        <v>6.2673124260091271</v>
      </c>
      <c r="O16" s="226"/>
      <c r="Q16" s="210"/>
    </row>
    <row r="17" spans="1:17" ht="11.25" customHeight="1" x14ac:dyDescent="0.2">
      <c r="A17" s="245" t="s">
        <v>356</v>
      </c>
      <c r="B17" s="261">
        <v>22042126</v>
      </c>
      <c r="C17" s="264">
        <v>5260.1049999999996</v>
      </c>
      <c r="D17" s="208">
        <v>1988.4480000000001</v>
      </c>
      <c r="E17" s="208">
        <v>2428.63</v>
      </c>
      <c r="F17" s="269">
        <v>22.136963098859013</v>
      </c>
      <c r="G17" s="208">
        <v>25519.960999999999</v>
      </c>
      <c r="H17" s="208">
        <v>9298.8629999999994</v>
      </c>
      <c r="I17" s="208">
        <v>12245.789000000001</v>
      </c>
      <c r="J17" s="269">
        <v>31.691250855077669</v>
      </c>
      <c r="K17" s="224">
        <f t="shared" si="2"/>
        <v>2.430439797068157</v>
      </c>
      <c r="L17" s="210">
        <f t="shared" si="0"/>
        <v>4.6764426326461637</v>
      </c>
      <c r="M17" s="210">
        <f t="shared" si="1"/>
        <v>5.0422620983846862</v>
      </c>
      <c r="N17" s="210">
        <f t="shared" si="3"/>
        <v>7.822601376198719</v>
      </c>
      <c r="O17" s="226"/>
      <c r="Q17" s="210"/>
    </row>
    <row r="18" spans="1:17" ht="11.25" customHeight="1" x14ac:dyDescent="0.2">
      <c r="A18" s="245" t="s">
        <v>318</v>
      </c>
      <c r="B18" s="261">
        <v>22042127</v>
      </c>
      <c r="C18" s="264">
        <v>89934.392999999996</v>
      </c>
      <c r="D18" s="208">
        <v>31933.703000000001</v>
      </c>
      <c r="E18" s="208">
        <v>37841.216</v>
      </c>
      <c r="F18" s="269">
        <v>18.499304637485963</v>
      </c>
      <c r="G18" s="208">
        <v>282239.64399999997</v>
      </c>
      <c r="H18" s="208">
        <v>94524.106</v>
      </c>
      <c r="I18" s="208">
        <v>125102.686</v>
      </c>
      <c r="J18" s="269">
        <v>32.350033545940136</v>
      </c>
      <c r="K18" s="224">
        <f t="shared" si="2"/>
        <v>24.82931453208294</v>
      </c>
      <c r="L18" s="210">
        <f t="shared" si="0"/>
        <v>2.9600108073905491</v>
      </c>
      <c r="M18" s="210">
        <f t="shared" si="1"/>
        <v>3.3059901140597594</v>
      </c>
      <c r="N18" s="210">
        <f t="shared" si="3"/>
        <v>11.688447413954364</v>
      </c>
      <c r="O18" s="226"/>
      <c r="Q18" s="210"/>
    </row>
    <row r="19" spans="1:17" ht="11.25" customHeight="1" x14ac:dyDescent="0.2">
      <c r="A19" s="245" t="s">
        <v>319</v>
      </c>
      <c r="B19" s="261">
        <v>22042129</v>
      </c>
      <c r="C19" s="264">
        <v>5232.107</v>
      </c>
      <c r="D19" s="208">
        <v>2272.3519999999999</v>
      </c>
      <c r="E19" s="208">
        <v>2038.473</v>
      </c>
      <c r="F19" s="269">
        <v>-10.29237547703876</v>
      </c>
      <c r="G19" s="208">
        <v>17538.435000000001</v>
      </c>
      <c r="H19" s="208">
        <v>6371.0619999999999</v>
      </c>
      <c r="I19" s="208">
        <v>8930.7960000000003</v>
      </c>
      <c r="J19" s="269">
        <v>40.177508867438434</v>
      </c>
      <c r="K19" s="224">
        <f t="shared" si="2"/>
        <v>1.7725082489904989</v>
      </c>
      <c r="L19" s="210">
        <f t="shared" si="0"/>
        <v>2.8037302319358974</v>
      </c>
      <c r="M19" s="210">
        <f t="shared" si="1"/>
        <v>4.381120574076772</v>
      </c>
      <c r="N19" s="210">
        <f t="shared" si="3"/>
        <v>56.260417788188221</v>
      </c>
      <c r="O19" s="226"/>
      <c r="Q19" s="210"/>
    </row>
    <row r="20" spans="1:17" ht="11.25" customHeight="1" x14ac:dyDescent="0.2">
      <c r="A20" s="245" t="s">
        <v>467</v>
      </c>
      <c r="B20" s="261">
        <v>22042130</v>
      </c>
      <c r="C20" s="264">
        <v>11867.987999999999</v>
      </c>
      <c r="D20" s="208">
        <v>4026.0210000000002</v>
      </c>
      <c r="E20" s="208">
        <v>4466.518</v>
      </c>
      <c r="F20" s="269">
        <v>10.941249437099316</v>
      </c>
      <c r="G20" s="208">
        <v>29269.342000000001</v>
      </c>
      <c r="H20" s="208">
        <v>10542.32</v>
      </c>
      <c r="I20" s="208">
        <v>11914.566000000001</v>
      </c>
      <c r="J20" s="269">
        <v>13.016546642484769</v>
      </c>
      <c r="K20" s="224">
        <f t="shared" si="2"/>
        <v>2.3647014799287467</v>
      </c>
      <c r="L20" s="210">
        <f t="shared" si="0"/>
        <v>2.6185457055489771</v>
      </c>
      <c r="M20" s="210">
        <f t="shared" si="1"/>
        <v>2.6675289341719881</v>
      </c>
      <c r="N20" s="210">
        <f t="shared" si="3"/>
        <v>1.8706272156797041</v>
      </c>
      <c r="O20" s="226"/>
      <c r="Q20" s="210"/>
    </row>
    <row r="21" spans="1:17" ht="11.25" customHeight="1" x14ac:dyDescent="0.2">
      <c r="A21" s="245"/>
      <c r="B21" s="261"/>
      <c r="C21" s="264"/>
      <c r="D21" s="208"/>
      <c r="E21" s="208"/>
      <c r="F21" s="269"/>
      <c r="G21" s="208"/>
      <c r="H21" s="208"/>
      <c r="I21" s="208"/>
      <c r="J21" s="269"/>
      <c r="K21" s="224"/>
      <c r="O21" s="226"/>
      <c r="Q21" s="210"/>
    </row>
    <row r="22" spans="1:17" s="209" customFormat="1" ht="11.25" customHeight="1" x14ac:dyDescent="0.2">
      <c r="A22" s="244" t="s">
        <v>320</v>
      </c>
      <c r="B22" s="262"/>
      <c r="C22" s="265">
        <v>343179.34900000005</v>
      </c>
      <c r="D22" s="207">
        <v>160768.59999999998</v>
      </c>
      <c r="E22" s="207">
        <v>92771.029999999984</v>
      </c>
      <c r="F22" s="270">
        <v>-42.295305177752375</v>
      </c>
      <c r="G22" s="207">
        <v>347878.21600000001</v>
      </c>
      <c r="H22" s="207">
        <v>138106.90600000002</v>
      </c>
      <c r="I22" s="207">
        <v>122697.3</v>
      </c>
      <c r="J22" s="270">
        <v>-11.157737470420201</v>
      </c>
      <c r="K22" s="218">
        <f>+I22/I6*100</f>
        <v>19.186445353441538</v>
      </c>
      <c r="L22" s="219"/>
      <c r="M22" s="219"/>
      <c r="N22" s="219"/>
      <c r="O22" s="227"/>
      <c r="Q22" s="219"/>
    </row>
    <row r="23" spans="1:17" ht="11.25" customHeight="1" x14ac:dyDescent="0.2">
      <c r="A23" s="245" t="s">
        <v>321</v>
      </c>
      <c r="B23" s="261">
        <v>22042990</v>
      </c>
      <c r="C23" s="264">
        <v>290924.45699999999</v>
      </c>
      <c r="D23" s="208">
        <v>143399.215</v>
      </c>
      <c r="E23" s="208">
        <v>72075.910999999993</v>
      </c>
      <c r="F23" s="269">
        <v>-49.737583291512443</v>
      </c>
      <c r="G23" s="208">
        <v>243255.383</v>
      </c>
      <c r="H23" s="208">
        <v>104793.753</v>
      </c>
      <c r="I23" s="208">
        <v>79913.615000000005</v>
      </c>
      <c r="J23" s="269">
        <v>-23.742004926572292</v>
      </c>
      <c r="K23" s="224">
        <f>+I23/$I$6*100</f>
        <v>12.496266887645174</v>
      </c>
      <c r="L23" s="210">
        <f t="shared" ref="L23:M26" si="4">+H23/D23</f>
        <v>0.73078331007600006</v>
      </c>
      <c r="M23" s="210">
        <f t="shared" si="4"/>
        <v>1.1087423508250907</v>
      </c>
      <c r="N23" s="210">
        <f t="shared" si="3"/>
        <v>51.719714385620478</v>
      </c>
      <c r="Q23" s="210"/>
    </row>
    <row r="24" spans="1:17" ht="11.25" customHeight="1" x14ac:dyDescent="0.2">
      <c r="A24" s="245" t="s">
        <v>322</v>
      </c>
      <c r="B24" s="261">
        <v>22042190</v>
      </c>
      <c r="C24" s="264">
        <v>48600.438000000002</v>
      </c>
      <c r="D24" s="208">
        <v>16575.615000000002</v>
      </c>
      <c r="E24" s="208">
        <v>19427.397000000001</v>
      </c>
      <c r="F24" s="269">
        <v>17.204682903168305</v>
      </c>
      <c r="G24" s="208">
        <v>90073.937000000005</v>
      </c>
      <c r="H24" s="208">
        <v>30039.920999999998</v>
      </c>
      <c r="I24" s="208">
        <v>37794.834999999999</v>
      </c>
      <c r="J24" s="269">
        <v>25.815360832673306</v>
      </c>
      <c r="K24" s="224">
        <f>+I24/$I$6*100</f>
        <v>5.9100610720027227</v>
      </c>
      <c r="L24" s="210">
        <f t="shared" si="4"/>
        <v>1.8122960143560281</v>
      </c>
      <c r="M24" s="210">
        <f t="shared" si="4"/>
        <v>1.9454399886922575</v>
      </c>
      <c r="N24" s="210">
        <f t="shared" si="3"/>
        <v>7.3467012718416242</v>
      </c>
      <c r="Q24" s="210"/>
    </row>
    <row r="25" spans="1:17" ht="11.25" customHeight="1" x14ac:dyDescent="0.2">
      <c r="A25" s="245" t="s">
        <v>39</v>
      </c>
      <c r="B25" s="261">
        <v>22041000</v>
      </c>
      <c r="C25" s="264">
        <v>3306.5369999999998</v>
      </c>
      <c r="D25" s="208">
        <v>673.22400000000005</v>
      </c>
      <c r="E25" s="208">
        <v>1156.5260000000001</v>
      </c>
      <c r="F25" s="269">
        <v>71.78918160968712</v>
      </c>
      <c r="G25" s="208">
        <v>12871.085999999999</v>
      </c>
      <c r="H25" s="208">
        <v>2729.5430000000001</v>
      </c>
      <c r="I25" s="208">
        <v>4442.2790000000005</v>
      </c>
      <c r="J25" s="269">
        <v>62.748086401276709</v>
      </c>
      <c r="K25" s="224">
        <f>+I25/$I$6*100</f>
        <v>0.69464889022204179</v>
      </c>
      <c r="L25" s="210">
        <f t="shared" si="4"/>
        <v>4.0544350765866932</v>
      </c>
      <c r="M25" s="210">
        <f t="shared" si="4"/>
        <v>3.8410541570185193</v>
      </c>
      <c r="N25" s="210">
        <f t="shared" si="3"/>
        <v>-5.2629013792918613</v>
      </c>
      <c r="Q25" s="210"/>
    </row>
    <row r="26" spans="1:17" ht="11.25" customHeight="1" x14ac:dyDescent="0.2">
      <c r="A26" s="245" t="s">
        <v>323</v>
      </c>
      <c r="B26" s="261">
        <v>22082010</v>
      </c>
      <c r="C26" s="264">
        <v>347.91699999999997</v>
      </c>
      <c r="D26" s="208">
        <v>120.54600000000001</v>
      </c>
      <c r="E26" s="208">
        <v>111.196</v>
      </c>
      <c r="F26" s="269">
        <v>-7.7563751596900943</v>
      </c>
      <c r="G26" s="208">
        <v>1677.81</v>
      </c>
      <c r="H26" s="208">
        <v>543.68899999999996</v>
      </c>
      <c r="I26" s="208">
        <v>546.57100000000003</v>
      </c>
      <c r="J26" s="269">
        <v>0.53008245522715924</v>
      </c>
      <c r="K26" s="224">
        <f>+I26/$I$6*100</f>
        <v>8.5468503571601781E-2</v>
      </c>
      <c r="L26" s="210">
        <f t="shared" si="4"/>
        <v>4.510220164916297</v>
      </c>
      <c r="M26" s="210">
        <f t="shared" si="4"/>
        <v>4.9153836468937735</v>
      </c>
      <c r="N26" s="210">
        <f t="shared" si="3"/>
        <v>8.9832306885842712</v>
      </c>
      <c r="Q26" s="210"/>
    </row>
    <row r="27" spans="1:17" ht="11.25" customHeight="1" x14ac:dyDescent="0.2">
      <c r="A27" s="247" t="s">
        <v>305</v>
      </c>
      <c r="B27" s="263" t="s">
        <v>306</v>
      </c>
      <c r="C27" s="266">
        <v>10801.413</v>
      </c>
      <c r="D27" s="248">
        <v>4145.1059999999998</v>
      </c>
      <c r="E27" s="248">
        <v>3743.4459999999999</v>
      </c>
      <c r="F27" s="271">
        <v>-9.6899813901019627</v>
      </c>
      <c r="G27" s="248">
        <v>28585.294000000002</v>
      </c>
      <c r="H27" s="248">
        <v>10394.17</v>
      </c>
      <c r="I27" s="248">
        <v>12951.861999999999</v>
      </c>
      <c r="J27" s="271">
        <v>24.606986416423808</v>
      </c>
      <c r="K27" s="224">
        <f>+I27/$I$6*100</f>
        <v>2.0253110091934867</v>
      </c>
      <c r="Q27" s="210"/>
    </row>
    <row r="28" spans="1:17" x14ac:dyDescent="0.2">
      <c r="A28" s="217" t="s">
        <v>376</v>
      </c>
      <c r="B28" s="217"/>
      <c r="C28" s="217"/>
      <c r="D28" s="217"/>
      <c r="E28" s="217"/>
      <c r="F28" s="272"/>
      <c r="G28" s="217"/>
      <c r="H28" s="217"/>
      <c r="I28" s="217"/>
      <c r="J28" s="272"/>
      <c r="K28" s="217"/>
      <c r="Q28" s="210"/>
    </row>
    <row r="30" spans="1:17" x14ac:dyDescent="0.2">
      <c r="A30" s="406"/>
      <c r="B30" s="406"/>
      <c r="C30" s="406"/>
      <c r="D30" s="406"/>
      <c r="E30" s="406"/>
      <c r="F30" s="406"/>
      <c r="G30" s="406"/>
      <c r="H30" s="406"/>
      <c r="I30" s="406"/>
      <c r="J30" s="406"/>
    </row>
    <row r="31" spans="1:17" x14ac:dyDescent="0.2">
      <c r="A31" s="406"/>
      <c r="B31" s="406"/>
      <c r="C31" s="406"/>
      <c r="D31" s="406"/>
      <c r="E31" s="406"/>
      <c r="F31" s="406"/>
      <c r="G31" s="406"/>
      <c r="H31" s="406"/>
      <c r="I31" s="406"/>
      <c r="J31" s="406"/>
    </row>
    <row r="36" spans="1:14" x14ac:dyDescent="0.2">
      <c r="A36" s="210"/>
      <c r="B36" s="275"/>
      <c r="C36" s="275"/>
      <c r="D36" s="275"/>
      <c r="E36" s="275"/>
      <c r="F36" s="317"/>
      <c r="J36" s="211"/>
      <c r="L36" s="211"/>
      <c r="M36" s="211"/>
      <c r="N36" s="211"/>
    </row>
    <row r="37" spans="1:14" x14ac:dyDescent="0.2">
      <c r="A37" s="273"/>
      <c r="B37" s="275"/>
      <c r="C37" s="275"/>
      <c r="D37" s="275"/>
      <c r="E37" s="275"/>
      <c r="F37" s="317"/>
      <c r="J37" s="211"/>
      <c r="L37" s="211"/>
      <c r="M37" s="211"/>
      <c r="N37" s="211"/>
    </row>
    <row r="38" spans="1:14" x14ac:dyDescent="0.2">
      <c r="A38" s="210"/>
      <c r="B38" s="275"/>
      <c r="C38" s="275"/>
      <c r="D38" s="275"/>
      <c r="E38" s="275"/>
      <c r="F38" s="317"/>
      <c r="J38" s="211"/>
      <c r="L38" s="211"/>
      <c r="M38" s="211"/>
      <c r="N38" s="211"/>
    </row>
    <row r="39" spans="1:14" x14ac:dyDescent="0.2">
      <c r="A39" s="210"/>
      <c r="B39" s="275"/>
      <c r="C39" s="275"/>
      <c r="D39" s="275"/>
      <c r="E39" s="275"/>
      <c r="F39" s="317"/>
      <c r="J39" s="211"/>
      <c r="L39" s="211"/>
      <c r="M39" s="211"/>
      <c r="N39" s="211"/>
    </row>
    <row r="40" spans="1:14" x14ac:dyDescent="0.2">
      <c r="B40" s="318"/>
      <c r="C40" s="275"/>
      <c r="D40" s="210"/>
      <c r="E40" s="210"/>
      <c r="F40" s="317"/>
      <c r="J40" s="211"/>
      <c r="L40" s="211"/>
      <c r="M40" s="211"/>
      <c r="N40" s="211"/>
    </row>
    <row r="41" spans="1:14" x14ac:dyDescent="0.2">
      <c r="A41" s="273"/>
      <c r="B41" s="275"/>
      <c r="C41" s="275"/>
      <c r="D41" s="275"/>
      <c r="E41" s="275"/>
      <c r="F41" s="317"/>
      <c r="J41" s="211"/>
      <c r="L41" s="211"/>
      <c r="M41" s="211"/>
      <c r="N41" s="211"/>
    </row>
    <row r="42" spans="1:14" x14ac:dyDescent="0.2">
      <c r="A42" s="210"/>
      <c r="B42" s="275"/>
      <c r="C42" s="275"/>
      <c r="D42" s="275"/>
      <c r="E42" s="275"/>
      <c r="F42" s="317"/>
      <c r="J42" s="211"/>
      <c r="L42" s="211"/>
      <c r="M42" s="211"/>
      <c r="N42" s="211"/>
    </row>
    <row r="43" spans="1:14" x14ac:dyDescent="0.2">
      <c r="A43" s="273"/>
      <c r="B43" s="275"/>
      <c r="C43" s="275"/>
      <c r="D43" s="275"/>
      <c r="E43" s="275"/>
      <c r="F43" s="317"/>
      <c r="J43" s="211"/>
      <c r="L43" s="211"/>
      <c r="M43" s="211"/>
      <c r="N43" s="211"/>
    </row>
    <row r="44" spans="1:14" x14ac:dyDescent="0.2">
      <c r="A44" s="210"/>
      <c r="B44" s="275"/>
      <c r="C44" s="275"/>
      <c r="D44" s="275"/>
      <c r="E44" s="275"/>
      <c r="F44" s="317"/>
      <c r="J44" s="211"/>
      <c r="L44" s="211"/>
      <c r="M44" s="211"/>
      <c r="N44" s="211"/>
    </row>
    <row r="45" spans="1:14" x14ac:dyDescent="0.2">
      <c r="A45" s="273"/>
      <c r="B45" s="275"/>
      <c r="C45" s="275"/>
      <c r="D45" s="275"/>
      <c r="E45" s="275"/>
      <c r="F45" s="317"/>
      <c r="J45" s="211"/>
      <c r="L45" s="211"/>
      <c r="M45" s="211"/>
      <c r="N45" s="211"/>
    </row>
    <row r="46" spans="1:14" x14ac:dyDescent="0.2">
      <c r="A46" s="273"/>
      <c r="B46" s="275"/>
      <c r="C46" s="275"/>
      <c r="D46" s="275"/>
      <c r="E46" s="275"/>
      <c r="F46" s="317"/>
      <c r="J46" s="211"/>
      <c r="L46" s="211"/>
      <c r="M46" s="211"/>
      <c r="N46" s="211"/>
    </row>
    <row r="47" spans="1:14" x14ac:dyDescent="0.2">
      <c r="A47" s="210"/>
      <c r="B47" s="275"/>
      <c r="C47" s="275"/>
      <c r="D47" s="275"/>
      <c r="E47" s="275"/>
      <c r="F47" s="317"/>
      <c r="J47" s="211"/>
      <c r="L47" s="211"/>
      <c r="M47" s="211"/>
      <c r="N47" s="211"/>
    </row>
    <row r="48" spans="1:14" x14ac:dyDescent="0.2">
      <c r="A48" s="273"/>
      <c r="B48" s="275"/>
      <c r="C48" s="275"/>
      <c r="D48" s="275"/>
      <c r="E48" s="275"/>
      <c r="F48" s="317"/>
      <c r="J48" s="211"/>
      <c r="L48" s="211"/>
      <c r="M48" s="211"/>
      <c r="N48" s="211"/>
    </row>
    <row r="49" spans="1:14" x14ac:dyDescent="0.2">
      <c r="A49" s="273"/>
      <c r="B49" s="275"/>
      <c r="C49" s="275"/>
      <c r="D49" s="275"/>
      <c r="E49" s="275"/>
      <c r="F49" s="317"/>
      <c r="J49" s="211"/>
      <c r="L49" s="211"/>
      <c r="M49" s="211"/>
      <c r="N49" s="211"/>
    </row>
    <row r="50" spans="1:14" x14ac:dyDescent="0.2">
      <c r="A50" s="210"/>
      <c r="B50" s="275"/>
      <c r="C50" s="275"/>
      <c r="D50" s="275"/>
      <c r="E50" s="275"/>
      <c r="F50" s="317"/>
      <c r="J50" s="211"/>
      <c r="L50" s="211"/>
      <c r="M50" s="211"/>
      <c r="N50" s="211"/>
    </row>
    <row r="51" spans="1:14" x14ac:dyDescent="0.2">
      <c r="A51" s="210"/>
      <c r="B51" s="275"/>
      <c r="C51" s="275"/>
      <c r="D51" s="275"/>
      <c r="E51" s="275"/>
      <c r="F51" s="211"/>
      <c r="J51" s="211"/>
      <c r="L51" s="211"/>
      <c r="M51" s="211"/>
      <c r="N51" s="211"/>
    </row>
    <row r="52" spans="1:14" x14ac:dyDescent="0.2">
      <c r="A52" s="273"/>
      <c r="C52" s="275"/>
      <c r="E52" s="275"/>
      <c r="F52" s="211"/>
      <c r="J52" s="211"/>
      <c r="L52" s="211"/>
      <c r="M52" s="211"/>
      <c r="N52" s="211"/>
    </row>
    <row r="53" spans="1:14" x14ac:dyDescent="0.2">
      <c r="B53" s="275"/>
      <c r="C53" s="275"/>
      <c r="D53" s="275"/>
      <c r="E53" s="275"/>
      <c r="F53" s="211"/>
      <c r="J53" s="211"/>
      <c r="L53" s="211"/>
      <c r="M53" s="211"/>
      <c r="N53" s="211"/>
    </row>
    <row r="54" spans="1:14" x14ac:dyDescent="0.2">
      <c r="A54" s="210"/>
      <c r="B54" s="275"/>
      <c r="C54" s="275"/>
      <c r="D54" s="275"/>
      <c r="E54" s="275"/>
      <c r="F54" s="211"/>
      <c r="J54" s="211"/>
      <c r="L54" s="211"/>
      <c r="M54" s="211"/>
      <c r="N54" s="211"/>
    </row>
    <row r="55" spans="1:14" x14ac:dyDescent="0.2">
      <c r="B55" s="275"/>
      <c r="C55" s="275"/>
      <c r="D55" s="275"/>
      <c r="E55" s="275"/>
      <c r="F55" s="211"/>
      <c r="J55" s="211"/>
      <c r="L55" s="211"/>
      <c r="M55" s="211"/>
      <c r="N55" s="211"/>
    </row>
    <row r="56" spans="1:14" x14ac:dyDescent="0.2">
      <c r="B56" s="275"/>
      <c r="C56" s="275"/>
      <c r="D56" s="275"/>
      <c r="E56" s="275"/>
      <c r="F56" s="211"/>
      <c r="J56" s="211"/>
      <c r="L56" s="211"/>
      <c r="M56" s="211"/>
      <c r="N56" s="211"/>
    </row>
    <row r="57" spans="1:14" x14ac:dyDescent="0.2">
      <c r="A57" s="273"/>
      <c r="B57" s="275"/>
      <c r="C57" s="275"/>
      <c r="D57" s="275"/>
      <c r="E57" s="275"/>
      <c r="F57" s="211"/>
      <c r="J57" s="211"/>
      <c r="L57" s="211"/>
      <c r="M57" s="211"/>
      <c r="N57" s="211"/>
    </row>
    <row r="58" spans="1:14" x14ac:dyDescent="0.2">
      <c r="B58" s="318"/>
      <c r="C58" s="275"/>
      <c r="D58" s="210"/>
      <c r="E58" s="210"/>
      <c r="F58" s="211"/>
      <c r="J58" s="211"/>
      <c r="L58" s="211"/>
      <c r="M58" s="211"/>
      <c r="N58" s="211"/>
    </row>
    <row r="59" spans="1:14" x14ac:dyDescent="0.2">
      <c r="C59" s="275"/>
      <c r="E59" s="275"/>
      <c r="F59" s="211"/>
      <c r="J59" s="211"/>
      <c r="L59" s="211"/>
      <c r="M59" s="211"/>
      <c r="N59" s="211"/>
    </row>
    <row r="60" spans="1:14" x14ac:dyDescent="0.2">
      <c r="A60" s="210"/>
      <c r="B60" s="275"/>
      <c r="C60" s="275"/>
      <c r="D60" s="275"/>
      <c r="E60" s="275"/>
      <c r="F60" s="211"/>
      <c r="J60" s="211"/>
      <c r="L60" s="211"/>
      <c r="M60" s="211"/>
      <c r="N60" s="211"/>
    </row>
    <row r="61" spans="1:14" x14ac:dyDescent="0.2">
      <c r="A61" s="273"/>
      <c r="B61" s="275"/>
      <c r="C61" s="275"/>
      <c r="D61" s="275"/>
      <c r="E61" s="275"/>
      <c r="F61" s="211"/>
      <c r="J61" s="211"/>
      <c r="L61" s="211"/>
      <c r="M61" s="211"/>
      <c r="N61" s="211"/>
    </row>
    <row r="62" spans="1:14" x14ac:dyDescent="0.2">
      <c r="A62" s="210"/>
      <c r="B62" s="275"/>
      <c r="C62" s="275"/>
      <c r="D62" s="275"/>
      <c r="E62" s="275"/>
      <c r="F62" s="211"/>
      <c r="J62" s="211"/>
      <c r="L62" s="211"/>
      <c r="M62" s="211"/>
      <c r="N62" s="211"/>
    </row>
    <row r="63" spans="1:14" x14ac:dyDescent="0.2">
      <c r="A63" s="273"/>
      <c r="C63" s="275"/>
      <c r="E63" s="275"/>
      <c r="F63" s="211"/>
      <c r="J63" s="211"/>
      <c r="L63" s="211"/>
      <c r="M63" s="211"/>
      <c r="N63" s="211"/>
    </row>
    <row r="64" spans="1:14" x14ac:dyDescent="0.2">
      <c r="A64" s="273"/>
      <c r="B64" s="275"/>
      <c r="C64" s="275"/>
      <c r="D64" s="275"/>
      <c r="E64" s="275"/>
      <c r="F64" s="211"/>
      <c r="J64" s="211"/>
      <c r="L64" s="211"/>
      <c r="M64" s="211"/>
      <c r="N64" s="211"/>
    </row>
    <row r="65" spans="1:14" x14ac:dyDescent="0.2">
      <c r="A65" s="275"/>
      <c r="B65" s="275"/>
      <c r="C65" s="275"/>
      <c r="D65" s="275"/>
      <c r="E65" s="275"/>
      <c r="F65" s="211"/>
      <c r="J65" s="211"/>
      <c r="L65" s="211"/>
      <c r="M65" s="211"/>
      <c r="N65" s="211"/>
    </row>
    <row r="66" spans="1:14" x14ac:dyDescent="0.2">
      <c r="B66" s="275"/>
      <c r="C66" s="275"/>
      <c r="D66" s="275"/>
      <c r="E66" s="275"/>
      <c r="F66" s="211"/>
      <c r="J66" s="211"/>
      <c r="L66" s="211"/>
      <c r="M66" s="211"/>
      <c r="N66" s="211"/>
    </row>
    <row r="67" spans="1:14" x14ac:dyDescent="0.2">
      <c r="A67" s="273"/>
      <c r="B67" s="275"/>
      <c r="C67" s="275"/>
      <c r="D67" s="275"/>
      <c r="E67" s="275"/>
      <c r="F67" s="211"/>
      <c r="J67" s="211"/>
      <c r="L67" s="211"/>
      <c r="M67" s="211"/>
      <c r="N67" s="211"/>
    </row>
    <row r="68" spans="1:14" x14ac:dyDescent="0.2">
      <c r="A68" s="273"/>
      <c r="B68" s="275"/>
      <c r="C68" s="275"/>
      <c r="D68" s="275"/>
      <c r="E68" s="275"/>
      <c r="F68" s="211"/>
      <c r="J68" s="211"/>
      <c r="L68" s="211"/>
      <c r="M68" s="211"/>
      <c r="N68" s="211"/>
    </row>
    <row r="69" spans="1:14" x14ac:dyDescent="0.2">
      <c r="A69" s="273"/>
      <c r="C69" s="275"/>
      <c r="D69" s="275"/>
      <c r="E69" s="275"/>
      <c r="F69" s="211"/>
      <c r="J69" s="211"/>
      <c r="L69" s="211"/>
      <c r="M69" s="211"/>
      <c r="N69" s="211"/>
    </row>
    <row r="70" spans="1:14" x14ac:dyDescent="0.2">
      <c r="A70" s="273"/>
      <c r="C70" s="275"/>
      <c r="E70" s="275"/>
      <c r="F70" s="211"/>
      <c r="J70" s="211"/>
      <c r="L70" s="211"/>
      <c r="M70" s="211"/>
      <c r="N70" s="211"/>
    </row>
    <row r="71" spans="1:14" x14ac:dyDescent="0.2">
      <c r="A71" s="210"/>
      <c r="B71" s="275"/>
      <c r="C71" s="275"/>
      <c r="D71" s="275"/>
      <c r="E71" s="275"/>
      <c r="F71" s="211"/>
      <c r="J71" s="211"/>
      <c r="L71" s="211"/>
      <c r="M71" s="211"/>
      <c r="N71" s="211"/>
    </row>
    <row r="72" spans="1:14" x14ac:dyDescent="0.2">
      <c r="A72" s="210"/>
      <c r="C72" s="275"/>
      <c r="D72" s="275"/>
      <c r="E72" s="275"/>
      <c r="F72" s="211"/>
      <c r="J72" s="211"/>
      <c r="L72" s="211"/>
      <c r="M72" s="211"/>
      <c r="N72" s="211"/>
    </row>
    <row r="73" spans="1:14" x14ac:dyDescent="0.2">
      <c r="A73" s="273"/>
      <c r="B73" s="275"/>
      <c r="C73" s="275"/>
      <c r="D73" s="275"/>
      <c r="E73" s="275"/>
      <c r="F73" s="211"/>
      <c r="J73" s="211"/>
      <c r="L73" s="211"/>
      <c r="M73" s="211"/>
      <c r="N73" s="211"/>
    </row>
    <row r="74" spans="1:14" x14ac:dyDescent="0.2">
      <c r="A74" s="273"/>
      <c r="B74" s="275"/>
      <c r="D74" s="275"/>
      <c r="E74" s="275"/>
      <c r="F74" s="211"/>
      <c r="J74" s="211"/>
      <c r="L74" s="211"/>
      <c r="M74" s="211"/>
      <c r="N74" s="211"/>
    </row>
    <row r="75" spans="1:14" x14ac:dyDescent="0.2">
      <c r="A75" s="273"/>
      <c r="C75" s="275"/>
      <c r="D75" s="275"/>
      <c r="E75" s="275"/>
      <c r="F75" s="211"/>
      <c r="J75" s="211"/>
      <c r="L75" s="211"/>
      <c r="M75" s="211"/>
      <c r="N75" s="211"/>
    </row>
    <row r="76" spans="1:14" x14ac:dyDescent="0.2">
      <c r="A76" s="210"/>
      <c r="B76" s="275"/>
      <c r="C76" s="275"/>
      <c r="D76" s="275"/>
      <c r="E76" s="275"/>
      <c r="F76" s="211"/>
      <c r="J76" s="211"/>
      <c r="L76" s="211"/>
      <c r="M76" s="211"/>
      <c r="N76" s="211"/>
    </row>
    <row r="77" spans="1:14" x14ac:dyDescent="0.2">
      <c r="A77" s="210"/>
      <c r="B77" s="275"/>
      <c r="D77" s="275"/>
      <c r="E77" s="275"/>
      <c r="F77" s="211"/>
      <c r="J77" s="211"/>
      <c r="L77" s="211"/>
      <c r="M77" s="211"/>
      <c r="N77" s="211"/>
    </row>
    <row r="78" spans="1:14" x14ac:dyDescent="0.2">
      <c r="A78" s="273"/>
      <c r="B78" s="275"/>
      <c r="C78" s="275"/>
      <c r="D78" s="275"/>
      <c r="E78" s="275"/>
      <c r="F78" s="211"/>
      <c r="J78" s="211"/>
      <c r="L78" s="211"/>
      <c r="M78" s="211"/>
      <c r="N78" s="211"/>
    </row>
    <row r="79" spans="1:14" x14ac:dyDescent="0.2">
      <c r="A79" s="273"/>
      <c r="B79" s="275"/>
      <c r="C79" s="275"/>
      <c r="D79" s="275"/>
      <c r="E79" s="275"/>
      <c r="F79" s="211"/>
      <c r="J79" s="211"/>
      <c r="L79" s="211"/>
      <c r="M79" s="211"/>
      <c r="N79" s="211"/>
    </row>
    <row r="80" spans="1:14" x14ac:dyDescent="0.2">
      <c r="A80" s="210"/>
      <c r="B80" s="275"/>
      <c r="C80" s="275"/>
      <c r="D80" s="275"/>
      <c r="E80" s="275"/>
      <c r="F80" s="211"/>
      <c r="J80" s="211"/>
      <c r="L80" s="211"/>
      <c r="M80" s="211"/>
      <c r="N80" s="211"/>
    </row>
    <row r="81" spans="1:14" x14ac:dyDescent="0.2">
      <c r="A81" s="273"/>
      <c r="C81" s="275"/>
      <c r="D81" s="275"/>
      <c r="E81" s="275"/>
      <c r="F81" s="211"/>
      <c r="J81" s="211"/>
      <c r="L81" s="211"/>
      <c r="M81" s="211"/>
      <c r="N81" s="211"/>
    </row>
    <row r="82" spans="1:14" x14ac:dyDescent="0.2">
      <c r="A82" s="273"/>
      <c r="E82" s="275"/>
      <c r="F82" s="211"/>
      <c r="J82" s="211"/>
      <c r="L82" s="211"/>
      <c r="M82" s="211"/>
      <c r="N82" s="211"/>
    </row>
    <row r="83" spans="1:14" x14ac:dyDescent="0.2">
      <c r="A83" s="273"/>
      <c r="E83" s="275"/>
      <c r="F83" s="211"/>
      <c r="J83" s="211"/>
      <c r="L83" s="211"/>
      <c r="M83" s="211"/>
      <c r="N83" s="211"/>
    </row>
    <row r="84" spans="1:14" x14ac:dyDescent="0.2">
      <c r="A84" s="273"/>
      <c r="C84" s="275"/>
      <c r="D84" s="275"/>
      <c r="E84" s="275"/>
      <c r="F84" s="211"/>
      <c r="J84" s="211"/>
      <c r="L84" s="211"/>
      <c r="M84" s="211"/>
      <c r="N84" s="211"/>
    </row>
    <row r="85" spans="1:14" x14ac:dyDescent="0.2">
      <c r="D85" s="275"/>
      <c r="E85" s="275"/>
      <c r="F85" s="211"/>
      <c r="J85" s="211"/>
      <c r="L85" s="211"/>
      <c r="M85" s="211"/>
      <c r="N85" s="211"/>
    </row>
    <row r="86" spans="1:14" x14ac:dyDescent="0.2">
      <c r="A86" s="273"/>
      <c r="B86" s="275"/>
      <c r="C86" s="275"/>
      <c r="D86" s="275"/>
      <c r="E86" s="275"/>
      <c r="F86" s="211"/>
      <c r="J86" s="211"/>
      <c r="L86" s="211"/>
      <c r="M86" s="211"/>
      <c r="N86" s="211"/>
    </row>
    <row r="87" spans="1:14" x14ac:dyDescent="0.2">
      <c r="A87" s="210"/>
      <c r="B87" s="275"/>
      <c r="D87" s="275"/>
      <c r="E87" s="275"/>
      <c r="F87" s="211"/>
      <c r="J87" s="211"/>
      <c r="L87" s="211"/>
      <c r="M87" s="211"/>
      <c r="N87" s="211"/>
    </row>
    <row r="88" spans="1:14" x14ac:dyDescent="0.2">
      <c r="A88" s="273"/>
      <c r="D88" s="275"/>
      <c r="E88" s="275"/>
      <c r="F88" s="211"/>
      <c r="J88" s="211"/>
      <c r="L88" s="211"/>
      <c r="M88" s="211"/>
      <c r="N88" s="211"/>
    </row>
    <row r="89" spans="1:14" x14ac:dyDescent="0.2">
      <c r="A89" s="273"/>
      <c r="B89" s="275"/>
      <c r="C89" s="275"/>
      <c r="D89" s="275"/>
      <c r="E89" s="275"/>
      <c r="F89" s="211"/>
      <c r="J89" s="211"/>
      <c r="L89" s="211"/>
      <c r="M89" s="211"/>
      <c r="N89" s="211"/>
    </row>
    <row r="90" spans="1:14" x14ac:dyDescent="0.2">
      <c r="A90" s="210"/>
      <c r="C90" s="275"/>
      <c r="E90" s="275"/>
      <c r="F90" s="211"/>
      <c r="J90" s="211"/>
      <c r="L90" s="211"/>
      <c r="M90" s="211"/>
      <c r="N90" s="211"/>
    </row>
    <row r="91" spans="1:14" x14ac:dyDescent="0.2">
      <c r="A91" s="273"/>
      <c r="D91" s="275"/>
      <c r="E91" s="275"/>
      <c r="F91" s="211"/>
      <c r="J91" s="211"/>
      <c r="L91" s="211"/>
      <c r="M91" s="211"/>
      <c r="N91" s="211"/>
    </row>
    <row r="92" spans="1:14" x14ac:dyDescent="0.2">
      <c r="B92" s="318"/>
      <c r="D92" s="210"/>
      <c r="E92" s="210"/>
      <c r="F92" s="211"/>
      <c r="J92" s="211"/>
      <c r="L92" s="211"/>
      <c r="M92" s="211"/>
      <c r="N92" s="211"/>
    </row>
    <row r="93" spans="1:14" x14ac:dyDescent="0.2">
      <c r="A93" s="275"/>
      <c r="D93" s="275"/>
      <c r="E93" s="275"/>
      <c r="F93" s="211"/>
      <c r="J93" s="211"/>
      <c r="L93" s="211"/>
      <c r="M93" s="211"/>
      <c r="N93" s="211"/>
    </row>
    <row r="94" spans="1:14" x14ac:dyDescent="0.2">
      <c r="C94" s="275"/>
      <c r="E94" s="275"/>
      <c r="F94" s="211"/>
      <c r="J94" s="211"/>
      <c r="L94" s="211"/>
      <c r="M94" s="211"/>
      <c r="N94" s="211"/>
    </row>
    <row r="95" spans="1:14" x14ac:dyDescent="0.2">
      <c r="E95" s="275"/>
      <c r="F95" s="211"/>
      <c r="J95" s="211"/>
      <c r="L95" s="211"/>
      <c r="M95" s="211"/>
      <c r="N95" s="211"/>
    </row>
    <row r="96" spans="1:14" x14ac:dyDescent="0.2">
      <c r="A96" s="273"/>
      <c r="B96" s="275"/>
      <c r="D96" s="275"/>
      <c r="E96" s="275"/>
      <c r="F96" s="211"/>
      <c r="J96" s="211"/>
      <c r="L96" s="211"/>
      <c r="M96" s="211"/>
      <c r="N96" s="211"/>
    </row>
    <row r="97" spans="1:14" x14ac:dyDescent="0.2">
      <c r="A97" s="273"/>
      <c r="D97" s="275"/>
      <c r="E97" s="275"/>
      <c r="F97" s="211"/>
      <c r="J97" s="211"/>
      <c r="L97" s="211"/>
      <c r="M97" s="211"/>
      <c r="N97" s="211"/>
    </row>
    <row r="98" spans="1:14" x14ac:dyDescent="0.2">
      <c r="A98" s="273"/>
      <c r="E98" s="275"/>
      <c r="F98" s="211"/>
      <c r="J98" s="211"/>
      <c r="L98" s="211"/>
      <c r="M98" s="211"/>
      <c r="N98" s="211"/>
    </row>
    <row r="99" spans="1:14" x14ac:dyDescent="0.2">
      <c r="A99" s="210"/>
      <c r="E99" s="275"/>
      <c r="F99" s="211"/>
      <c r="J99" s="211"/>
      <c r="L99" s="211"/>
      <c r="M99" s="211"/>
      <c r="N99" s="211"/>
    </row>
    <row r="100" spans="1:14" x14ac:dyDescent="0.2">
      <c r="D100" s="275"/>
      <c r="E100" s="275"/>
      <c r="F100" s="211"/>
      <c r="J100" s="211"/>
      <c r="L100" s="211"/>
      <c r="M100" s="211"/>
      <c r="N100" s="211"/>
    </row>
    <row r="101" spans="1:14" x14ac:dyDescent="0.2">
      <c r="A101" s="273"/>
      <c r="B101" s="275"/>
      <c r="D101" s="275"/>
      <c r="E101" s="275"/>
      <c r="F101" s="211"/>
      <c r="J101" s="211"/>
      <c r="L101" s="211"/>
      <c r="M101" s="211"/>
      <c r="N101" s="211"/>
    </row>
    <row r="102" spans="1:14" x14ac:dyDescent="0.2">
      <c r="A102" s="273"/>
      <c r="B102" s="275"/>
      <c r="D102" s="275"/>
      <c r="E102" s="275"/>
      <c r="F102" s="211"/>
      <c r="J102" s="211"/>
      <c r="L102" s="211"/>
      <c r="M102" s="211"/>
      <c r="N102" s="211"/>
    </row>
    <row r="103" spans="1:14" x14ac:dyDescent="0.2">
      <c r="A103" s="273"/>
      <c r="E103" s="275"/>
      <c r="F103" s="211"/>
      <c r="J103" s="211"/>
      <c r="L103" s="211"/>
      <c r="M103" s="211"/>
      <c r="N103" s="211"/>
    </row>
    <row r="104" spans="1:14" x14ac:dyDescent="0.2">
      <c r="D104" s="275"/>
      <c r="E104" s="275"/>
      <c r="F104" s="211"/>
      <c r="J104" s="211"/>
      <c r="L104" s="211"/>
      <c r="M104" s="211"/>
      <c r="N104" s="211"/>
    </row>
    <row r="105" spans="1:14" x14ac:dyDescent="0.2">
      <c r="A105" s="273"/>
      <c r="F105" s="211"/>
      <c r="J105" s="211"/>
      <c r="L105" s="211"/>
      <c r="M105" s="211"/>
      <c r="N105" s="211"/>
    </row>
    <row r="106" spans="1:14" x14ac:dyDescent="0.2">
      <c r="A106" s="273"/>
      <c r="F106" s="211"/>
      <c r="J106" s="211"/>
      <c r="L106" s="211"/>
      <c r="M106" s="211"/>
      <c r="N106" s="211"/>
    </row>
    <row r="107" spans="1:14" x14ac:dyDescent="0.2">
      <c r="A107" s="273"/>
      <c r="B107" s="275"/>
      <c r="D107" s="275"/>
      <c r="F107" s="211"/>
      <c r="J107" s="211"/>
      <c r="L107" s="211"/>
      <c r="M107" s="211"/>
      <c r="N107" s="211"/>
    </row>
    <row r="108" spans="1:14" x14ac:dyDescent="0.2">
      <c r="A108" s="210"/>
      <c r="F108" s="211"/>
      <c r="J108" s="211"/>
      <c r="L108" s="211"/>
      <c r="M108" s="211"/>
      <c r="N108" s="211"/>
    </row>
    <row r="109" spans="1:14" x14ac:dyDescent="0.2">
      <c r="A109" s="273"/>
      <c r="D109" s="275"/>
      <c r="F109" s="211"/>
      <c r="J109" s="211"/>
      <c r="L109" s="211"/>
      <c r="M109" s="211"/>
      <c r="N109" s="211"/>
    </row>
    <row r="110" spans="1:14" x14ac:dyDescent="0.2">
      <c r="A110" s="210"/>
      <c r="F110" s="211"/>
      <c r="J110" s="211"/>
      <c r="L110" s="211"/>
      <c r="M110" s="211"/>
      <c r="N110" s="211"/>
    </row>
    <row r="111" spans="1:14" x14ac:dyDescent="0.2">
      <c r="A111" s="273"/>
      <c r="F111" s="211"/>
      <c r="J111" s="211"/>
      <c r="L111" s="211"/>
      <c r="M111" s="211"/>
      <c r="N111" s="211"/>
    </row>
    <row r="112" spans="1:14" x14ac:dyDescent="0.2">
      <c r="A112" s="273"/>
      <c r="D112" s="275"/>
      <c r="F112" s="211"/>
      <c r="J112" s="211"/>
      <c r="L112" s="211"/>
      <c r="M112" s="211"/>
      <c r="N112" s="211"/>
    </row>
    <row r="113" spans="1:14" x14ac:dyDescent="0.2">
      <c r="A113" s="273"/>
      <c r="D113" s="275"/>
      <c r="F113" s="211"/>
      <c r="J113" s="211"/>
      <c r="L113" s="211"/>
      <c r="M113" s="211"/>
      <c r="N113" s="211"/>
    </row>
    <row r="114" spans="1:14" x14ac:dyDescent="0.2">
      <c r="F114" s="211"/>
      <c r="J114" s="211"/>
      <c r="L114" s="211"/>
      <c r="M114" s="211"/>
      <c r="N114" s="211"/>
    </row>
    <row r="115" spans="1:14" x14ac:dyDescent="0.2">
      <c r="A115" s="210"/>
      <c r="F115" s="211"/>
      <c r="J115" s="211"/>
      <c r="L115" s="211"/>
      <c r="M115" s="211"/>
      <c r="N115" s="211"/>
    </row>
    <row r="116" spans="1:14" x14ac:dyDescent="0.2">
      <c r="A116" s="273"/>
      <c r="D116" s="275"/>
      <c r="F116" s="211"/>
      <c r="J116" s="211"/>
      <c r="L116" s="211"/>
      <c r="M116" s="211"/>
      <c r="N116" s="211"/>
    </row>
    <row r="117" spans="1:14" x14ac:dyDescent="0.2">
      <c r="A117" s="273"/>
      <c r="F117" s="211"/>
      <c r="J117" s="211"/>
      <c r="L117" s="211"/>
      <c r="M117" s="211"/>
      <c r="N117" s="211"/>
    </row>
    <row r="118" spans="1:14" x14ac:dyDescent="0.2">
      <c r="A118" s="273"/>
      <c r="D118" s="275"/>
      <c r="F118" s="211"/>
      <c r="J118" s="211"/>
      <c r="L118" s="211"/>
      <c r="M118" s="211"/>
      <c r="N118" s="211"/>
    </row>
    <row r="119" spans="1:14" x14ac:dyDescent="0.2">
      <c r="A119" s="273"/>
      <c r="B119" s="275"/>
      <c r="D119" s="275"/>
      <c r="F119" s="211"/>
      <c r="J119" s="211"/>
      <c r="L119" s="211"/>
      <c r="M119" s="211"/>
      <c r="N119" s="211"/>
    </row>
    <row r="120" spans="1:14" x14ac:dyDescent="0.2">
      <c r="A120" s="273"/>
      <c r="D120" s="275"/>
      <c r="F120" s="211"/>
      <c r="J120" s="211"/>
      <c r="L120" s="211"/>
      <c r="M120" s="211"/>
      <c r="N120" s="211"/>
    </row>
    <row r="121" spans="1:14" x14ac:dyDescent="0.2">
      <c r="A121" s="210"/>
      <c r="B121" s="275"/>
      <c r="D121" s="275"/>
      <c r="F121" s="211"/>
      <c r="J121" s="211"/>
      <c r="L121" s="211"/>
      <c r="M121" s="211"/>
      <c r="N121" s="211"/>
    </row>
    <row r="122" spans="1:14" x14ac:dyDescent="0.2">
      <c r="A122" s="210"/>
      <c r="D122" s="275"/>
      <c r="F122" s="211"/>
      <c r="J122" s="211"/>
      <c r="L122" s="211"/>
      <c r="M122" s="211"/>
      <c r="N122" s="211"/>
    </row>
    <row r="123" spans="1:14" x14ac:dyDescent="0.2">
      <c r="B123" s="275"/>
      <c r="D123" s="275"/>
      <c r="F123" s="211"/>
      <c r="J123" s="211"/>
      <c r="L123" s="211"/>
      <c r="M123" s="211"/>
      <c r="N123" s="211"/>
    </row>
    <row r="124" spans="1:14" x14ac:dyDescent="0.2">
      <c r="D124" s="275"/>
      <c r="F124" s="211"/>
      <c r="J124" s="211"/>
      <c r="L124" s="211"/>
      <c r="M124" s="211"/>
      <c r="N124" s="211"/>
    </row>
    <row r="125" spans="1:14" x14ac:dyDescent="0.2">
      <c r="A125" s="210"/>
      <c r="B125" s="275"/>
      <c r="D125" s="275"/>
      <c r="F125" s="211"/>
      <c r="J125" s="211"/>
      <c r="L125" s="211"/>
      <c r="M125" s="211"/>
      <c r="N125" s="211"/>
    </row>
    <row r="126" spans="1:14" x14ac:dyDescent="0.2">
      <c r="A126" s="273"/>
      <c r="D126" s="275"/>
      <c r="F126" s="211"/>
      <c r="J126" s="211"/>
      <c r="L126" s="211"/>
      <c r="M126" s="211"/>
      <c r="N126" s="211"/>
    </row>
    <row r="127" spans="1:14" x14ac:dyDescent="0.2">
      <c r="A127" s="273"/>
      <c r="B127" s="275"/>
      <c r="D127" s="275"/>
      <c r="F127" s="211"/>
      <c r="J127" s="211"/>
      <c r="L127" s="211"/>
      <c r="M127" s="211"/>
      <c r="N127" s="211"/>
    </row>
    <row r="128" spans="1:14" x14ac:dyDescent="0.2">
      <c r="A128" s="275"/>
      <c r="B128" s="275"/>
      <c r="D128" s="275"/>
      <c r="F128" s="211"/>
      <c r="J128" s="211"/>
      <c r="L128" s="211"/>
      <c r="M128" s="211"/>
      <c r="N128" s="211"/>
    </row>
    <row r="129" spans="1:14" x14ac:dyDescent="0.2">
      <c r="A129" s="273"/>
      <c r="F129" s="211"/>
      <c r="J129" s="211"/>
      <c r="L129" s="211"/>
      <c r="M129" s="211"/>
      <c r="N129" s="211"/>
    </row>
    <row r="130" spans="1:14" x14ac:dyDescent="0.2">
      <c r="B130" s="273"/>
      <c r="D130" s="210"/>
      <c r="E130" s="210"/>
      <c r="F130" s="211"/>
      <c r="J130" s="211"/>
      <c r="L130" s="211"/>
      <c r="M130" s="211"/>
      <c r="N130" s="211"/>
    </row>
    <row r="131" spans="1:14" x14ac:dyDescent="0.2">
      <c r="A131" s="273"/>
      <c r="B131" s="275"/>
      <c r="D131" s="275"/>
      <c r="F131" s="211"/>
      <c r="J131" s="211"/>
      <c r="L131" s="211"/>
      <c r="M131" s="211"/>
      <c r="N131" s="211"/>
    </row>
    <row r="132" spans="1:14" x14ac:dyDescent="0.2">
      <c r="A132" s="210"/>
      <c r="F132" s="211"/>
      <c r="J132" s="211"/>
      <c r="L132" s="211"/>
      <c r="M132" s="211"/>
      <c r="N132" s="211"/>
    </row>
    <row r="133" spans="1:14" x14ac:dyDescent="0.2">
      <c r="A133" s="273"/>
      <c r="D133" s="275"/>
      <c r="F133" s="211"/>
      <c r="J133" s="211"/>
      <c r="L133" s="211"/>
      <c r="M133" s="211"/>
      <c r="N133" s="211"/>
    </row>
    <row r="134" spans="1:14" x14ac:dyDescent="0.2">
      <c r="A134" s="273"/>
      <c r="D134" s="275"/>
      <c r="F134" s="211"/>
      <c r="J134" s="211"/>
      <c r="L134" s="211"/>
      <c r="M134" s="211"/>
      <c r="N134" s="211"/>
    </row>
    <row r="135" spans="1:14" x14ac:dyDescent="0.2">
      <c r="A135" s="210"/>
      <c r="F135" s="211"/>
      <c r="J135" s="211"/>
      <c r="L135" s="211"/>
      <c r="M135" s="211"/>
      <c r="N135" s="211"/>
    </row>
    <row r="136" spans="1:14" x14ac:dyDescent="0.2">
      <c r="A136" s="273"/>
      <c r="B136" s="275"/>
      <c r="D136" s="275"/>
      <c r="F136" s="211"/>
      <c r="J136" s="211"/>
      <c r="L136" s="211"/>
      <c r="M136" s="211"/>
      <c r="N136" s="211"/>
    </row>
    <row r="137" spans="1:14" x14ac:dyDescent="0.2">
      <c r="A137" s="273"/>
      <c r="D137" s="275"/>
      <c r="F137" s="210"/>
      <c r="J137" s="211"/>
      <c r="L137" s="211"/>
      <c r="M137" s="211"/>
      <c r="N137" s="211"/>
    </row>
    <row r="138" spans="1:14" x14ac:dyDescent="0.2">
      <c r="A138" s="273"/>
      <c r="B138" s="275"/>
      <c r="D138" s="275"/>
      <c r="F138" s="210"/>
      <c r="J138" s="211"/>
      <c r="L138" s="211"/>
      <c r="M138" s="211"/>
      <c r="N138" s="211"/>
    </row>
    <row r="139" spans="1:14" x14ac:dyDescent="0.2">
      <c r="A139" s="273"/>
      <c r="B139" s="275"/>
      <c r="D139" s="275"/>
      <c r="F139" s="210"/>
      <c r="J139" s="211"/>
      <c r="L139" s="211"/>
      <c r="M139" s="211"/>
      <c r="N139" s="211"/>
    </row>
    <row r="140" spans="1:14" x14ac:dyDescent="0.2">
      <c r="A140" s="210"/>
      <c r="D140" s="275"/>
      <c r="F140" s="210"/>
      <c r="J140" s="211"/>
      <c r="L140" s="211"/>
      <c r="M140" s="211"/>
      <c r="N140" s="211"/>
    </row>
    <row r="141" spans="1:14" x14ac:dyDescent="0.2">
      <c r="A141" s="273"/>
      <c r="D141" s="275"/>
      <c r="F141" s="210"/>
      <c r="J141" s="211"/>
      <c r="L141" s="211"/>
      <c r="M141" s="211"/>
      <c r="N141" s="211"/>
    </row>
    <row r="142" spans="1:14" x14ac:dyDescent="0.2">
      <c r="A142" s="273"/>
      <c r="F142" s="210"/>
      <c r="J142" s="211"/>
      <c r="L142" s="211"/>
      <c r="M142" s="211"/>
      <c r="N142" s="211"/>
    </row>
    <row r="143" spans="1:14" x14ac:dyDescent="0.2">
      <c r="A143" s="273"/>
      <c r="B143" s="275"/>
      <c r="D143" s="275"/>
      <c r="F143" s="210"/>
      <c r="J143" s="211"/>
      <c r="L143" s="211"/>
      <c r="M143" s="211"/>
      <c r="N143" s="211"/>
    </row>
    <row r="144" spans="1:14" x14ac:dyDescent="0.2">
      <c r="A144" s="273"/>
      <c r="D144" s="275"/>
      <c r="F144" s="210"/>
      <c r="J144" s="211"/>
      <c r="L144" s="211"/>
      <c r="M144" s="211"/>
      <c r="N144" s="211"/>
    </row>
    <row r="145" spans="1:14" x14ac:dyDescent="0.2">
      <c r="A145" s="273"/>
      <c r="B145" s="275"/>
      <c r="D145" s="275"/>
      <c r="F145" s="210"/>
      <c r="J145" s="211"/>
      <c r="L145" s="211"/>
      <c r="M145" s="211"/>
      <c r="N145" s="211"/>
    </row>
    <row r="146" spans="1:14" x14ac:dyDescent="0.2">
      <c r="A146" s="275"/>
      <c r="D146" s="275"/>
      <c r="F146" s="210"/>
      <c r="J146" s="211"/>
      <c r="L146" s="211"/>
      <c r="M146" s="211"/>
      <c r="N146" s="211"/>
    </row>
    <row r="147" spans="1:14" x14ac:dyDescent="0.2">
      <c r="A147" s="273"/>
      <c r="B147" s="275"/>
      <c r="D147" s="275"/>
      <c r="F147" s="210"/>
      <c r="J147" s="211"/>
      <c r="L147" s="211"/>
      <c r="M147" s="211"/>
      <c r="N147" s="211"/>
    </row>
    <row r="148" spans="1:14" x14ac:dyDescent="0.2">
      <c r="A148" s="273"/>
      <c r="D148" s="275"/>
      <c r="F148" s="210"/>
      <c r="J148" s="211"/>
      <c r="L148" s="211"/>
      <c r="M148" s="211"/>
      <c r="N148" s="211"/>
    </row>
    <row r="149" spans="1:14" x14ac:dyDescent="0.2">
      <c r="A149" s="273"/>
      <c r="D149" s="275"/>
      <c r="F149" s="210"/>
      <c r="J149" s="211"/>
      <c r="L149" s="211"/>
      <c r="M149" s="211"/>
      <c r="N149" s="211"/>
    </row>
    <row r="150" spans="1:14" x14ac:dyDescent="0.2">
      <c r="A150" s="273"/>
      <c r="D150" s="275"/>
      <c r="F150" s="210"/>
      <c r="J150" s="211"/>
      <c r="L150" s="211"/>
      <c r="M150" s="211"/>
      <c r="N150" s="211"/>
    </row>
    <row r="151" spans="1:14" x14ac:dyDescent="0.2">
      <c r="B151" s="318"/>
      <c r="D151" s="210"/>
      <c r="E151" s="210"/>
      <c r="F151" s="210"/>
      <c r="J151" s="211"/>
      <c r="L151" s="211"/>
      <c r="M151" s="211"/>
      <c r="N151" s="211"/>
    </row>
  </sheetData>
  <mergeCells count="11">
    <mergeCell ref="L2:N2"/>
    <mergeCell ref="D3:F3"/>
    <mergeCell ref="H3:J3"/>
    <mergeCell ref="L3:N3"/>
    <mergeCell ref="A30:J30"/>
    <mergeCell ref="C3:C4"/>
    <mergeCell ref="G3:G4"/>
    <mergeCell ref="A31:J31"/>
    <mergeCell ref="A1:K1"/>
    <mergeCell ref="C2:F2"/>
    <mergeCell ref="G2:J2"/>
  </mergeCells>
  <printOptions verticalCentered="1"/>
  <pageMargins left="1.8897637795275593" right="0.78740157480314965" top="0.51181102362204722" bottom="0.78740157480314965" header="0" footer="0.59055118110236227"/>
  <pageSetup paperSize="119" scale="74" orientation="landscape" horizontalDpi="300" verticalDpi="300"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zoomScaleNormal="100" workbookViewId="0">
      <selection sqref="A1:J1"/>
    </sheetView>
  </sheetViews>
  <sheetFormatPr baseColWidth="10" defaultRowHeight="12.75" x14ac:dyDescent="0.2"/>
  <cols>
    <col min="1" max="1" width="14.625" style="25" bestFit="1" customWidth="1"/>
    <col min="2" max="2" width="11.625" style="25" bestFit="1" customWidth="1"/>
    <col min="3" max="4" width="11.125" style="25" bestFit="1" customWidth="1"/>
    <col min="5" max="5" width="11" style="25"/>
    <col min="6" max="6" width="12.5" style="25" bestFit="1" customWidth="1"/>
    <col min="7" max="8" width="11.125" style="25" bestFit="1" customWidth="1"/>
    <col min="9" max="11" width="11" style="25"/>
    <col min="12" max="12" width="11" style="319"/>
    <col min="13" max="13" width="11.875" style="25" bestFit="1" customWidth="1"/>
    <col min="14" max="16384" width="11" style="25"/>
  </cols>
  <sheetData>
    <row r="1" spans="1:19" x14ac:dyDescent="0.2">
      <c r="A1" s="398" t="s">
        <v>324</v>
      </c>
      <c r="B1" s="398"/>
      <c r="C1" s="398"/>
      <c r="D1" s="398"/>
      <c r="E1" s="398"/>
      <c r="F1" s="398"/>
      <c r="G1" s="398"/>
      <c r="H1" s="398"/>
      <c r="I1" s="398"/>
      <c r="J1" s="398"/>
      <c r="K1" s="127"/>
      <c r="L1" s="127"/>
    </row>
    <row r="2" spans="1:19" x14ac:dyDescent="0.2">
      <c r="A2" s="125"/>
      <c r="B2" s="125"/>
      <c r="C2" s="125"/>
      <c r="D2" s="125"/>
      <c r="E2" s="125"/>
      <c r="F2" s="125"/>
      <c r="G2" s="125"/>
      <c r="H2" s="125"/>
      <c r="I2" s="125"/>
      <c r="J2" s="125"/>
      <c r="K2" s="127"/>
      <c r="L2" s="127"/>
    </row>
    <row r="3" spans="1:19" s="128" customFormat="1" x14ac:dyDescent="0.2">
      <c r="A3" s="418" t="s">
        <v>65</v>
      </c>
      <c r="B3" s="417" t="s">
        <v>470</v>
      </c>
      <c r="C3" s="417"/>
      <c r="D3" s="417"/>
      <c r="E3" s="417"/>
      <c r="F3" s="420" t="s">
        <v>301</v>
      </c>
      <c r="G3" s="417"/>
      <c r="H3" s="417"/>
      <c r="I3" s="417"/>
      <c r="J3" s="421"/>
    </row>
    <row r="4" spans="1:19" s="128" customFormat="1" x14ac:dyDescent="0.2">
      <c r="A4" s="422"/>
      <c r="B4" s="418">
        <v>2010</v>
      </c>
      <c r="C4" s="420" t="s">
        <v>428</v>
      </c>
      <c r="D4" s="417"/>
      <c r="E4" s="417"/>
      <c r="F4" s="418">
        <v>2010</v>
      </c>
      <c r="G4" s="420" t="str">
        <f>+C4</f>
        <v>Enero-mayo</v>
      </c>
      <c r="H4" s="417"/>
      <c r="I4" s="417"/>
      <c r="J4" s="421"/>
    </row>
    <row r="5" spans="1:19" s="128" customFormat="1" x14ac:dyDescent="0.2">
      <c r="A5" s="419"/>
      <c r="B5" s="419"/>
      <c r="C5" s="129">
        <v>2010</v>
      </c>
      <c r="D5" s="129">
        <v>2011</v>
      </c>
      <c r="E5" s="129" t="s">
        <v>12</v>
      </c>
      <c r="F5" s="419"/>
      <c r="G5" s="129">
        <v>2010</v>
      </c>
      <c r="H5" s="129">
        <v>2011</v>
      </c>
      <c r="I5" s="129" t="s">
        <v>12</v>
      </c>
      <c r="J5" s="130" t="s">
        <v>14</v>
      </c>
    </row>
    <row r="6" spans="1:19" x14ac:dyDescent="0.2">
      <c r="A6" s="79" t="s">
        <v>0</v>
      </c>
      <c r="B6" s="131">
        <v>92113</v>
      </c>
      <c r="C6" s="131">
        <v>31266</v>
      </c>
      <c r="D6" s="131">
        <v>30001</v>
      </c>
      <c r="E6" s="386">
        <v>-4</v>
      </c>
      <c r="F6" s="131">
        <v>211255</v>
      </c>
      <c r="G6" s="131">
        <v>71205</v>
      </c>
      <c r="H6" s="131">
        <v>75633</v>
      </c>
      <c r="I6" s="385">
        <v>6.2</v>
      </c>
      <c r="J6" s="385">
        <v>15</v>
      </c>
      <c r="O6" s="79" t="s">
        <v>0</v>
      </c>
      <c r="P6" s="277">
        <f>F6/B6</f>
        <v>2.2934330659081779</v>
      </c>
      <c r="Q6" s="277">
        <f>G6/C6</f>
        <v>2.2773939742851659</v>
      </c>
      <c r="R6" s="277">
        <f t="shared" ref="R6:R18" si="0">H6/D6</f>
        <v>2.521015966134462</v>
      </c>
      <c r="S6" s="278">
        <f>R6/Q6-1</f>
        <v>0.10697402144737156</v>
      </c>
    </row>
    <row r="7" spans="1:19" x14ac:dyDescent="0.2">
      <c r="A7" s="75" t="s">
        <v>468</v>
      </c>
      <c r="B7" s="131">
        <v>42628</v>
      </c>
      <c r="C7" s="131">
        <v>16561</v>
      </c>
      <c r="D7" s="131">
        <v>17214</v>
      </c>
      <c r="E7" s="385">
        <v>3.9</v>
      </c>
      <c r="F7" s="131">
        <v>162502</v>
      </c>
      <c r="G7" s="131">
        <v>62003</v>
      </c>
      <c r="H7" s="131">
        <v>69402</v>
      </c>
      <c r="I7" s="385">
        <v>11.9</v>
      </c>
      <c r="J7" s="385">
        <v>13.8</v>
      </c>
      <c r="O7" s="75" t="s">
        <v>281</v>
      </c>
      <c r="P7" s="277">
        <f t="shared" ref="P7:P18" si="1">F7/B7</f>
        <v>3.8120953363986114</v>
      </c>
      <c r="Q7" s="277">
        <f t="shared" ref="Q7:Q18" si="2">G7/C7</f>
        <v>3.7439164301672605</v>
      </c>
      <c r="R7" s="277">
        <f t="shared" si="0"/>
        <v>4.0317183687696065</v>
      </c>
      <c r="S7" s="278">
        <f t="shared" ref="S7:S17" si="3">R7/Q7-1</f>
        <v>7.6871891766421729E-2</v>
      </c>
    </row>
    <row r="8" spans="1:19" x14ac:dyDescent="0.2">
      <c r="A8" s="75" t="s">
        <v>1</v>
      </c>
      <c r="B8" s="131">
        <v>24372</v>
      </c>
      <c r="C8" s="131">
        <v>9107</v>
      </c>
      <c r="D8" s="131">
        <v>10941</v>
      </c>
      <c r="E8" s="385">
        <v>20.100000000000001</v>
      </c>
      <c r="F8" s="131">
        <v>72896</v>
      </c>
      <c r="G8" s="131">
        <v>27032</v>
      </c>
      <c r="H8" s="131">
        <v>33772</v>
      </c>
      <c r="I8" s="385">
        <v>24.9</v>
      </c>
      <c r="J8" s="385">
        <v>6.7</v>
      </c>
      <c r="O8" s="75" t="s">
        <v>1</v>
      </c>
      <c r="P8" s="277">
        <f t="shared" si="1"/>
        <v>2.9909732479894959</v>
      </c>
      <c r="Q8" s="277">
        <f t="shared" si="2"/>
        <v>2.9682661688810805</v>
      </c>
      <c r="R8" s="277">
        <f t="shared" si="0"/>
        <v>3.0867379581391097</v>
      </c>
      <c r="S8" s="278">
        <f t="shared" si="3"/>
        <v>3.9912791682926496E-2</v>
      </c>
    </row>
    <row r="9" spans="1:19" x14ac:dyDescent="0.2">
      <c r="A9" s="75" t="s">
        <v>2</v>
      </c>
      <c r="B9" s="131">
        <v>20294</v>
      </c>
      <c r="C9" s="131">
        <v>9564</v>
      </c>
      <c r="D9" s="131">
        <v>10221</v>
      </c>
      <c r="E9" s="385">
        <v>6.9</v>
      </c>
      <c r="F9" s="131">
        <v>60159</v>
      </c>
      <c r="G9" s="131">
        <v>27042</v>
      </c>
      <c r="H9" s="131">
        <v>30602</v>
      </c>
      <c r="I9" s="385">
        <v>13.2</v>
      </c>
      <c r="J9" s="385">
        <v>6.1</v>
      </c>
      <c r="O9" s="75" t="s">
        <v>2</v>
      </c>
      <c r="P9" s="277">
        <f t="shared" si="1"/>
        <v>2.9643737065142406</v>
      </c>
      <c r="Q9" s="277">
        <f t="shared" si="2"/>
        <v>2.8274780426599748</v>
      </c>
      <c r="R9" s="277">
        <f t="shared" si="0"/>
        <v>2.9940318951178946</v>
      </c>
      <c r="S9" s="278">
        <f t="shared" si="3"/>
        <v>5.8905445045024152E-2</v>
      </c>
    </row>
    <row r="10" spans="1:19" x14ac:dyDescent="0.2">
      <c r="A10" s="75" t="s">
        <v>3</v>
      </c>
      <c r="B10" s="131">
        <v>13537</v>
      </c>
      <c r="C10" s="131">
        <v>5048</v>
      </c>
      <c r="D10" s="131">
        <v>5338</v>
      </c>
      <c r="E10" s="385">
        <v>5.7</v>
      </c>
      <c r="F10" s="131">
        <v>66267</v>
      </c>
      <c r="G10" s="131">
        <v>23691</v>
      </c>
      <c r="H10" s="131">
        <v>29245</v>
      </c>
      <c r="I10" s="385">
        <v>23.4</v>
      </c>
      <c r="J10" s="385">
        <v>5.8</v>
      </c>
      <c r="O10" s="75" t="s">
        <v>3</v>
      </c>
      <c r="P10" s="277">
        <f t="shared" si="1"/>
        <v>4.8952500554037082</v>
      </c>
      <c r="Q10" s="277">
        <f t="shared" si="2"/>
        <v>4.6931458003169571</v>
      </c>
      <c r="R10" s="277">
        <f t="shared" si="0"/>
        <v>5.4786436867740731</v>
      </c>
      <c r="S10" s="278">
        <f t="shared" si="3"/>
        <v>0.16737129419760755</v>
      </c>
    </row>
    <row r="11" spans="1:19" x14ac:dyDescent="0.2">
      <c r="A11" s="75" t="s">
        <v>5</v>
      </c>
      <c r="B11" s="131">
        <v>24252</v>
      </c>
      <c r="C11" s="131">
        <v>6971</v>
      </c>
      <c r="D11" s="131">
        <v>9011</v>
      </c>
      <c r="E11" s="385">
        <v>29.3</v>
      </c>
      <c r="F11" s="131">
        <v>70060</v>
      </c>
      <c r="G11" s="131">
        <v>19233</v>
      </c>
      <c r="H11" s="131">
        <v>28500</v>
      </c>
      <c r="I11" s="385">
        <v>48.2</v>
      </c>
      <c r="J11" s="385">
        <v>5.7</v>
      </c>
      <c r="O11" s="75" t="s">
        <v>5</v>
      </c>
      <c r="P11" s="277">
        <f t="shared" si="1"/>
        <v>2.8888339106053107</v>
      </c>
      <c r="Q11" s="277">
        <f t="shared" si="2"/>
        <v>2.7590015779658588</v>
      </c>
      <c r="R11" s="277">
        <f t="shared" si="0"/>
        <v>3.1628010209743649</v>
      </c>
      <c r="S11" s="278">
        <f t="shared" si="3"/>
        <v>0.14635709027256771</v>
      </c>
    </row>
    <row r="12" spans="1:19" x14ac:dyDescent="0.2">
      <c r="A12" s="75" t="s">
        <v>6</v>
      </c>
      <c r="B12" s="131">
        <v>10509</v>
      </c>
      <c r="C12" s="131">
        <v>3978</v>
      </c>
      <c r="D12" s="131">
        <v>5847</v>
      </c>
      <c r="E12" s="385">
        <v>47</v>
      </c>
      <c r="F12" s="131">
        <v>35731</v>
      </c>
      <c r="G12" s="131">
        <v>12333</v>
      </c>
      <c r="H12" s="131">
        <v>21182</v>
      </c>
      <c r="I12" s="385">
        <v>71.8</v>
      </c>
      <c r="J12" s="385">
        <v>4.2</v>
      </c>
      <c r="O12" s="75" t="s">
        <v>6</v>
      </c>
      <c r="P12" s="277">
        <f t="shared" si="1"/>
        <v>3.4000380626129982</v>
      </c>
      <c r="Q12" s="277">
        <f t="shared" si="2"/>
        <v>3.1003016591251886</v>
      </c>
      <c r="R12" s="277">
        <f t="shared" si="0"/>
        <v>3.6227125021378486</v>
      </c>
      <c r="S12" s="278">
        <f t="shared" si="3"/>
        <v>0.1685032298308895</v>
      </c>
    </row>
    <row r="13" spans="1:19" x14ac:dyDescent="0.2">
      <c r="A13" s="75" t="s">
        <v>9</v>
      </c>
      <c r="B13" s="131">
        <v>12098</v>
      </c>
      <c r="C13" s="131">
        <v>4682</v>
      </c>
      <c r="D13" s="131">
        <v>4900</v>
      </c>
      <c r="E13" s="385">
        <v>4.7</v>
      </c>
      <c r="F13" s="131">
        <v>43813</v>
      </c>
      <c r="G13" s="131">
        <v>16745</v>
      </c>
      <c r="H13" s="131">
        <v>18106</v>
      </c>
      <c r="I13" s="385">
        <v>8.1</v>
      </c>
      <c r="J13" s="385">
        <v>3.6</v>
      </c>
      <c r="O13" s="75" t="s">
        <v>8</v>
      </c>
      <c r="P13" s="277">
        <f t="shared" si="1"/>
        <v>3.6215076872210283</v>
      </c>
      <c r="Q13" s="277">
        <f t="shared" si="2"/>
        <v>3.5764630499786416</v>
      </c>
      <c r="R13" s="277">
        <f t="shared" si="0"/>
        <v>3.6951020408163266</v>
      </c>
      <c r="S13" s="278">
        <f t="shared" si="3"/>
        <v>3.3172156172113443E-2</v>
      </c>
    </row>
    <row r="14" spans="1:19" x14ac:dyDescent="0.2">
      <c r="A14" s="75" t="s">
        <v>8</v>
      </c>
      <c r="B14" s="131">
        <v>13363</v>
      </c>
      <c r="C14" s="131">
        <v>5620</v>
      </c>
      <c r="D14" s="131">
        <v>5098</v>
      </c>
      <c r="E14" s="385">
        <v>-9.3000000000000007</v>
      </c>
      <c r="F14" s="131">
        <v>40340</v>
      </c>
      <c r="G14" s="131">
        <v>15494</v>
      </c>
      <c r="H14" s="131">
        <v>16730</v>
      </c>
      <c r="I14" s="385">
        <v>8</v>
      </c>
      <c r="J14" s="385">
        <v>3.3</v>
      </c>
      <c r="O14" s="75" t="s">
        <v>9</v>
      </c>
      <c r="P14" s="277">
        <f t="shared" si="1"/>
        <v>3.0187832073636161</v>
      </c>
      <c r="Q14" s="277">
        <f t="shared" si="2"/>
        <v>2.7569395017793594</v>
      </c>
      <c r="R14" s="277">
        <f t="shared" si="0"/>
        <v>3.2816790898391526</v>
      </c>
      <c r="S14" s="278">
        <f t="shared" si="3"/>
        <v>0.19033409609500684</v>
      </c>
    </row>
    <row r="15" spans="1:19" x14ac:dyDescent="0.2">
      <c r="A15" s="75" t="s">
        <v>340</v>
      </c>
      <c r="B15" s="131">
        <v>12727</v>
      </c>
      <c r="C15" s="131">
        <v>4500</v>
      </c>
      <c r="D15" s="131">
        <v>4513</v>
      </c>
      <c r="E15" s="385">
        <v>0.3</v>
      </c>
      <c r="F15" s="131">
        <v>41846</v>
      </c>
      <c r="G15" s="131">
        <v>14643</v>
      </c>
      <c r="H15" s="131">
        <v>15546</v>
      </c>
      <c r="I15" s="385">
        <v>6.2</v>
      </c>
      <c r="J15" s="385">
        <v>3.1</v>
      </c>
      <c r="O15" s="75" t="s">
        <v>7</v>
      </c>
      <c r="P15" s="277">
        <f t="shared" si="1"/>
        <v>3.2879704565097825</v>
      </c>
      <c r="Q15" s="277">
        <f t="shared" si="2"/>
        <v>3.254</v>
      </c>
      <c r="R15" s="277">
        <f t="shared" si="0"/>
        <v>3.4447152670064258</v>
      </c>
      <c r="S15" s="278">
        <f t="shared" si="3"/>
        <v>5.8609485865527278E-2</v>
      </c>
    </row>
    <row r="16" spans="1:19" x14ac:dyDescent="0.2">
      <c r="A16" s="75" t="s">
        <v>469</v>
      </c>
      <c r="B16" s="131">
        <v>265893</v>
      </c>
      <c r="C16" s="131">
        <v>97297</v>
      </c>
      <c r="D16" s="131">
        <v>103084</v>
      </c>
      <c r="E16" s="385">
        <v>5.9</v>
      </c>
      <c r="F16" s="131">
        <v>804869</v>
      </c>
      <c r="G16" s="131">
        <v>289421</v>
      </c>
      <c r="H16" s="131">
        <v>338718</v>
      </c>
      <c r="I16" s="385">
        <v>17</v>
      </c>
      <c r="J16" s="385">
        <v>67.2</v>
      </c>
      <c r="O16" s="75" t="s">
        <v>331</v>
      </c>
      <c r="P16" s="277">
        <f t="shared" si="1"/>
        <v>3.0270409525636253</v>
      </c>
      <c r="Q16" s="277">
        <f t="shared" si="2"/>
        <v>2.9746138113199789</v>
      </c>
      <c r="R16" s="277">
        <f t="shared" si="0"/>
        <v>3.2858445539559971</v>
      </c>
      <c r="S16" s="278">
        <f t="shared" si="3"/>
        <v>0.1046289576991879</v>
      </c>
    </row>
    <row r="17" spans="1:19" x14ac:dyDescent="0.2">
      <c r="A17" s="75" t="s">
        <v>330</v>
      </c>
      <c r="B17" s="131">
        <v>116660</v>
      </c>
      <c r="C17" s="131">
        <v>41474</v>
      </c>
      <c r="D17" s="131">
        <v>48341</v>
      </c>
      <c r="E17" s="385">
        <v>16.600000000000001</v>
      </c>
      <c r="F17" s="131">
        <v>381594</v>
      </c>
      <c r="G17" s="131">
        <v>133374</v>
      </c>
      <c r="H17" s="131">
        <v>165133</v>
      </c>
      <c r="I17" s="385">
        <v>23.8</v>
      </c>
      <c r="J17" s="385">
        <v>32.799999999999997</v>
      </c>
      <c r="O17" s="75" t="s">
        <v>330</v>
      </c>
      <c r="P17" s="277">
        <f t="shared" si="1"/>
        <v>3.27099262815018</v>
      </c>
      <c r="Q17" s="277">
        <f t="shared" si="2"/>
        <v>3.2158460722380284</v>
      </c>
      <c r="R17" s="277">
        <f t="shared" si="0"/>
        <v>3.4160029788378394</v>
      </c>
      <c r="S17" s="278">
        <f t="shared" si="3"/>
        <v>6.2240823131349154E-2</v>
      </c>
    </row>
    <row r="18" spans="1:19" x14ac:dyDescent="0.2">
      <c r="A18" s="75" t="s">
        <v>10</v>
      </c>
      <c r="B18" s="131">
        <v>382553</v>
      </c>
      <c r="C18" s="131">
        <v>138771</v>
      </c>
      <c r="D18" s="131">
        <v>151425</v>
      </c>
      <c r="E18" s="385">
        <v>9.1</v>
      </c>
      <c r="F18" s="131">
        <v>1186463</v>
      </c>
      <c r="G18" s="131">
        <v>422795</v>
      </c>
      <c r="H18" s="131">
        <v>503851</v>
      </c>
      <c r="I18" s="385">
        <v>19.2</v>
      </c>
      <c r="J18" s="385">
        <v>100</v>
      </c>
      <c r="O18" s="75" t="s">
        <v>332</v>
      </c>
      <c r="P18" s="277">
        <f t="shared" si="1"/>
        <v>3.1014343110627807</v>
      </c>
      <c r="Q18" s="277">
        <f t="shared" si="2"/>
        <v>3.046710047488308</v>
      </c>
      <c r="R18" s="277">
        <f t="shared" si="0"/>
        <v>3.3273964008585106</v>
      </c>
      <c r="S18" s="278">
        <f>R18/Q18-1</f>
        <v>9.2127688226058435E-2</v>
      </c>
    </row>
    <row r="19" spans="1:19" s="211" customFormat="1" x14ac:dyDescent="0.2">
      <c r="A19" s="217" t="s">
        <v>376</v>
      </c>
      <c r="B19" s="217"/>
      <c r="C19" s="217"/>
      <c r="D19" s="217"/>
      <c r="E19" s="217"/>
      <c r="F19" s="217"/>
      <c r="G19" s="217"/>
      <c r="H19" s="217"/>
      <c r="I19" s="217"/>
      <c r="J19" s="217"/>
      <c r="K19" s="217"/>
      <c r="L19" s="217"/>
      <c r="M19" s="210"/>
      <c r="N19" s="210"/>
      <c r="O19" s="210"/>
      <c r="R19" s="210"/>
    </row>
    <row r="20" spans="1:19" x14ac:dyDescent="0.2">
      <c r="A20" s="124"/>
      <c r="B20" s="124"/>
      <c r="C20" s="124"/>
      <c r="D20" s="124"/>
    </row>
    <row r="21" spans="1:19" x14ac:dyDescent="0.2">
      <c r="A21" s="416"/>
      <c r="B21" s="416"/>
      <c r="C21" s="416"/>
      <c r="D21" s="416"/>
      <c r="E21" s="416"/>
      <c r="F21" s="416"/>
      <c r="G21" s="416"/>
      <c r="H21" s="416"/>
      <c r="I21" s="416"/>
      <c r="J21" s="416"/>
    </row>
    <row r="23" spans="1:19" x14ac:dyDescent="0.2">
      <c r="E23" s="133"/>
    </row>
    <row r="24" spans="1:19" x14ac:dyDescent="0.2">
      <c r="E24" s="133"/>
    </row>
    <row r="25" spans="1:19" x14ac:dyDescent="0.2">
      <c r="E25" s="133"/>
    </row>
    <row r="26" spans="1:19" x14ac:dyDescent="0.2">
      <c r="E26" s="133"/>
    </row>
  </sheetData>
  <mergeCells count="9">
    <mergeCell ref="A21:J21"/>
    <mergeCell ref="A1:J1"/>
    <mergeCell ref="B3:E3"/>
    <mergeCell ref="B4:B5"/>
    <mergeCell ref="C4:E4"/>
    <mergeCell ref="F3:J3"/>
    <mergeCell ref="A3:A5"/>
    <mergeCell ref="F4:F5"/>
    <mergeCell ref="G4:J4"/>
  </mergeCells>
  <pageMargins left="0.74803149606299213" right="0.74803149606299213" top="0.98425196850393704" bottom="0.98425196850393704" header="0.51181102362204722" footer="0.51181102362204722"/>
  <pageSetup paperSize="119" scale="94" orientation="landscape" horizontalDpi="300" verticalDpi="300" r:id="rId1"/>
  <headerFooter>
    <oddFooter>&amp;C&amp;10 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AG72"/>
  <sheetViews>
    <sheetView zoomScaleNormal="100" zoomScaleSheetLayoutView="100" workbookViewId="0"/>
  </sheetViews>
  <sheetFormatPr baseColWidth="10" defaultRowHeight="14.25" x14ac:dyDescent="0.2"/>
  <cols>
    <col min="7" max="7" width="13.75" customWidth="1"/>
    <col min="20" max="20" width="11" style="152"/>
    <col min="21" max="21" width="6.875" style="152" bestFit="1" customWidth="1"/>
    <col min="22" max="33" width="11" style="152"/>
  </cols>
  <sheetData>
    <row r="3" spans="20:33" x14ac:dyDescent="0.2">
      <c r="V3" s="152" t="s">
        <v>25</v>
      </c>
    </row>
    <row r="4" spans="20:33" x14ac:dyDescent="0.2">
      <c r="V4" s="152" t="s">
        <v>26</v>
      </c>
      <c r="W4" s="152" t="s">
        <v>27</v>
      </c>
      <c r="X4" s="152" t="s">
        <v>28</v>
      </c>
      <c r="Y4" s="152" t="s">
        <v>29</v>
      </c>
      <c r="Z4" s="152" t="s">
        <v>30</v>
      </c>
      <c r="AA4" s="152" t="s">
        <v>31</v>
      </c>
      <c r="AB4" s="152" t="s">
        <v>32</v>
      </c>
      <c r="AC4" s="152" t="s">
        <v>33</v>
      </c>
      <c r="AD4" s="152" t="s">
        <v>34</v>
      </c>
      <c r="AE4" s="152" t="s">
        <v>35</v>
      </c>
      <c r="AF4" s="152" t="s">
        <v>36</v>
      </c>
      <c r="AG4" s="152" t="s">
        <v>37</v>
      </c>
    </row>
    <row r="5" spans="20:33" x14ac:dyDescent="0.2">
      <c r="T5" s="152" t="s">
        <v>42</v>
      </c>
      <c r="U5" s="152">
        <v>2009</v>
      </c>
      <c r="V5" s="2">
        <v>25.086905999999999</v>
      </c>
      <c r="W5" s="2">
        <v>17.922975999999998</v>
      </c>
      <c r="X5" s="2">
        <v>25.649045999999998</v>
      </c>
      <c r="Y5" s="2">
        <v>27.884159</v>
      </c>
      <c r="Z5" s="2">
        <v>31.448319000000001</v>
      </c>
      <c r="AA5" s="2">
        <v>32.096744000000001</v>
      </c>
      <c r="AB5" s="2">
        <v>32.328881000000003</v>
      </c>
      <c r="AC5" s="2">
        <v>29.168165999999999</v>
      </c>
      <c r="AD5" s="2">
        <v>32.810115000000003</v>
      </c>
      <c r="AE5" s="2">
        <v>34.084606000000001</v>
      </c>
      <c r="AF5" s="2">
        <v>34.706122000000001</v>
      </c>
      <c r="AG5" s="2">
        <v>25.226969</v>
      </c>
    </row>
    <row r="6" spans="20:33" x14ac:dyDescent="0.2">
      <c r="T6" s="152" t="s">
        <v>42</v>
      </c>
      <c r="U6" s="152">
        <v>2010</v>
      </c>
      <c r="V6" s="2">
        <v>29.668348000000002</v>
      </c>
      <c r="W6" s="2">
        <v>22.036866</v>
      </c>
      <c r="X6" s="2">
        <v>23.303070999999999</v>
      </c>
      <c r="Y6" s="2">
        <v>29.163777</v>
      </c>
      <c r="Z6" s="2">
        <v>34.598492</v>
      </c>
      <c r="AA6" s="2">
        <v>32.676822000000001</v>
      </c>
      <c r="AB6" s="2">
        <v>36.505577000000002</v>
      </c>
      <c r="AC6" s="2">
        <v>38.797026000000002</v>
      </c>
      <c r="AD6" s="2">
        <v>36.279777000000003</v>
      </c>
      <c r="AE6" s="2">
        <v>33.687766000000003</v>
      </c>
      <c r="AF6" s="2">
        <v>35.577100999999999</v>
      </c>
      <c r="AG6" s="2">
        <v>30.260974000000001</v>
      </c>
    </row>
    <row r="7" spans="20:33" x14ac:dyDescent="0.2">
      <c r="T7" s="152" t="s">
        <v>42</v>
      </c>
      <c r="U7" s="152">
        <v>2011</v>
      </c>
      <c r="V7" s="2">
        <v>30.865767000000002</v>
      </c>
      <c r="W7" s="2">
        <v>24.687384999999999</v>
      </c>
      <c r="X7" s="2">
        <v>31.152663</v>
      </c>
      <c r="Y7" s="2">
        <v>30.823920000000001</v>
      </c>
      <c r="Z7" s="2">
        <v>33.895738000000001</v>
      </c>
      <c r="AA7" s="2"/>
      <c r="AB7" s="2"/>
      <c r="AC7" s="2"/>
      <c r="AD7" s="2"/>
      <c r="AE7" s="2"/>
      <c r="AF7" s="2"/>
      <c r="AG7" s="2"/>
    </row>
    <row r="8" spans="20:33" x14ac:dyDescent="0.2">
      <c r="T8" s="152" t="s">
        <v>43</v>
      </c>
      <c r="U8" s="152">
        <v>2009</v>
      </c>
      <c r="V8" s="2">
        <v>81.466797999999997</v>
      </c>
      <c r="W8" s="2">
        <v>53.388781000000002</v>
      </c>
      <c r="X8" s="2">
        <v>75.904420999999999</v>
      </c>
      <c r="Y8" s="2">
        <v>82.698486000000003</v>
      </c>
      <c r="Z8" s="2">
        <v>88.507292000000007</v>
      </c>
      <c r="AA8" s="2">
        <v>94.046071999999995</v>
      </c>
      <c r="AB8" s="2">
        <v>97.192604000000003</v>
      </c>
      <c r="AC8" s="2">
        <v>96.756394</v>
      </c>
      <c r="AD8" s="2">
        <v>100.087681</v>
      </c>
      <c r="AE8" s="2">
        <v>107.480311</v>
      </c>
      <c r="AF8" s="2">
        <v>109.897959</v>
      </c>
      <c r="AG8" s="2">
        <v>81.812503000000007</v>
      </c>
    </row>
    <row r="9" spans="20:33" x14ac:dyDescent="0.2">
      <c r="T9" s="152" t="s">
        <v>43</v>
      </c>
      <c r="U9" s="152">
        <v>2010</v>
      </c>
      <c r="V9" s="2">
        <v>93.649675999999999</v>
      </c>
      <c r="W9" s="2">
        <v>67.301970999999995</v>
      </c>
      <c r="X9" s="2">
        <v>71.331063999999998</v>
      </c>
      <c r="Y9" s="2">
        <v>87.689190999999994</v>
      </c>
      <c r="Z9" s="2">
        <v>102.82279699999999</v>
      </c>
      <c r="AA9" s="2">
        <v>97.623926999999995</v>
      </c>
      <c r="AB9" s="2">
        <v>113.90673099999999</v>
      </c>
      <c r="AC9" s="2">
        <v>120.582206</v>
      </c>
      <c r="AD9" s="2">
        <v>111.54017899999999</v>
      </c>
      <c r="AE9" s="2">
        <v>105.6519</v>
      </c>
      <c r="AF9" s="2">
        <v>116.51200799999999</v>
      </c>
      <c r="AG9" s="2">
        <v>97.862178999999998</v>
      </c>
    </row>
    <row r="10" spans="20:33" x14ac:dyDescent="0.2">
      <c r="T10" s="152" t="s">
        <v>43</v>
      </c>
      <c r="U10" s="152">
        <v>2011</v>
      </c>
      <c r="V10" s="2">
        <v>100.392259</v>
      </c>
      <c r="W10" s="2">
        <v>81.434404999999998</v>
      </c>
      <c r="X10" s="2">
        <v>103.791883</v>
      </c>
      <c r="Y10" s="2">
        <v>105.84062900000001</v>
      </c>
      <c r="Z10" s="2">
        <v>112.39157400000001</v>
      </c>
      <c r="AA10" s="2"/>
      <c r="AB10" s="2"/>
      <c r="AC10" s="2"/>
      <c r="AD10" s="2"/>
      <c r="AE10" s="2"/>
      <c r="AF10" s="2"/>
      <c r="AG10" s="2"/>
    </row>
    <row r="12" spans="20:33" x14ac:dyDescent="0.2">
      <c r="V12" s="152" t="s">
        <v>40</v>
      </c>
    </row>
    <row r="13" spans="20:33" x14ac:dyDescent="0.2">
      <c r="V13" s="152" t="s">
        <v>25</v>
      </c>
    </row>
    <row r="14" spans="20:33" x14ac:dyDescent="0.2">
      <c r="V14" s="152" t="s">
        <v>26</v>
      </c>
      <c r="W14" s="152" t="s">
        <v>27</v>
      </c>
      <c r="X14" s="152" t="s">
        <v>28</v>
      </c>
      <c r="Y14" s="152" t="s">
        <v>29</v>
      </c>
      <c r="Z14" s="152" t="s">
        <v>30</v>
      </c>
      <c r="AA14" s="152" t="s">
        <v>31</v>
      </c>
      <c r="AB14" s="152" t="s">
        <v>32</v>
      </c>
      <c r="AC14" s="152" t="s">
        <v>33</v>
      </c>
      <c r="AD14" s="152" t="s">
        <v>34</v>
      </c>
      <c r="AE14" s="152" t="s">
        <v>35</v>
      </c>
      <c r="AF14" s="152" t="s">
        <v>36</v>
      </c>
      <c r="AG14" s="152" t="s">
        <v>37</v>
      </c>
    </row>
    <row r="15" spans="20:33" x14ac:dyDescent="0.2">
      <c r="U15" s="152">
        <v>2009</v>
      </c>
      <c r="V15" s="4">
        <v>3.2473832364979565</v>
      </c>
      <c r="W15" s="4">
        <v>2.9787899621134351</v>
      </c>
      <c r="X15" s="4">
        <v>2.9593467530917135</v>
      </c>
      <c r="Y15" s="4">
        <v>2.9657873490105979</v>
      </c>
      <c r="Z15" s="4">
        <v>2.8143727491443977</v>
      </c>
      <c r="AA15" s="4">
        <v>2.9300813814634901</v>
      </c>
      <c r="AB15" s="4">
        <v>3.0063708051014819</v>
      </c>
      <c r="AC15" s="4">
        <v>3.3171915573985693</v>
      </c>
      <c r="AD15" s="4">
        <v>3.0505129591895668</v>
      </c>
      <c r="AE15" s="4">
        <v>3.1533388122485557</v>
      </c>
      <c r="AF15" s="4">
        <v>3.1665294958624304</v>
      </c>
      <c r="AG15" s="4">
        <v>3.2430571821767411</v>
      </c>
    </row>
    <row r="16" spans="20:33" x14ac:dyDescent="0.2">
      <c r="U16" s="152">
        <v>2010</v>
      </c>
      <c r="V16" s="4">
        <v>3.1565517567745935</v>
      </c>
      <c r="W16" s="4">
        <v>3.0540627238011067</v>
      </c>
      <c r="X16" s="4">
        <v>3.0610156060546698</v>
      </c>
      <c r="Y16" s="4">
        <v>3.006784443592474</v>
      </c>
      <c r="Z16" s="4">
        <v>2.9718866648870126</v>
      </c>
      <c r="AA16" s="4">
        <v>2.9875587962623782</v>
      </c>
      <c r="AB16" s="4">
        <v>3.1202555982062683</v>
      </c>
      <c r="AC16" s="4">
        <v>3.1080270431037675</v>
      </c>
      <c r="AD16" s="4">
        <v>3.0744450000340406</v>
      </c>
      <c r="AE16" s="4">
        <v>3.1362097445108112</v>
      </c>
      <c r="AF16" s="4">
        <v>3.2749157386376142</v>
      </c>
      <c r="AG16" s="4">
        <v>3.2339401567180222</v>
      </c>
    </row>
    <row r="17" spans="21:33" x14ac:dyDescent="0.2">
      <c r="U17" s="152">
        <v>2011</v>
      </c>
      <c r="V17" s="4">
        <v>3.2525437971458797</v>
      </c>
      <c r="W17" s="4">
        <v>3.2986241758695787</v>
      </c>
      <c r="X17" s="4">
        <v>3.3317178374124867</v>
      </c>
      <c r="Y17" s="4">
        <v>3.433717353276287</v>
      </c>
      <c r="Z17" s="4">
        <v>3.3158025354102043</v>
      </c>
      <c r="AA17" s="4"/>
      <c r="AB17" s="4"/>
      <c r="AC17" s="4"/>
      <c r="AD17" s="4"/>
      <c r="AE17" s="4"/>
      <c r="AF17" s="4"/>
      <c r="AG17" s="4"/>
    </row>
    <row r="18" spans="21:33" x14ac:dyDescent="0.2">
      <c r="V18" s="2"/>
      <c r="W18" s="2"/>
      <c r="X18" s="2"/>
      <c r="Y18" s="2"/>
      <c r="Z18" s="2"/>
      <c r="AA18" s="2"/>
      <c r="AB18" s="2"/>
      <c r="AC18" s="2"/>
      <c r="AD18" s="2"/>
      <c r="AE18" s="2"/>
      <c r="AF18" s="2"/>
      <c r="AG18" s="2"/>
    </row>
    <row r="19" spans="21:33" x14ac:dyDescent="0.2">
      <c r="V19" s="152" t="s">
        <v>41</v>
      </c>
    </row>
    <row r="20" spans="21:33" x14ac:dyDescent="0.2">
      <c r="V20" s="152" t="s">
        <v>25</v>
      </c>
    </row>
    <row r="21" spans="21:33" x14ac:dyDescent="0.2">
      <c r="V21" s="152" t="s">
        <v>26</v>
      </c>
      <c r="W21" s="152" t="s">
        <v>27</v>
      </c>
      <c r="X21" s="152" t="s">
        <v>28</v>
      </c>
      <c r="Y21" s="152" t="s">
        <v>29</v>
      </c>
      <c r="Z21" s="152" t="s">
        <v>30</v>
      </c>
      <c r="AA21" s="152" t="s">
        <v>31</v>
      </c>
      <c r="AB21" s="152" t="s">
        <v>32</v>
      </c>
      <c r="AC21" s="152" t="s">
        <v>33</v>
      </c>
      <c r="AD21" s="152" t="s">
        <v>34</v>
      </c>
      <c r="AE21" s="152" t="s">
        <v>35</v>
      </c>
      <c r="AF21" s="152" t="s">
        <v>36</v>
      </c>
      <c r="AG21" s="152" t="s">
        <v>37</v>
      </c>
    </row>
    <row r="22" spans="21:33" x14ac:dyDescent="0.2">
      <c r="U22" s="152">
        <v>2009</v>
      </c>
      <c r="V22" s="1">
        <v>2023.1522301705918</v>
      </c>
      <c r="W22" s="1">
        <v>1805.1467170407416</v>
      </c>
      <c r="X22" s="1">
        <v>1754.6854703106694</v>
      </c>
      <c r="Y22" s="1">
        <v>1729.5878661960003</v>
      </c>
      <c r="Z22" s="1">
        <v>1592.1469516459688</v>
      </c>
      <c r="AA22" s="1">
        <v>1620.5694104598272</v>
      </c>
      <c r="AB22" s="1">
        <v>1624.7029104929427</v>
      </c>
      <c r="AC22" s="1">
        <v>1814.1057189101296</v>
      </c>
      <c r="AD22" s="1">
        <v>1674.9451505022155</v>
      </c>
      <c r="AE22" s="1">
        <v>1721.1869238896293</v>
      </c>
      <c r="AF22" s="1">
        <v>1607.9003474090248</v>
      </c>
      <c r="AG22" s="1">
        <v>1626.2310240025267</v>
      </c>
    </row>
    <row r="23" spans="21:33" x14ac:dyDescent="0.2">
      <c r="U23" s="152">
        <v>2010</v>
      </c>
      <c r="V23" s="1">
        <v>1580.3592025467681</v>
      </c>
      <c r="W23" s="1">
        <v>1626.4716441875171</v>
      </c>
      <c r="X23" s="1">
        <v>1601.4009244635611</v>
      </c>
      <c r="Y23" s="1">
        <v>1565.3921170231138</v>
      </c>
      <c r="Z23" s="1">
        <v>1584.639688584404</v>
      </c>
      <c r="AA23" s="1">
        <v>1603.3331791901303</v>
      </c>
      <c r="AB23" s="1">
        <v>1659.102306678237</v>
      </c>
      <c r="AC23" s="1">
        <v>1582.9803335936108</v>
      </c>
      <c r="AD23" s="1">
        <v>1518.5606188668137</v>
      </c>
      <c r="AE23" s="1">
        <v>1518.0509647330132</v>
      </c>
      <c r="AF23" s="1">
        <v>1579.5573590596941</v>
      </c>
      <c r="AG23" s="1">
        <v>1535.4101076065824</v>
      </c>
    </row>
    <row r="24" spans="21:33" x14ac:dyDescent="0.2">
      <c r="U24" s="152">
        <v>2011</v>
      </c>
      <c r="V24" s="1">
        <v>1591.9250360750793</v>
      </c>
      <c r="W24" s="1">
        <v>1569.1225342193998</v>
      </c>
      <c r="X24" s="1">
        <v>1598.0584607148992</v>
      </c>
      <c r="Y24" s="1">
        <v>1618.3796629461797</v>
      </c>
      <c r="Z24" s="1">
        <v>1550.900319887415</v>
      </c>
      <c r="AA24" s="1"/>
      <c r="AB24" s="1"/>
      <c r="AC24" s="1"/>
      <c r="AD24" s="1"/>
      <c r="AE24" s="1"/>
      <c r="AF24" s="1"/>
      <c r="AG24" s="1"/>
    </row>
    <row r="25" spans="21:33" x14ac:dyDescent="0.2">
      <c r="V25" s="2"/>
      <c r="W25" s="2"/>
      <c r="X25" s="2"/>
      <c r="Y25" s="2"/>
      <c r="Z25" s="2"/>
      <c r="AA25" s="2"/>
      <c r="AB25" s="2"/>
      <c r="AC25" s="2"/>
      <c r="AD25" s="2"/>
      <c r="AE25" s="2"/>
      <c r="AF25" s="2"/>
      <c r="AG25" s="2"/>
    </row>
    <row r="26" spans="21:33" x14ac:dyDescent="0.2">
      <c r="V26" s="3"/>
      <c r="W26" s="3"/>
      <c r="X26" s="3"/>
      <c r="Y26" s="3"/>
      <c r="Z26" s="3"/>
      <c r="AA26" s="3"/>
      <c r="AB26" s="3"/>
      <c r="AC26" s="3"/>
      <c r="AD26" s="3"/>
      <c r="AE26" s="3"/>
      <c r="AF26" s="3"/>
      <c r="AG26" s="3"/>
    </row>
    <row r="27" spans="21:33" x14ac:dyDescent="0.2">
      <c r="V27" s="2"/>
      <c r="W27" s="2"/>
      <c r="X27" s="2"/>
      <c r="Y27" s="2"/>
      <c r="Z27" s="2"/>
      <c r="AA27" s="2"/>
      <c r="AB27" s="2"/>
      <c r="AC27" s="2"/>
      <c r="AD27" s="2"/>
      <c r="AE27" s="2"/>
      <c r="AF27" s="2"/>
      <c r="AG27" s="2"/>
    </row>
    <row r="28" spans="21:33" x14ac:dyDescent="0.2">
      <c r="V28" s="2"/>
      <c r="W28" s="2"/>
      <c r="X28" s="2"/>
      <c r="Y28" s="2"/>
      <c r="Z28" s="2"/>
      <c r="AA28" s="2"/>
      <c r="AB28" s="2"/>
      <c r="AC28" s="2"/>
      <c r="AD28" s="2"/>
      <c r="AE28" s="2"/>
      <c r="AF28" s="2"/>
      <c r="AG28" s="2"/>
    </row>
    <row r="34" spans="8:33" s="152" customFormat="1" x14ac:dyDescent="0.2"/>
    <row r="41" spans="8:33" x14ac:dyDescent="0.2">
      <c r="V41" s="4"/>
      <c r="W41" s="4"/>
      <c r="X41" s="4"/>
      <c r="Y41" s="4"/>
      <c r="Z41" s="4"/>
      <c r="AA41" s="4"/>
      <c r="AB41" s="4"/>
      <c r="AC41" s="4"/>
      <c r="AD41" s="4"/>
      <c r="AE41" s="4"/>
      <c r="AF41" s="4"/>
      <c r="AG41" s="4"/>
    </row>
    <row r="42" spans="8:33" x14ac:dyDescent="0.2">
      <c r="V42" s="4"/>
      <c r="W42" s="4"/>
      <c r="X42" s="4"/>
      <c r="Y42" s="4"/>
      <c r="Z42" s="4"/>
      <c r="AA42" s="4"/>
      <c r="AB42" s="4"/>
      <c r="AC42" s="4"/>
      <c r="AD42" s="4"/>
      <c r="AE42" s="4"/>
      <c r="AF42" s="4"/>
      <c r="AG42" s="4"/>
    </row>
    <row r="43" spans="8:33" x14ac:dyDescent="0.2">
      <c r="V43" s="4"/>
      <c r="W43" s="4"/>
      <c r="X43" s="4"/>
      <c r="Y43" s="4"/>
      <c r="Z43" s="4"/>
      <c r="AA43" s="4"/>
      <c r="AB43" s="4"/>
      <c r="AC43" s="4"/>
      <c r="AD43" s="4"/>
      <c r="AE43" s="4"/>
      <c r="AF43" s="4"/>
      <c r="AG43" s="4"/>
    </row>
    <row r="46" spans="8:33" x14ac:dyDescent="0.2">
      <c r="V46" s="4"/>
      <c r="W46" s="4"/>
      <c r="X46" s="4"/>
      <c r="Y46" s="4"/>
      <c r="Z46" s="4"/>
      <c r="AA46" s="4"/>
      <c r="AB46" s="4"/>
      <c r="AC46" s="4"/>
      <c r="AD46" s="4"/>
      <c r="AE46" s="4"/>
      <c r="AF46" s="4"/>
      <c r="AG46" s="4"/>
    </row>
    <row r="47" spans="8:33" x14ac:dyDescent="0.2">
      <c r="V47" s="4"/>
      <c r="W47" s="4"/>
      <c r="X47" s="4"/>
      <c r="Y47" s="4"/>
      <c r="Z47" s="4"/>
      <c r="AA47" s="4"/>
      <c r="AB47" s="4"/>
      <c r="AC47" s="4"/>
      <c r="AD47" s="4"/>
      <c r="AE47" s="4"/>
      <c r="AF47" s="4"/>
      <c r="AG47" s="4"/>
    </row>
    <row r="48" spans="8:33" x14ac:dyDescent="0.2">
      <c r="H48" s="364"/>
      <c r="I48" s="364"/>
      <c r="V48" s="4"/>
      <c r="W48" s="4"/>
      <c r="X48" s="4"/>
      <c r="Y48" s="4"/>
      <c r="Z48" s="4"/>
      <c r="AA48" s="4"/>
      <c r="AB48" s="4"/>
      <c r="AC48" s="4"/>
      <c r="AD48" s="4"/>
      <c r="AE48" s="4"/>
      <c r="AF48" s="4"/>
      <c r="AG48" s="4"/>
    </row>
    <row r="49" spans="21:33" x14ac:dyDescent="0.2">
      <c r="V49" s="4"/>
      <c r="W49" s="4"/>
      <c r="X49" s="4"/>
    </row>
    <row r="50" spans="21:33" s="152" customFormat="1" x14ac:dyDescent="0.2">
      <c r="U50" s="5"/>
      <c r="V50" s="5"/>
      <c r="W50" s="5"/>
      <c r="X50" s="5"/>
      <c r="Y50" s="5"/>
      <c r="Z50" s="5"/>
      <c r="AA50" s="5"/>
      <c r="AB50" s="5"/>
      <c r="AC50" s="5"/>
      <c r="AD50" s="5"/>
      <c r="AE50" s="5"/>
      <c r="AF50" s="5"/>
      <c r="AG50" s="5"/>
    </row>
    <row r="51" spans="21:33" x14ac:dyDescent="0.2">
      <c r="U51" s="5"/>
      <c r="V51" s="6"/>
      <c r="W51" s="6"/>
      <c r="X51" s="6"/>
      <c r="Y51" s="6"/>
      <c r="Z51" s="6"/>
      <c r="AA51" s="5"/>
      <c r="AB51" s="5"/>
      <c r="AC51" s="5"/>
      <c r="AD51" s="5"/>
      <c r="AE51" s="5"/>
      <c r="AF51" s="5"/>
      <c r="AG51" s="5"/>
    </row>
    <row r="52" spans="21:33" x14ac:dyDescent="0.2">
      <c r="U52" s="5"/>
      <c r="V52" s="6"/>
      <c r="W52" s="6"/>
      <c r="X52" s="6"/>
      <c r="Y52" s="6"/>
      <c r="Z52" s="6"/>
      <c r="AA52" s="5"/>
      <c r="AB52" s="5"/>
      <c r="AC52" s="5"/>
      <c r="AD52" s="5"/>
      <c r="AE52" s="5"/>
      <c r="AF52" s="5"/>
      <c r="AG52" s="5"/>
    </row>
    <row r="53" spans="21:33" x14ac:dyDescent="0.2">
      <c r="U53" s="5"/>
      <c r="V53" s="6"/>
      <c r="W53" s="6"/>
      <c r="X53" s="6"/>
      <c r="Y53" s="6"/>
      <c r="Z53" s="6"/>
      <c r="AA53" s="5"/>
      <c r="AB53" s="5"/>
      <c r="AC53" s="5"/>
      <c r="AD53" s="5"/>
      <c r="AE53" s="5"/>
      <c r="AF53" s="5"/>
      <c r="AG53" s="5"/>
    </row>
    <row r="54" spans="21:33" ht="15" x14ac:dyDescent="0.2">
      <c r="W54" s="7"/>
      <c r="X54" s="7"/>
      <c r="Y54" s="7"/>
      <c r="Z54" s="7"/>
      <c r="AA54" s="7"/>
    </row>
    <row r="61" spans="21:33" x14ac:dyDescent="0.2">
      <c r="V61" s="8"/>
      <c r="W61" s="8"/>
      <c r="X61" s="8"/>
      <c r="Y61" s="8"/>
      <c r="Z61" s="8"/>
    </row>
    <row r="64" spans="21:33" x14ac:dyDescent="0.2">
      <c r="V64" s="1"/>
      <c r="W64" s="1"/>
      <c r="X64" s="1"/>
      <c r="Y64" s="1"/>
      <c r="Z64" s="1"/>
      <c r="AA64" s="1"/>
      <c r="AB64" s="1"/>
      <c r="AC64" s="1"/>
      <c r="AD64" s="1"/>
      <c r="AE64" s="1"/>
      <c r="AF64" s="1"/>
      <c r="AG64" s="1"/>
    </row>
    <row r="65" spans="22:33" x14ac:dyDescent="0.2">
      <c r="V65" s="1"/>
      <c r="W65" s="1"/>
      <c r="X65" s="1"/>
      <c r="Y65" s="1"/>
      <c r="Z65" s="1"/>
      <c r="AA65" s="1"/>
      <c r="AB65" s="1"/>
      <c r="AC65" s="1"/>
      <c r="AD65" s="1"/>
      <c r="AE65" s="1"/>
      <c r="AF65" s="1"/>
      <c r="AG65" s="1"/>
    </row>
    <row r="66" spans="22:33" s="152" customFormat="1" x14ac:dyDescent="0.2">
      <c r="V66" s="1"/>
      <c r="W66" s="1"/>
      <c r="X66" s="1"/>
      <c r="Y66" s="1"/>
      <c r="Z66" s="1"/>
      <c r="AA66" s="1"/>
      <c r="AB66" s="1"/>
      <c r="AC66" s="1"/>
      <c r="AD66" s="1"/>
      <c r="AE66" s="1"/>
      <c r="AF66" s="1"/>
      <c r="AG66" s="1"/>
    </row>
    <row r="70" spans="22:33" x14ac:dyDescent="0.2">
      <c r="V70" s="1"/>
      <c r="W70" s="1"/>
      <c r="X70" s="1"/>
      <c r="Y70" s="1"/>
      <c r="Z70" s="1"/>
      <c r="AA70" s="1"/>
      <c r="AB70" s="1"/>
      <c r="AC70" s="1"/>
      <c r="AD70" s="1"/>
      <c r="AE70" s="1"/>
      <c r="AF70" s="1"/>
      <c r="AG70" s="1"/>
    </row>
    <row r="71" spans="22:33" x14ac:dyDescent="0.2">
      <c r="V71" s="1"/>
      <c r="W71" s="1"/>
      <c r="X71" s="1"/>
      <c r="Y71" s="1"/>
      <c r="Z71" s="1"/>
      <c r="AA71" s="1"/>
      <c r="AB71" s="1"/>
      <c r="AC71" s="1"/>
      <c r="AD71" s="1"/>
      <c r="AE71" s="1"/>
      <c r="AF71" s="1"/>
      <c r="AG71" s="1"/>
    </row>
    <row r="72" spans="22:33" x14ac:dyDescent="0.2">
      <c r="V72" s="1"/>
      <c r="W72" s="1"/>
      <c r="X72" s="1"/>
      <c r="Y72" s="1"/>
      <c r="Z72" s="1"/>
      <c r="AA72" s="1"/>
      <c r="AB72" s="1"/>
      <c r="AC72" s="1"/>
      <c r="AD72" s="1"/>
      <c r="AE72" s="1"/>
      <c r="AF72" s="1"/>
      <c r="AG72" s="1"/>
    </row>
  </sheetData>
  <printOptions horizontalCentered="1" verticalCentered="1"/>
  <pageMargins left="0.70866141732283472" right="0.70866141732283472" top="0.74803149606299213" bottom="0.74803149606299213" header="0.31496062992125984" footer="0.31496062992125984"/>
  <pageSetup paperSize="119" scale="70" orientation="portrait" horizontalDpi="300" verticalDpi="300" r:id="rId1"/>
  <headerFooter>
    <oddFooter>&amp;C&amp;10 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2:AH146"/>
  <sheetViews>
    <sheetView zoomScaleNormal="100" workbookViewId="0"/>
  </sheetViews>
  <sheetFormatPr baseColWidth="10" defaultRowHeight="14.25" x14ac:dyDescent="0.2"/>
  <cols>
    <col min="1" max="14" width="11" style="85"/>
    <col min="15" max="15" width="11" style="152"/>
    <col min="16" max="16" width="6.875" style="152" bestFit="1" customWidth="1"/>
    <col min="17" max="28" width="11" style="152"/>
    <col min="29" max="16384" width="11" style="85"/>
  </cols>
  <sheetData>
    <row r="2" spans="15:28" x14ac:dyDescent="0.2">
      <c r="Q2" s="152" t="s">
        <v>38</v>
      </c>
    </row>
    <row r="3" spans="15:28" x14ac:dyDescent="0.2">
      <c r="Q3" s="152" t="s">
        <v>26</v>
      </c>
      <c r="R3" s="152" t="s">
        <v>27</v>
      </c>
      <c r="S3" s="152" t="s">
        <v>28</v>
      </c>
      <c r="T3" s="152" t="s">
        <v>29</v>
      </c>
      <c r="U3" s="152" t="s">
        <v>30</v>
      </c>
      <c r="V3" s="152" t="s">
        <v>31</v>
      </c>
      <c r="W3" s="152" t="s">
        <v>32</v>
      </c>
      <c r="X3" s="152" t="s">
        <v>33</v>
      </c>
      <c r="Y3" s="152" t="s">
        <v>34</v>
      </c>
      <c r="Z3" s="152" t="s">
        <v>35</v>
      </c>
      <c r="AA3" s="152" t="s">
        <v>36</v>
      </c>
      <c r="AB3" s="152" t="s">
        <v>37</v>
      </c>
    </row>
    <row r="4" spans="15:28" x14ac:dyDescent="0.2">
      <c r="O4" s="152" t="s">
        <v>42</v>
      </c>
      <c r="P4" s="152">
        <v>2009</v>
      </c>
      <c r="Q4" s="2">
        <v>14.96895</v>
      </c>
      <c r="R4" s="2">
        <v>18.852096</v>
      </c>
      <c r="S4" s="2">
        <v>22.431362</v>
      </c>
      <c r="T4" s="2">
        <v>22.457754000000001</v>
      </c>
      <c r="U4" s="2">
        <v>21.414444</v>
      </c>
      <c r="V4" s="2">
        <v>17.678349000000001</v>
      </c>
      <c r="W4" s="2">
        <v>20.223638000000001</v>
      </c>
      <c r="X4" s="2">
        <v>31.671548000000001</v>
      </c>
      <c r="Y4" s="2">
        <v>25.104728999999999</v>
      </c>
      <c r="Z4" s="2">
        <v>26.39087</v>
      </c>
      <c r="AA4" s="2">
        <v>32.376876000000003</v>
      </c>
      <c r="AB4" s="2">
        <v>36.049036999999998</v>
      </c>
    </row>
    <row r="5" spans="15:28" x14ac:dyDescent="0.2">
      <c r="O5" s="152" t="s">
        <v>42</v>
      </c>
      <c r="P5" s="152">
        <v>2010</v>
      </c>
      <c r="Q5" s="2">
        <v>25.673940000000002</v>
      </c>
      <c r="R5" s="2">
        <v>38.562137999999997</v>
      </c>
      <c r="S5" s="2">
        <v>28.312339000000001</v>
      </c>
      <c r="T5" s="2">
        <v>28.687035999999999</v>
      </c>
      <c r="U5" s="2">
        <v>22.163761999999998</v>
      </c>
      <c r="V5" s="2">
        <v>15.685328999999999</v>
      </c>
      <c r="W5" s="2">
        <v>17.304590000000001</v>
      </c>
      <c r="X5" s="2">
        <v>20.033512999999999</v>
      </c>
      <c r="Y5" s="2">
        <v>21.606660000000002</v>
      </c>
      <c r="Z5" s="2">
        <v>24.549098999999998</v>
      </c>
      <c r="AA5" s="2">
        <v>21.493321000000002</v>
      </c>
      <c r="AB5" s="2">
        <v>26.852727999999999</v>
      </c>
    </row>
    <row r="6" spans="15:28" x14ac:dyDescent="0.2">
      <c r="O6" s="152" t="s">
        <v>42</v>
      </c>
      <c r="P6" s="152">
        <v>2011</v>
      </c>
      <c r="Q6" s="2">
        <v>15.910937000000001</v>
      </c>
      <c r="R6" s="2">
        <v>16.168987000000001</v>
      </c>
      <c r="S6" s="2">
        <v>16.314374000000001</v>
      </c>
      <c r="T6" s="2">
        <v>10.845896</v>
      </c>
      <c r="U6" s="2">
        <v>12.835717000000001</v>
      </c>
      <c r="V6" s="2"/>
      <c r="W6" s="2"/>
      <c r="X6" s="2"/>
      <c r="Y6" s="2"/>
      <c r="Z6" s="2"/>
      <c r="AA6" s="2"/>
      <c r="AB6" s="2"/>
    </row>
    <row r="7" spans="15:28" x14ac:dyDescent="0.2">
      <c r="O7" s="152" t="s">
        <v>43</v>
      </c>
      <c r="P7" s="152">
        <v>2009</v>
      </c>
      <c r="Q7" s="2">
        <v>13.384342</v>
      </c>
      <c r="R7" s="2">
        <v>15.678588</v>
      </c>
      <c r="S7" s="2">
        <v>17.378713999999999</v>
      </c>
      <c r="T7" s="2">
        <v>17.205691000000002</v>
      </c>
      <c r="U7" s="2">
        <v>16.917663000000001</v>
      </c>
      <c r="V7" s="2">
        <v>14.418303</v>
      </c>
      <c r="W7" s="2">
        <v>14.931202000000001</v>
      </c>
      <c r="X7" s="2">
        <v>22.416734999999999</v>
      </c>
      <c r="Y7" s="2">
        <v>17.247928999999999</v>
      </c>
      <c r="Z7" s="2">
        <v>17.541606999999999</v>
      </c>
      <c r="AA7" s="2">
        <v>21.964699</v>
      </c>
      <c r="AB7" s="2">
        <v>22.125520000000002</v>
      </c>
    </row>
    <row r="8" spans="15:28" x14ac:dyDescent="0.2">
      <c r="O8" s="152" t="s">
        <v>43</v>
      </c>
      <c r="P8" s="152">
        <v>2010</v>
      </c>
      <c r="Q8" s="2">
        <v>17.285419999999998</v>
      </c>
      <c r="R8" s="2">
        <v>27.124827</v>
      </c>
      <c r="S8" s="2">
        <v>20.128147999999999</v>
      </c>
      <c r="T8" s="2">
        <v>20.906230999999998</v>
      </c>
      <c r="U8" s="2">
        <v>19.349125000000001</v>
      </c>
      <c r="V8" s="2">
        <v>14.827992999999999</v>
      </c>
      <c r="W8" s="2">
        <v>15.793384</v>
      </c>
      <c r="X8" s="2">
        <v>18.296516</v>
      </c>
      <c r="Y8" s="2">
        <v>19.218446</v>
      </c>
      <c r="Z8" s="2">
        <v>22.559501000000001</v>
      </c>
      <c r="AA8" s="2">
        <v>20.188305</v>
      </c>
      <c r="AB8" s="2">
        <v>27.577480999999999</v>
      </c>
    </row>
    <row r="9" spans="15:28" x14ac:dyDescent="0.2">
      <c r="O9" s="152" t="s">
        <v>43</v>
      </c>
      <c r="P9" s="152">
        <v>2011</v>
      </c>
      <c r="Q9" s="2">
        <v>15.71898</v>
      </c>
      <c r="R9" s="2">
        <v>15.385626999999999</v>
      </c>
      <c r="S9" s="2">
        <v>18.298686</v>
      </c>
      <c r="T9" s="2">
        <v>13.754424</v>
      </c>
      <c r="U9" s="2">
        <v>16.755897000000001</v>
      </c>
      <c r="V9" s="2"/>
      <c r="W9" s="2"/>
      <c r="X9" s="2"/>
      <c r="Y9" s="2"/>
      <c r="Z9" s="2"/>
      <c r="AA9" s="2"/>
      <c r="AB9" s="2"/>
    </row>
    <row r="10" spans="15:28" x14ac:dyDescent="0.2">
      <c r="Q10" s="2"/>
      <c r="R10" s="2"/>
      <c r="S10" s="2"/>
      <c r="T10" s="2"/>
      <c r="U10" s="2"/>
      <c r="V10" s="4"/>
      <c r="W10" s="2"/>
      <c r="X10" s="2"/>
      <c r="Y10" s="2"/>
      <c r="Z10" s="2"/>
      <c r="AA10" s="2"/>
      <c r="AB10" s="2"/>
    </row>
    <row r="11" spans="15:28" x14ac:dyDescent="0.2">
      <c r="Q11" s="152" t="s">
        <v>40</v>
      </c>
      <c r="V11" s="1"/>
    </row>
    <row r="12" spans="15:28" x14ac:dyDescent="0.2">
      <c r="Q12" s="152" t="s">
        <v>20</v>
      </c>
    </row>
    <row r="13" spans="15:28" x14ac:dyDescent="0.2">
      <c r="Q13" s="152" t="s">
        <v>26</v>
      </c>
      <c r="R13" s="152" t="s">
        <v>27</v>
      </c>
      <c r="S13" s="152" t="s">
        <v>28</v>
      </c>
      <c r="T13" s="152" t="s">
        <v>29</v>
      </c>
      <c r="U13" s="152" t="s">
        <v>30</v>
      </c>
      <c r="V13" s="152" t="s">
        <v>31</v>
      </c>
      <c r="W13" s="152" t="s">
        <v>32</v>
      </c>
      <c r="X13" s="152" t="s">
        <v>33</v>
      </c>
      <c r="Y13" s="152" t="s">
        <v>34</v>
      </c>
      <c r="Z13" s="152" t="s">
        <v>35</v>
      </c>
      <c r="AA13" s="152" t="s">
        <v>36</v>
      </c>
      <c r="AB13" s="152" t="s">
        <v>37</v>
      </c>
    </row>
    <row r="14" spans="15:28" x14ac:dyDescent="0.2">
      <c r="P14" s="152">
        <v>2009</v>
      </c>
      <c r="Q14" s="4">
        <v>0.8941403371645974</v>
      </c>
      <c r="R14" s="4">
        <v>0.8316628559498106</v>
      </c>
      <c r="S14" s="4">
        <v>0.77475072623766661</v>
      </c>
      <c r="T14" s="4">
        <v>0.76613587449573095</v>
      </c>
      <c r="U14" s="4">
        <v>0.79001177896563657</v>
      </c>
      <c r="V14" s="4">
        <v>0.8155910373757187</v>
      </c>
      <c r="W14" s="4">
        <v>0.73830445343216689</v>
      </c>
      <c r="X14" s="4">
        <v>0.70778779111144163</v>
      </c>
      <c r="Y14" s="4">
        <v>0.68703904352044587</v>
      </c>
      <c r="Z14" s="4">
        <v>0.66468468072481124</v>
      </c>
      <c r="AA14" s="4">
        <v>0.67840699022351625</v>
      </c>
      <c r="AB14" s="4">
        <v>0.61376174903091041</v>
      </c>
    </row>
    <row r="15" spans="15:28" x14ac:dyDescent="0.2">
      <c r="P15" s="152">
        <v>2010</v>
      </c>
      <c r="Q15" s="4">
        <v>0.67326713391088389</v>
      </c>
      <c r="R15" s="4">
        <v>0.70340568253762281</v>
      </c>
      <c r="S15" s="4">
        <v>0.71093200741909734</v>
      </c>
      <c r="T15" s="4">
        <v>0.72876929495260501</v>
      </c>
      <c r="U15" s="4">
        <v>0.87300725391294143</v>
      </c>
      <c r="V15" s="4">
        <v>0.9453415353927227</v>
      </c>
      <c r="W15" s="4">
        <v>0.91267022217804628</v>
      </c>
      <c r="X15" s="4">
        <v>0.91329543650182576</v>
      </c>
      <c r="Y15" s="4">
        <v>0.88946861754662676</v>
      </c>
      <c r="Z15" s="4">
        <v>0.9189543371836173</v>
      </c>
      <c r="AA15" s="4">
        <v>0.93928271950156039</v>
      </c>
      <c r="AB15" s="4">
        <v>1.0269899207261177</v>
      </c>
    </row>
    <row r="16" spans="15:28" x14ac:dyDescent="0.2">
      <c r="P16" s="152">
        <v>2011</v>
      </c>
      <c r="Q16" s="4">
        <v>0.98793553138950896</v>
      </c>
      <c r="R16" s="4">
        <v>0.95155169584835453</v>
      </c>
      <c r="S16" s="4">
        <v>1.1216296745434424</v>
      </c>
      <c r="T16" s="4">
        <v>1.2681685312121747</v>
      </c>
      <c r="U16" s="4">
        <v>1.3054118441533107</v>
      </c>
      <c r="V16" s="4"/>
      <c r="W16" s="4"/>
      <c r="X16" s="4"/>
      <c r="Y16" s="4"/>
      <c r="Z16" s="4"/>
      <c r="AA16" s="4"/>
      <c r="AB16" s="4"/>
    </row>
    <row r="17" spans="16:33" s="152" customFormat="1" x14ac:dyDescent="0.2">
      <c r="AC17" s="2"/>
      <c r="AD17" s="2"/>
      <c r="AE17" s="2"/>
      <c r="AF17" s="2"/>
      <c r="AG17" s="2"/>
    </row>
    <row r="18" spans="16:33" x14ac:dyDescent="0.2">
      <c r="Q18" s="152" t="s">
        <v>20</v>
      </c>
    </row>
    <row r="19" spans="16:33" x14ac:dyDescent="0.2">
      <c r="Q19" s="152" t="s">
        <v>26</v>
      </c>
      <c r="R19" s="152" t="s">
        <v>27</v>
      </c>
      <c r="S19" s="152" t="s">
        <v>28</v>
      </c>
      <c r="T19" s="152" t="s">
        <v>29</v>
      </c>
      <c r="U19" s="152" t="s">
        <v>30</v>
      </c>
      <c r="V19" s="152" t="s">
        <v>31</v>
      </c>
      <c r="W19" s="152" t="s">
        <v>32</v>
      </c>
      <c r="X19" s="152" t="s">
        <v>33</v>
      </c>
      <c r="Y19" s="152" t="s">
        <v>34</v>
      </c>
      <c r="Z19" s="152" t="s">
        <v>35</v>
      </c>
      <c r="AA19" s="152" t="s">
        <v>36</v>
      </c>
      <c r="AB19" s="152" t="s">
        <v>37</v>
      </c>
    </row>
    <row r="20" spans="16:33" x14ac:dyDescent="0.2">
      <c r="P20" s="152">
        <v>2009</v>
      </c>
      <c r="Q20" s="1">
        <v>557.05837145691578</v>
      </c>
      <c r="R20" s="1">
        <v>503.98769070558524</v>
      </c>
      <c r="S20" s="1">
        <v>459.37294810809965</v>
      </c>
      <c r="T20" s="1">
        <v>446.79511928842032</v>
      </c>
      <c r="U20" s="1">
        <v>446.92546359643995</v>
      </c>
      <c r="V20" s="1">
        <v>451.08709095176255</v>
      </c>
      <c r="W20" s="1">
        <v>398.99449272381162</v>
      </c>
      <c r="X20" s="1">
        <v>387.07498720302522</v>
      </c>
      <c r="Y20" s="1">
        <v>377.23252762577124</v>
      </c>
      <c r="Z20" s="1">
        <v>362.80483928002377</v>
      </c>
      <c r="AA20" s="1">
        <v>344.48150149569705</v>
      </c>
      <c r="AB20" s="1">
        <v>307.77082905155004</v>
      </c>
    </row>
    <row r="21" spans="16:33" x14ac:dyDescent="0.2">
      <c r="P21" s="152">
        <v>2010</v>
      </c>
      <c r="Q21" s="1">
        <v>337.07792326382315</v>
      </c>
      <c r="R21" s="1">
        <v>374.60573029223639</v>
      </c>
      <c r="S21" s="1">
        <v>371.93118900137495</v>
      </c>
      <c r="T21" s="1">
        <v>379.41187033822524</v>
      </c>
      <c r="U21" s="1">
        <v>465.49619785891952</v>
      </c>
      <c r="V21" s="1">
        <v>507.33644179921248</v>
      </c>
      <c r="W21" s="1">
        <v>485.28501053651081</v>
      </c>
      <c r="X21" s="1">
        <v>465.15963171910988</v>
      </c>
      <c r="Y21" s="1">
        <v>439.33523426480537</v>
      </c>
      <c r="Z21" s="1">
        <v>444.81065737035811</v>
      </c>
      <c r="AA21" s="1">
        <v>453.03484126999263</v>
      </c>
      <c r="AB21" s="1">
        <v>487.59427456234613</v>
      </c>
    </row>
    <row r="22" spans="16:33" x14ac:dyDescent="0.2">
      <c r="P22" s="152">
        <v>2011</v>
      </c>
      <c r="Q22" s="1">
        <v>483.53516648328127</v>
      </c>
      <c r="R22" s="1">
        <v>452.64362619810379</v>
      </c>
      <c r="S22" s="1">
        <v>537.98967339476212</v>
      </c>
      <c r="T22" s="1">
        <v>597.71319213092215</v>
      </c>
      <c r="U22" s="1">
        <v>610.58028186582806</v>
      </c>
      <c r="V22" s="1"/>
      <c r="W22" s="1"/>
      <c r="X22" s="1"/>
      <c r="Y22" s="1"/>
      <c r="Z22" s="1"/>
      <c r="AA22" s="1"/>
      <c r="AB22" s="1"/>
    </row>
    <row r="23" spans="16:33" x14ac:dyDescent="0.2">
      <c r="Q23" s="3"/>
      <c r="R23" s="3"/>
      <c r="S23" s="3"/>
      <c r="T23" s="3"/>
      <c r="U23" s="3"/>
      <c r="V23" s="3"/>
      <c r="W23" s="3"/>
      <c r="X23" s="3"/>
      <c r="Y23" s="3"/>
      <c r="Z23" s="3"/>
      <c r="AA23" s="3"/>
      <c r="AB23" s="3"/>
    </row>
    <row r="24" spans="16:33" x14ac:dyDescent="0.2">
      <c r="Q24" s="2"/>
      <c r="R24" s="2"/>
      <c r="S24" s="2"/>
      <c r="T24" s="2"/>
      <c r="U24" s="2"/>
      <c r="V24" s="2"/>
      <c r="W24" s="2"/>
      <c r="X24" s="2"/>
      <c r="Y24" s="2"/>
      <c r="Z24" s="2"/>
      <c r="AA24" s="2"/>
      <c r="AB24" s="2"/>
    </row>
    <row r="25" spans="16:33" x14ac:dyDescent="0.2">
      <c r="Q25" s="2"/>
      <c r="R25" s="2"/>
      <c r="S25" s="2"/>
      <c r="T25" s="2"/>
      <c r="U25" s="2"/>
      <c r="V25" s="2"/>
      <c r="W25" s="2"/>
      <c r="X25" s="2"/>
      <c r="Y25" s="2"/>
      <c r="Z25" s="2"/>
      <c r="AA25" s="2"/>
      <c r="AB25" s="2"/>
    </row>
    <row r="26" spans="16:33" x14ac:dyDescent="0.2">
      <c r="Q26" s="3"/>
      <c r="R26" s="3"/>
      <c r="S26" s="3"/>
      <c r="T26" s="3"/>
      <c r="U26" s="3"/>
      <c r="V26" s="3"/>
      <c r="W26" s="3"/>
      <c r="X26" s="3"/>
      <c r="Y26" s="3"/>
      <c r="Z26" s="3"/>
      <c r="AA26" s="3"/>
      <c r="AB26" s="3"/>
    </row>
    <row r="27" spans="16:33" x14ac:dyDescent="0.2">
      <c r="Q27" s="2"/>
      <c r="R27" s="2"/>
      <c r="S27" s="2"/>
      <c r="T27" s="2"/>
      <c r="U27" s="2"/>
      <c r="V27" s="2"/>
      <c r="W27" s="2"/>
      <c r="X27" s="2"/>
      <c r="Y27" s="2"/>
      <c r="Z27" s="2"/>
      <c r="AA27" s="2"/>
      <c r="AB27" s="2"/>
    </row>
    <row r="28" spans="16:33" x14ac:dyDescent="0.2">
      <c r="Q28" s="2"/>
      <c r="R28" s="2"/>
      <c r="S28" s="2"/>
      <c r="T28" s="2"/>
      <c r="U28" s="2"/>
      <c r="V28" s="2"/>
      <c r="W28" s="2"/>
      <c r="X28" s="2"/>
      <c r="Y28" s="2"/>
      <c r="Z28" s="2"/>
      <c r="AA28" s="2"/>
      <c r="AB28" s="2"/>
    </row>
    <row r="34" spans="16:34" s="152" customFormat="1" x14ac:dyDescent="0.2">
      <c r="P34" s="354"/>
      <c r="Q34" s="354"/>
      <c r="R34" s="354"/>
      <c r="S34" s="354"/>
      <c r="T34" s="354"/>
      <c r="U34" s="354"/>
      <c r="V34" s="354"/>
      <c r="W34" s="354"/>
      <c r="X34" s="354"/>
      <c r="Y34" s="354"/>
      <c r="Z34" s="354"/>
      <c r="AA34" s="354"/>
      <c r="AB34" s="354"/>
      <c r="AC34" s="355"/>
      <c r="AD34" s="355"/>
      <c r="AE34" s="355"/>
      <c r="AF34" s="355"/>
      <c r="AG34" s="355"/>
      <c r="AH34" s="354"/>
    </row>
    <row r="35" spans="16:34" x14ac:dyDescent="0.2">
      <c r="P35" s="354"/>
      <c r="Q35" s="354"/>
      <c r="R35" s="354"/>
      <c r="S35" s="354"/>
      <c r="T35" s="354"/>
      <c r="U35" s="354"/>
      <c r="V35" s="354"/>
      <c r="W35" s="354"/>
      <c r="X35" s="354"/>
      <c r="Y35" s="354"/>
      <c r="Z35" s="354"/>
      <c r="AA35" s="354"/>
      <c r="AB35" s="354"/>
      <c r="AC35" s="354"/>
      <c r="AD35" s="354"/>
      <c r="AE35" s="354"/>
      <c r="AF35" s="354"/>
      <c r="AG35" s="354"/>
      <c r="AH35" s="354"/>
    </row>
    <row r="36" spans="16:34" x14ac:dyDescent="0.2">
      <c r="P36" s="354"/>
      <c r="Q36" s="356"/>
      <c r="R36" s="356"/>
      <c r="S36" s="356"/>
      <c r="T36" s="356"/>
      <c r="U36" s="356"/>
      <c r="V36" s="356"/>
      <c r="W36" s="356"/>
      <c r="X36" s="356"/>
      <c r="Y36" s="356"/>
      <c r="Z36" s="356"/>
      <c r="AA36" s="356"/>
      <c r="AB36" s="356"/>
      <c r="AC36" s="354"/>
      <c r="AD36" s="354"/>
      <c r="AE36" s="354"/>
      <c r="AF36" s="354"/>
      <c r="AG36" s="354"/>
      <c r="AH36" s="354"/>
    </row>
    <row r="37" spans="16:34" x14ac:dyDescent="0.2">
      <c r="P37" s="354"/>
      <c r="Q37" s="356"/>
      <c r="R37" s="356"/>
      <c r="S37" s="356"/>
      <c r="T37" s="356"/>
      <c r="U37" s="356"/>
      <c r="V37" s="356"/>
      <c r="W37" s="356"/>
      <c r="X37" s="356"/>
      <c r="Y37" s="356"/>
      <c r="Z37" s="356"/>
      <c r="AA37" s="356"/>
      <c r="AB37" s="356"/>
      <c r="AC37" s="354"/>
      <c r="AD37" s="354"/>
      <c r="AE37" s="354"/>
      <c r="AF37" s="354"/>
      <c r="AG37" s="354"/>
      <c r="AH37" s="354"/>
    </row>
    <row r="38" spans="16:34" x14ac:dyDescent="0.2">
      <c r="P38" s="354"/>
      <c r="Q38" s="356"/>
      <c r="R38" s="356"/>
      <c r="S38" s="356"/>
      <c r="T38" s="356"/>
      <c r="U38" s="356"/>
      <c r="V38" s="356"/>
      <c r="W38" s="356"/>
      <c r="X38" s="356"/>
      <c r="Y38" s="356"/>
      <c r="Z38" s="356"/>
      <c r="AA38" s="356"/>
      <c r="AB38" s="356"/>
      <c r="AC38" s="354"/>
      <c r="AD38" s="354"/>
      <c r="AE38" s="354"/>
      <c r="AF38" s="354"/>
      <c r="AG38" s="354"/>
      <c r="AH38" s="354"/>
    </row>
    <row r="39" spans="16:34" x14ac:dyDescent="0.2">
      <c r="P39" s="354"/>
      <c r="Q39" s="354"/>
      <c r="R39" s="354"/>
      <c r="S39" s="354"/>
      <c r="T39" s="354"/>
      <c r="U39" s="354"/>
      <c r="V39" s="354"/>
      <c r="W39" s="354"/>
      <c r="X39" s="354"/>
      <c r="Y39" s="354"/>
      <c r="Z39" s="354"/>
      <c r="AA39" s="354"/>
      <c r="AB39" s="354"/>
      <c r="AC39" s="354"/>
      <c r="AD39" s="354"/>
      <c r="AE39" s="354"/>
      <c r="AF39" s="354"/>
      <c r="AG39" s="354"/>
      <c r="AH39" s="354"/>
    </row>
    <row r="40" spans="16:34" x14ac:dyDescent="0.2">
      <c r="P40" s="354"/>
      <c r="Q40" s="354"/>
      <c r="R40" s="354"/>
      <c r="S40" s="354"/>
      <c r="T40" s="354"/>
      <c r="U40" s="354"/>
      <c r="V40" s="354"/>
      <c r="W40" s="354"/>
      <c r="X40" s="354"/>
      <c r="Y40" s="354"/>
      <c r="Z40" s="354"/>
      <c r="AA40" s="354"/>
      <c r="AB40" s="354"/>
      <c r="AC40" s="354"/>
      <c r="AD40" s="354"/>
      <c r="AE40" s="354"/>
      <c r="AF40" s="354"/>
      <c r="AG40" s="354"/>
      <c r="AH40" s="354"/>
    </row>
    <row r="41" spans="16:34" x14ac:dyDescent="0.2">
      <c r="P41" s="354"/>
      <c r="Q41" s="354"/>
      <c r="R41" s="354"/>
      <c r="S41" s="354"/>
      <c r="T41" s="354"/>
      <c r="U41" s="354"/>
      <c r="V41" s="354"/>
      <c r="W41" s="354"/>
      <c r="X41" s="354"/>
      <c r="Y41" s="354"/>
      <c r="Z41" s="354"/>
      <c r="AA41" s="354"/>
      <c r="AB41" s="354"/>
      <c r="AC41" s="354"/>
      <c r="AD41" s="354"/>
      <c r="AE41" s="354"/>
      <c r="AF41" s="354"/>
      <c r="AG41" s="354"/>
      <c r="AH41" s="354"/>
    </row>
    <row r="42" spans="16:34" x14ac:dyDescent="0.2">
      <c r="P42" s="354"/>
      <c r="Q42" s="354"/>
      <c r="R42" s="354"/>
      <c r="S42" s="354"/>
      <c r="T42" s="354"/>
      <c r="U42" s="354"/>
      <c r="V42" s="354"/>
      <c r="W42" s="354"/>
      <c r="X42" s="354"/>
      <c r="Y42" s="354"/>
      <c r="Z42" s="354"/>
      <c r="AA42" s="354"/>
      <c r="AB42" s="354"/>
      <c r="AC42" s="354"/>
      <c r="AD42" s="354"/>
      <c r="AE42" s="354"/>
      <c r="AF42" s="354"/>
      <c r="AG42" s="354"/>
      <c r="AH42" s="354"/>
    </row>
    <row r="43" spans="16:34" x14ac:dyDescent="0.2">
      <c r="P43" s="354"/>
      <c r="Q43" s="354"/>
      <c r="R43" s="354"/>
      <c r="S43" s="354"/>
      <c r="T43" s="354"/>
      <c r="U43" s="354"/>
      <c r="V43" s="354"/>
      <c r="W43" s="354"/>
      <c r="X43" s="354"/>
      <c r="Y43" s="354"/>
      <c r="Z43" s="354"/>
      <c r="AA43" s="354"/>
      <c r="AB43" s="354"/>
      <c r="AC43" s="354"/>
      <c r="AD43" s="354"/>
      <c r="AE43" s="354"/>
      <c r="AF43" s="354"/>
      <c r="AG43" s="354"/>
      <c r="AH43" s="354"/>
    </row>
    <row r="44" spans="16:34" x14ac:dyDescent="0.2">
      <c r="P44" s="354"/>
      <c r="Q44" s="354"/>
      <c r="R44" s="354"/>
      <c r="S44" s="354"/>
      <c r="T44" s="354"/>
      <c r="U44" s="354"/>
      <c r="V44" s="354"/>
      <c r="W44" s="354"/>
      <c r="X44" s="354"/>
      <c r="Y44" s="354"/>
      <c r="Z44" s="354"/>
      <c r="AA44" s="354"/>
      <c r="AB44" s="354"/>
      <c r="AC44" s="354"/>
      <c r="AD44" s="354"/>
      <c r="AE44" s="354"/>
      <c r="AF44" s="354"/>
      <c r="AG44" s="354"/>
      <c r="AH44" s="354"/>
    </row>
    <row r="45" spans="16:34" x14ac:dyDescent="0.2">
      <c r="P45" s="354"/>
      <c r="Q45" s="354"/>
      <c r="R45" s="354"/>
      <c r="S45" s="354"/>
      <c r="T45" s="354"/>
      <c r="U45" s="354"/>
      <c r="V45" s="354"/>
      <c r="W45" s="354"/>
      <c r="X45" s="354"/>
      <c r="Y45" s="354"/>
      <c r="Z45" s="354"/>
      <c r="AA45" s="354"/>
      <c r="AB45" s="354"/>
      <c r="AC45" s="354"/>
      <c r="AD45" s="354"/>
      <c r="AE45" s="354"/>
      <c r="AF45" s="354"/>
      <c r="AG45" s="354"/>
      <c r="AH45" s="354"/>
    </row>
    <row r="46" spans="16:34" x14ac:dyDescent="0.2">
      <c r="P46" s="354"/>
      <c r="Q46" s="356"/>
      <c r="R46" s="356"/>
      <c r="S46" s="356"/>
      <c r="T46" s="356"/>
      <c r="U46" s="356"/>
      <c r="V46" s="356"/>
      <c r="W46" s="356"/>
      <c r="X46" s="356"/>
      <c r="Y46" s="356"/>
      <c r="Z46" s="356"/>
      <c r="AA46" s="356"/>
      <c r="AB46" s="356"/>
      <c r="AC46" s="354"/>
      <c r="AD46" s="354"/>
      <c r="AE46" s="354"/>
      <c r="AF46" s="354"/>
      <c r="AG46" s="354"/>
      <c r="AH46" s="354"/>
    </row>
    <row r="47" spans="16:34" x14ac:dyDescent="0.2">
      <c r="P47" s="354"/>
      <c r="Q47" s="356"/>
      <c r="R47" s="356"/>
      <c r="S47" s="356"/>
      <c r="T47" s="356"/>
      <c r="U47" s="356"/>
      <c r="V47" s="356"/>
      <c r="W47" s="356"/>
      <c r="X47" s="356"/>
      <c r="Y47" s="356"/>
      <c r="Z47" s="356"/>
      <c r="AA47" s="356"/>
      <c r="AB47" s="356"/>
      <c r="AC47" s="354"/>
      <c r="AD47" s="354"/>
      <c r="AE47" s="354"/>
      <c r="AF47" s="354"/>
      <c r="AG47" s="354"/>
      <c r="AH47" s="354"/>
    </row>
    <row r="48" spans="16:34" x14ac:dyDescent="0.2">
      <c r="P48" s="354"/>
      <c r="Q48" s="356"/>
      <c r="R48" s="356"/>
      <c r="S48" s="356"/>
      <c r="T48" s="356"/>
      <c r="U48" s="356"/>
      <c r="V48" s="356"/>
      <c r="W48" s="356"/>
      <c r="X48" s="356"/>
      <c r="Y48" s="356"/>
      <c r="Z48" s="356"/>
      <c r="AA48" s="356"/>
      <c r="AB48" s="356"/>
      <c r="AC48" s="354"/>
      <c r="AD48" s="354"/>
      <c r="AE48" s="354"/>
      <c r="AF48" s="354"/>
      <c r="AG48" s="354"/>
      <c r="AH48" s="354"/>
    </row>
    <row r="49" spans="16:34" x14ac:dyDescent="0.2">
      <c r="P49" s="354"/>
      <c r="Q49" s="356"/>
      <c r="R49" s="356"/>
      <c r="S49" s="356"/>
      <c r="T49" s="354"/>
      <c r="U49" s="354"/>
      <c r="V49" s="354"/>
      <c r="W49" s="354"/>
      <c r="X49" s="354"/>
      <c r="Y49" s="354"/>
      <c r="Z49" s="354"/>
      <c r="AA49" s="354"/>
      <c r="AB49" s="354"/>
      <c r="AC49" s="354"/>
      <c r="AD49" s="354"/>
      <c r="AE49" s="354"/>
      <c r="AF49" s="354"/>
      <c r="AG49" s="354"/>
      <c r="AH49" s="354"/>
    </row>
    <row r="50" spans="16:34" x14ac:dyDescent="0.2">
      <c r="P50" s="354"/>
      <c r="Q50" s="354"/>
      <c r="R50" s="354"/>
      <c r="S50" s="354"/>
      <c r="T50" s="354"/>
      <c r="U50" s="354"/>
      <c r="V50" s="354"/>
      <c r="W50" s="354"/>
      <c r="X50" s="354"/>
      <c r="Y50" s="354"/>
      <c r="Z50" s="354"/>
      <c r="AA50" s="354"/>
      <c r="AB50" s="354"/>
      <c r="AC50" s="354"/>
      <c r="AD50" s="354"/>
      <c r="AE50" s="354"/>
      <c r="AF50" s="354"/>
      <c r="AG50" s="354"/>
      <c r="AH50" s="354"/>
    </row>
    <row r="51" spans="16:34" s="152" customFormat="1" x14ac:dyDescent="0.2">
      <c r="P51" s="354"/>
      <c r="Q51" s="357"/>
      <c r="R51" s="357"/>
      <c r="S51" s="357"/>
      <c r="T51" s="357"/>
      <c r="U51" s="357"/>
      <c r="V51" s="354"/>
      <c r="W51" s="354"/>
      <c r="X51" s="354"/>
      <c r="Y51" s="354"/>
      <c r="Z51" s="354"/>
      <c r="AA51" s="354"/>
      <c r="AB51" s="354"/>
      <c r="AC51" s="355"/>
      <c r="AD51" s="355"/>
      <c r="AE51" s="355"/>
      <c r="AF51" s="355"/>
      <c r="AG51" s="355"/>
      <c r="AH51" s="354"/>
    </row>
    <row r="52" spans="16:34" x14ac:dyDescent="0.2">
      <c r="P52" s="354"/>
      <c r="Q52" s="357"/>
      <c r="R52" s="357"/>
      <c r="S52" s="357"/>
      <c r="T52" s="357"/>
      <c r="U52" s="357"/>
      <c r="V52" s="354"/>
      <c r="W52" s="354"/>
      <c r="X52" s="354"/>
      <c r="Y52" s="354"/>
      <c r="Z52" s="354"/>
      <c r="AA52" s="354"/>
      <c r="AB52" s="354"/>
      <c r="AC52" s="354"/>
      <c r="AD52" s="354"/>
      <c r="AE52" s="354"/>
      <c r="AF52" s="354"/>
      <c r="AG52" s="354"/>
      <c r="AH52" s="354"/>
    </row>
    <row r="53" spans="16:34" x14ac:dyDescent="0.2">
      <c r="P53" s="354"/>
      <c r="Q53" s="357"/>
      <c r="R53" s="357"/>
      <c r="S53" s="357"/>
      <c r="T53" s="357"/>
      <c r="U53" s="357"/>
      <c r="V53" s="354"/>
      <c r="W53" s="354"/>
      <c r="X53" s="354"/>
      <c r="Y53" s="354"/>
      <c r="Z53" s="354"/>
      <c r="AA53" s="354"/>
      <c r="AB53" s="354"/>
      <c r="AC53" s="354"/>
      <c r="AD53" s="354"/>
      <c r="AE53" s="354"/>
      <c r="AF53" s="354"/>
      <c r="AG53" s="354"/>
      <c r="AH53" s="354"/>
    </row>
    <row r="54" spans="16:34" ht="15" x14ac:dyDescent="0.2">
      <c r="P54" s="354"/>
      <c r="Q54" s="354"/>
      <c r="R54" s="358"/>
      <c r="S54" s="358"/>
      <c r="T54" s="358"/>
      <c r="U54" s="358"/>
      <c r="V54" s="358"/>
      <c r="W54" s="354"/>
      <c r="X54" s="354"/>
      <c r="Y54" s="354"/>
      <c r="Z54" s="354"/>
      <c r="AA54" s="354"/>
      <c r="AB54" s="354"/>
      <c r="AC54" s="354"/>
      <c r="AD54" s="354"/>
      <c r="AE54" s="354"/>
      <c r="AF54" s="354"/>
      <c r="AG54" s="354"/>
      <c r="AH54" s="354"/>
    </row>
    <row r="55" spans="16:34" x14ac:dyDescent="0.2">
      <c r="P55" s="354"/>
      <c r="Q55" s="354"/>
      <c r="R55" s="354"/>
      <c r="S55" s="354"/>
      <c r="T55" s="354"/>
      <c r="U55" s="354"/>
      <c r="V55" s="354"/>
      <c r="W55" s="354"/>
      <c r="X55" s="354"/>
      <c r="Y55" s="354"/>
      <c r="Z55" s="354"/>
      <c r="AA55" s="354"/>
      <c r="AB55" s="354"/>
      <c r="AC55" s="354"/>
      <c r="AD55" s="354"/>
      <c r="AE55" s="354"/>
      <c r="AF55" s="354"/>
      <c r="AG55" s="354"/>
      <c r="AH55" s="354"/>
    </row>
    <row r="56" spans="16:34" x14ac:dyDescent="0.2">
      <c r="P56" s="354"/>
      <c r="Q56" s="354"/>
      <c r="R56" s="354"/>
      <c r="S56" s="354"/>
      <c r="T56" s="354"/>
      <c r="U56" s="354"/>
      <c r="V56" s="354"/>
      <c r="W56" s="354"/>
      <c r="X56" s="354"/>
      <c r="Y56" s="354"/>
      <c r="Z56" s="354"/>
      <c r="AA56" s="354"/>
      <c r="AB56" s="354"/>
      <c r="AC56" s="354"/>
      <c r="AD56" s="354"/>
      <c r="AE56" s="354"/>
      <c r="AF56" s="354"/>
      <c r="AG56" s="354"/>
      <c r="AH56" s="354"/>
    </row>
    <row r="57" spans="16:34" x14ac:dyDescent="0.2">
      <c r="P57" s="354"/>
      <c r="Q57" s="354"/>
      <c r="R57" s="354"/>
      <c r="S57" s="354"/>
      <c r="T57" s="354"/>
      <c r="U57" s="354"/>
      <c r="V57" s="354"/>
      <c r="W57" s="354"/>
      <c r="X57" s="354"/>
      <c r="Y57" s="354"/>
      <c r="Z57" s="354"/>
      <c r="AA57" s="354"/>
      <c r="AB57" s="354"/>
      <c r="AC57" s="354"/>
      <c r="AD57" s="354"/>
      <c r="AE57" s="354"/>
      <c r="AF57" s="354"/>
      <c r="AG57" s="354"/>
      <c r="AH57" s="354"/>
    </row>
    <row r="58" spans="16:34" x14ac:dyDescent="0.2">
      <c r="P58" s="354"/>
      <c r="Q58" s="359"/>
      <c r="R58" s="359"/>
      <c r="S58" s="359"/>
      <c r="T58" s="359"/>
      <c r="U58" s="359"/>
      <c r="V58" s="359"/>
      <c r="W58" s="359"/>
      <c r="X58" s="359"/>
      <c r="Y58" s="359"/>
      <c r="Z58" s="359"/>
      <c r="AA58" s="359"/>
      <c r="AB58" s="359"/>
      <c r="AC58" s="354"/>
      <c r="AD58" s="354"/>
      <c r="AE58" s="354"/>
      <c r="AF58" s="354"/>
      <c r="AG58" s="354"/>
      <c r="AH58" s="354"/>
    </row>
    <row r="59" spans="16:34" x14ac:dyDescent="0.2">
      <c r="P59" s="354"/>
      <c r="Q59" s="359"/>
      <c r="R59" s="359"/>
      <c r="S59" s="359"/>
      <c r="T59" s="359"/>
      <c r="U59" s="359"/>
      <c r="V59" s="359"/>
      <c r="W59" s="359"/>
      <c r="X59" s="359"/>
      <c r="Y59" s="359"/>
      <c r="Z59" s="359"/>
      <c r="AA59" s="359"/>
      <c r="AB59" s="359"/>
      <c r="AC59" s="354"/>
      <c r="AD59" s="354"/>
      <c r="AE59" s="354"/>
      <c r="AF59" s="354"/>
      <c r="AG59" s="354"/>
      <c r="AH59" s="354"/>
    </row>
    <row r="60" spans="16:34" x14ac:dyDescent="0.2">
      <c r="P60" s="354"/>
      <c r="Q60" s="359"/>
      <c r="R60" s="359"/>
      <c r="S60" s="359"/>
      <c r="T60" s="359"/>
      <c r="U60" s="359"/>
      <c r="V60" s="359"/>
      <c r="W60" s="359"/>
      <c r="X60" s="359"/>
      <c r="Y60" s="359"/>
      <c r="Z60" s="359"/>
      <c r="AA60" s="359"/>
      <c r="AB60" s="359"/>
      <c r="AC60" s="354"/>
      <c r="AD60" s="354"/>
      <c r="AE60" s="354"/>
      <c r="AF60" s="354"/>
      <c r="AG60" s="354"/>
      <c r="AH60" s="354"/>
    </row>
    <row r="61" spans="16:34" x14ac:dyDescent="0.2">
      <c r="P61" s="354"/>
      <c r="Q61" s="360"/>
      <c r="R61" s="360"/>
      <c r="S61" s="360"/>
      <c r="T61" s="360"/>
      <c r="U61" s="360"/>
      <c r="V61" s="354"/>
      <c r="W61" s="354"/>
      <c r="X61" s="354"/>
      <c r="Y61" s="354"/>
      <c r="Z61" s="354"/>
      <c r="AA61" s="354"/>
      <c r="AB61" s="354"/>
      <c r="AC61" s="354"/>
      <c r="AD61" s="354"/>
      <c r="AE61" s="354"/>
      <c r="AF61" s="354"/>
      <c r="AG61" s="354"/>
      <c r="AH61" s="354"/>
    </row>
    <row r="62" spans="16:34" x14ac:dyDescent="0.2">
      <c r="P62" s="354"/>
      <c r="Q62" s="354"/>
      <c r="R62" s="354"/>
      <c r="S62" s="354"/>
      <c r="T62" s="354"/>
      <c r="U62" s="354"/>
      <c r="V62" s="354"/>
      <c r="W62" s="354"/>
      <c r="X62" s="354"/>
      <c r="Y62" s="354"/>
      <c r="Z62" s="354"/>
      <c r="AA62" s="354"/>
      <c r="AB62" s="354"/>
      <c r="AC62" s="354"/>
      <c r="AD62" s="354"/>
      <c r="AE62" s="354"/>
      <c r="AF62" s="354"/>
      <c r="AG62" s="354"/>
      <c r="AH62" s="354"/>
    </row>
    <row r="63" spans="16:34" x14ac:dyDescent="0.2">
      <c r="P63" s="354"/>
      <c r="Q63" s="354"/>
      <c r="R63" s="354"/>
      <c r="S63" s="354"/>
      <c r="T63" s="354"/>
      <c r="U63" s="354"/>
      <c r="V63" s="354"/>
      <c r="W63" s="354"/>
      <c r="X63" s="354"/>
      <c r="Y63" s="354"/>
      <c r="Z63" s="354"/>
      <c r="AA63" s="354"/>
      <c r="AB63" s="354"/>
      <c r="AC63" s="354"/>
      <c r="AD63" s="354"/>
      <c r="AE63" s="354"/>
      <c r="AF63" s="354"/>
      <c r="AG63" s="354"/>
      <c r="AH63" s="354"/>
    </row>
    <row r="64" spans="16:34" x14ac:dyDescent="0.2">
      <c r="P64" s="354"/>
      <c r="Q64" s="354"/>
      <c r="R64" s="354"/>
      <c r="S64" s="354"/>
      <c r="T64" s="354"/>
      <c r="U64" s="354"/>
      <c r="V64" s="354"/>
      <c r="W64" s="354"/>
      <c r="X64" s="354"/>
      <c r="Y64" s="354"/>
      <c r="Z64" s="354"/>
      <c r="AA64" s="354"/>
      <c r="AB64" s="354"/>
      <c r="AC64" s="354"/>
      <c r="AD64" s="354"/>
      <c r="AE64" s="354"/>
      <c r="AF64" s="354"/>
      <c r="AG64" s="354"/>
      <c r="AH64" s="354"/>
    </row>
    <row r="65" spans="16:34" x14ac:dyDescent="0.2">
      <c r="P65" s="354"/>
      <c r="Q65" s="354"/>
      <c r="R65" s="354"/>
      <c r="S65" s="354"/>
      <c r="T65" s="354"/>
      <c r="U65" s="354"/>
      <c r="V65" s="354"/>
      <c r="W65" s="354"/>
      <c r="X65" s="354"/>
      <c r="Y65" s="354"/>
      <c r="Z65" s="354"/>
      <c r="AA65" s="354"/>
      <c r="AB65" s="354"/>
      <c r="AC65" s="354"/>
      <c r="AD65" s="354"/>
      <c r="AE65" s="354"/>
      <c r="AF65" s="354"/>
      <c r="AG65" s="354"/>
      <c r="AH65" s="354"/>
    </row>
    <row r="66" spans="16:34" x14ac:dyDescent="0.2">
      <c r="P66" s="354"/>
      <c r="Q66" s="354"/>
      <c r="R66" s="354"/>
      <c r="S66" s="354"/>
      <c r="T66" s="354"/>
      <c r="U66" s="354"/>
      <c r="V66" s="354"/>
      <c r="W66" s="354"/>
      <c r="X66" s="354"/>
      <c r="Y66" s="354"/>
      <c r="Z66" s="354"/>
      <c r="AA66" s="354"/>
      <c r="AB66" s="354"/>
      <c r="AC66" s="354"/>
      <c r="AD66" s="354"/>
      <c r="AE66" s="354"/>
      <c r="AF66" s="354"/>
      <c r="AG66" s="354"/>
      <c r="AH66" s="354"/>
    </row>
    <row r="67" spans="16:34" x14ac:dyDescent="0.2">
      <c r="P67" s="354"/>
      <c r="Q67" s="354"/>
      <c r="R67" s="354"/>
      <c r="S67" s="354"/>
      <c r="T67" s="354"/>
      <c r="U67" s="354"/>
      <c r="V67" s="354"/>
      <c r="W67" s="354"/>
      <c r="X67" s="354"/>
      <c r="Y67" s="354"/>
      <c r="Z67" s="354"/>
      <c r="AA67" s="354"/>
      <c r="AB67" s="354"/>
      <c r="AC67" s="354"/>
      <c r="AD67" s="354"/>
      <c r="AE67" s="354"/>
      <c r="AF67" s="354"/>
      <c r="AG67" s="354"/>
      <c r="AH67" s="354"/>
    </row>
    <row r="68" spans="16:34" s="152" customFormat="1" x14ac:dyDescent="0.2">
      <c r="P68" s="354"/>
      <c r="Q68" s="354"/>
      <c r="R68" s="354"/>
      <c r="S68" s="354"/>
      <c r="T68" s="354"/>
      <c r="U68" s="354"/>
      <c r="V68" s="354"/>
      <c r="W68" s="354"/>
      <c r="X68" s="354"/>
      <c r="Y68" s="354"/>
      <c r="Z68" s="354"/>
      <c r="AA68" s="354"/>
      <c r="AB68" s="354"/>
      <c r="AC68" s="355"/>
      <c r="AD68" s="355"/>
      <c r="AE68" s="355"/>
      <c r="AF68" s="355"/>
      <c r="AG68" s="355"/>
      <c r="AH68" s="354"/>
    </row>
    <row r="69" spans="16:34" x14ac:dyDescent="0.2">
      <c r="P69" s="354"/>
      <c r="Q69" s="354"/>
      <c r="R69" s="354"/>
      <c r="S69" s="354"/>
      <c r="T69" s="354"/>
      <c r="U69" s="354"/>
      <c r="V69" s="354"/>
      <c r="W69" s="354"/>
      <c r="X69" s="354"/>
      <c r="Y69" s="354"/>
      <c r="Z69" s="354"/>
      <c r="AA69" s="354"/>
      <c r="AB69" s="354"/>
      <c r="AC69" s="354"/>
      <c r="AD69" s="354"/>
      <c r="AE69" s="354"/>
      <c r="AF69" s="354"/>
      <c r="AG69" s="354"/>
      <c r="AH69" s="354"/>
    </row>
    <row r="70" spans="16:34" x14ac:dyDescent="0.2">
      <c r="P70" s="354"/>
      <c r="Q70" s="359"/>
      <c r="R70" s="359"/>
      <c r="S70" s="359"/>
      <c r="T70" s="359"/>
      <c r="U70" s="359"/>
      <c r="V70" s="359"/>
      <c r="W70" s="359"/>
      <c r="X70" s="359"/>
      <c r="Y70" s="359"/>
      <c r="Z70" s="359"/>
      <c r="AA70" s="359"/>
      <c r="AB70" s="359"/>
      <c r="AC70" s="354"/>
      <c r="AD70" s="354"/>
      <c r="AE70" s="354"/>
      <c r="AF70" s="354"/>
      <c r="AG70" s="354"/>
      <c r="AH70" s="354"/>
    </row>
    <row r="71" spans="16:34" x14ac:dyDescent="0.2">
      <c r="P71" s="354"/>
      <c r="Q71" s="359"/>
      <c r="R71" s="359"/>
      <c r="S71" s="359"/>
      <c r="T71" s="359"/>
      <c r="U71" s="359"/>
      <c r="V71" s="359"/>
      <c r="W71" s="359"/>
      <c r="X71" s="359"/>
      <c r="Y71" s="359"/>
      <c r="Z71" s="359"/>
      <c r="AA71" s="359"/>
      <c r="AB71" s="359"/>
      <c r="AC71" s="354"/>
      <c r="AD71" s="354"/>
      <c r="AE71" s="354"/>
      <c r="AF71" s="354"/>
      <c r="AG71" s="354"/>
      <c r="AH71" s="354"/>
    </row>
    <row r="72" spans="16:34" x14ac:dyDescent="0.2">
      <c r="P72" s="354"/>
      <c r="Q72" s="359"/>
      <c r="R72" s="359"/>
      <c r="S72" s="359"/>
      <c r="T72" s="359"/>
      <c r="U72" s="359"/>
      <c r="V72" s="359"/>
      <c r="W72" s="359"/>
      <c r="X72" s="359"/>
      <c r="Y72" s="359"/>
      <c r="Z72" s="359"/>
      <c r="AA72" s="359"/>
      <c r="AB72" s="359"/>
      <c r="AC72" s="354"/>
      <c r="AD72" s="354"/>
      <c r="AE72" s="354"/>
      <c r="AF72" s="354"/>
      <c r="AG72" s="354"/>
      <c r="AH72" s="354"/>
    </row>
    <row r="73" spans="16:34" x14ac:dyDescent="0.2">
      <c r="P73" s="354"/>
      <c r="Q73" s="354"/>
      <c r="R73" s="354"/>
      <c r="S73" s="354"/>
      <c r="T73" s="354"/>
      <c r="U73" s="354"/>
      <c r="V73" s="354"/>
      <c r="W73" s="354"/>
      <c r="X73" s="354"/>
      <c r="Y73" s="354"/>
      <c r="Z73" s="354"/>
      <c r="AA73" s="354"/>
      <c r="AB73" s="354"/>
      <c r="AC73" s="354"/>
      <c r="AD73" s="354"/>
      <c r="AE73" s="354"/>
      <c r="AF73" s="354"/>
      <c r="AG73" s="354"/>
      <c r="AH73" s="354"/>
    </row>
    <row r="74" spans="16:34" x14ac:dyDescent="0.2">
      <c r="P74" s="354"/>
      <c r="Q74" s="354"/>
      <c r="R74" s="354"/>
      <c r="S74" s="354"/>
      <c r="T74" s="354"/>
      <c r="U74" s="354"/>
      <c r="V74" s="354"/>
      <c r="W74" s="354"/>
      <c r="X74" s="354"/>
      <c r="Y74" s="354"/>
      <c r="Z74" s="354"/>
      <c r="AA74" s="354"/>
      <c r="AB74" s="354"/>
      <c r="AC74" s="354"/>
      <c r="AD74" s="354"/>
      <c r="AE74" s="354"/>
      <c r="AF74" s="354"/>
      <c r="AG74" s="354"/>
      <c r="AH74" s="354"/>
    </row>
    <row r="75" spans="16:34" x14ac:dyDescent="0.2">
      <c r="P75" s="354"/>
      <c r="Q75" s="354"/>
      <c r="R75" s="354"/>
      <c r="S75" s="354"/>
      <c r="T75" s="354"/>
      <c r="U75" s="354"/>
      <c r="V75" s="354"/>
      <c r="W75" s="354"/>
      <c r="X75" s="354"/>
      <c r="Y75" s="354"/>
      <c r="Z75" s="354"/>
      <c r="AA75" s="354"/>
      <c r="AB75" s="354"/>
      <c r="AC75" s="354"/>
      <c r="AD75" s="354"/>
      <c r="AE75" s="354"/>
      <c r="AF75" s="354"/>
      <c r="AG75" s="354"/>
      <c r="AH75" s="354"/>
    </row>
    <row r="76" spans="16:34" x14ac:dyDescent="0.2">
      <c r="P76" s="354"/>
      <c r="Q76" s="354"/>
      <c r="R76" s="354"/>
      <c r="S76" s="354"/>
      <c r="T76" s="354"/>
      <c r="U76" s="354"/>
      <c r="V76" s="354"/>
      <c r="W76" s="354"/>
      <c r="X76" s="354"/>
      <c r="Y76" s="354"/>
      <c r="Z76" s="354"/>
      <c r="AA76" s="354"/>
      <c r="AB76" s="354"/>
      <c r="AC76" s="354"/>
      <c r="AD76" s="354"/>
      <c r="AE76" s="354"/>
      <c r="AF76" s="354"/>
      <c r="AG76" s="354"/>
      <c r="AH76" s="354"/>
    </row>
    <row r="77" spans="16:34" x14ac:dyDescent="0.2">
      <c r="P77" s="354"/>
      <c r="Q77" s="354"/>
      <c r="R77" s="354"/>
      <c r="S77" s="354"/>
      <c r="T77" s="354"/>
      <c r="U77" s="354"/>
      <c r="V77" s="354"/>
      <c r="W77" s="354"/>
      <c r="X77" s="354"/>
      <c r="Y77" s="354"/>
      <c r="Z77" s="354"/>
      <c r="AA77" s="354"/>
      <c r="AB77" s="354"/>
      <c r="AC77" s="354"/>
      <c r="AD77" s="354"/>
      <c r="AE77" s="354"/>
      <c r="AF77" s="354"/>
      <c r="AG77" s="354"/>
      <c r="AH77" s="354"/>
    </row>
    <row r="78" spans="16:34" x14ac:dyDescent="0.2">
      <c r="P78" s="354"/>
      <c r="Q78" s="354"/>
      <c r="R78" s="354"/>
      <c r="S78" s="354"/>
      <c r="T78" s="354"/>
      <c r="U78" s="354"/>
      <c r="V78" s="354"/>
      <c r="W78" s="354"/>
      <c r="X78" s="354"/>
      <c r="Y78" s="354"/>
      <c r="Z78" s="354"/>
      <c r="AA78" s="354"/>
      <c r="AB78" s="354"/>
      <c r="AC78" s="354"/>
      <c r="AD78" s="354"/>
      <c r="AE78" s="354"/>
      <c r="AF78" s="354"/>
      <c r="AG78" s="354"/>
      <c r="AH78" s="354"/>
    </row>
    <row r="79" spans="16:34" x14ac:dyDescent="0.2">
      <c r="P79" s="354"/>
      <c r="Q79" s="354"/>
      <c r="R79" s="354"/>
      <c r="S79" s="354"/>
      <c r="T79" s="354"/>
      <c r="U79" s="354"/>
      <c r="V79" s="354"/>
      <c r="W79" s="354"/>
      <c r="X79" s="354"/>
      <c r="Y79" s="354"/>
      <c r="Z79" s="354"/>
      <c r="AA79" s="354"/>
      <c r="AB79" s="354"/>
      <c r="AC79" s="354"/>
      <c r="AD79" s="354"/>
      <c r="AE79" s="354"/>
      <c r="AF79" s="354"/>
      <c r="AG79" s="354"/>
      <c r="AH79" s="354"/>
    </row>
    <row r="80" spans="16:34" x14ac:dyDescent="0.2">
      <c r="P80" s="354"/>
      <c r="Q80" s="359"/>
      <c r="R80" s="359"/>
      <c r="S80" s="359"/>
      <c r="T80" s="359"/>
      <c r="U80" s="361"/>
      <c r="V80" s="354"/>
      <c r="W80" s="354"/>
      <c r="X80" s="354"/>
      <c r="Y80" s="354"/>
      <c r="Z80" s="354"/>
      <c r="AA80" s="354"/>
      <c r="AB80" s="354"/>
      <c r="AC80" s="354"/>
      <c r="AD80" s="354"/>
      <c r="AE80" s="354"/>
      <c r="AF80" s="354"/>
      <c r="AG80" s="354"/>
      <c r="AH80" s="354"/>
    </row>
    <row r="81" spans="16:34" x14ac:dyDescent="0.2">
      <c r="P81" s="354"/>
      <c r="Q81" s="359"/>
      <c r="R81" s="359"/>
      <c r="S81" s="359"/>
      <c r="T81" s="359"/>
      <c r="U81" s="361"/>
      <c r="V81" s="354"/>
      <c r="W81" s="354"/>
      <c r="X81" s="354"/>
      <c r="Y81" s="354"/>
      <c r="Z81" s="354"/>
      <c r="AA81" s="354"/>
      <c r="AB81" s="354"/>
      <c r="AC81" s="354"/>
      <c r="AD81" s="354"/>
      <c r="AE81" s="354"/>
      <c r="AF81" s="354"/>
      <c r="AG81" s="354"/>
      <c r="AH81" s="354"/>
    </row>
    <row r="82" spans="16:34" x14ac:dyDescent="0.2">
      <c r="P82" s="354"/>
      <c r="Q82" s="359"/>
      <c r="R82" s="359"/>
      <c r="S82" s="359"/>
      <c r="T82" s="359"/>
      <c r="U82" s="361"/>
      <c r="V82" s="354"/>
      <c r="W82" s="354"/>
      <c r="X82" s="354"/>
      <c r="Y82" s="354"/>
      <c r="Z82" s="354"/>
      <c r="AA82" s="354"/>
      <c r="AB82" s="354"/>
      <c r="AC82" s="354"/>
      <c r="AD82" s="354"/>
      <c r="AE82" s="354"/>
      <c r="AF82" s="354"/>
      <c r="AG82" s="354"/>
      <c r="AH82" s="354"/>
    </row>
    <row r="83" spans="16:34" x14ac:dyDescent="0.2">
      <c r="P83" s="354"/>
      <c r="Q83" s="359"/>
      <c r="R83" s="359"/>
      <c r="S83" s="359"/>
      <c r="T83" s="359"/>
      <c r="U83" s="361"/>
      <c r="V83" s="354"/>
      <c r="W83" s="354"/>
      <c r="X83" s="354"/>
      <c r="Y83" s="354"/>
      <c r="Z83" s="354"/>
      <c r="AA83" s="354"/>
      <c r="AB83" s="354"/>
      <c r="AC83" s="354"/>
      <c r="AD83" s="354"/>
      <c r="AE83" s="354"/>
      <c r="AF83" s="354"/>
      <c r="AG83" s="354"/>
      <c r="AH83" s="354"/>
    </row>
    <row r="84" spans="16:34" x14ac:dyDescent="0.2">
      <c r="P84" s="354"/>
      <c r="Q84" s="359"/>
      <c r="R84" s="359"/>
      <c r="S84" s="359"/>
      <c r="T84" s="359"/>
      <c r="U84" s="361"/>
      <c r="V84" s="354"/>
      <c r="W84" s="354"/>
      <c r="X84" s="354"/>
      <c r="Y84" s="354"/>
      <c r="Z84" s="354"/>
      <c r="AA84" s="354"/>
      <c r="AB84" s="354"/>
      <c r="AC84" s="354"/>
      <c r="AD84" s="354"/>
      <c r="AE84" s="354"/>
      <c r="AF84" s="354"/>
      <c r="AG84" s="354"/>
      <c r="AH84" s="354"/>
    </row>
    <row r="85" spans="16:34" x14ac:dyDescent="0.2">
      <c r="P85" s="354"/>
      <c r="Q85" s="359"/>
      <c r="R85" s="359"/>
      <c r="S85" s="359"/>
      <c r="T85" s="359"/>
      <c r="U85" s="361"/>
      <c r="V85" s="354"/>
      <c r="W85" s="354"/>
      <c r="X85" s="354"/>
      <c r="Y85" s="354"/>
      <c r="Z85" s="354"/>
      <c r="AA85" s="354"/>
      <c r="AB85" s="354"/>
      <c r="AC85" s="354"/>
      <c r="AD85" s="354"/>
      <c r="AE85" s="354"/>
      <c r="AF85" s="354"/>
      <c r="AG85" s="354"/>
      <c r="AH85" s="354"/>
    </row>
    <row r="86" spans="16:34" x14ac:dyDescent="0.2">
      <c r="P86" s="354"/>
      <c r="Q86" s="359"/>
      <c r="R86" s="359"/>
      <c r="S86" s="359"/>
      <c r="T86" s="359"/>
      <c r="U86" s="361"/>
      <c r="V86" s="354"/>
      <c r="W86" s="354"/>
      <c r="X86" s="354"/>
      <c r="Y86" s="354"/>
      <c r="Z86" s="354"/>
      <c r="AA86" s="354"/>
      <c r="AB86" s="354"/>
      <c r="AC86" s="354"/>
      <c r="AD86" s="354"/>
      <c r="AE86" s="354"/>
      <c r="AF86" s="354"/>
      <c r="AG86" s="354"/>
      <c r="AH86" s="354"/>
    </row>
    <row r="87" spans="16:34" x14ac:dyDescent="0.2">
      <c r="P87" s="354"/>
      <c r="Q87" s="359"/>
      <c r="R87" s="359"/>
      <c r="S87" s="359"/>
      <c r="T87" s="359"/>
      <c r="U87" s="361"/>
      <c r="V87" s="354"/>
      <c r="W87" s="354"/>
      <c r="X87" s="354"/>
      <c r="Y87" s="354"/>
      <c r="Z87" s="354"/>
      <c r="AA87" s="354"/>
      <c r="AB87" s="354"/>
      <c r="AC87" s="354"/>
      <c r="AD87" s="354"/>
      <c r="AE87" s="354"/>
      <c r="AF87" s="354"/>
      <c r="AG87" s="354"/>
      <c r="AH87" s="354"/>
    </row>
    <row r="88" spans="16:34" x14ac:dyDescent="0.2">
      <c r="P88" s="354"/>
      <c r="Q88" s="359"/>
      <c r="R88" s="359"/>
      <c r="S88" s="359"/>
      <c r="T88" s="359"/>
      <c r="U88" s="361"/>
      <c r="V88" s="354"/>
      <c r="W88" s="354"/>
      <c r="X88" s="354"/>
      <c r="Y88" s="354"/>
      <c r="Z88" s="354"/>
      <c r="AA88" s="354"/>
      <c r="AB88" s="354"/>
      <c r="AC88" s="354"/>
      <c r="AD88" s="354"/>
      <c r="AE88" s="354"/>
      <c r="AF88" s="354"/>
      <c r="AG88" s="354"/>
      <c r="AH88" s="354"/>
    </row>
    <row r="89" spans="16:34" x14ac:dyDescent="0.2">
      <c r="P89" s="354"/>
      <c r="Q89" s="359"/>
      <c r="R89" s="359"/>
      <c r="S89" s="359"/>
      <c r="T89" s="359"/>
      <c r="U89" s="361"/>
      <c r="V89" s="354"/>
      <c r="W89" s="354"/>
      <c r="X89" s="354"/>
      <c r="Y89" s="354"/>
      <c r="Z89" s="354"/>
      <c r="AA89" s="354"/>
      <c r="AB89" s="354"/>
      <c r="AC89" s="354"/>
      <c r="AD89" s="354"/>
      <c r="AE89" s="354"/>
      <c r="AF89" s="354"/>
      <c r="AG89" s="354"/>
      <c r="AH89" s="354"/>
    </row>
    <row r="90" spans="16:34" x14ac:dyDescent="0.2">
      <c r="P90" s="354"/>
      <c r="Q90" s="359"/>
      <c r="R90" s="359"/>
      <c r="S90" s="359"/>
      <c r="T90" s="359"/>
      <c r="U90" s="361"/>
      <c r="V90" s="354"/>
      <c r="W90" s="354"/>
      <c r="X90" s="354"/>
      <c r="Y90" s="354"/>
      <c r="Z90" s="354"/>
      <c r="AA90" s="354"/>
      <c r="AB90" s="354"/>
      <c r="AC90" s="354"/>
      <c r="AD90" s="354"/>
      <c r="AE90" s="354"/>
      <c r="AF90" s="354"/>
      <c r="AG90" s="354"/>
      <c r="AH90" s="354"/>
    </row>
    <row r="91" spans="16:34" x14ac:dyDescent="0.2">
      <c r="P91" s="354"/>
      <c r="Q91" s="359"/>
      <c r="R91" s="359"/>
      <c r="S91" s="359"/>
      <c r="T91" s="359"/>
      <c r="U91" s="361"/>
      <c r="V91" s="354"/>
      <c r="W91" s="354"/>
      <c r="X91" s="354"/>
      <c r="Y91" s="354"/>
      <c r="Z91" s="354"/>
      <c r="AA91" s="354"/>
      <c r="AB91" s="354"/>
      <c r="AC91" s="354"/>
      <c r="AD91" s="354"/>
      <c r="AE91" s="354"/>
      <c r="AF91" s="354"/>
      <c r="AG91" s="354"/>
      <c r="AH91" s="354"/>
    </row>
    <row r="92" spans="16:34" x14ac:dyDescent="0.2">
      <c r="P92" s="354"/>
      <c r="Q92" s="359"/>
      <c r="R92" s="359"/>
      <c r="S92" s="359"/>
      <c r="T92" s="359"/>
      <c r="U92" s="361"/>
      <c r="V92" s="354"/>
      <c r="W92" s="354"/>
      <c r="X92" s="354"/>
      <c r="Y92" s="354"/>
      <c r="Z92" s="354"/>
      <c r="AA92" s="354"/>
      <c r="AB92" s="354"/>
      <c r="AC92" s="354"/>
      <c r="AD92" s="354"/>
      <c r="AE92" s="354"/>
      <c r="AF92" s="354"/>
      <c r="AG92" s="354"/>
      <c r="AH92" s="354"/>
    </row>
    <row r="93" spans="16:34" x14ac:dyDescent="0.2">
      <c r="P93" s="354"/>
      <c r="Q93" s="359"/>
      <c r="R93" s="359"/>
      <c r="S93" s="359"/>
      <c r="T93" s="359"/>
      <c r="U93" s="361"/>
      <c r="V93" s="354"/>
      <c r="W93" s="354"/>
      <c r="X93" s="354"/>
      <c r="Y93" s="354"/>
      <c r="Z93" s="354"/>
      <c r="AA93" s="354"/>
      <c r="AB93" s="354"/>
      <c r="AC93" s="354"/>
      <c r="AD93" s="354"/>
      <c r="AE93" s="354"/>
      <c r="AF93" s="354"/>
      <c r="AG93" s="354"/>
      <c r="AH93" s="354"/>
    </row>
    <row r="94" spans="16:34" x14ac:dyDescent="0.2">
      <c r="P94" s="354"/>
      <c r="Q94" s="359"/>
      <c r="R94" s="359"/>
      <c r="S94" s="359"/>
      <c r="T94" s="359"/>
      <c r="U94" s="361"/>
      <c r="V94" s="354"/>
      <c r="W94" s="354"/>
      <c r="X94" s="354"/>
      <c r="Y94" s="354"/>
      <c r="Z94" s="354"/>
      <c r="AA94" s="354"/>
      <c r="AB94" s="354"/>
      <c r="AC94" s="354"/>
      <c r="AD94" s="354"/>
      <c r="AE94" s="354"/>
      <c r="AF94" s="354"/>
      <c r="AG94" s="354"/>
      <c r="AH94" s="354"/>
    </row>
    <row r="95" spans="16:34" x14ac:dyDescent="0.2">
      <c r="P95" s="354"/>
      <c r="Q95" s="359"/>
      <c r="R95" s="359"/>
      <c r="S95" s="359"/>
      <c r="T95" s="359"/>
      <c r="U95" s="361"/>
      <c r="V95" s="354"/>
      <c r="W95" s="354"/>
      <c r="X95" s="354"/>
      <c r="Y95" s="354"/>
      <c r="Z95" s="354"/>
      <c r="AA95" s="354"/>
      <c r="AB95" s="354"/>
      <c r="AC95" s="354"/>
      <c r="AD95" s="354"/>
      <c r="AE95" s="354"/>
      <c r="AF95" s="354"/>
      <c r="AG95" s="354"/>
      <c r="AH95" s="354"/>
    </row>
    <row r="96" spans="16:34" x14ac:dyDescent="0.2">
      <c r="P96" s="354"/>
      <c r="Q96" s="359"/>
      <c r="R96" s="359"/>
      <c r="S96" s="359"/>
      <c r="T96" s="359"/>
      <c r="U96" s="361"/>
      <c r="V96" s="354"/>
      <c r="W96" s="354"/>
      <c r="X96" s="354"/>
      <c r="Y96" s="354"/>
      <c r="Z96" s="354"/>
      <c r="AA96" s="354"/>
      <c r="AB96" s="354"/>
      <c r="AC96" s="354"/>
      <c r="AD96" s="354"/>
      <c r="AE96" s="354"/>
      <c r="AF96" s="354"/>
      <c r="AG96" s="354"/>
      <c r="AH96" s="354"/>
    </row>
    <row r="97" spans="16:34" x14ac:dyDescent="0.2">
      <c r="P97" s="354"/>
      <c r="Q97" s="359"/>
      <c r="R97" s="359"/>
      <c r="S97" s="359"/>
      <c r="T97" s="359"/>
      <c r="U97" s="361"/>
      <c r="V97" s="354"/>
      <c r="W97" s="354"/>
      <c r="X97" s="354"/>
      <c r="Y97" s="354"/>
      <c r="Z97" s="354"/>
      <c r="AA97" s="354"/>
      <c r="AB97" s="354"/>
      <c r="AC97" s="354"/>
      <c r="AD97" s="354"/>
      <c r="AE97" s="354"/>
      <c r="AF97" s="354"/>
      <c r="AG97" s="354"/>
      <c r="AH97" s="354"/>
    </row>
    <row r="98" spans="16:34" x14ac:dyDescent="0.2">
      <c r="P98" s="354"/>
      <c r="Q98" s="359"/>
      <c r="R98" s="359"/>
      <c r="S98" s="359"/>
      <c r="T98" s="359"/>
      <c r="U98" s="361"/>
      <c r="V98" s="354"/>
      <c r="W98" s="354"/>
      <c r="X98" s="354"/>
      <c r="Y98" s="354"/>
      <c r="Z98" s="354"/>
      <c r="AA98" s="354"/>
      <c r="AB98" s="354"/>
      <c r="AC98" s="354"/>
      <c r="AD98" s="354"/>
      <c r="AE98" s="354"/>
      <c r="AF98" s="354"/>
      <c r="AG98" s="354"/>
      <c r="AH98" s="354"/>
    </row>
    <row r="99" spans="16:34" x14ac:dyDescent="0.2">
      <c r="P99" s="354"/>
      <c r="Q99" s="359"/>
      <c r="R99" s="359"/>
      <c r="S99" s="359"/>
      <c r="T99" s="359"/>
      <c r="U99" s="361"/>
      <c r="V99" s="354"/>
      <c r="W99" s="354"/>
      <c r="X99" s="354"/>
      <c r="Y99" s="354"/>
      <c r="Z99" s="354"/>
      <c r="AA99" s="354"/>
      <c r="AB99" s="354"/>
      <c r="AC99" s="354"/>
      <c r="AD99" s="354"/>
      <c r="AE99" s="354"/>
      <c r="AF99" s="354"/>
      <c r="AG99" s="354"/>
      <c r="AH99" s="354"/>
    </row>
    <row r="100" spans="16:34" x14ac:dyDescent="0.2">
      <c r="P100" s="354"/>
      <c r="Q100" s="359"/>
      <c r="R100" s="359"/>
      <c r="S100" s="359"/>
      <c r="T100" s="359"/>
      <c r="U100" s="361"/>
      <c r="V100" s="354"/>
      <c r="W100" s="354"/>
      <c r="X100" s="354"/>
      <c r="Y100" s="354"/>
      <c r="Z100" s="354"/>
      <c r="AA100" s="354"/>
      <c r="AB100" s="354"/>
      <c r="AC100" s="354"/>
      <c r="AD100" s="354"/>
      <c r="AE100" s="354"/>
      <c r="AF100" s="354"/>
      <c r="AG100" s="354"/>
      <c r="AH100" s="354"/>
    </row>
    <row r="101" spans="16:34" x14ac:dyDescent="0.2">
      <c r="P101" s="354"/>
      <c r="Q101" s="359"/>
      <c r="R101" s="359"/>
      <c r="S101" s="359"/>
      <c r="T101" s="359"/>
      <c r="U101" s="361"/>
      <c r="V101" s="354"/>
      <c r="W101" s="354"/>
      <c r="X101" s="354"/>
      <c r="Y101" s="354"/>
      <c r="Z101" s="354"/>
      <c r="AA101" s="354"/>
      <c r="AB101" s="354"/>
      <c r="AC101" s="354"/>
      <c r="AD101" s="354"/>
      <c r="AE101" s="354"/>
      <c r="AF101" s="354"/>
      <c r="AG101" s="354"/>
      <c r="AH101" s="354"/>
    </row>
    <row r="102" spans="16:34" x14ac:dyDescent="0.2">
      <c r="P102" s="354"/>
      <c r="Q102" s="354"/>
      <c r="R102" s="359"/>
      <c r="S102" s="354"/>
      <c r="T102" s="359"/>
      <c r="U102" s="361"/>
      <c r="V102" s="354"/>
      <c r="W102" s="354"/>
      <c r="X102" s="354"/>
      <c r="Y102" s="354"/>
      <c r="Z102" s="354"/>
      <c r="AA102" s="354"/>
      <c r="AB102" s="354"/>
      <c r="AC102" s="354"/>
      <c r="AD102" s="354"/>
      <c r="AE102" s="354"/>
      <c r="AF102" s="354"/>
      <c r="AG102" s="354"/>
      <c r="AH102" s="354"/>
    </row>
    <row r="103" spans="16:34" x14ac:dyDescent="0.2">
      <c r="P103" s="354"/>
      <c r="Q103" s="354"/>
      <c r="R103" s="359"/>
      <c r="S103" s="354"/>
      <c r="T103" s="359"/>
      <c r="U103" s="361"/>
      <c r="V103" s="354"/>
      <c r="W103" s="354"/>
      <c r="X103" s="354"/>
      <c r="Y103" s="354"/>
      <c r="Z103" s="354"/>
      <c r="AA103" s="354"/>
      <c r="AB103" s="354"/>
      <c r="AC103" s="354"/>
      <c r="AD103" s="354"/>
      <c r="AE103" s="354"/>
      <c r="AF103" s="354"/>
      <c r="AG103" s="354"/>
      <c r="AH103" s="354"/>
    </row>
    <row r="104" spans="16:34" x14ac:dyDescent="0.2">
      <c r="P104" s="354"/>
      <c r="Q104" s="359"/>
      <c r="R104" s="359"/>
      <c r="S104" s="359"/>
      <c r="T104" s="359"/>
      <c r="U104" s="361"/>
      <c r="V104" s="354"/>
      <c r="W104" s="354"/>
      <c r="X104" s="354"/>
      <c r="Y104" s="354"/>
      <c r="Z104" s="354"/>
      <c r="AA104" s="354"/>
      <c r="AB104" s="354"/>
      <c r="AC104" s="354"/>
      <c r="AD104" s="354"/>
      <c r="AE104" s="354"/>
      <c r="AF104" s="354"/>
      <c r="AG104" s="354"/>
      <c r="AH104" s="354"/>
    </row>
    <row r="105" spans="16:34" x14ac:dyDescent="0.2">
      <c r="P105" s="354"/>
      <c r="Q105" s="359"/>
      <c r="R105" s="359"/>
      <c r="S105" s="359"/>
      <c r="T105" s="359"/>
      <c r="U105" s="361"/>
      <c r="V105" s="354"/>
      <c r="W105" s="354"/>
      <c r="X105" s="354"/>
      <c r="Y105" s="354"/>
      <c r="Z105" s="354"/>
      <c r="AA105" s="354"/>
      <c r="AB105" s="354"/>
      <c r="AC105" s="354"/>
      <c r="AD105" s="354"/>
      <c r="AE105" s="354"/>
      <c r="AF105" s="354"/>
      <c r="AG105" s="354"/>
      <c r="AH105" s="354"/>
    </row>
    <row r="106" spans="16:34" x14ac:dyDescent="0.2">
      <c r="P106" s="354"/>
      <c r="Q106" s="359"/>
      <c r="R106" s="359"/>
      <c r="S106" s="359"/>
      <c r="T106" s="359"/>
      <c r="U106" s="361"/>
      <c r="V106" s="354"/>
      <c r="W106" s="354"/>
      <c r="X106" s="354"/>
      <c r="Y106" s="354"/>
      <c r="Z106" s="354"/>
      <c r="AA106" s="354"/>
      <c r="AB106" s="354"/>
      <c r="AC106" s="354"/>
      <c r="AD106" s="354"/>
      <c r="AE106" s="354"/>
      <c r="AF106" s="354"/>
      <c r="AG106" s="354"/>
      <c r="AH106" s="354"/>
    </row>
    <row r="107" spans="16:34" x14ac:dyDescent="0.2">
      <c r="P107" s="354"/>
      <c r="Q107" s="359"/>
      <c r="R107" s="359"/>
      <c r="S107" s="359"/>
      <c r="T107" s="359"/>
      <c r="U107" s="361"/>
      <c r="V107" s="354"/>
      <c r="W107" s="354"/>
      <c r="X107" s="354"/>
      <c r="Y107" s="354"/>
      <c r="Z107" s="354"/>
      <c r="AA107" s="354"/>
      <c r="AB107" s="354"/>
      <c r="AC107" s="354"/>
      <c r="AD107" s="354"/>
      <c r="AE107" s="354"/>
      <c r="AF107" s="354"/>
      <c r="AG107" s="354"/>
      <c r="AH107" s="354"/>
    </row>
    <row r="108" spans="16:34" x14ac:dyDescent="0.2">
      <c r="P108" s="354"/>
      <c r="Q108" s="354"/>
      <c r="R108" s="359"/>
      <c r="S108" s="354"/>
      <c r="T108" s="359"/>
      <c r="U108" s="361"/>
      <c r="V108" s="354"/>
      <c r="W108" s="354"/>
      <c r="X108" s="354"/>
      <c r="Y108" s="354"/>
      <c r="Z108" s="354"/>
      <c r="AA108" s="354"/>
      <c r="AB108" s="354"/>
      <c r="AC108" s="354"/>
      <c r="AD108" s="354"/>
      <c r="AE108" s="354"/>
      <c r="AF108" s="354"/>
      <c r="AG108" s="354"/>
      <c r="AH108" s="354"/>
    </row>
    <row r="109" spans="16:34" x14ac:dyDescent="0.2">
      <c r="P109" s="354"/>
      <c r="Q109" s="354"/>
      <c r="R109" s="359"/>
      <c r="S109" s="354"/>
      <c r="T109" s="359"/>
      <c r="U109" s="361"/>
      <c r="V109" s="354"/>
      <c r="W109" s="354"/>
      <c r="X109" s="354"/>
      <c r="Y109" s="354"/>
      <c r="Z109" s="354"/>
      <c r="AA109" s="354"/>
      <c r="AB109" s="354"/>
      <c r="AC109" s="354"/>
      <c r="AD109" s="354"/>
      <c r="AE109" s="354"/>
      <c r="AF109" s="354"/>
      <c r="AG109" s="354"/>
      <c r="AH109" s="354"/>
    </row>
    <row r="110" spans="16:34" x14ac:dyDescent="0.2">
      <c r="P110" s="354"/>
      <c r="Q110" s="359"/>
      <c r="R110" s="359"/>
      <c r="S110" s="359"/>
      <c r="T110" s="359"/>
      <c r="U110" s="361"/>
      <c r="V110" s="354"/>
      <c r="W110" s="354"/>
      <c r="X110" s="354"/>
      <c r="Y110" s="354"/>
      <c r="Z110" s="354"/>
      <c r="AA110" s="354"/>
      <c r="AB110" s="354"/>
      <c r="AC110" s="354"/>
      <c r="AD110" s="354"/>
      <c r="AE110" s="354"/>
      <c r="AF110" s="354"/>
      <c r="AG110" s="354"/>
      <c r="AH110" s="354"/>
    </row>
    <row r="111" spans="16:34" x14ac:dyDescent="0.2">
      <c r="P111" s="354"/>
      <c r="Q111" s="354"/>
      <c r="R111" s="359"/>
      <c r="S111" s="354"/>
      <c r="T111" s="359"/>
      <c r="U111" s="361"/>
      <c r="V111" s="354"/>
      <c r="W111" s="354"/>
      <c r="X111" s="354"/>
      <c r="Y111" s="354"/>
      <c r="Z111" s="354"/>
      <c r="AA111" s="354"/>
      <c r="AB111" s="354"/>
      <c r="AC111" s="354"/>
      <c r="AD111" s="354"/>
      <c r="AE111" s="354"/>
      <c r="AF111" s="354"/>
      <c r="AG111" s="354"/>
      <c r="AH111" s="354"/>
    </row>
    <row r="112" spans="16:34" x14ac:dyDescent="0.2">
      <c r="P112" s="354"/>
      <c r="Q112" s="359"/>
      <c r="R112" s="359"/>
      <c r="S112" s="359"/>
      <c r="T112" s="359"/>
      <c r="U112" s="361"/>
      <c r="V112" s="354"/>
      <c r="W112" s="354"/>
      <c r="X112" s="354"/>
      <c r="Y112" s="354"/>
      <c r="Z112" s="354"/>
      <c r="AA112" s="354"/>
      <c r="AB112" s="354"/>
      <c r="AC112" s="354"/>
      <c r="AD112" s="354"/>
      <c r="AE112" s="354"/>
      <c r="AF112" s="354"/>
      <c r="AG112" s="354"/>
      <c r="AH112" s="354"/>
    </row>
    <row r="113" spans="16:34" x14ac:dyDescent="0.2">
      <c r="P113" s="354"/>
      <c r="Q113" s="359"/>
      <c r="R113" s="359"/>
      <c r="S113" s="359"/>
      <c r="T113" s="359"/>
      <c r="U113" s="361"/>
      <c r="V113" s="354"/>
      <c r="W113" s="354"/>
      <c r="X113" s="354"/>
      <c r="Y113" s="354"/>
      <c r="Z113" s="354"/>
      <c r="AA113" s="354"/>
      <c r="AB113" s="354"/>
      <c r="AC113" s="354"/>
      <c r="AD113" s="354"/>
      <c r="AE113" s="354"/>
      <c r="AF113" s="354"/>
      <c r="AG113" s="354"/>
      <c r="AH113" s="354"/>
    </row>
    <row r="114" spans="16:34" x14ac:dyDescent="0.2">
      <c r="P114" s="354"/>
      <c r="Q114" s="354"/>
      <c r="R114" s="359"/>
      <c r="S114" s="354"/>
      <c r="T114" s="359"/>
      <c r="U114" s="361"/>
      <c r="V114" s="354"/>
      <c r="W114" s="354"/>
      <c r="X114" s="354"/>
      <c r="Y114" s="354"/>
      <c r="Z114" s="354"/>
      <c r="AA114" s="354"/>
      <c r="AB114" s="354"/>
      <c r="AC114" s="354"/>
      <c r="AD114" s="354"/>
      <c r="AE114" s="354"/>
      <c r="AF114" s="354"/>
      <c r="AG114" s="354"/>
      <c r="AH114" s="354"/>
    </row>
    <row r="115" spans="16:34" x14ac:dyDescent="0.2">
      <c r="P115" s="354"/>
      <c r="Q115" s="359"/>
      <c r="R115" s="359"/>
      <c r="S115" s="359"/>
      <c r="T115" s="359"/>
      <c r="U115" s="361"/>
      <c r="V115" s="354"/>
      <c r="W115" s="354"/>
      <c r="X115" s="354"/>
      <c r="Y115" s="354"/>
      <c r="Z115" s="354"/>
      <c r="AA115" s="354"/>
      <c r="AB115" s="354"/>
      <c r="AC115" s="354"/>
      <c r="AD115" s="354"/>
      <c r="AE115" s="354"/>
      <c r="AF115" s="354"/>
      <c r="AG115" s="354"/>
      <c r="AH115" s="354"/>
    </row>
    <row r="116" spans="16:34" x14ac:dyDescent="0.2">
      <c r="P116" s="354"/>
      <c r="Q116" s="354"/>
      <c r="R116" s="359"/>
      <c r="S116" s="359"/>
      <c r="T116" s="359"/>
      <c r="U116" s="361"/>
      <c r="V116" s="354"/>
      <c r="W116" s="354"/>
      <c r="X116" s="354"/>
      <c r="Y116" s="354"/>
      <c r="Z116" s="354"/>
      <c r="AA116" s="354"/>
      <c r="AB116" s="354"/>
      <c r="AC116" s="354"/>
      <c r="AD116" s="354"/>
      <c r="AE116" s="354"/>
      <c r="AF116" s="354"/>
      <c r="AG116" s="354"/>
      <c r="AH116" s="354"/>
    </row>
    <row r="117" spans="16:34" x14ac:dyDescent="0.2">
      <c r="P117" s="354"/>
      <c r="Q117" s="359"/>
      <c r="R117" s="359"/>
      <c r="S117" s="359"/>
      <c r="T117" s="359"/>
      <c r="U117" s="361"/>
      <c r="V117" s="354"/>
      <c r="W117" s="354"/>
      <c r="X117" s="354"/>
      <c r="Y117" s="354"/>
      <c r="Z117" s="354"/>
      <c r="AA117" s="354"/>
      <c r="AB117" s="354"/>
      <c r="AC117" s="354"/>
      <c r="AD117" s="354"/>
      <c r="AE117" s="354"/>
      <c r="AF117" s="354"/>
      <c r="AG117" s="354"/>
      <c r="AH117" s="354"/>
    </row>
    <row r="118" spans="16:34" x14ac:dyDescent="0.2">
      <c r="P118" s="354"/>
      <c r="Q118" s="354"/>
      <c r="R118" s="359"/>
      <c r="S118" s="354"/>
      <c r="T118" s="359"/>
      <c r="U118" s="361"/>
      <c r="V118" s="354"/>
      <c r="W118" s="354"/>
      <c r="X118" s="354"/>
      <c r="Y118" s="354"/>
      <c r="Z118" s="354"/>
      <c r="AA118" s="354"/>
      <c r="AB118" s="354"/>
      <c r="AC118" s="354"/>
      <c r="AD118" s="354"/>
      <c r="AE118" s="354"/>
      <c r="AF118" s="354"/>
      <c r="AG118" s="354"/>
      <c r="AH118" s="354"/>
    </row>
    <row r="119" spans="16:34" x14ac:dyDescent="0.2">
      <c r="P119" s="354"/>
      <c r="Q119" s="359"/>
      <c r="R119" s="359"/>
      <c r="S119" s="359"/>
      <c r="T119" s="359"/>
      <c r="U119" s="361"/>
      <c r="V119" s="354"/>
      <c r="W119" s="354"/>
      <c r="X119" s="354"/>
      <c r="Y119" s="354"/>
      <c r="Z119" s="354"/>
      <c r="AA119" s="354"/>
      <c r="AB119" s="354"/>
      <c r="AC119" s="354"/>
      <c r="AD119" s="354"/>
      <c r="AE119" s="354"/>
      <c r="AF119" s="354"/>
      <c r="AG119" s="354"/>
      <c r="AH119" s="354"/>
    </row>
    <row r="120" spans="16:34" x14ac:dyDescent="0.2">
      <c r="P120" s="354"/>
      <c r="Q120" s="354"/>
      <c r="R120" s="359"/>
      <c r="S120" s="354"/>
      <c r="T120" s="359"/>
      <c r="U120" s="361"/>
      <c r="V120" s="354"/>
      <c r="W120" s="354"/>
      <c r="X120" s="354"/>
      <c r="Y120" s="354"/>
      <c r="Z120" s="354"/>
      <c r="AA120" s="354"/>
      <c r="AB120" s="354"/>
      <c r="AC120" s="354"/>
      <c r="AD120" s="354"/>
      <c r="AE120" s="354"/>
      <c r="AF120" s="354"/>
      <c r="AG120" s="354"/>
      <c r="AH120" s="354"/>
    </row>
    <row r="121" spans="16:34" x14ac:dyDescent="0.2">
      <c r="P121" s="354"/>
      <c r="Q121" s="354"/>
      <c r="R121" s="359"/>
      <c r="S121" s="354"/>
      <c r="T121" s="359"/>
      <c r="U121" s="361"/>
      <c r="V121" s="354"/>
      <c r="W121" s="354"/>
      <c r="X121" s="354"/>
      <c r="Y121" s="354"/>
      <c r="Z121" s="354"/>
      <c r="AA121" s="354"/>
      <c r="AB121" s="354"/>
      <c r="AC121" s="354"/>
      <c r="AD121" s="354"/>
      <c r="AE121" s="354"/>
      <c r="AF121" s="354"/>
      <c r="AG121" s="354"/>
      <c r="AH121" s="354"/>
    </row>
    <row r="122" spans="16:34" x14ac:dyDescent="0.2">
      <c r="P122" s="354"/>
      <c r="Q122" s="354"/>
      <c r="R122" s="359"/>
      <c r="S122" s="354"/>
      <c r="T122" s="359"/>
      <c r="U122" s="361"/>
      <c r="V122" s="354"/>
      <c r="W122" s="354"/>
      <c r="X122" s="354"/>
      <c r="Y122" s="354"/>
      <c r="Z122" s="354"/>
      <c r="AA122" s="354"/>
      <c r="AB122" s="354"/>
      <c r="AC122" s="354"/>
      <c r="AD122" s="354"/>
      <c r="AE122" s="354"/>
      <c r="AF122" s="354"/>
      <c r="AG122" s="354"/>
      <c r="AH122" s="354"/>
    </row>
    <row r="123" spans="16:34" x14ac:dyDescent="0.2">
      <c r="P123" s="354"/>
      <c r="Q123" s="354"/>
      <c r="R123" s="359"/>
      <c r="S123" s="354"/>
      <c r="T123" s="359"/>
      <c r="U123" s="361"/>
      <c r="V123" s="354"/>
      <c r="W123" s="354"/>
      <c r="X123" s="354"/>
      <c r="Y123" s="354"/>
      <c r="Z123" s="354"/>
      <c r="AA123" s="354"/>
      <c r="AB123" s="354"/>
      <c r="AC123" s="354"/>
      <c r="AD123" s="354"/>
      <c r="AE123" s="354"/>
      <c r="AF123" s="354"/>
      <c r="AG123" s="354"/>
      <c r="AH123" s="354"/>
    </row>
    <row r="124" spans="16:34" x14ac:dyDescent="0.2">
      <c r="P124" s="354"/>
      <c r="Q124" s="359"/>
      <c r="R124" s="359"/>
      <c r="S124" s="359"/>
      <c r="T124" s="359"/>
      <c r="U124" s="361"/>
      <c r="V124" s="354"/>
      <c r="W124" s="354"/>
      <c r="X124" s="354"/>
      <c r="Y124" s="354"/>
      <c r="Z124" s="354"/>
      <c r="AA124" s="354"/>
      <c r="AB124" s="354"/>
      <c r="AC124" s="354"/>
      <c r="AD124" s="354"/>
      <c r="AE124" s="354"/>
      <c r="AF124" s="354"/>
      <c r="AG124" s="354"/>
      <c r="AH124" s="354"/>
    </row>
    <row r="125" spans="16:34" x14ac:dyDescent="0.2">
      <c r="P125" s="354"/>
      <c r="Q125" s="359"/>
      <c r="R125" s="354"/>
      <c r="S125" s="359"/>
      <c r="T125" s="359"/>
      <c r="U125" s="361"/>
      <c r="V125" s="354"/>
      <c r="W125" s="354"/>
      <c r="X125" s="354"/>
      <c r="Y125" s="354"/>
      <c r="Z125" s="354"/>
      <c r="AA125" s="354"/>
      <c r="AB125" s="354"/>
      <c r="AC125" s="354"/>
      <c r="AD125" s="354"/>
      <c r="AE125" s="354"/>
      <c r="AF125" s="354"/>
      <c r="AG125" s="354"/>
      <c r="AH125" s="354"/>
    </row>
    <row r="126" spans="16:34" x14ac:dyDescent="0.2">
      <c r="P126" s="354"/>
      <c r="Q126" s="354"/>
      <c r="R126" s="354"/>
      <c r="S126" s="354"/>
      <c r="T126" s="359"/>
      <c r="U126" s="361"/>
      <c r="V126" s="354"/>
      <c r="W126" s="354"/>
      <c r="X126" s="354"/>
      <c r="Y126" s="354"/>
      <c r="Z126" s="354"/>
      <c r="AA126" s="354"/>
      <c r="AB126" s="354"/>
      <c r="AC126" s="354"/>
      <c r="AD126" s="354"/>
      <c r="AE126" s="354"/>
      <c r="AF126" s="354"/>
      <c r="AG126" s="354"/>
      <c r="AH126" s="354"/>
    </row>
    <row r="127" spans="16:34" x14ac:dyDescent="0.2">
      <c r="P127" s="354"/>
      <c r="Q127" s="354"/>
      <c r="R127" s="354"/>
      <c r="S127" s="354"/>
      <c r="T127" s="359"/>
      <c r="U127" s="361"/>
      <c r="V127" s="354"/>
      <c r="W127" s="354"/>
      <c r="X127" s="354"/>
      <c r="Y127" s="354"/>
      <c r="Z127" s="354"/>
      <c r="AA127" s="354"/>
      <c r="AB127" s="354"/>
      <c r="AC127" s="354"/>
      <c r="AD127" s="354"/>
      <c r="AE127" s="354"/>
      <c r="AF127" s="354"/>
      <c r="AG127" s="354"/>
      <c r="AH127" s="354"/>
    </row>
    <row r="128" spans="16:34" x14ac:dyDescent="0.2">
      <c r="P128" s="354"/>
      <c r="Q128" s="354"/>
      <c r="R128" s="354"/>
      <c r="S128" s="359"/>
      <c r="T128" s="354"/>
      <c r="U128" s="361"/>
      <c r="V128" s="354"/>
      <c r="W128" s="354"/>
      <c r="X128" s="354"/>
      <c r="Y128" s="354"/>
      <c r="Z128" s="354"/>
      <c r="AA128" s="354"/>
      <c r="AB128" s="354"/>
      <c r="AC128" s="354"/>
      <c r="AD128" s="354"/>
      <c r="AE128" s="354"/>
      <c r="AF128" s="354"/>
      <c r="AG128" s="354"/>
      <c r="AH128" s="354"/>
    </row>
    <row r="129" spans="16:34" x14ac:dyDescent="0.2">
      <c r="P129" s="354"/>
      <c r="Q129" s="354"/>
      <c r="R129" s="354"/>
      <c r="S129" s="359"/>
      <c r="T129" s="354"/>
      <c r="U129" s="361"/>
      <c r="V129" s="354"/>
      <c r="W129" s="354"/>
      <c r="X129" s="354"/>
      <c r="Y129" s="354"/>
      <c r="Z129" s="354"/>
      <c r="AA129" s="354"/>
      <c r="AB129" s="354"/>
      <c r="AC129" s="354"/>
      <c r="AD129" s="354"/>
      <c r="AE129" s="354"/>
      <c r="AF129" s="354"/>
      <c r="AG129" s="354"/>
      <c r="AH129" s="354"/>
    </row>
    <row r="130" spans="16:34" x14ac:dyDescent="0.2">
      <c r="P130" s="354"/>
      <c r="Q130" s="359"/>
      <c r="R130" s="354"/>
      <c r="S130" s="359"/>
      <c r="T130" s="354"/>
      <c r="U130" s="361"/>
      <c r="V130" s="354"/>
      <c r="W130" s="354"/>
      <c r="X130" s="354"/>
      <c r="Y130" s="354"/>
      <c r="Z130" s="354"/>
      <c r="AA130" s="354"/>
      <c r="AB130" s="354"/>
      <c r="AC130" s="354"/>
      <c r="AD130" s="354"/>
      <c r="AE130" s="354"/>
      <c r="AF130" s="354"/>
      <c r="AG130" s="354"/>
      <c r="AH130" s="354"/>
    </row>
    <row r="131" spans="16:34" x14ac:dyDescent="0.2">
      <c r="P131" s="354"/>
      <c r="Q131" s="359"/>
      <c r="R131" s="354"/>
      <c r="S131" s="359"/>
      <c r="T131" s="354"/>
      <c r="U131" s="361"/>
      <c r="V131" s="354"/>
      <c r="W131" s="354"/>
      <c r="X131" s="354"/>
      <c r="Y131" s="354"/>
      <c r="Z131" s="354"/>
      <c r="AA131" s="354"/>
      <c r="AB131" s="354"/>
      <c r="AC131" s="354"/>
      <c r="AD131" s="354"/>
      <c r="AE131" s="354"/>
      <c r="AF131" s="354"/>
      <c r="AG131" s="354"/>
      <c r="AH131" s="354"/>
    </row>
    <row r="132" spans="16:34" x14ac:dyDescent="0.2">
      <c r="P132" s="354"/>
      <c r="Q132" s="359"/>
      <c r="R132" s="354"/>
      <c r="S132" s="359"/>
      <c r="T132" s="354"/>
      <c r="U132" s="361"/>
      <c r="V132" s="354"/>
      <c r="W132" s="354"/>
      <c r="X132" s="354"/>
      <c r="Y132" s="354"/>
      <c r="Z132" s="354"/>
      <c r="AA132" s="354"/>
      <c r="AB132" s="354"/>
      <c r="AC132" s="354"/>
      <c r="AD132" s="354"/>
      <c r="AE132" s="354"/>
      <c r="AF132" s="354"/>
      <c r="AG132" s="354"/>
      <c r="AH132" s="354"/>
    </row>
    <row r="133" spans="16:34" x14ac:dyDescent="0.2">
      <c r="P133" s="354"/>
      <c r="Q133" s="359"/>
      <c r="R133" s="354"/>
      <c r="S133" s="359"/>
      <c r="T133" s="354"/>
      <c r="U133" s="361"/>
      <c r="V133" s="354"/>
      <c r="W133" s="354"/>
      <c r="X133" s="354"/>
      <c r="Y133" s="354"/>
      <c r="Z133" s="354"/>
      <c r="AA133" s="354"/>
      <c r="AB133" s="354"/>
      <c r="AC133" s="354"/>
      <c r="AD133" s="354"/>
      <c r="AE133" s="354"/>
      <c r="AF133" s="354"/>
      <c r="AG133" s="354"/>
      <c r="AH133" s="354"/>
    </row>
    <row r="134" spans="16:34" x14ac:dyDescent="0.2">
      <c r="P134" s="354"/>
      <c r="Q134" s="359"/>
      <c r="R134" s="354"/>
      <c r="S134" s="359"/>
      <c r="T134" s="354"/>
      <c r="U134" s="361"/>
      <c r="V134" s="354"/>
      <c r="W134" s="354"/>
      <c r="X134" s="354"/>
      <c r="Y134" s="354"/>
      <c r="Z134" s="354"/>
      <c r="AA134" s="354"/>
      <c r="AB134" s="354"/>
      <c r="AC134" s="354"/>
      <c r="AD134" s="354"/>
      <c r="AE134" s="354"/>
      <c r="AF134" s="354"/>
      <c r="AG134" s="354"/>
      <c r="AH134" s="354"/>
    </row>
    <row r="135" spans="16:34" x14ac:dyDescent="0.2">
      <c r="P135" s="354"/>
      <c r="Q135" s="354"/>
      <c r="R135" s="354"/>
      <c r="S135" s="359"/>
      <c r="T135" s="354"/>
      <c r="U135" s="361"/>
      <c r="V135" s="354"/>
      <c r="W135" s="354"/>
      <c r="X135" s="354"/>
      <c r="Y135" s="354"/>
      <c r="Z135" s="354"/>
      <c r="AA135" s="354"/>
      <c r="AB135" s="354"/>
      <c r="AC135" s="354"/>
      <c r="AD135" s="354"/>
      <c r="AE135" s="354"/>
      <c r="AF135" s="354"/>
      <c r="AG135" s="354"/>
      <c r="AH135" s="354"/>
    </row>
    <row r="136" spans="16:34" x14ac:dyDescent="0.2">
      <c r="P136" s="354"/>
      <c r="Q136" s="359"/>
      <c r="R136" s="354"/>
      <c r="S136" s="359"/>
      <c r="T136" s="354"/>
      <c r="U136" s="361"/>
      <c r="V136" s="354"/>
      <c r="W136" s="354"/>
      <c r="X136" s="354"/>
      <c r="Y136" s="354"/>
      <c r="Z136" s="354"/>
      <c r="AA136" s="354"/>
      <c r="AB136" s="354"/>
      <c r="AC136" s="354"/>
      <c r="AD136" s="354"/>
      <c r="AE136" s="354"/>
      <c r="AF136" s="354"/>
      <c r="AG136" s="354"/>
      <c r="AH136" s="354"/>
    </row>
    <row r="137" spans="16:34" x14ac:dyDescent="0.2">
      <c r="P137" s="354"/>
      <c r="Q137" s="354"/>
      <c r="R137" s="354"/>
      <c r="S137" s="354"/>
      <c r="T137" s="354"/>
      <c r="U137" s="354"/>
      <c r="V137" s="354"/>
      <c r="W137" s="354"/>
      <c r="X137" s="354"/>
      <c r="Y137" s="354"/>
      <c r="Z137" s="354"/>
      <c r="AA137" s="354"/>
      <c r="AB137" s="354"/>
      <c r="AC137" s="354"/>
      <c r="AD137" s="354"/>
      <c r="AE137" s="354"/>
      <c r="AF137" s="354"/>
      <c r="AG137" s="354"/>
      <c r="AH137" s="354"/>
    </row>
    <row r="138" spans="16:34" x14ac:dyDescent="0.2">
      <c r="P138" s="354"/>
      <c r="Q138" s="354"/>
      <c r="R138" s="354"/>
      <c r="S138" s="354"/>
      <c r="T138" s="354"/>
      <c r="U138" s="354"/>
      <c r="V138" s="354"/>
      <c r="W138" s="354"/>
      <c r="X138" s="354"/>
      <c r="Y138" s="354"/>
      <c r="Z138" s="354"/>
      <c r="AA138" s="354"/>
      <c r="AB138" s="354"/>
      <c r="AC138" s="354"/>
      <c r="AD138" s="354"/>
      <c r="AE138" s="354"/>
      <c r="AF138" s="354"/>
      <c r="AG138" s="354"/>
      <c r="AH138" s="354"/>
    </row>
    <row r="139" spans="16:34" x14ac:dyDescent="0.2">
      <c r="P139" s="354"/>
      <c r="Q139" s="354"/>
      <c r="R139" s="354"/>
      <c r="S139" s="354"/>
      <c r="T139" s="354"/>
      <c r="U139" s="354"/>
      <c r="V139" s="354"/>
      <c r="W139" s="354"/>
      <c r="X139" s="354"/>
      <c r="Y139" s="354"/>
      <c r="Z139" s="354"/>
      <c r="AA139" s="354"/>
      <c r="AB139" s="354"/>
      <c r="AC139" s="354"/>
      <c r="AD139" s="354"/>
      <c r="AE139" s="354"/>
      <c r="AF139" s="354"/>
      <c r="AG139" s="354"/>
      <c r="AH139" s="354"/>
    </row>
    <row r="140" spans="16:34" x14ac:dyDescent="0.2">
      <c r="P140" s="354"/>
      <c r="Q140" s="354"/>
      <c r="R140" s="354"/>
      <c r="S140" s="354"/>
      <c r="T140" s="354"/>
      <c r="U140" s="354"/>
      <c r="V140" s="354"/>
      <c r="W140" s="354"/>
      <c r="X140" s="354"/>
      <c r="Y140" s="354"/>
      <c r="Z140" s="354"/>
      <c r="AA140" s="354"/>
      <c r="AB140" s="354"/>
      <c r="AC140" s="354"/>
      <c r="AD140" s="354"/>
      <c r="AE140" s="354"/>
      <c r="AF140" s="354"/>
      <c r="AG140" s="354"/>
      <c r="AH140" s="354"/>
    </row>
    <row r="141" spans="16:34" x14ac:dyDescent="0.2">
      <c r="P141" s="354"/>
      <c r="Q141" s="354"/>
      <c r="R141" s="354"/>
      <c r="S141" s="354"/>
      <c r="T141" s="354"/>
      <c r="U141" s="354"/>
      <c r="V141" s="354"/>
      <c r="W141" s="354"/>
      <c r="X141" s="354"/>
      <c r="Y141" s="354"/>
      <c r="Z141" s="354"/>
      <c r="AA141" s="354"/>
      <c r="AB141" s="354"/>
      <c r="AC141" s="354"/>
      <c r="AD141" s="354"/>
      <c r="AE141" s="354"/>
      <c r="AF141" s="354"/>
      <c r="AG141" s="354"/>
      <c r="AH141" s="354"/>
    </row>
    <row r="142" spans="16:34" x14ac:dyDescent="0.2">
      <c r="P142" s="354"/>
      <c r="Q142" s="354"/>
      <c r="R142" s="354"/>
      <c r="S142" s="354"/>
      <c r="T142" s="354"/>
      <c r="U142" s="354"/>
      <c r="V142" s="354"/>
      <c r="W142" s="354"/>
      <c r="X142" s="354"/>
      <c r="Y142" s="354"/>
      <c r="Z142" s="354"/>
      <c r="AA142" s="354"/>
      <c r="AB142" s="354"/>
      <c r="AC142" s="354"/>
      <c r="AD142" s="354"/>
      <c r="AE142" s="354"/>
      <c r="AF142" s="354"/>
      <c r="AG142" s="354"/>
      <c r="AH142" s="354"/>
    </row>
    <row r="143" spans="16:34" x14ac:dyDescent="0.2">
      <c r="P143" s="354"/>
      <c r="Q143" s="354"/>
      <c r="R143" s="354"/>
      <c r="S143" s="354"/>
      <c r="T143" s="354"/>
      <c r="U143" s="354"/>
      <c r="V143" s="354"/>
      <c r="W143" s="354"/>
      <c r="X143" s="354"/>
      <c r="Y143" s="354"/>
      <c r="Z143" s="354"/>
      <c r="AA143" s="354"/>
      <c r="AB143" s="354"/>
      <c r="AC143" s="354"/>
      <c r="AD143" s="354"/>
      <c r="AE143" s="354"/>
      <c r="AF143" s="354"/>
      <c r="AG143" s="354"/>
      <c r="AH143" s="354"/>
    </row>
    <row r="144" spans="16:34" x14ac:dyDescent="0.2">
      <c r="P144" s="354"/>
      <c r="Q144" s="354"/>
      <c r="R144" s="354"/>
      <c r="S144" s="354"/>
      <c r="T144" s="354"/>
      <c r="U144" s="354"/>
      <c r="V144" s="354"/>
      <c r="W144" s="354"/>
      <c r="X144" s="354"/>
      <c r="Y144" s="354"/>
      <c r="Z144" s="354"/>
      <c r="AA144" s="354"/>
      <c r="AB144" s="354"/>
      <c r="AC144" s="354"/>
      <c r="AD144" s="354"/>
      <c r="AE144" s="354"/>
      <c r="AF144" s="354"/>
      <c r="AG144" s="354"/>
      <c r="AH144" s="354"/>
    </row>
    <row r="145" spans="16:34" x14ac:dyDescent="0.2">
      <c r="P145" s="354"/>
      <c r="Q145" s="354"/>
      <c r="R145" s="354"/>
      <c r="S145" s="354"/>
      <c r="T145" s="354"/>
      <c r="U145" s="354"/>
      <c r="V145" s="354"/>
      <c r="W145" s="354"/>
      <c r="X145" s="354"/>
      <c r="Y145" s="354"/>
      <c r="Z145" s="354"/>
      <c r="AA145" s="354"/>
      <c r="AB145" s="354"/>
      <c r="AC145" s="354"/>
      <c r="AD145" s="354"/>
      <c r="AE145" s="354"/>
      <c r="AF145" s="354"/>
      <c r="AG145" s="354"/>
      <c r="AH145" s="354"/>
    </row>
    <row r="146" spans="16:34" x14ac:dyDescent="0.2">
      <c r="P146" s="354"/>
      <c r="Q146" s="354"/>
      <c r="R146" s="354"/>
      <c r="S146" s="354"/>
      <c r="T146" s="354"/>
      <c r="U146" s="354"/>
      <c r="V146" s="354"/>
      <c r="W146" s="354"/>
      <c r="X146" s="354"/>
      <c r="Y146" s="354"/>
      <c r="Z146" s="354"/>
      <c r="AA146" s="354"/>
      <c r="AB146" s="354"/>
      <c r="AC146" s="354"/>
      <c r="AD146" s="354"/>
      <c r="AE146" s="354"/>
      <c r="AF146" s="354"/>
      <c r="AG146" s="354"/>
      <c r="AH146" s="354"/>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R3:AG51"/>
  <sheetViews>
    <sheetView zoomScaleNormal="100" zoomScaleSheetLayoutView="100" workbookViewId="0"/>
  </sheetViews>
  <sheetFormatPr baseColWidth="10" defaultRowHeight="14.25" x14ac:dyDescent="0.2"/>
  <cols>
    <col min="1" max="17" width="11" style="85"/>
    <col min="18" max="18" width="11" style="152"/>
    <col min="19" max="19" width="6.875" style="152" bestFit="1" customWidth="1"/>
    <col min="20" max="31" width="11" style="152"/>
    <col min="32" max="16384" width="11" style="85"/>
  </cols>
  <sheetData>
    <row r="3" spans="18:31" x14ac:dyDescent="0.2">
      <c r="T3" s="152" t="s">
        <v>39</v>
      </c>
    </row>
    <row r="4" spans="18:31" x14ac:dyDescent="0.2">
      <c r="T4" s="152" t="s">
        <v>26</v>
      </c>
      <c r="U4" s="152" t="s">
        <v>27</v>
      </c>
      <c r="V4" s="152" t="s">
        <v>28</v>
      </c>
      <c r="W4" s="152" t="s">
        <v>29</v>
      </c>
      <c r="X4" s="152" t="s">
        <v>30</v>
      </c>
      <c r="Y4" s="152" t="s">
        <v>31</v>
      </c>
      <c r="Z4" s="152" t="s">
        <v>32</v>
      </c>
      <c r="AA4" s="152" t="s">
        <v>33</v>
      </c>
      <c r="AB4" s="152" t="s">
        <v>34</v>
      </c>
      <c r="AC4" s="152" t="s">
        <v>35</v>
      </c>
      <c r="AD4" s="152" t="s">
        <v>36</v>
      </c>
      <c r="AE4" s="152" t="s">
        <v>37</v>
      </c>
    </row>
    <row r="5" spans="18:31" x14ac:dyDescent="0.2">
      <c r="R5" s="152" t="s">
        <v>42</v>
      </c>
      <c r="S5" s="152">
        <v>2009</v>
      </c>
      <c r="T5" s="3">
        <v>119.64100000000001</v>
      </c>
      <c r="U5" s="3">
        <v>66.468999999999994</v>
      </c>
      <c r="V5" s="3">
        <v>63.302999999999997</v>
      </c>
      <c r="W5" s="3">
        <v>115.938</v>
      </c>
      <c r="X5" s="3">
        <v>98.44</v>
      </c>
      <c r="Y5" s="3">
        <v>141.626</v>
      </c>
      <c r="Z5" s="3">
        <v>302.178</v>
      </c>
      <c r="AA5" s="3">
        <v>166.845</v>
      </c>
      <c r="AB5" s="3">
        <v>232.666</v>
      </c>
      <c r="AC5" s="3">
        <v>519.54999999999995</v>
      </c>
      <c r="AD5" s="3">
        <v>393.68400000000003</v>
      </c>
      <c r="AE5" s="3">
        <v>217.822</v>
      </c>
    </row>
    <row r="6" spans="18:31" x14ac:dyDescent="0.2">
      <c r="R6" s="152" t="s">
        <v>42</v>
      </c>
      <c r="S6" s="152">
        <v>2010</v>
      </c>
      <c r="T6" s="2">
        <v>118.42700000000001</v>
      </c>
      <c r="U6" s="2">
        <v>129.697</v>
      </c>
      <c r="V6" s="2">
        <v>111.349</v>
      </c>
      <c r="W6" s="2">
        <v>160.809</v>
      </c>
      <c r="X6" s="2">
        <v>152.94</v>
      </c>
      <c r="Y6" s="2">
        <v>157.863</v>
      </c>
      <c r="Z6" s="2">
        <v>320.09399999999999</v>
      </c>
      <c r="AA6" s="2">
        <v>405.733</v>
      </c>
      <c r="AB6" s="2">
        <v>417.12799999999999</v>
      </c>
      <c r="AC6" s="2">
        <v>412.99599999999998</v>
      </c>
      <c r="AD6" s="2">
        <v>590.39800000000002</v>
      </c>
      <c r="AE6" s="2">
        <v>329.09800000000001</v>
      </c>
    </row>
    <row r="7" spans="18:31" x14ac:dyDescent="0.2">
      <c r="R7" s="152" t="s">
        <v>42</v>
      </c>
      <c r="S7" s="152">
        <v>2011</v>
      </c>
      <c r="T7" s="2">
        <v>295.31799999999998</v>
      </c>
      <c r="U7" s="2">
        <v>231.18100000000001</v>
      </c>
      <c r="V7" s="2">
        <v>207.209</v>
      </c>
      <c r="W7" s="2">
        <v>158.98599999999999</v>
      </c>
      <c r="X7" s="2">
        <v>263.83</v>
      </c>
      <c r="Y7" s="2"/>
      <c r="Z7" s="2"/>
      <c r="AA7" s="2"/>
      <c r="AB7" s="2"/>
      <c r="AC7" s="2"/>
      <c r="AD7" s="2"/>
      <c r="AE7" s="2"/>
    </row>
    <row r="8" spans="18:31" x14ac:dyDescent="0.2">
      <c r="R8" s="152" t="s">
        <v>43</v>
      </c>
      <c r="S8" s="152">
        <v>2009</v>
      </c>
      <c r="T8" s="3">
        <v>531.93700000000001</v>
      </c>
      <c r="U8" s="3">
        <v>272.51900000000001</v>
      </c>
      <c r="V8" s="3">
        <v>263.04199999999997</v>
      </c>
      <c r="W8" s="3">
        <v>500.48399999999998</v>
      </c>
      <c r="X8" s="3">
        <v>424.65</v>
      </c>
      <c r="Y8" s="3">
        <v>547.65800000000002</v>
      </c>
      <c r="Z8" s="3">
        <v>1090.2919999999999</v>
      </c>
      <c r="AA8" s="3">
        <v>654.851</v>
      </c>
      <c r="AB8" s="3">
        <v>815.73099999999999</v>
      </c>
      <c r="AC8" s="3">
        <v>1951.1089999999999</v>
      </c>
      <c r="AD8" s="3">
        <v>1553.84</v>
      </c>
      <c r="AE8" s="3">
        <v>960.19200000000001</v>
      </c>
    </row>
    <row r="9" spans="18:31" x14ac:dyDescent="0.2">
      <c r="R9" s="152" t="s">
        <v>43</v>
      </c>
      <c r="S9" s="152">
        <v>2010</v>
      </c>
      <c r="T9" s="2">
        <v>505.57600000000002</v>
      </c>
      <c r="U9" s="2">
        <v>555.50099999999998</v>
      </c>
      <c r="V9" s="2">
        <v>448.20800000000003</v>
      </c>
      <c r="W9" s="2">
        <v>634.39400000000001</v>
      </c>
      <c r="X9" s="2">
        <v>585.86199999999997</v>
      </c>
      <c r="Y9" s="2">
        <v>606.85900000000004</v>
      </c>
      <c r="Z9" s="2">
        <v>1148.6949999999999</v>
      </c>
      <c r="AA9" s="2">
        <v>1624.7909999999999</v>
      </c>
      <c r="AB9" s="2">
        <v>1791.8889999999999</v>
      </c>
      <c r="AC9" s="2">
        <v>1650.838</v>
      </c>
      <c r="AD9" s="2">
        <v>2105.1129999999998</v>
      </c>
      <c r="AE9" s="2">
        <v>1213.354</v>
      </c>
    </row>
    <row r="10" spans="18:31" x14ac:dyDescent="0.2">
      <c r="R10" s="152" t="s">
        <v>43</v>
      </c>
      <c r="S10" s="152">
        <v>2011</v>
      </c>
      <c r="T10" s="2">
        <v>976.50400000000002</v>
      </c>
      <c r="U10" s="2">
        <v>961.95699999999999</v>
      </c>
      <c r="V10" s="2">
        <v>778.01</v>
      </c>
      <c r="W10" s="2">
        <v>662.08100000000002</v>
      </c>
      <c r="X10" s="2">
        <v>1063.7249999999999</v>
      </c>
      <c r="Y10" s="2"/>
      <c r="Z10" s="2"/>
      <c r="AA10" s="2"/>
      <c r="AB10" s="2"/>
      <c r="AC10" s="2"/>
      <c r="AD10" s="2"/>
      <c r="AE10" s="2"/>
    </row>
    <row r="11" spans="18:31" x14ac:dyDescent="0.2">
      <c r="X11" s="2"/>
    </row>
    <row r="12" spans="18:31" x14ac:dyDescent="0.2">
      <c r="T12" s="152" t="s">
        <v>40</v>
      </c>
      <c r="X12" s="2"/>
    </row>
    <row r="13" spans="18:31" x14ac:dyDescent="0.2">
      <c r="T13" s="152" t="s">
        <v>39</v>
      </c>
    </row>
    <row r="14" spans="18:31" x14ac:dyDescent="0.2">
      <c r="T14" s="152" t="s">
        <v>26</v>
      </c>
      <c r="U14" s="152" t="s">
        <v>27</v>
      </c>
      <c r="V14" s="152" t="s">
        <v>28</v>
      </c>
      <c r="W14" s="152" t="s">
        <v>29</v>
      </c>
      <c r="X14" s="152" t="s">
        <v>30</v>
      </c>
      <c r="Y14" s="152" t="s">
        <v>31</v>
      </c>
      <c r="Z14" s="152" t="s">
        <v>32</v>
      </c>
      <c r="AA14" s="152" t="s">
        <v>33</v>
      </c>
      <c r="AB14" s="152" t="s">
        <v>34</v>
      </c>
      <c r="AC14" s="152" t="s">
        <v>35</v>
      </c>
      <c r="AD14" s="152" t="s">
        <v>36</v>
      </c>
      <c r="AE14" s="152" t="s">
        <v>37</v>
      </c>
    </row>
    <row r="15" spans="18:31" x14ac:dyDescent="0.2">
      <c r="S15" s="152">
        <v>2009</v>
      </c>
      <c r="T15" s="4">
        <v>4.4461096112536671</v>
      </c>
      <c r="U15" s="4">
        <v>4.0999413260316846</v>
      </c>
      <c r="V15" s="4">
        <v>4.1552848996098133</v>
      </c>
      <c r="W15" s="4">
        <v>4.3168245096517097</v>
      </c>
      <c r="X15" s="4">
        <v>4.3137952052011377</v>
      </c>
      <c r="Y15" s="4">
        <v>3.8669312131953171</v>
      </c>
      <c r="Z15" s="4">
        <v>3.6081117751788678</v>
      </c>
      <c r="AA15" s="4">
        <v>3.9249063502052803</v>
      </c>
      <c r="AB15" s="4">
        <v>3.5060172092183643</v>
      </c>
      <c r="AC15" s="4">
        <v>3.7553825425849294</v>
      </c>
      <c r="AD15" s="4">
        <v>3.9469218967496769</v>
      </c>
      <c r="AE15" s="4">
        <v>4.4081497736684083</v>
      </c>
    </row>
    <row r="16" spans="18:31" x14ac:dyDescent="0.2">
      <c r="S16" s="152">
        <v>2010</v>
      </c>
      <c r="T16" s="4">
        <v>4.269094041054827</v>
      </c>
      <c r="U16" s="4">
        <v>4.2830674572272294</v>
      </c>
      <c r="V16" s="4">
        <v>4.0252539313330162</v>
      </c>
      <c r="W16" s="4">
        <v>3.9450155153007604</v>
      </c>
      <c r="X16" s="4">
        <v>3.8306656205047731</v>
      </c>
      <c r="Y16" s="4">
        <v>3.8442130201503839</v>
      </c>
      <c r="Z16" s="4">
        <v>3.5886177185451773</v>
      </c>
      <c r="AA16" s="4">
        <v>4.0045818309085037</v>
      </c>
      <c r="AB16" s="4">
        <v>4.2957773153564371</v>
      </c>
      <c r="AC16" s="4">
        <v>3.9972251547230484</v>
      </c>
      <c r="AD16" s="4">
        <v>3.5655828779907788</v>
      </c>
      <c r="AE16" s="4">
        <v>3.6869078511567981</v>
      </c>
    </row>
    <row r="17" spans="19:33" s="152" customFormat="1" x14ac:dyDescent="0.2">
      <c r="S17" s="152">
        <v>2011</v>
      </c>
      <c r="T17" s="4">
        <v>3.3066186280551815</v>
      </c>
      <c r="U17" s="4">
        <v>4.1610556230832119</v>
      </c>
      <c r="V17" s="4">
        <v>3.7547114266272219</v>
      </c>
      <c r="W17" s="4">
        <v>4.1643981231051796</v>
      </c>
      <c r="X17" s="4">
        <v>4.0318576355986808</v>
      </c>
      <c r="Y17" s="4"/>
      <c r="Z17" s="4"/>
      <c r="AA17" s="4"/>
      <c r="AB17" s="4"/>
      <c r="AC17" s="4"/>
      <c r="AD17" s="4"/>
      <c r="AE17" s="4"/>
      <c r="AF17" s="2"/>
      <c r="AG17" s="2"/>
    </row>
    <row r="18" spans="19:33" x14ac:dyDescent="0.2">
      <c r="T18" s="4"/>
      <c r="U18" s="4"/>
      <c r="V18" s="4"/>
      <c r="W18" s="4"/>
      <c r="X18" s="4"/>
      <c r="Y18" s="4"/>
      <c r="Z18" s="4"/>
      <c r="AA18" s="4"/>
      <c r="AB18" s="4"/>
      <c r="AC18" s="4"/>
      <c r="AD18" s="4"/>
      <c r="AE18" s="4"/>
    </row>
    <row r="19" spans="19:33" x14ac:dyDescent="0.2">
      <c r="T19" s="152" t="s">
        <v>41</v>
      </c>
      <c r="U19" s="4"/>
      <c r="V19" s="4"/>
      <c r="W19" s="4"/>
      <c r="X19" s="4"/>
      <c r="Y19" s="4"/>
      <c r="Z19" s="4"/>
      <c r="AA19" s="4"/>
      <c r="AB19" s="4"/>
      <c r="AC19" s="4"/>
      <c r="AD19" s="4"/>
      <c r="AE19" s="4"/>
    </row>
    <row r="20" spans="19:33" x14ac:dyDescent="0.2">
      <c r="T20" s="152" t="s">
        <v>39</v>
      </c>
    </row>
    <row r="21" spans="19:33" x14ac:dyDescent="0.2">
      <c r="T21" s="152" t="s">
        <v>26</v>
      </c>
      <c r="U21" s="152" t="s">
        <v>27</v>
      </c>
      <c r="V21" s="152" t="s">
        <v>28</v>
      </c>
      <c r="W21" s="152" t="s">
        <v>29</v>
      </c>
      <c r="X21" s="152" t="s">
        <v>30</v>
      </c>
      <c r="Y21" s="152" t="s">
        <v>31</v>
      </c>
      <c r="Z21" s="152" t="s">
        <v>32</v>
      </c>
      <c r="AA21" s="152" t="s">
        <v>33</v>
      </c>
      <c r="AB21" s="152" t="s">
        <v>34</v>
      </c>
      <c r="AC21" s="152" t="s">
        <v>35</v>
      </c>
      <c r="AD21" s="152" t="s">
        <v>36</v>
      </c>
      <c r="AE21" s="152" t="s">
        <v>37</v>
      </c>
    </row>
    <row r="22" spans="19:33" x14ac:dyDescent="0.2">
      <c r="S22" s="152">
        <v>2009</v>
      </c>
      <c r="T22" s="1">
        <v>2769.970748907147</v>
      </c>
      <c r="U22" s="1">
        <v>2484.564443575201</v>
      </c>
      <c r="V22" s="1">
        <v>2463.7930755256466</v>
      </c>
      <c r="W22" s="1">
        <v>2517.4857175386837</v>
      </c>
      <c r="X22" s="1">
        <v>2440.4002234863879</v>
      </c>
      <c r="Y22" s="1">
        <v>2138.7223153940663</v>
      </c>
      <c r="Z22" s="1">
        <v>1949.8957655421636</v>
      </c>
      <c r="AA22" s="1">
        <v>2146.4527848002635</v>
      </c>
      <c r="AB22" s="1">
        <v>1925.0488690655275</v>
      </c>
      <c r="AC22" s="1">
        <v>2049.8004532191321</v>
      </c>
      <c r="AD22" s="1">
        <v>2004.1680007315508</v>
      </c>
      <c r="AE22" s="1">
        <v>2210.4667040060235</v>
      </c>
    </row>
    <row r="23" spans="19:33" x14ac:dyDescent="0.2">
      <c r="S23" s="152">
        <v>2010</v>
      </c>
      <c r="T23" s="1">
        <v>2137.3646225945099</v>
      </c>
      <c r="U23" s="1">
        <v>2280.9904050209329</v>
      </c>
      <c r="V23" s="1">
        <v>2105.8518467161807</v>
      </c>
      <c r="W23" s="1">
        <v>2053.8539775758818</v>
      </c>
      <c r="X23" s="1">
        <v>2042.5492155093502</v>
      </c>
      <c r="Y23" s="1">
        <v>2063.0738015241063</v>
      </c>
      <c r="Z23" s="1">
        <v>1908.1398133048417</v>
      </c>
      <c r="AA23" s="1">
        <v>2039.613618118319</v>
      </c>
      <c r="AB23" s="1">
        <v>2121.8132893740049</v>
      </c>
      <c r="AC23" s="1">
        <v>1934.8168638921445</v>
      </c>
      <c r="AD23" s="1">
        <v>1719.7519337125125</v>
      </c>
      <c r="AE23" s="1">
        <v>1750.4701095722246</v>
      </c>
    </row>
    <row r="24" spans="19:33" x14ac:dyDescent="0.2">
      <c r="S24" s="152">
        <v>2011</v>
      </c>
      <c r="T24" s="1">
        <v>1618.391421315328</v>
      </c>
      <c r="U24" s="1">
        <v>1979.3725493444531</v>
      </c>
      <c r="V24" s="1">
        <v>1800.9473357817469</v>
      </c>
      <c r="W24" s="1">
        <v>1962.7641233819331</v>
      </c>
      <c r="X24" s="1">
        <v>1885.8207718985711</v>
      </c>
      <c r="Y24" s="1"/>
      <c r="Z24" s="1"/>
      <c r="AA24" s="1"/>
      <c r="AB24" s="1"/>
      <c r="AC24" s="1"/>
      <c r="AD24" s="1"/>
      <c r="AE24" s="1"/>
    </row>
    <row r="25" spans="19:33" x14ac:dyDescent="0.2">
      <c r="T25" s="4"/>
      <c r="U25" s="4"/>
      <c r="V25" s="4"/>
      <c r="W25" s="4"/>
      <c r="X25" s="4"/>
      <c r="Y25" s="4"/>
      <c r="Z25" s="4"/>
      <c r="AA25" s="4"/>
      <c r="AB25" s="4"/>
      <c r="AC25" s="4"/>
      <c r="AD25" s="4"/>
      <c r="AE25" s="4"/>
    </row>
    <row r="26" spans="19:33" x14ac:dyDescent="0.2">
      <c r="X26" s="4"/>
    </row>
    <row r="27" spans="19:33" x14ac:dyDescent="0.2">
      <c r="X27" s="1"/>
    </row>
    <row r="31" spans="19:33" x14ac:dyDescent="0.2">
      <c r="S31" s="354"/>
      <c r="T31" s="356"/>
      <c r="U31" s="356"/>
      <c r="V31" s="356"/>
      <c r="W31" s="354"/>
      <c r="X31" s="354"/>
      <c r="Y31" s="354"/>
      <c r="Z31" s="354"/>
      <c r="AA31" s="354"/>
      <c r="AB31" s="354"/>
      <c r="AC31" s="354"/>
      <c r="AD31" s="354"/>
      <c r="AE31" s="354"/>
      <c r="AF31" s="354"/>
    </row>
    <row r="32" spans="19:33" x14ac:dyDescent="0.2">
      <c r="S32" s="354"/>
      <c r="T32" s="354"/>
      <c r="U32" s="354"/>
      <c r="V32" s="354"/>
      <c r="W32" s="354"/>
      <c r="X32" s="354"/>
      <c r="Y32" s="354"/>
      <c r="Z32" s="354"/>
      <c r="AA32" s="354"/>
      <c r="AB32" s="354"/>
      <c r="AC32" s="354"/>
      <c r="AD32" s="354"/>
      <c r="AE32" s="354"/>
      <c r="AF32" s="354"/>
    </row>
    <row r="33" spans="19:33" x14ac:dyDescent="0.2">
      <c r="S33" s="354"/>
      <c r="T33" s="357"/>
      <c r="U33" s="357"/>
      <c r="V33" s="357"/>
      <c r="W33" s="357"/>
      <c r="X33" s="357"/>
      <c r="Y33" s="354"/>
      <c r="Z33" s="354"/>
      <c r="AA33" s="354"/>
      <c r="AB33" s="354"/>
      <c r="AC33" s="354"/>
      <c r="AD33" s="354"/>
      <c r="AE33" s="354"/>
      <c r="AF33" s="354"/>
    </row>
    <row r="34" spans="19:33" s="152" customFormat="1" x14ac:dyDescent="0.2">
      <c r="S34" s="354"/>
      <c r="T34" s="357"/>
      <c r="U34" s="357"/>
      <c r="V34" s="357"/>
      <c r="W34" s="357"/>
      <c r="X34" s="357"/>
      <c r="Y34" s="354"/>
      <c r="Z34" s="354"/>
      <c r="AA34" s="354"/>
      <c r="AB34" s="354"/>
      <c r="AC34" s="354"/>
      <c r="AD34" s="354"/>
      <c r="AE34" s="354"/>
      <c r="AF34" s="355"/>
      <c r="AG34" s="2"/>
    </row>
    <row r="35" spans="19:33" x14ac:dyDescent="0.2">
      <c r="S35" s="354"/>
      <c r="T35" s="357"/>
      <c r="U35" s="357"/>
      <c r="V35" s="357"/>
      <c r="W35" s="357"/>
      <c r="X35" s="357"/>
      <c r="Y35" s="354"/>
      <c r="Z35" s="354"/>
      <c r="AA35" s="354"/>
      <c r="AB35" s="354"/>
      <c r="AC35" s="354"/>
      <c r="AD35" s="354"/>
      <c r="AE35" s="354"/>
      <c r="AF35" s="354"/>
    </row>
    <row r="36" spans="19:33" ht="15" x14ac:dyDescent="0.2">
      <c r="U36" s="7"/>
      <c r="V36" s="7"/>
      <c r="W36" s="7"/>
      <c r="X36" s="7"/>
      <c r="Y36" s="7"/>
    </row>
    <row r="40" spans="19:33" x14ac:dyDescent="0.2">
      <c r="T40" s="1"/>
      <c r="U40" s="1"/>
      <c r="V40" s="1"/>
      <c r="W40" s="1"/>
      <c r="X40" s="1"/>
      <c r="Y40" s="1"/>
      <c r="Z40" s="1"/>
      <c r="AA40" s="1"/>
      <c r="AB40" s="1"/>
      <c r="AC40" s="1"/>
      <c r="AD40" s="1"/>
      <c r="AE40" s="1"/>
    </row>
    <row r="41" spans="19:33" x14ac:dyDescent="0.2">
      <c r="T41" s="1"/>
      <c r="U41" s="1"/>
      <c r="V41" s="1"/>
      <c r="W41" s="1"/>
      <c r="X41" s="1"/>
      <c r="Y41" s="1"/>
      <c r="Z41" s="1"/>
      <c r="AA41" s="1"/>
      <c r="AB41" s="1"/>
      <c r="AC41" s="1"/>
      <c r="AD41" s="1"/>
      <c r="AE41" s="1"/>
    </row>
    <row r="42" spans="19:33" x14ac:dyDescent="0.2">
      <c r="T42" s="1"/>
      <c r="U42" s="1"/>
      <c r="V42" s="1"/>
      <c r="W42" s="1"/>
      <c r="X42" s="1"/>
      <c r="Y42" s="1"/>
      <c r="Z42" s="1"/>
      <c r="AA42" s="1"/>
      <c r="AB42" s="1"/>
      <c r="AC42" s="1"/>
      <c r="AD42" s="1"/>
      <c r="AE42" s="1"/>
    </row>
    <row r="43" spans="19:33" x14ac:dyDescent="0.2">
      <c r="T43" s="8"/>
      <c r="U43" s="8"/>
      <c r="V43" s="8"/>
      <c r="W43" s="8"/>
      <c r="X43" s="8"/>
    </row>
    <row r="46" spans="19:33" x14ac:dyDescent="0.2">
      <c r="T46" s="1"/>
      <c r="U46" s="1"/>
      <c r="V46" s="1"/>
      <c r="W46" s="1"/>
      <c r="X46" s="1"/>
      <c r="Y46" s="1"/>
      <c r="Z46" s="1"/>
      <c r="AA46" s="1"/>
      <c r="AB46" s="1"/>
      <c r="AC46" s="1"/>
      <c r="AD46" s="1"/>
      <c r="AE46" s="1"/>
    </row>
    <row r="47" spans="19:33" x14ac:dyDescent="0.2">
      <c r="T47" s="1"/>
      <c r="U47" s="1"/>
      <c r="V47" s="1"/>
      <c r="W47" s="1"/>
      <c r="X47" s="1"/>
      <c r="Y47" s="1"/>
      <c r="Z47" s="1"/>
      <c r="AA47" s="1"/>
      <c r="AB47" s="1"/>
      <c r="AC47" s="1"/>
      <c r="AD47" s="1"/>
      <c r="AE47" s="1"/>
    </row>
    <row r="48" spans="19:33" x14ac:dyDescent="0.2">
      <c r="T48" s="1"/>
      <c r="U48" s="1"/>
      <c r="V48" s="1"/>
      <c r="W48" s="1"/>
      <c r="X48" s="1"/>
      <c r="Y48" s="1"/>
      <c r="Z48" s="1"/>
      <c r="AA48" s="1"/>
      <c r="AB48" s="1"/>
      <c r="AC48" s="1"/>
      <c r="AD48" s="1"/>
      <c r="AE48" s="1"/>
    </row>
    <row r="51" spans="32:33" s="152" customFormat="1" x14ac:dyDescent="0.2">
      <c r="AF51" s="2"/>
      <c r="AG51" s="2"/>
    </row>
  </sheetData>
  <printOptions horizontalCentered="1" verticalCentered="1"/>
  <pageMargins left="0.70866141732283472" right="0.70866141732283472" top="0.74803149606299213" bottom="0.74803149606299213" header="0.31496062992125984" footer="0.31496062992125984"/>
  <pageSetup paperSize="119" scale="73" orientation="portrait" horizontalDpi="300" verticalDpi="300" r:id="rId1"/>
  <headerFooter>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12</vt:i4>
      </vt:variant>
    </vt:vector>
  </HeadingPairs>
  <TitlesOfParts>
    <vt:vector size="30" baseType="lpstr">
      <vt:lpstr>Portada </vt:lpstr>
      <vt:lpstr>Tabla de contenidos</vt:lpstr>
      <vt:lpstr>Comentarios</vt:lpstr>
      <vt:lpstr>Exportaciones</vt:lpstr>
      <vt:lpstr>Expo_variedad_DO</vt:lpstr>
      <vt:lpstr>Expo vinos DO x merc. </vt:lpstr>
      <vt:lpstr>Gráficos_Vino_ DO</vt:lpstr>
      <vt:lpstr>Gráficos_Vino_Granel</vt:lpstr>
      <vt:lpstr>Gráficos_Vino_espumoso</vt:lpstr>
      <vt:lpstr>Proyección</vt:lpstr>
      <vt:lpstr>Precios vinos nac.</vt:lpstr>
      <vt:lpstr>Graficos_Mer_Nacional</vt:lpstr>
      <vt:lpstr>Precios VII Reg</vt:lpstr>
      <vt:lpstr>Inf VIII Reg.</vt:lpstr>
      <vt:lpstr>Poderes_comp_VIII</vt:lpstr>
      <vt:lpstr>Existencias</vt:lpstr>
      <vt:lpstr>Pisco x mercado</vt:lpstr>
      <vt:lpstr>Impor_licores</vt:lpstr>
      <vt:lpstr>Comentarios!Área_de_impresión</vt:lpstr>
      <vt:lpstr>Existencias!Área_de_impresión</vt:lpstr>
      <vt:lpstr>'Expo vinos DO x merc. '!Área_de_impresión</vt:lpstr>
      <vt:lpstr>Expo_variedad_DO!Área_de_impresión</vt:lpstr>
      <vt:lpstr>Exportaciones!Área_de_impresión</vt:lpstr>
      <vt:lpstr>Graficos_Mer_Nacional!Área_de_impresión</vt:lpstr>
      <vt:lpstr>'Gráficos_Vino_ DO'!Área_de_impresión</vt:lpstr>
      <vt:lpstr>Gráficos_Vino_espumoso!Área_de_impresión</vt:lpstr>
      <vt:lpstr>Gráficos_Vino_Granel!Área_de_impresión</vt:lpstr>
      <vt:lpstr>'Portada '!Área_de_impresión</vt:lpstr>
      <vt:lpstr>'Precios VII Reg'!Área_de_impresión</vt:lpstr>
      <vt:lpstr>'Precios vinos nac.'!Área_de_impresión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Amunátegui Förster</dc:creator>
  <cp:lastModifiedBy>Gastón Andrade Reyes</cp:lastModifiedBy>
  <cp:lastPrinted>2011-06-21T15:39:52Z</cp:lastPrinted>
  <dcterms:created xsi:type="dcterms:W3CDTF">2011-03-09T18:53:11Z</dcterms:created>
  <dcterms:modified xsi:type="dcterms:W3CDTF">2019-01-07T16:09:28Z</dcterms:modified>
</cp:coreProperties>
</file>