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charts/chart13.xml" ContentType="application/vnd.openxmlformats-officedocument.drawingml.chart+xml"/>
  <Override PartName="/xl/drawings/drawing22.xml" ContentType="application/vnd.openxmlformats-officedocument.drawingml.chartshapes+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5.xml" ContentType="application/vnd.openxmlformats-officedocument.drawingml.chart+xml"/>
  <Override PartName="/xl/drawings/drawing29.xml" ContentType="application/vnd.openxmlformats-officedocument.drawingml.chartshapes+xml"/>
  <Override PartName="/xl/charts/chart16.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37AD7F05-824E-4465-BF82-53B7616BFBA6}" xr6:coauthVersionLast="31" xr6:coauthVersionMax="31" xr10:uidLastSave="{00000000-0000-0000-0000-000000000000}"/>
  <bookViews>
    <workbookView xWindow="0" yWindow="0" windowWidth="28800" windowHeight="12225" xr2:uid="{00000000-000D-0000-FFFF-FFFF00000000}"/>
  </bookViews>
  <sheets>
    <sheet name="Portada " sheetId="11" r:id="rId1"/>
    <sheet name="Tabla de contenidos" sheetId="21" r:id="rId2"/>
    <sheet name="Comentarios" sheetId="10" r:id="rId3"/>
    <sheet name="Exportaciones" sheetId="7" r:id="rId4"/>
    <sheet name="Expo_variedad_DO" sheetId="18" r:id="rId5"/>
    <sheet name="Expo vinos DO x merc. " sheetId="1" r:id="rId6"/>
    <sheet name="Gráficos_Vino_ DO" sheetId="2" r:id="rId7"/>
    <sheet name="Gráficos_Vino_Granel" sheetId="12" r:id="rId8"/>
    <sheet name="Gráficos_Vino_espumoso" sheetId="13" r:id="rId9"/>
    <sheet name="Proyección" sheetId="6" r:id="rId10"/>
    <sheet name="Precios vinos nac." sheetId="4" r:id="rId11"/>
    <sheet name="Graficos_Mer_Nacional" sheetId="14" r:id="rId12"/>
    <sheet name="Precios VII Reg" sheetId="5" r:id="rId13"/>
    <sheet name="Inf VIII Reg." sheetId="15" r:id="rId14"/>
    <sheet name="Existencias" sheetId="20" r:id="rId15"/>
    <sheet name="Pisco x mercado" sheetId="3" r:id="rId16"/>
    <sheet name="Impor_licores" sheetId="9" r:id="rId17"/>
    <sheet name="Prod. vino Tabla 16" sheetId="23" r:id="rId18"/>
    <sheet name="Prod. vino gráf." sheetId="22" r:id="rId19"/>
    <sheet name="Sup.plantada de vides" sheetId="24" r:id="rId20"/>
    <sheet name="Hoja1" sheetId="25" r:id="rId21"/>
  </sheets>
  <definedNames>
    <definedName name="_xlnm.Print_Area" localSheetId="2">Comentarios!$A$1:$A$40</definedName>
    <definedName name="_xlnm.Print_Area" localSheetId="14">Existencias!$A$1:$K$36</definedName>
    <definedName name="_xlnm.Print_Area" localSheetId="5">'Expo vinos DO x merc. '!$A$1:$J$27</definedName>
    <definedName name="_xlnm.Print_Area" localSheetId="3">Exportaciones!$A$1:$K$41</definedName>
    <definedName name="_xlnm.Print_Area" localSheetId="11">Graficos_Mer_Nacional!$A$1:$G$38</definedName>
    <definedName name="_xlnm.Print_Area" localSheetId="6">'Gráficos_Vino_ DO'!$A$1:$G$68</definedName>
    <definedName name="_xlnm.Print_Area" localSheetId="8">Gráficos_Vino_espumoso!$A$1:$G$67</definedName>
    <definedName name="_xlnm.Print_Area" localSheetId="7">Gráficos_Vino_Granel!$A$1:$G$67</definedName>
    <definedName name="_xlnm.Print_Area" localSheetId="0">'Portada '!$A$1:$G$85</definedName>
    <definedName name="_xlnm.Print_Area" localSheetId="12">'Precios VII Reg'!$A$1:$O$58</definedName>
    <definedName name="_xlnm.Print_Area" localSheetId="10">'Precios vinos nac.'!$A$1:$O$43</definedName>
    <definedName name="_xlnm.Print_Area" localSheetId="1">'Tabla de contenidos'!$A$1:$G$49</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79017"/>
</workbook>
</file>

<file path=xl/calcChain.xml><?xml version="1.0" encoding="utf-8"?>
<calcChain xmlns="http://schemas.openxmlformats.org/spreadsheetml/2006/main">
  <c r="R13" i="22" l="1"/>
  <c r="S3" i="22"/>
  <c r="K6" i="18"/>
  <c r="K8" i="18"/>
  <c r="K9" i="18"/>
  <c r="K10" i="18"/>
  <c r="K11" i="18"/>
  <c r="K12" i="18"/>
  <c r="K13" i="18"/>
  <c r="K14" i="18"/>
  <c r="K15" i="18"/>
  <c r="K16" i="18"/>
  <c r="K17" i="18"/>
  <c r="K18" i="18"/>
  <c r="K19" i="18"/>
  <c r="K20" i="18"/>
  <c r="K22" i="18"/>
  <c r="K23" i="18"/>
  <c r="K24" i="18"/>
  <c r="K25" i="18"/>
  <c r="K26" i="18"/>
  <c r="K27" i="18"/>
  <c r="AC35" i="9"/>
  <c r="AC34" i="9"/>
  <c r="AC33" i="9"/>
  <c r="AC32" i="9"/>
  <c r="AC31" i="9"/>
  <c r="AC30" i="9"/>
  <c r="AC29" i="9"/>
  <c r="AC27" i="9"/>
  <c r="AC26" i="9"/>
  <c r="K7" i="24"/>
  <c r="J7" i="24"/>
  <c r="I7" i="24"/>
  <c r="H7" i="24"/>
  <c r="G7" i="24"/>
  <c r="F7" i="24"/>
  <c r="E7" i="24"/>
  <c r="D7" i="24"/>
  <c r="C7" i="24"/>
  <c r="AF55" i="5"/>
  <c r="AF57" i="5"/>
  <c r="AF56" i="5"/>
  <c r="AF54" i="5"/>
  <c r="AF53" i="5"/>
  <c r="AF52" i="5"/>
  <c r="AF51" i="5"/>
  <c r="AF50" i="5"/>
  <c r="AF48" i="5"/>
  <c r="AF47" i="5"/>
  <c r="AF46" i="5"/>
  <c r="AF45" i="5"/>
  <c r="AF44" i="5"/>
  <c r="AF43" i="5"/>
  <c r="AF42" i="5"/>
  <c r="AF41" i="5"/>
  <c r="AF40" i="5"/>
  <c r="AF39" i="5"/>
  <c r="AF38" i="5"/>
  <c r="AF37" i="5"/>
  <c r="AB35" i="9"/>
  <c r="AB34" i="9"/>
  <c r="AB33" i="9"/>
  <c r="AB32" i="9"/>
  <c r="AB31" i="9"/>
  <c r="AB30" i="9"/>
  <c r="AB29" i="9"/>
  <c r="AB28" i="9"/>
  <c r="AB27" i="9"/>
  <c r="AB26" i="9"/>
  <c r="AC24" i="4"/>
  <c r="AD24" i="4"/>
  <c r="AE24" i="4"/>
  <c r="AF24" i="4"/>
  <c r="AC57" i="5"/>
  <c r="AC56" i="5"/>
  <c r="AC54" i="5"/>
  <c r="AC53" i="5"/>
  <c r="AC52" i="5"/>
  <c r="AC51" i="5"/>
  <c r="AC50" i="5"/>
  <c r="AC48" i="5"/>
  <c r="AC47" i="5"/>
  <c r="AC46" i="5"/>
  <c r="AC45" i="5"/>
  <c r="AC44" i="5"/>
  <c r="AC43" i="5"/>
  <c r="AC42" i="5"/>
  <c r="AC41" i="5"/>
  <c r="AC40" i="5"/>
  <c r="AC39" i="5"/>
  <c r="AC38" i="5"/>
  <c r="AC37" i="5"/>
  <c r="G4" i="3"/>
  <c r="AA35" i="9"/>
  <c r="AA34" i="9"/>
  <c r="AA33" i="9"/>
  <c r="AA32" i="9"/>
  <c r="AA31" i="9"/>
  <c r="AA30" i="9"/>
  <c r="AA29" i="9"/>
  <c r="AA27" i="9"/>
  <c r="AA26" i="9"/>
  <c r="AF23" i="4"/>
  <c r="AE23" i="4"/>
  <c r="AD23" i="4"/>
  <c r="AC23" i="4"/>
  <c r="Z57" i="5"/>
  <c r="Z56" i="5"/>
  <c r="Z54" i="5"/>
  <c r="Z53" i="5"/>
  <c r="Z52" i="5"/>
  <c r="Z51" i="5"/>
  <c r="Z50" i="5"/>
  <c r="Z48" i="5"/>
  <c r="Z47" i="5"/>
  <c r="Z46" i="5"/>
  <c r="Z45" i="5"/>
  <c r="Z44" i="5"/>
  <c r="Z43" i="5"/>
  <c r="Z42" i="5"/>
  <c r="Z41" i="5"/>
  <c r="Z40" i="5"/>
  <c r="Z39" i="5"/>
  <c r="Z38" i="5"/>
  <c r="Z37" i="5"/>
  <c r="Z35" i="9"/>
  <c r="Z34" i="9"/>
  <c r="Z33" i="9"/>
  <c r="Z32" i="9"/>
  <c r="Z31" i="9"/>
  <c r="Z29" i="9"/>
  <c r="Z28" i="9"/>
  <c r="Z27" i="9"/>
  <c r="Z26" i="9"/>
  <c r="W57" i="5"/>
  <c r="W56" i="5"/>
  <c r="W55" i="5"/>
  <c r="W54" i="5"/>
  <c r="W53" i="5"/>
  <c r="W52" i="5"/>
  <c r="W51" i="5"/>
  <c r="W50" i="5"/>
  <c r="W48" i="5"/>
  <c r="W47" i="5"/>
  <c r="W46" i="5"/>
  <c r="W45" i="5"/>
  <c r="W44" i="5"/>
  <c r="W43" i="5"/>
  <c r="W42" i="5"/>
  <c r="W41" i="5"/>
  <c r="W40" i="5"/>
  <c r="W39" i="5"/>
  <c r="W38" i="5"/>
  <c r="W37" i="5"/>
  <c r="AF22" i="4"/>
  <c r="AE22" i="4"/>
  <c r="AD22" i="4"/>
  <c r="AC22" i="4"/>
  <c r="N42" i="4"/>
  <c r="N41" i="4"/>
  <c r="N40" i="4"/>
  <c r="N39" i="4"/>
  <c r="N31" i="4"/>
  <c r="N30" i="4"/>
  <c r="N29" i="4"/>
  <c r="N28" i="4"/>
  <c r="N20" i="4"/>
  <c r="N19" i="4"/>
  <c r="N18" i="4"/>
  <c r="N17" i="4"/>
  <c r="N9" i="4"/>
  <c r="N8" i="4"/>
  <c r="N7" i="4"/>
  <c r="N6" i="4"/>
  <c r="N13" i="23"/>
  <c r="K13" i="23"/>
  <c r="H13" i="23"/>
  <c r="E13" i="23"/>
  <c r="N12" i="23"/>
  <c r="K12" i="23"/>
  <c r="H12" i="23"/>
  <c r="E12" i="23"/>
  <c r="N11" i="23"/>
  <c r="K11" i="23"/>
  <c r="H11" i="23"/>
  <c r="E11" i="23"/>
  <c r="N10" i="23"/>
  <c r="K10" i="23"/>
  <c r="H10" i="23"/>
  <c r="E10" i="23"/>
  <c r="N9" i="23"/>
  <c r="K9" i="23"/>
  <c r="H9" i="23"/>
  <c r="E9" i="23"/>
  <c r="N8" i="23"/>
  <c r="K8" i="23"/>
  <c r="H8" i="23"/>
  <c r="E8" i="23"/>
  <c r="N7" i="23"/>
  <c r="K7" i="23"/>
  <c r="H7" i="23"/>
  <c r="E7" i="23"/>
  <c r="N6" i="23"/>
  <c r="K6" i="23"/>
  <c r="H6" i="23"/>
  <c r="E6" i="23"/>
  <c r="M15" i="6"/>
  <c r="M14" i="6"/>
  <c r="M13" i="6"/>
  <c r="K15" i="6"/>
  <c r="K14" i="6"/>
  <c r="K13" i="6"/>
  <c r="N12" i="6"/>
  <c r="M12" i="6"/>
  <c r="L12" i="6"/>
  <c r="K12" i="6"/>
  <c r="I15" i="6"/>
  <c r="I14" i="6"/>
  <c r="I13" i="6"/>
  <c r="T57" i="5"/>
  <c r="T56" i="5"/>
  <c r="T55" i="5"/>
  <c r="T54" i="5"/>
  <c r="T53" i="5"/>
  <c r="T52" i="5"/>
  <c r="T51" i="5"/>
  <c r="T50" i="5"/>
  <c r="T48" i="5"/>
  <c r="T47" i="5"/>
  <c r="T46" i="5"/>
  <c r="T45" i="5"/>
  <c r="T44" i="5"/>
  <c r="T43" i="5"/>
  <c r="T42" i="5"/>
  <c r="T41" i="5"/>
  <c r="T40" i="5"/>
  <c r="T39" i="5"/>
  <c r="T38" i="5"/>
  <c r="T37" i="5"/>
  <c r="AF21" i="4"/>
  <c r="AE21" i="4"/>
  <c r="AD21" i="4"/>
  <c r="AC21" i="4"/>
  <c r="H3" i="18"/>
  <c r="Y35" i="9"/>
  <c r="Y34" i="9"/>
  <c r="Y33" i="9"/>
  <c r="Y32" i="9"/>
  <c r="Y31" i="9"/>
  <c r="Y29" i="9"/>
  <c r="Y27" i="9"/>
  <c r="Y26" i="9"/>
  <c r="AC4" i="4"/>
  <c r="Q27" i="5"/>
  <c r="Q26" i="5"/>
  <c r="Q25" i="5"/>
  <c r="Q24" i="5"/>
  <c r="Q23" i="5"/>
  <c r="Q22" i="5"/>
  <c r="Q21" i="5"/>
  <c r="Q20" i="5"/>
  <c r="Q19" i="5"/>
  <c r="Q18" i="5"/>
  <c r="Q16" i="5"/>
  <c r="Q15" i="5"/>
  <c r="Q14" i="5"/>
  <c r="Q13" i="5"/>
  <c r="Q12" i="5"/>
  <c r="Q11" i="5"/>
  <c r="Q10" i="5"/>
  <c r="Q9" i="5"/>
  <c r="Q8" i="5"/>
  <c r="Q7" i="5"/>
  <c r="Q6" i="5"/>
  <c r="Q5" i="5"/>
  <c r="X35" i="9"/>
  <c r="X34" i="9"/>
  <c r="X33" i="9"/>
  <c r="X32" i="9"/>
  <c r="X31" i="9"/>
  <c r="X29" i="9"/>
  <c r="X27" i="9"/>
  <c r="X26" i="9"/>
  <c r="Q57" i="5"/>
  <c r="Q56" i="5"/>
  <c r="Q55" i="5"/>
  <c r="Q54" i="5"/>
  <c r="Q53" i="5"/>
  <c r="Q52" i="5"/>
  <c r="Q51" i="5"/>
  <c r="Q50" i="5"/>
  <c r="Q48" i="5"/>
  <c r="Q47" i="5"/>
  <c r="Q46" i="5"/>
  <c r="Q45" i="5"/>
  <c r="Q44" i="5"/>
  <c r="Q43" i="5"/>
  <c r="Q42" i="5"/>
  <c r="Q41" i="5"/>
  <c r="Q40" i="5"/>
  <c r="Q39" i="5"/>
  <c r="Q38" i="5"/>
  <c r="Q37" i="5"/>
  <c r="AF20" i="4"/>
  <c r="AE20" i="4"/>
  <c r="AD20" i="4"/>
  <c r="AC20" i="4"/>
  <c r="Q6" i="1"/>
  <c r="P6" i="1"/>
  <c r="I33" i="20"/>
  <c r="I32" i="20"/>
  <c r="I31" i="20"/>
  <c r="I30" i="20"/>
  <c r="I29" i="20"/>
  <c r="I28" i="20"/>
  <c r="I27" i="20"/>
  <c r="I26" i="20"/>
  <c r="I25" i="20"/>
  <c r="I24" i="20"/>
  <c r="I23" i="20"/>
  <c r="G34" i="20"/>
  <c r="H33" i="20"/>
  <c r="E34" i="20"/>
  <c r="F32" i="20"/>
  <c r="F33" i="20"/>
  <c r="W35" i="9"/>
  <c r="W34" i="9"/>
  <c r="W33" i="9"/>
  <c r="W32" i="9"/>
  <c r="W31" i="9"/>
  <c r="W29" i="9"/>
  <c r="W27" i="9"/>
  <c r="W26" i="9"/>
  <c r="K12" i="20"/>
  <c r="J12" i="20"/>
  <c r="K11" i="20"/>
  <c r="J11" i="20"/>
  <c r="K10" i="20"/>
  <c r="J10" i="20"/>
  <c r="K9" i="20"/>
  <c r="J9" i="20"/>
  <c r="K8" i="20"/>
  <c r="J8" i="20"/>
  <c r="K7" i="20"/>
  <c r="J7" i="20"/>
  <c r="K6" i="20"/>
  <c r="J6" i="20"/>
  <c r="K5" i="20"/>
  <c r="K13" i="20"/>
  <c r="J5" i="20"/>
  <c r="J13" i="20"/>
  <c r="I13" i="20"/>
  <c r="H13" i="20"/>
  <c r="G13" i="20"/>
  <c r="F13" i="20"/>
  <c r="E13" i="20"/>
  <c r="D13" i="20"/>
  <c r="C13" i="20"/>
  <c r="B13" i="20"/>
  <c r="N42" i="5"/>
  <c r="N41" i="5"/>
  <c r="N40" i="5"/>
  <c r="K42" i="5"/>
  <c r="K41" i="5"/>
  <c r="K40" i="5"/>
  <c r="H42" i="5"/>
  <c r="H41" i="5"/>
  <c r="H40" i="5"/>
  <c r="E42" i="5"/>
  <c r="E41" i="5"/>
  <c r="N57" i="5"/>
  <c r="K57" i="5"/>
  <c r="H57" i="5"/>
  <c r="E57" i="5"/>
  <c r="N56" i="5"/>
  <c r="K56" i="5"/>
  <c r="H56" i="5"/>
  <c r="E56" i="5"/>
  <c r="N55" i="5"/>
  <c r="K55" i="5"/>
  <c r="H55" i="5"/>
  <c r="E55" i="5"/>
  <c r="N54" i="5"/>
  <c r="K54" i="5"/>
  <c r="H54" i="5"/>
  <c r="E54" i="5"/>
  <c r="N53" i="5"/>
  <c r="K53" i="5"/>
  <c r="H53" i="5"/>
  <c r="E53" i="5"/>
  <c r="N52" i="5"/>
  <c r="K52" i="5"/>
  <c r="H52" i="5"/>
  <c r="E52" i="5"/>
  <c r="N51" i="5"/>
  <c r="K51" i="5"/>
  <c r="H51" i="5"/>
  <c r="E51" i="5"/>
  <c r="N50" i="5"/>
  <c r="K50" i="5"/>
  <c r="H50" i="5"/>
  <c r="E50" i="5"/>
  <c r="N48" i="5"/>
  <c r="K48" i="5"/>
  <c r="H48" i="5"/>
  <c r="E48" i="5"/>
  <c r="N47" i="5"/>
  <c r="K47" i="5"/>
  <c r="H47" i="5"/>
  <c r="E47" i="5"/>
  <c r="N46" i="5"/>
  <c r="K46" i="5"/>
  <c r="H46" i="5"/>
  <c r="E46" i="5"/>
  <c r="N45" i="5"/>
  <c r="K45" i="5"/>
  <c r="H45" i="5"/>
  <c r="E45" i="5"/>
  <c r="N44" i="5"/>
  <c r="K44" i="5"/>
  <c r="H44" i="5"/>
  <c r="E44" i="5"/>
  <c r="N43" i="5"/>
  <c r="K43" i="5"/>
  <c r="H43" i="5"/>
  <c r="E43" i="5"/>
  <c r="E40" i="5"/>
  <c r="N39" i="5"/>
  <c r="K39" i="5"/>
  <c r="H39" i="5"/>
  <c r="E39" i="5"/>
  <c r="N38" i="5"/>
  <c r="K38" i="5"/>
  <c r="H38" i="5"/>
  <c r="E38" i="5"/>
  <c r="N37" i="5"/>
  <c r="K37" i="5"/>
  <c r="H37" i="5"/>
  <c r="E37" i="5"/>
  <c r="N27" i="5"/>
  <c r="N26" i="5"/>
  <c r="N25" i="5"/>
  <c r="N24" i="5"/>
  <c r="N23" i="5"/>
  <c r="N22" i="5"/>
  <c r="N21" i="5"/>
  <c r="N20" i="5"/>
  <c r="N19" i="5"/>
  <c r="N18" i="5"/>
  <c r="N16" i="5"/>
  <c r="N15" i="5"/>
  <c r="N14" i="5"/>
  <c r="N13" i="5"/>
  <c r="N12" i="5"/>
  <c r="N11" i="5"/>
  <c r="N10" i="5"/>
  <c r="N9" i="5"/>
  <c r="N8" i="5"/>
  <c r="N7" i="5"/>
  <c r="N6" i="5"/>
  <c r="N5" i="5"/>
  <c r="AF19" i="4"/>
  <c r="AE19" i="4"/>
  <c r="AD19" i="4"/>
  <c r="AC19" i="4"/>
  <c r="AF18" i="4"/>
  <c r="AE18" i="4"/>
  <c r="AD18" i="4"/>
  <c r="AC18" i="4"/>
  <c r="AF17" i="4"/>
  <c r="AE17" i="4"/>
  <c r="AD17" i="4"/>
  <c r="AC17" i="4"/>
  <c r="M16" i="6"/>
  <c r="K16" i="6"/>
  <c r="I16" i="6"/>
  <c r="M11" i="6"/>
  <c r="K11" i="6"/>
  <c r="I11" i="6"/>
  <c r="P18" i="1"/>
  <c r="Q18" i="1"/>
  <c r="R18" i="1"/>
  <c r="S18" i="1"/>
  <c r="R17" i="1"/>
  <c r="S17" i="1"/>
  <c r="Q17" i="1"/>
  <c r="P17" i="1"/>
  <c r="R16" i="1"/>
  <c r="Q16" i="1"/>
  <c r="P16" i="1"/>
  <c r="R15" i="1"/>
  <c r="S15" i="1"/>
  <c r="Q15" i="1"/>
  <c r="P15" i="1"/>
  <c r="R14" i="1"/>
  <c r="S14" i="1"/>
  <c r="Q14" i="1"/>
  <c r="P14" i="1"/>
  <c r="R13" i="1"/>
  <c r="S13" i="1"/>
  <c r="Q13" i="1"/>
  <c r="P13" i="1"/>
  <c r="R12" i="1"/>
  <c r="Q12" i="1"/>
  <c r="S12" i="1"/>
  <c r="P12" i="1"/>
  <c r="R11" i="1"/>
  <c r="Q11" i="1"/>
  <c r="P11" i="1"/>
  <c r="R10" i="1"/>
  <c r="S10" i="1"/>
  <c r="Q10" i="1"/>
  <c r="P10" i="1"/>
  <c r="R9" i="1"/>
  <c r="Q9" i="1"/>
  <c r="S9" i="1"/>
  <c r="P9" i="1"/>
  <c r="R8" i="1"/>
  <c r="Q8" i="1"/>
  <c r="S8" i="1"/>
  <c r="P8" i="1"/>
  <c r="R7" i="1"/>
  <c r="Q7" i="1"/>
  <c r="S7" i="1"/>
  <c r="P7" i="1"/>
  <c r="R6" i="1"/>
  <c r="S6" i="1"/>
  <c r="C26" i="9"/>
  <c r="D26" i="9"/>
  <c r="E26" i="9"/>
  <c r="F26" i="9"/>
  <c r="G26" i="9"/>
  <c r="H26" i="9"/>
  <c r="I26" i="9"/>
  <c r="J26" i="9"/>
  <c r="K26" i="9"/>
  <c r="L26" i="9"/>
  <c r="M26" i="9"/>
  <c r="N26" i="9"/>
  <c r="O26" i="9"/>
  <c r="P26" i="9"/>
  <c r="Q26" i="9"/>
  <c r="R26" i="9"/>
  <c r="S26" i="9"/>
  <c r="T26" i="9"/>
  <c r="U26" i="9"/>
  <c r="V26" i="9"/>
  <c r="C27" i="9"/>
  <c r="D27" i="9"/>
  <c r="E27" i="9"/>
  <c r="F27" i="9"/>
  <c r="G27" i="9"/>
  <c r="H27" i="9"/>
  <c r="I27" i="9"/>
  <c r="J27" i="9"/>
  <c r="K27" i="9"/>
  <c r="L27" i="9"/>
  <c r="M27" i="9"/>
  <c r="N27" i="9"/>
  <c r="O27" i="9"/>
  <c r="P27" i="9"/>
  <c r="Q27" i="9"/>
  <c r="R27" i="9"/>
  <c r="S27" i="9"/>
  <c r="T27" i="9"/>
  <c r="V27" i="9"/>
  <c r="C28" i="9"/>
  <c r="D28" i="9"/>
  <c r="E28" i="9"/>
  <c r="F28" i="9"/>
  <c r="C29" i="9"/>
  <c r="D29" i="9"/>
  <c r="E29" i="9"/>
  <c r="F29" i="9"/>
  <c r="G29" i="9"/>
  <c r="H29" i="9"/>
  <c r="I29" i="9"/>
  <c r="J29" i="9"/>
  <c r="K29" i="9"/>
  <c r="L29" i="9"/>
  <c r="M29" i="9"/>
  <c r="N29" i="9"/>
  <c r="O29" i="9"/>
  <c r="P29" i="9"/>
  <c r="Q29" i="9"/>
  <c r="R29" i="9"/>
  <c r="S29" i="9"/>
  <c r="T29" i="9"/>
  <c r="U29" i="9"/>
  <c r="V29" i="9"/>
  <c r="C30" i="9"/>
  <c r="D30" i="9"/>
  <c r="E30" i="9"/>
  <c r="F30" i="9"/>
  <c r="G30" i="9"/>
  <c r="I30" i="9"/>
  <c r="J30" i="9"/>
  <c r="K30" i="9"/>
  <c r="L30" i="9"/>
  <c r="N30" i="9"/>
  <c r="O30" i="9"/>
  <c r="P30" i="9"/>
  <c r="R30" i="9"/>
  <c r="T30" i="9"/>
  <c r="V30" i="9"/>
  <c r="C31" i="9"/>
  <c r="D31" i="9"/>
  <c r="E31" i="9"/>
  <c r="F31" i="9"/>
  <c r="G31" i="9"/>
  <c r="H31" i="9"/>
  <c r="I31" i="9"/>
  <c r="J31" i="9"/>
  <c r="K31" i="9"/>
  <c r="L31" i="9"/>
  <c r="M31" i="9"/>
  <c r="N31" i="9"/>
  <c r="O31" i="9"/>
  <c r="P31" i="9"/>
  <c r="Q31" i="9"/>
  <c r="R31" i="9"/>
  <c r="S31" i="9"/>
  <c r="T31" i="9"/>
  <c r="U31" i="9"/>
  <c r="V31" i="9"/>
  <c r="C32" i="9"/>
  <c r="D32" i="9"/>
  <c r="E32" i="9"/>
  <c r="F32" i="9"/>
  <c r="G32" i="9"/>
  <c r="H32" i="9"/>
  <c r="I32" i="9"/>
  <c r="J32" i="9"/>
  <c r="K32" i="9"/>
  <c r="L32" i="9"/>
  <c r="M32" i="9"/>
  <c r="N32" i="9"/>
  <c r="O32" i="9"/>
  <c r="P32" i="9"/>
  <c r="Q32" i="9"/>
  <c r="R32" i="9"/>
  <c r="S32" i="9"/>
  <c r="T32" i="9"/>
  <c r="U32" i="9"/>
  <c r="V32" i="9"/>
  <c r="C33" i="9"/>
  <c r="D33" i="9"/>
  <c r="E33" i="9"/>
  <c r="F33" i="9"/>
  <c r="G33" i="9"/>
  <c r="H33" i="9"/>
  <c r="I33" i="9"/>
  <c r="J33" i="9"/>
  <c r="K33" i="9"/>
  <c r="L33" i="9"/>
  <c r="M33" i="9"/>
  <c r="N33" i="9"/>
  <c r="O33" i="9"/>
  <c r="P33" i="9"/>
  <c r="Q33" i="9"/>
  <c r="R33" i="9"/>
  <c r="S33" i="9"/>
  <c r="T33" i="9"/>
  <c r="U33" i="9"/>
  <c r="V33" i="9"/>
  <c r="C34" i="9"/>
  <c r="D34" i="9"/>
  <c r="E34" i="9"/>
  <c r="F34" i="9"/>
  <c r="G34" i="9"/>
  <c r="H34" i="9"/>
  <c r="I34" i="9"/>
  <c r="J34" i="9"/>
  <c r="K34" i="9"/>
  <c r="L34" i="9"/>
  <c r="M34" i="9"/>
  <c r="N34" i="9"/>
  <c r="O34" i="9"/>
  <c r="P34" i="9"/>
  <c r="Q34" i="9"/>
  <c r="R34" i="9"/>
  <c r="S34" i="9"/>
  <c r="T34" i="9"/>
  <c r="U34" i="9"/>
  <c r="V34" i="9"/>
  <c r="C35" i="9"/>
  <c r="D35" i="9"/>
  <c r="E35" i="9"/>
  <c r="F35" i="9"/>
  <c r="G35" i="9"/>
  <c r="H35" i="9"/>
  <c r="I35" i="9"/>
  <c r="J35" i="9"/>
  <c r="K35" i="9"/>
  <c r="L35" i="9"/>
  <c r="M35" i="9"/>
  <c r="N35" i="9"/>
  <c r="O35" i="9"/>
  <c r="P35" i="9"/>
  <c r="Q35" i="9"/>
  <c r="R35" i="9"/>
  <c r="S35" i="9"/>
  <c r="T35" i="9"/>
  <c r="U35" i="9"/>
  <c r="V35" i="9"/>
  <c r="E5" i="5"/>
  <c r="H5" i="5"/>
  <c r="K5" i="5"/>
  <c r="E6" i="5"/>
  <c r="H6" i="5"/>
  <c r="K6" i="5"/>
  <c r="E7" i="5"/>
  <c r="H7" i="5"/>
  <c r="K7" i="5"/>
  <c r="E8" i="5"/>
  <c r="H8" i="5"/>
  <c r="K8" i="5"/>
  <c r="E9" i="5"/>
  <c r="H9" i="5"/>
  <c r="K9" i="5"/>
  <c r="E10" i="5"/>
  <c r="H10" i="5"/>
  <c r="K10" i="5"/>
  <c r="E11" i="5"/>
  <c r="H11" i="5"/>
  <c r="K11" i="5"/>
  <c r="E12" i="5"/>
  <c r="H12" i="5"/>
  <c r="K12" i="5"/>
  <c r="E13" i="5"/>
  <c r="H13" i="5"/>
  <c r="K13" i="5"/>
  <c r="E14" i="5"/>
  <c r="H14" i="5"/>
  <c r="K14" i="5"/>
  <c r="E15" i="5"/>
  <c r="H15" i="5"/>
  <c r="K15" i="5"/>
  <c r="E16" i="5"/>
  <c r="H16" i="5"/>
  <c r="K16" i="5"/>
  <c r="E18" i="5"/>
  <c r="H18" i="5"/>
  <c r="K18" i="5"/>
  <c r="E19" i="5"/>
  <c r="H19" i="5"/>
  <c r="K19" i="5"/>
  <c r="E20" i="5"/>
  <c r="H20" i="5"/>
  <c r="K20" i="5"/>
  <c r="E21" i="5"/>
  <c r="H21" i="5"/>
  <c r="K21" i="5"/>
  <c r="E22" i="5"/>
  <c r="H22" i="5"/>
  <c r="K22" i="5"/>
  <c r="E23" i="5"/>
  <c r="H23" i="5"/>
  <c r="K23" i="5"/>
  <c r="E24" i="5"/>
  <c r="H24" i="5"/>
  <c r="K24" i="5"/>
  <c r="E25" i="5"/>
  <c r="H25" i="5"/>
  <c r="K25" i="5"/>
  <c r="E26" i="5"/>
  <c r="H26" i="5"/>
  <c r="K26" i="5"/>
  <c r="E27" i="5"/>
  <c r="H27" i="5"/>
  <c r="K27" i="5"/>
  <c r="AD4" i="4"/>
  <c r="AE4" i="4"/>
  <c r="AF4" i="4"/>
  <c r="AC5" i="4"/>
  <c r="AD5" i="4"/>
  <c r="AE5" i="4"/>
  <c r="AF5" i="4"/>
  <c r="AC6" i="4"/>
  <c r="AD6" i="4"/>
  <c r="AE6" i="4"/>
  <c r="AF6" i="4"/>
  <c r="AC7" i="4"/>
  <c r="AD7" i="4"/>
  <c r="AE7" i="4"/>
  <c r="AF7" i="4"/>
  <c r="AC8" i="4"/>
  <c r="AD8" i="4"/>
  <c r="AE8" i="4"/>
  <c r="AF8" i="4"/>
  <c r="AC9" i="4"/>
  <c r="AD9" i="4"/>
  <c r="AE9" i="4"/>
  <c r="AF9" i="4"/>
  <c r="AC10" i="4"/>
  <c r="AD10" i="4"/>
  <c r="AE10" i="4"/>
  <c r="AF10" i="4"/>
  <c r="BI10" i="4"/>
  <c r="AC11" i="4"/>
  <c r="AD11" i="4"/>
  <c r="AE11" i="4"/>
  <c r="AF11" i="4"/>
  <c r="AC12" i="4"/>
  <c r="AD12" i="4"/>
  <c r="AE12" i="4"/>
  <c r="AF12" i="4"/>
  <c r="AC13" i="4"/>
  <c r="AD13" i="4"/>
  <c r="AE13" i="4"/>
  <c r="AF13" i="4"/>
  <c r="AC14" i="4"/>
  <c r="AD14" i="4"/>
  <c r="AE14" i="4"/>
  <c r="AF14" i="4"/>
  <c r="AC15" i="4"/>
  <c r="AD15" i="4"/>
  <c r="AE15" i="4"/>
  <c r="AF15" i="4"/>
  <c r="AC16" i="4"/>
  <c r="AD16" i="4"/>
  <c r="AE16" i="4"/>
  <c r="AF16" i="4"/>
  <c r="C5" i="6"/>
  <c r="J6" i="6"/>
  <c r="L6" i="6"/>
  <c r="N6" i="6"/>
  <c r="B7" i="6"/>
  <c r="B10" i="6"/>
  <c r="B18" i="6"/>
  <c r="C7" i="6"/>
  <c r="D7" i="6"/>
  <c r="E7" i="6"/>
  <c r="F7" i="6"/>
  <c r="F10" i="6"/>
  <c r="G7" i="6"/>
  <c r="H7" i="6"/>
  <c r="J8" i="6"/>
  <c r="J7" i="6"/>
  <c r="L8" i="6"/>
  <c r="L7" i="6"/>
  <c r="N8" i="6"/>
  <c r="J9" i="6"/>
  <c r="L9" i="6"/>
  <c r="N9" i="6"/>
  <c r="N7" i="6"/>
  <c r="C10" i="6"/>
  <c r="D10" i="6"/>
  <c r="E10" i="6"/>
  <c r="G10" i="6"/>
  <c r="H10" i="6"/>
  <c r="B12" i="6"/>
  <c r="C12" i="6"/>
  <c r="D12" i="6"/>
  <c r="E12" i="6"/>
  <c r="F12" i="6"/>
  <c r="G12" i="6"/>
  <c r="H12" i="6"/>
  <c r="C17" i="6"/>
  <c r="C18" i="6"/>
  <c r="B19" i="6"/>
  <c r="L9" i="18"/>
  <c r="N9" i="18"/>
  <c r="M9" i="18"/>
  <c r="L10" i="18"/>
  <c r="M10" i="18"/>
  <c r="N10" i="18"/>
  <c r="L11" i="18"/>
  <c r="N11" i="18"/>
  <c r="M11" i="18"/>
  <c r="L12" i="18"/>
  <c r="M12" i="18"/>
  <c r="L13" i="18"/>
  <c r="M13" i="18"/>
  <c r="N13" i="18"/>
  <c r="L14" i="18"/>
  <c r="N14" i="18"/>
  <c r="M14" i="18"/>
  <c r="L15" i="18"/>
  <c r="M15" i="18"/>
  <c r="N15" i="18"/>
  <c r="L16" i="18"/>
  <c r="M16" i="18"/>
  <c r="L17" i="18"/>
  <c r="N17" i="18"/>
  <c r="M17" i="18"/>
  <c r="L18" i="18"/>
  <c r="M18" i="18"/>
  <c r="L19" i="18"/>
  <c r="N19" i="18"/>
  <c r="M19" i="18"/>
  <c r="L20" i="18"/>
  <c r="M20" i="18"/>
  <c r="N20" i="18"/>
  <c r="L23" i="18"/>
  <c r="N23" i="18"/>
  <c r="M23" i="18"/>
  <c r="L24" i="18"/>
  <c r="N24" i="18"/>
  <c r="M24" i="18"/>
  <c r="L25" i="18"/>
  <c r="N25" i="18"/>
  <c r="M25" i="18"/>
  <c r="L26" i="18"/>
  <c r="M26" i="18"/>
  <c r="M8" i="18"/>
  <c r="L8" i="18"/>
  <c r="N8" i="18"/>
  <c r="F26" i="20"/>
  <c r="H24" i="20"/>
  <c r="H26" i="20"/>
  <c r="H28" i="20"/>
  <c r="H30" i="20"/>
  <c r="H32" i="20"/>
  <c r="H34" i="20"/>
  <c r="F25" i="20"/>
  <c r="F27" i="20"/>
  <c r="H23" i="20"/>
  <c r="H25" i="20"/>
  <c r="H27" i="20"/>
  <c r="H29" i="20"/>
  <c r="H31" i="20"/>
  <c r="J12" i="6"/>
  <c r="I12" i="6"/>
  <c r="S16" i="1"/>
  <c r="N26" i="18"/>
  <c r="N18" i="18"/>
  <c r="N16" i="18"/>
  <c r="N12" i="18"/>
  <c r="S11" i="1"/>
  <c r="S12" i="22"/>
  <c r="S10" i="22"/>
  <c r="S8" i="22"/>
  <c r="S6" i="22"/>
  <c r="S4" i="22"/>
  <c r="S2" i="22"/>
  <c r="S11" i="22"/>
  <c r="S9" i="22"/>
  <c r="S7" i="22"/>
  <c r="S5" i="22"/>
  <c r="M7" i="6"/>
  <c r="N10" i="6"/>
  <c r="M10" i="6"/>
  <c r="K7" i="6"/>
  <c r="L10" i="6"/>
  <c r="K10" i="6"/>
  <c r="I7" i="6"/>
  <c r="J10" i="6"/>
  <c r="I10" i="6"/>
  <c r="D5" i="6"/>
  <c r="D17" i="6"/>
  <c r="F31" i="20"/>
  <c r="F28" i="20"/>
  <c r="F29" i="20"/>
  <c r="F24" i="20"/>
  <c r="F23" i="20"/>
  <c r="F34" i="20"/>
  <c r="I34" i="20"/>
  <c r="F30" i="20"/>
  <c r="C19" i="6"/>
  <c r="D19" i="6"/>
  <c r="E5" i="6"/>
  <c r="E17" i="6"/>
  <c r="D18" i="6"/>
  <c r="E18" i="6"/>
  <c r="E19" i="6"/>
  <c r="F5" i="6"/>
  <c r="F17" i="6"/>
  <c r="G5" i="6"/>
  <c r="G17" i="6"/>
  <c r="F18" i="6"/>
  <c r="F19" i="6"/>
  <c r="G18" i="6"/>
  <c r="H5" i="6"/>
  <c r="H17" i="6"/>
  <c r="G19" i="6"/>
  <c r="H18" i="6"/>
  <c r="H19" i="6"/>
  <c r="J5" i="6"/>
  <c r="N5" i="6"/>
  <c r="L5" i="6"/>
  <c r="L17" i="6"/>
  <c r="K5" i="6"/>
  <c r="N17" i="6"/>
  <c r="M5" i="6"/>
  <c r="J17" i="6"/>
  <c r="I5" i="6"/>
  <c r="N18" i="6"/>
  <c r="N19" i="6"/>
  <c r="M17" i="6"/>
  <c r="I17" i="6"/>
  <c r="J18" i="6"/>
  <c r="J19" i="6"/>
  <c r="L19" i="6"/>
  <c r="L18" i="6"/>
  <c r="K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14" authorId="0" shapeId="0" xr:uid="{00000000-0006-0000-0900-000001000000}">
      <text>
        <r>
          <rPr>
            <b/>
            <sz val="8"/>
            <color indexed="81"/>
            <rFont val="Tahoma"/>
            <family val="2"/>
          </rPr>
          <t xml:space="preserve"> :</t>
        </r>
        <r>
          <rPr>
            <sz val="8"/>
            <color indexed="81"/>
            <rFont val="Tahoma"/>
            <family val="2"/>
          </rPr>
          <t xml:space="preserve">
</t>
        </r>
      </text>
    </comment>
    <comment ref="L14" authorId="0" shapeId="0" xr:uid="{00000000-0006-0000-0900-000002000000}">
      <text>
        <r>
          <rPr>
            <b/>
            <sz val="8"/>
            <color indexed="81"/>
            <rFont val="Tahoma"/>
            <family val="2"/>
          </rPr>
          <t xml:space="preserve"> :</t>
        </r>
        <r>
          <rPr>
            <sz val="8"/>
            <color indexed="81"/>
            <rFont val="Tahoma"/>
            <family val="2"/>
          </rPr>
          <t xml:space="preserve">
</t>
        </r>
      </text>
    </comment>
    <comment ref="N14" authorId="0" shapeId="0" xr:uid="{00000000-0006-0000-0900-00000300000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<sst xmlns="http://schemas.openxmlformats.org/spreadsheetml/2006/main" count="831" uniqueCount="403">
  <si>
    <t>Reino Unido</t>
  </si>
  <si>
    <t>Holanda</t>
  </si>
  <si>
    <t>Japón</t>
  </si>
  <si>
    <t>Canadá</t>
  </si>
  <si>
    <t>Brasil</t>
  </si>
  <si>
    <t>China</t>
  </si>
  <si>
    <t>Rusia</t>
  </si>
  <si>
    <t>Alemania</t>
  </si>
  <si>
    <t>Dinamarca</t>
  </si>
  <si>
    <t>TOTAL</t>
  </si>
  <si>
    <t>100,0</t>
  </si>
  <si>
    <t>Var. % 11/10</t>
  </si>
  <si>
    <t>PAIS</t>
  </si>
  <si>
    <t xml:space="preserve">% Part.2011 </t>
  </si>
  <si>
    <t>Fuente: Odepa con información del Servicio Nacional de Aduanas</t>
  </si>
  <si>
    <t>Año 2010</t>
  </si>
  <si>
    <t>Acumulado años 2010 y 2011</t>
  </si>
  <si>
    <t>Acumulado 12 meses</t>
  </si>
  <si>
    <t>Vino embotellado</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</si>
  <si>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</si>
  <si>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</si>
  <si>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</si>
  <si>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</si>
  <si>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</si>
  <si>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</si>
  <si>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</si>
  <si>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</si>
  <si>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</si>
  <si>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</si>
  <si>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</si>
  <si>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</si>
  <si>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</si>
  <si>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</si>
  <si>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</si>
  <si>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</si>
  <si>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</si>
  <si>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</si>
  <si>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</si>
  <si>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</si>
  <si>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</si>
  <si>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Precios medios de exportación (En $ / litro, convertidos según tipo de cambio de cada período)</t>
  </si>
  <si>
    <t>Volumen</t>
  </si>
  <si>
    <t>Valor</t>
  </si>
  <si>
    <t>Argentina</t>
  </si>
  <si>
    <t>Bélgica</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</si>
  <si>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</si>
  <si>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</si>
  <si>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</si>
  <si>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</si>
  <si>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</si>
  <si>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</si>
  <si>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</si>
  <si>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</si>
  <si>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</si>
  <si>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</si>
  <si>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</si>
  <si>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</si>
  <si>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</si>
  <si>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</si>
  <si>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</si>
  <si>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 </t>
  </si>
  <si>
    <t/>
  </si>
  <si>
    <t>Cabernet</t>
  </si>
  <si>
    <t>País</t>
  </si>
  <si>
    <t>Semillón</t>
  </si>
  <si>
    <t>Máximo</t>
  </si>
  <si>
    <t>Baja</t>
  </si>
  <si>
    <t>Alta</t>
  </si>
  <si>
    <t>2011 * (a)</t>
  </si>
  <si>
    <t>2011 * (b)</t>
  </si>
  <si>
    <t>2011 * (c)</t>
  </si>
  <si>
    <t>Millones de litros</t>
  </si>
  <si>
    <t xml:space="preserve">   Vino embotellado y envasado</t>
  </si>
  <si>
    <t xml:space="preserve">   Vino y mosto a granel</t>
  </si>
  <si>
    <t xml:space="preserve">   Vinos con D.O</t>
  </si>
  <si>
    <t xml:space="preserve">   Vinos sin D.O</t>
  </si>
  <si>
    <t xml:space="preserve">   Vinos de mesa</t>
  </si>
  <si>
    <t>% stock sobre ventas</t>
  </si>
  <si>
    <t>% stock sobre producción</t>
  </si>
  <si>
    <t>(a) = escenario intermedio</t>
  </si>
  <si>
    <t>(b) = escenario pesimista</t>
  </si>
  <si>
    <t>(c) = escenario optimista</t>
  </si>
  <si>
    <t>Moscatel</t>
  </si>
  <si>
    <t>Aguardiente de uva (pisco y similares)</t>
  </si>
  <si>
    <t>Gin</t>
  </si>
  <si>
    <t>Ginebra</t>
  </si>
  <si>
    <t>Licores</t>
  </si>
  <si>
    <t>Los demás aguardientes de vino o de orujo de uvas</t>
  </si>
  <si>
    <t>Los demás licores y bebidas espirituosas</t>
  </si>
  <si>
    <t>Ron y aguardiente de caña (total)</t>
  </si>
  <si>
    <t>Tequila</t>
  </si>
  <si>
    <t>Vodka</t>
  </si>
  <si>
    <t>Whisky (total)</t>
  </si>
  <si>
    <t>Volumen (litros)</t>
  </si>
  <si>
    <t>Precio medio (US$/litro)</t>
  </si>
  <si>
    <t>Valor (US$)</t>
  </si>
  <si>
    <t>Código</t>
  </si>
  <si>
    <t>Producto</t>
  </si>
  <si>
    <t>Merlot</t>
  </si>
  <si>
    <t>Syrah</t>
  </si>
  <si>
    <t>Carignan</t>
  </si>
  <si>
    <t>Sauvignon</t>
  </si>
  <si>
    <t>Chardonnay</t>
  </si>
  <si>
    <t>Torontel</t>
  </si>
  <si>
    <t>Enero</t>
  </si>
  <si>
    <t>Febrero</t>
  </si>
  <si>
    <t>Marzo</t>
  </si>
  <si>
    <t>Abril</t>
  </si>
  <si>
    <t>Mayo</t>
  </si>
  <si>
    <t>3,1</t>
  </si>
  <si>
    <t>Publicación  de la Oficina de Estudios y Políticas Agrarias (Odepa)</t>
  </si>
  <si>
    <t>del Ministerio de Agricultura, Gobierno de Chile</t>
  </si>
  <si>
    <t>Director y Representante Legal</t>
  </si>
  <si>
    <t>Gustavo Rojas Le-Bert</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</si>
  <si>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</si>
  <si>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</si>
  <si>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</si>
  <si>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</si>
  <si>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</si>
  <si>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</si>
  <si>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</si>
  <si>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</si>
  <si>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</si>
  <si>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</si>
  <si>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</si>
  <si>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</si>
  <si>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</si>
  <si>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</si>
  <si>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</si>
  <si>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</si>
  <si>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</si>
  <si>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</si>
  <si>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</si>
  <si>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</si>
  <si>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</si>
  <si>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</si>
  <si>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Gráfico</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</si>
  <si>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</si>
  <si>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Boletín de vinos</t>
  </si>
  <si>
    <t>Comentarios</t>
  </si>
  <si>
    <t>Exportaciones de vinos y mostos</t>
  </si>
  <si>
    <t>Exportaciones de vinos con denominación de origen por destino</t>
  </si>
  <si>
    <t>Precio medio - US$ / litro</t>
  </si>
  <si>
    <t>Total exportaciones vinos</t>
  </si>
  <si>
    <t>Volumen (litros )</t>
  </si>
  <si>
    <t>Valor (US$ FOB)</t>
  </si>
  <si>
    <t>Tabla</t>
  </si>
  <si>
    <t>Stock inicial</t>
  </si>
  <si>
    <t>Consumo aparente</t>
  </si>
  <si>
    <t>Exportaciones</t>
  </si>
  <si>
    <t>Total ventas</t>
  </si>
  <si>
    <t>Importación</t>
  </si>
  <si>
    <t>Producción</t>
  </si>
  <si>
    <t>Stock final</t>
  </si>
  <si>
    <t>Item</t>
  </si>
  <si>
    <t>Estados Unidos</t>
  </si>
  <si>
    <t>Precio medio de exportación de vino con denominación de origen en pesos</t>
  </si>
  <si>
    <t>Exportación de vino a granel en volumen</t>
  </si>
  <si>
    <t>Exportación de vino a granel en valor</t>
  </si>
  <si>
    <t>Precio medio de exportación de vino con denominación de origen en dólares</t>
  </si>
  <si>
    <t>Precio medio de exportación de vino a granel en pesos</t>
  </si>
  <si>
    <t>Exportación de vino espumoso en volumen</t>
  </si>
  <si>
    <t>Exportación de vino espumoso en valor</t>
  </si>
  <si>
    <t>Precio medio de exportación de vino a granel en dólares</t>
  </si>
  <si>
    <t>Precio medio de exportación de vino espumoso en dólares</t>
  </si>
  <si>
    <t>Estadísticas y proyección del mercado del vino en Chile</t>
  </si>
  <si>
    <t>Precios de uvas</t>
  </si>
  <si>
    <t>Variedad</t>
  </si>
  <si>
    <t>Tintas</t>
  </si>
  <si>
    <t>Blancas</t>
  </si>
  <si>
    <t>Fuente: elaborado por Odepa con antecedentes de la Seremi de Agricultura de la Región del Maule</t>
  </si>
  <si>
    <t>Exportaciones de pisco por país de destino</t>
  </si>
  <si>
    <t>Importaciones de destilados</t>
  </si>
  <si>
    <t>Silvio Banfi Piazza</t>
  </si>
  <si>
    <t>Precio medio de exportación de vino espumoso en pesos</t>
  </si>
  <si>
    <t>Valor (miles de US$ FOB)</t>
  </si>
  <si>
    <t>Productos</t>
  </si>
  <si>
    <t>Participación %</t>
  </si>
  <si>
    <t>SACH</t>
  </si>
  <si>
    <t>Otros</t>
  </si>
  <si>
    <t>-</t>
  </si>
  <si>
    <t>Var % 08/07</t>
  </si>
  <si>
    <t>Volumen (miles de litros)</t>
  </si>
  <si>
    <t>US$/litro</t>
  </si>
  <si>
    <t>Vino con denominación de origen</t>
  </si>
  <si>
    <t xml:space="preserve">  Vino Sauvignon Blanc</t>
  </si>
  <si>
    <t xml:space="preserve">  Vino Chardonnay</t>
  </si>
  <si>
    <t xml:space="preserve">  Vino blanco mezclas</t>
  </si>
  <si>
    <t xml:space="preserve">  Los demás vinos blancos</t>
  </si>
  <si>
    <t xml:space="preserve">  Vino Cabernet Sauvignon</t>
  </si>
  <si>
    <t xml:space="preserve">  Vino Merlot</t>
  </si>
  <si>
    <t xml:space="preserve">  Vino Syrah</t>
  </si>
  <si>
    <t xml:space="preserve">  Vino tinto mezclas</t>
  </si>
  <si>
    <t xml:space="preserve">  Los demás vinos tintos </t>
  </si>
  <si>
    <t>Otros vinos y alcoholes</t>
  </si>
  <si>
    <t>Los demás vinos</t>
  </si>
  <si>
    <t>Los demás vinos capacidad inferior o igual a 2 lts.</t>
  </si>
  <si>
    <t>Pisco</t>
  </si>
  <si>
    <t>Tabla 3. Exportaciones  de vinos con denominación de origen por país de destino</t>
  </si>
  <si>
    <t>Tabla 4. Estadísticas y proyección del mercado del vino en Chile</t>
  </si>
  <si>
    <t>Exportación de vinos y alcoholes</t>
  </si>
  <si>
    <t>Otros países</t>
  </si>
  <si>
    <t>Sub Total</t>
  </si>
  <si>
    <t>Total</t>
  </si>
  <si>
    <t xml:space="preserve">Tabla 2. Exportaciones de vinos y alcoholes  </t>
  </si>
  <si>
    <t>2011 * = proyección; los % indican los supuestos de variación respecto a 2010, según el escenario que se considere.</t>
  </si>
  <si>
    <t>Tinto genérico</t>
  </si>
  <si>
    <t>Cabernet Sauvignon</t>
  </si>
  <si>
    <t>Sauvignon Blanc</t>
  </si>
  <si>
    <t>Pinot Noir</t>
  </si>
  <si>
    <t>Irlanda</t>
  </si>
  <si>
    <t>Cabernet S.</t>
  </si>
  <si>
    <t>Cali-dad</t>
  </si>
  <si>
    <t>Tintos</t>
  </si>
  <si>
    <t>Exp.</t>
  </si>
  <si>
    <t>Nac.</t>
  </si>
  <si>
    <t>Genérico</t>
  </si>
  <si>
    <t>Blancos</t>
  </si>
  <si>
    <t>Vinos con DO</t>
  </si>
  <si>
    <t>Vinos sin DO</t>
  </si>
  <si>
    <t>Vinos de mesa</t>
  </si>
  <si>
    <t>Vinos para pisco</t>
  </si>
  <si>
    <t>Vinos sin DO *</t>
  </si>
  <si>
    <t>Ecuador</t>
  </si>
  <si>
    <t xml:space="preserve">  Vino Pinot Noir</t>
  </si>
  <si>
    <t>Cot (Malbec)</t>
  </si>
  <si>
    <t>Cabernet franc</t>
  </si>
  <si>
    <t>Viognier</t>
  </si>
  <si>
    <t>Otras</t>
  </si>
  <si>
    <t>litros</t>
  </si>
  <si>
    <t>%</t>
  </si>
  <si>
    <t>Precios a productor de vino Burdeos</t>
  </si>
  <si>
    <t>Precios a productor de vino Cabernet</t>
  </si>
  <si>
    <t>Precios a productor de vino País</t>
  </si>
  <si>
    <t>Precios a productor de vino Semillón</t>
  </si>
  <si>
    <t>Precios de vinos en el mercado nacional ($/arroba)</t>
  </si>
  <si>
    <t>Precios de vinos en el mercado nacional ($/litro)</t>
  </si>
  <si>
    <t>Tabla 1. Exportaciones  de vinos y mostos: comparación de 2011 y 2010</t>
  </si>
  <si>
    <t>Volumen - millones de litros</t>
  </si>
  <si>
    <t>Valor - millones de US$</t>
  </si>
  <si>
    <t>Fuente: Odepa con información del Servicio Nacional de Aduanas.Cifras sujetas a revisión por informes de variación de valor (IVV).</t>
  </si>
  <si>
    <t>Variación mensual</t>
  </si>
  <si>
    <t>Fuente: Odepa con información del Servicio Nacional de Aduanas. Cifras sujetas a revisión por informes de variación de valor (IVV).</t>
  </si>
  <si>
    <t xml:space="preserve">  Vino Carménère</t>
  </si>
  <si>
    <t xml:space="preserve">Promedio </t>
  </si>
  <si>
    <t>Carménère</t>
  </si>
  <si>
    <t>% var.</t>
  </si>
  <si>
    <t>Tabla 9. Precios de uvas ($/kg)</t>
  </si>
  <si>
    <t>Fuente: elaborado por Odepa sobre la base de antecedentes del SAG y el Servicio Nacional de Aduanas</t>
  </si>
  <si>
    <t>Atacama</t>
  </si>
  <si>
    <t>Coquimbo</t>
  </si>
  <si>
    <t>Valparaíso</t>
  </si>
  <si>
    <t>Metropolitana</t>
  </si>
  <si>
    <t>Maule</t>
  </si>
  <si>
    <t>Araucanía</t>
  </si>
  <si>
    <t>Participación</t>
  </si>
  <si>
    <t>Variación</t>
  </si>
  <si>
    <t>* Incluye los vinos declarados con variedad sin denominación de origen y vinos viníferos corrientes.</t>
  </si>
  <si>
    <t>Fuente: elaborado por Odepa con información del SAG.</t>
  </si>
  <si>
    <t>Tabla 14. Exportaciones  de pisco por país de destino</t>
  </si>
  <si>
    <t>Tabla 15. Importaciones de destilados</t>
  </si>
  <si>
    <t>O'Higgins</t>
  </si>
  <si>
    <t>Región</t>
  </si>
  <si>
    <t>Tabla 12. Existencias por regiones al 31/12 de cada año (litros)</t>
  </si>
  <si>
    <t xml:space="preserve">Tabla 13. Existencias de vinos con DO por variedades </t>
  </si>
  <si>
    <t>Variedades</t>
  </si>
  <si>
    <t xml:space="preserve">  Nº 15</t>
  </si>
  <si>
    <t>Precios de vinos</t>
  </si>
  <si>
    <t>Existencias por regiones</t>
  </si>
  <si>
    <t>Existencias de vinos con DO por variedades</t>
  </si>
  <si>
    <t>Boletín  de vinos y pisco: producción, precios y comercio exterior</t>
  </si>
  <si>
    <t>Exportación de vino con denominación de origen, en volumen</t>
  </si>
  <si>
    <t>Exportación de vino con denominación de origen, en valor</t>
  </si>
  <si>
    <t>Total vinos y alcoholes</t>
  </si>
  <si>
    <t xml:space="preserve">  Los demás vinos con denominación de origen</t>
  </si>
  <si>
    <t>Volumen (miles de litros )</t>
  </si>
  <si>
    <t>4,5</t>
  </si>
  <si>
    <t>Junio</t>
  </si>
  <si>
    <t>Cabernet sauvignon</t>
  </si>
  <si>
    <t>Sauvignon blanc</t>
  </si>
  <si>
    <t>Carmenére</t>
  </si>
  <si>
    <t>Pedro Jiménez</t>
  </si>
  <si>
    <t>Moscatel de Alejandría</t>
  </si>
  <si>
    <t>Cot</t>
  </si>
  <si>
    <t>otras</t>
  </si>
  <si>
    <t>Vinos con D.O.</t>
  </si>
  <si>
    <t>Vinos sin D.O. (*)</t>
  </si>
  <si>
    <t>Lib.Bernardo O’Higgins</t>
  </si>
  <si>
    <t>Bío Bío</t>
  </si>
  <si>
    <t>Producción de vinos años 2010 y 2011, por regiones y categorías (litros)</t>
  </si>
  <si>
    <t>Vinos de Mesa</t>
  </si>
  <si>
    <t xml:space="preserve">  N° 16</t>
  </si>
  <si>
    <t xml:space="preserve">Producción de vinos con DO año 2011 por variedades </t>
  </si>
  <si>
    <t xml:space="preserve">  N° 15</t>
  </si>
  <si>
    <t>Evolución de la producción de vinos por categorías</t>
  </si>
  <si>
    <t>Fuente: Servicio Agrícola y Ganadero    (*) Incluye los vinos viníferos corrientes</t>
  </si>
  <si>
    <t>3,6</t>
  </si>
  <si>
    <t>Julio</t>
  </si>
  <si>
    <t>6,6</t>
  </si>
  <si>
    <t>s/i</t>
  </si>
  <si>
    <t>Agosto</t>
  </si>
  <si>
    <t>12,8</t>
  </si>
  <si>
    <t>-1,2</t>
  </si>
  <si>
    <t>8,8</t>
  </si>
  <si>
    <t>5,3</t>
  </si>
  <si>
    <t>10,0</t>
  </si>
  <si>
    <t>Uruguay</t>
  </si>
  <si>
    <t>Septiembre</t>
  </si>
  <si>
    <t xml:space="preserve"> Avance agosto de 2011</t>
  </si>
  <si>
    <t>16,1</t>
  </si>
  <si>
    <t>1,2</t>
  </si>
  <si>
    <t>0,9</t>
  </si>
  <si>
    <t>6,9</t>
  </si>
  <si>
    <t>11,1</t>
  </si>
  <si>
    <t>-1,6</t>
  </si>
  <si>
    <t>27,1</t>
  </si>
  <si>
    <t>28,6</t>
  </si>
  <si>
    <t>3,8</t>
  </si>
  <si>
    <t>Informe de avance de producción de la Región del Bío Bío para la temporada agrícola 2011/12</t>
  </si>
  <si>
    <t xml:space="preserve">          Octubre 2011</t>
  </si>
  <si>
    <t>Avance mensual septiembre 2011</t>
  </si>
  <si>
    <t>% Variación</t>
  </si>
  <si>
    <t>Octubre</t>
  </si>
  <si>
    <t>Vides</t>
  </si>
  <si>
    <t>Viníferas</t>
  </si>
  <si>
    <t>De mesa</t>
  </si>
  <si>
    <t>Pisqueras</t>
  </si>
  <si>
    <t xml:space="preserve">  N° 17</t>
  </si>
  <si>
    <t>Evolución de la superficie plantada con vides período 2002 a 2010 (ha)</t>
  </si>
  <si>
    <t>-8,0</t>
  </si>
  <si>
    <t>22,4</t>
  </si>
  <si>
    <t>12,1</t>
  </si>
  <si>
    <t>22,2</t>
  </si>
  <si>
    <t>-8,2</t>
  </si>
  <si>
    <t>7,6</t>
  </si>
  <si>
    <t>5,2</t>
  </si>
  <si>
    <t>64,8</t>
  </si>
  <si>
    <t>86,0</t>
  </si>
  <si>
    <t>2,5</t>
  </si>
  <si>
    <t>12,3</t>
  </si>
  <si>
    <t>3,5</t>
  </si>
  <si>
    <t>-9,8</t>
  </si>
  <si>
    <t>-3,0</t>
  </si>
  <si>
    <t>3,3</t>
  </si>
  <si>
    <t>-8,8</t>
  </si>
  <si>
    <t>2,1</t>
  </si>
  <si>
    <t>67,3</t>
  </si>
  <si>
    <t>5,7</t>
  </si>
  <si>
    <t>13,5</t>
  </si>
  <si>
    <t>32,7</t>
  </si>
  <si>
    <t>2,3</t>
  </si>
  <si>
    <t>-46,2</t>
  </si>
  <si>
    <t>-41,9</t>
  </si>
  <si>
    <t>19,0</t>
  </si>
  <si>
    <t>47,4</t>
  </si>
  <si>
    <t>209,9</t>
  </si>
  <si>
    <t>11,2</t>
  </si>
  <si>
    <t>10,1</t>
  </si>
  <si>
    <t>458,0</t>
  </si>
  <si>
    <t>474,4</t>
  </si>
  <si>
    <t>Francia</t>
  </si>
  <si>
    <t>142,7</t>
  </si>
  <si>
    <t>460,4</t>
  </si>
  <si>
    <t>7,3</t>
  </si>
  <si>
    <t>83,2</t>
  </si>
  <si>
    <t>59,2</t>
  </si>
  <si>
    <t>1230,3</t>
  </si>
  <si>
    <t>1275,0</t>
  </si>
  <si>
    <t>3,7</t>
  </si>
  <si>
    <t>45,7</t>
  </si>
  <si>
    <t>135,9</t>
  </si>
  <si>
    <t>Polonia</t>
  </si>
  <si>
    <t>7,0</t>
  </si>
  <si>
    <t>16,2</t>
  </si>
  <si>
    <t>3,2</t>
  </si>
  <si>
    <t>26,2</t>
  </si>
  <si>
    <t>75,3</t>
  </si>
  <si>
    <t>-35,4</t>
  </si>
  <si>
    <t>-46,8</t>
  </si>
  <si>
    <t>24,7</t>
  </si>
  <si>
    <t>-11,7</t>
  </si>
  <si>
    <t>-5,7</t>
  </si>
  <si>
    <t>enero - octubre</t>
  </si>
  <si>
    <t>Ene-oct 2010</t>
  </si>
  <si>
    <t>Ene-oct 2011</t>
  </si>
  <si>
    <t>Nov 09 - oct 10</t>
  </si>
  <si>
    <t>Nov 10 - oct 11</t>
  </si>
  <si>
    <t>Enero-octubre</t>
  </si>
  <si>
    <t>EE.UU.</t>
  </si>
  <si>
    <t>Vino de pisco</t>
  </si>
  <si>
    <t>Tabla 5. Precios a productor de vino genérico tinto</t>
  </si>
  <si>
    <t>Tabla 6. Precios a productor de vino Cabernet</t>
  </si>
  <si>
    <t>Tabla 7. Precios a productor de vino País</t>
  </si>
  <si>
    <t>Tabla 8. Precios a productor de vino Semillón</t>
  </si>
  <si>
    <t>Tabla 10. Precios de vinos ($/arroba de 40 litros)</t>
  </si>
  <si>
    <t xml:space="preserve">Otros países </t>
  </si>
  <si>
    <t>SUBTOTAL</t>
  </si>
  <si>
    <t>Regiones</t>
  </si>
  <si>
    <t>% varia-ción</t>
  </si>
  <si>
    <t xml:space="preserve">Vinos de mesa </t>
  </si>
  <si>
    <t>Tabla 16. Producción de vinos en los años 2010 y 2011, por regiones y categorías (miles de litros)</t>
  </si>
  <si>
    <t>Tabla 17. Evolución de la superficie plantada con vides, período 2002 a 2010 (ha)</t>
  </si>
  <si>
    <t>Superficie plantada con vides (en hectáreas a diciembre de cada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</si>
</sst>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 #,##0_-;_-* &quot;-&quot;_-;_-@_-"/>
    <numFmt numFmtId="165" formatCode="_-* #,##0.00_-;\-* #,##0.00_-;_-* &quot;-&quot;??_-;_-@_-"/>
    <numFmt numFmtId="166" formatCode="#,##0.0"/>
    <numFmt numFmtId="167" formatCode="0.0%"/>
    <numFmt numFmtId="168" formatCode="0.0"/>
    <numFmt numFmtId="169" formatCode="_(* #,##0_);_(* \(#,##0\);_(* &quot;-&quot;??_);_(@_)"/>
    <numFmt numFmtId="170" formatCode="_-* #,##0.00\ _p_t_a_-;\-* #,##0.00\ _p_t_a_-;_-* &quot;-&quot;??\ _p_t_a_-;_-@_-"/>
    <numFmt numFmtId="171" formatCode="_-* #,##0_-;\-* #,##0_-;_-* &quot;-&quot;??_-;_-@_-"/>
    <numFmt numFmtId="172" formatCode="_-* #,##0\ _€_-;\-* #,##0\ _€_-;_-* &quot;-&quot;??\ _€_-;_-@_-"/>
  </numFmts>
  <fonts count="56" x14ac:knownFonts="1">
    <font>
      <sz val="11"/>
      <color theme="1"/>
      <name val="Arial"/>
      <family val="2"/>
    </font>
    <font>
      <b/>
      <sz val="10"/>
      <name val="Arial"/>
      <family val="2"/>
    </font>
    <font>
      <sz val="10"/>
      <name val="Arial"/>
      <family val="2"/>
    </font>
    <font>
      <sz val="12"/>
      <name val="Arial"/>
      <family val="2"/>
    </font>
    <font>
      <sz val="8"/>
      <name val="Arial"/>
      <family val="2"/>
    </font>
    <font>
      <b/>
      <sz val="8"/>
      <color indexed="81"/>
      <name val="Tahoma"/>
      <family val="2"/>
    </font>
    <font>
      <sz val="8"/>
      <color indexed="81"/>
      <name val="Tahoma"/>
      <family val="2"/>
    </font>
    <font>
      <b/>
      <sz val="9"/>
      <name val="Times New Roman"/>
      <family val="1"/>
    </font>
    <font>
      <b/>
      <sz val="9"/>
      <name val="Verdana"/>
      <family val="2"/>
    </font>
    <font>
      <sz val="12"/>
      <name val="Tw Cen MT"/>
      <family val="2"/>
    </font>
    <font>
      <sz val="8"/>
      <name val="Verdana"/>
      <family val="2"/>
    </font>
    <font>
      <sz val="7"/>
      <name val="Verdana"/>
      <family val="2"/>
    </font>
    <font>
      <b/>
      <sz val="8"/>
      <name val="Arial"/>
      <family val="2"/>
    </font>
    <font>
      <sz val="9"/>
      <name val="Verdana"/>
      <family val="2"/>
    </font>
    <font>
      <sz val="10"/>
      <color indexed="9"/>
      <name val="Arial"/>
      <family val="2"/>
    </font>
    <font>
      <sz val="11"/>
      <name val="Arial"/>
      <family val="2"/>
    </font>
    <font>
      <sz val="11"/>
      <color theme="1"/>
      <name val="Arial"/>
      <family val="2"/>
    </font>
    <font>
      <sz val="11"/>
      <color theme="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11"/>
      <color theme="1"/>
      <name val="Calibri"/>
      <family val="2"/>
      <scheme val="minor"/>
    </font>
    <font>
      <b/>
      <sz val="11"/>
      <color rgb="FF3F3F3F"/>
      <name val="Arial"/>
      <family val="2"/>
    </font>
    <font>
      <sz val="11"/>
      <color rgb="FFFF0000"/>
      <name val="Arial"/>
      <family val="2"/>
    </font>
    <font>
      <i/>
      <sz val="11"/>
      <color rgb="FF7F7F7F"/>
      <name val="Arial"/>
      <family val="2"/>
    </font>
    <font>
      <b/>
      <sz val="18"/>
      <color theme="3"/>
      <name val="Cambria"/>
      <family val="2"/>
      <scheme val="major"/>
    </font>
    <font>
      <b/>
      <sz val="13"/>
      <color theme="3"/>
      <name val="Arial"/>
      <family val="2"/>
    </font>
    <font>
      <b/>
      <sz val="11"/>
      <color theme="1"/>
      <name val="Arial"/>
      <family val="2"/>
    </font>
    <font>
      <b/>
      <sz val="11"/>
      <color theme="1"/>
      <name val="Calibri"/>
      <family val="2"/>
      <scheme val="minor"/>
    </font>
    <font>
      <sz val="10"/>
      <color theme="1"/>
      <name val="Arial"/>
      <family val="2"/>
    </font>
    <font>
      <sz val="12"/>
      <color theme="1"/>
      <name val="Tw Cen MT"/>
      <family val="2"/>
    </font>
    <font>
      <sz val="11"/>
      <color theme="1"/>
      <name val="Tw Cen MT"/>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b/>
      <i/>
      <sz val="10"/>
      <color theme="1"/>
      <name val="Arial"/>
      <family val="2"/>
    </font>
    <font>
      <sz val="8"/>
      <color theme="1"/>
      <name val="Arial"/>
      <family val="2"/>
    </font>
    <font>
      <i/>
      <sz val="10"/>
      <color rgb="FFFF0000"/>
      <name val="Arial"/>
      <family val="2"/>
    </font>
    <font>
      <sz val="10"/>
      <color rgb="FFFF0000"/>
      <name val="Arial"/>
      <family val="2"/>
    </font>
    <font>
      <sz val="8"/>
      <color rgb="FFFF0000"/>
      <name val="Arial"/>
      <family val="2"/>
    </font>
    <font>
      <i/>
      <sz val="8"/>
      <color rgb="FFFF0000"/>
      <name val="Arial"/>
      <family val="2"/>
    </font>
    <font>
      <sz val="8"/>
      <color theme="1"/>
      <name val="Verdana"/>
      <family val="2"/>
    </font>
    <font>
      <b/>
      <sz val="11"/>
      <color rgb="FF000000"/>
      <name val="Arial"/>
      <family val="2"/>
    </font>
    <font>
      <b/>
      <sz val="8"/>
      <color theme="1"/>
      <name val="Verdana"/>
      <family val="2"/>
    </font>
    <font>
      <sz val="16"/>
      <color rgb="FF0066CC"/>
      <name val="Verdana"/>
      <family val="2"/>
    </font>
    <font>
      <sz val="9"/>
      <color theme="1"/>
      <name val="Verdana"/>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E6E6E6"/>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55"/>
      </top>
      <bottom/>
      <diagonal/>
    </border>
    <border>
      <left/>
      <right/>
      <top/>
      <bottom style="thin">
        <color indexed="55"/>
      </bottom>
      <diagonal/>
    </border>
    <border>
      <left style="thin">
        <color indexed="8"/>
      </left>
      <right style="thin">
        <color indexed="8"/>
      </right>
      <top style="thin">
        <color indexed="8"/>
      </top>
      <bottom/>
      <diagonal/>
    </border>
    <border>
      <left/>
      <right/>
      <top style="thin">
        <color indexed="64"/>
      </top>
      <bottom/>
      <diagonal/>
    </border>
    <border>
      <left/>
      <right/>
      <top style="thin">
        <color indexed="64"/>
      </top>
      <bottom style="medium">
        <color indexed="64"/>
      </bottom>
      <diagonal/>
    </border>
    <border>
      <left/>
      <right/>
      <top style="thin">
        <color indexed="55"/>
      </top>
      <bottom style="thin">
        <color indexed="55"/>
      </bottom>
      <diagonal/>
    </border>
    <border>
      <left/>
      <right/>
      <top style="thick">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top style="medium">
        <color rgb="FF808080"/>
      </top>
      <bottom style="thick">
        <color indexed="64"/>
      </bottom>
      <diagonal/>
    </border>
    <border>
      <left/>
      <right/>
      <top style="medium">
        <color rgb="FF808080"/>
      </top>
      <bottom style="thick">
        <color indexed="64"/>
      </bottom>
      <diagonal/>
    </border>
  </borders>
  <cellStyleXfs count="48">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8" fillId="20" borderId="24" applyNumberFormat="0" applyAlignment="0" applyProtection="0"/>
    <xf numFmtId="0" fontId="19" fillId="21" borderId="25" applyNumberFormat="0" applyAlignment="0" applyProtection="0"/>
    <xf numFmtId="0" fontId="20" fillId="0" borderId="26" applyNumberFormat="0" applyFill="0" applyAlignment="0" applyProtection="0"/>
    <xf numFmtId="0" fontId="21" fillId="0" borderId="0" applyNumberFormat="0" applyFill="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22" fillId="28" borderId="24" applyNumberFormat="0" applyAlignment="0" applyProtection="0"/>
    <xf numFmtId="0" fontId="23" fillId="29" borderId="0" applyNumberFormat="0" applyBorder="0" applyAlignment="0" applyProtection="0"/>
    <xf numFmtId="165" fontId="16" fillId="0" borderId="0" applyFont="0" applyFill="0" applyBorder="0" applyAlignment="0" applyProtection="0"/>
    <xf numFmtId="164" fontId="16" fillId="0" borderId="0" applyFont="0" applyFill="0" applyBorder="0" applyAlignment="0" applyProtection="0"/>
    <xf numFmtId="170" fontId="2" fillId="0" borderId="0" applyFont="0" applyFill="0" applyBorder="0" applyAlignment="0" applyProtection="0"/>
    <xf numFmtId="0" fontId="24" fillId="30" borderId="0" applyNumberFormat="0" applyBorder="0" applyAlignment="0" applyProtection="0"/>
    <xf numFmtId="0" fontId="25" fillId="0" borderId="0"/>
    <xf numFmtId="0" fontId="2" fillId="0" borderId="0"/>
    <xf numFmtId="0" fontId="3" fillId="0" borderId="0"/>
    <xf numFmtId="0" fontId="16" fillId="31" borderId="27" applyNumberFormat="0" applyFont="0" applyAlignment="0" applyProtection="0"/>
    <xf numFmtId="9" fontId="16" fillId="0" borderId="0" applyFont="0" applyFill="0" applyBorder="0" applyAlignment="0" applyProtection="0"/>
    <xf numFmtId="9" fontId="2" fillId="0" borderId="0" applyFont="0" applyFill="0" applyBorder="0" applyAlignment="0" applyProtection="0"/>
    <xf numFmtId="0" fontId="26" fillId="20" borderId="2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21" fillId="0" borderId="30" applyNumberFormat="0" applyFill="0" applyAlignment="0" applyProtection="0"/>
    <xf numFmtId="0" fontId="31" fillId="0" borderId="31" applyNumberFormat="0" applyFill="0" applyAlignment="0" applyProtection="0"/>
  </cellStyleXfs>
  <cellXfs count="461">
    <xf numFmtId="0" fontId="0" fillId="0" borderId="0" xfId="0"/>
    <xf numFmtId="3" fontId="0" fillId="0" borderId="0" xfId="0" applyNumberFormat="1"/>
    <xf numFmtId="168" fontId="0" fillId="0" borderId="0" xfId="0" applyNumberFormat="1"/>
    <xf numFmtId="166" fontId="0" fillId="0" borderId="0" xfId="0" applyNumberFormat="1"/>
    <xf numFmtId="2" fontId="0" fillId="0" borderId="0" xfId="0" applyNumberFormat="1"/>
    <xf numFmtId="0" fontId="0" fillId="32" borderId="0" xfId="0" applyFill="1"/>
    <xf numFmtId="0" fontId="0" fillId="32" borderId="0" xfId="0" applyFill="1" applyAlignment="1">
      <alignment horizontal="right" wrapText="1"/>
    </xf>
    <xf numFmtId="0" fontId="32" fillId="0" borderId="0" xfId="0" applyFont="1" applyAlignment="1">
      <alignment horizontal="center" vertical="center" wrapText="1"/>
    </xf>
    <xf numFmtId="1" fontId="0" fillId="0" borderId="0" xfId="0" applyNumberFormat="1"/>
    <xf numFmtId="0" fontId="1" fillId="33" borderId="1" xfId="0" applyFont="1" applyFill="1" applyBorder="1" applyAlignment="1">
      <alignment horizontal="center" vertical="center" wrapText="1"/>
    </xf>
    <xf numFmtId="17" fontId="0" fillId="0" borderId="0" xfId="0" applyNumberFormat="1"/>
    <xf numFmtId="3" fontId="0" fillId="0" borderId="0" xfId="0" applyNumberFormat="1" applyBorder="1" applyAlignment="1">
      <alignment horizontal="right" vertical="center" wrapText="1"/>
    </xf>
    <xf numFmtId="0" fontId="33" fillId="0" borderId="0" xfId="0" applyFont="1"/>
    <xf numFmtId="169" fontId="2" fillId="33" borderId="2" xfId="31" applyNumberFormat="1" applyFont="1" applyFill="1" applyBorder="1" applyAlignment="1">
      <alignment horizontal="center"/>
    </xf>
    <xf numFmtId="169" fontId="2" fillId="33" borderId="2" xfId="31" applyNumberFormat="1" applyFont="1" applyFill="1" applyBorder="1"/>
    <xf numFmtId="169" fontId="1" fillId="33" borderId="3" xfId="31" applyNumberFormat="1" applyFont="1" applyFill="1" applyBorder="1"/>
    <xf numFmtId="0" fontId="2" fillId="33" borderId="2" xfId="0" applyFont="1" applyFill="1" applyBorder="1"/>
    <xf numFmtId="0" fontId="31" fillId="0" borderId="0" xfId="0" applyFont="1"/>
    <xf numFmtId="0" fontId="0" fillId="0" borderId="0" xfId="0" applyAlignment="1">
      <alignment vertical="center"/>
    </xf>
    <xf numFmtId="169" fontId="33" fillId="0" borderId="0" xfId="0" applyNumberFormat="1" applyFont="1"/>
    <xf numFmtId="0" fontId="33" fillId="0" borderId="4" xfId="0" applyFont="1" applyBorder="1"/>
    <xf numFmtId="0" fontId="33" fillId="0" borderId="5" xfId="0" applyFont="1" applyBorder="1"/>
    <xf numFmtId="169" fontId="33" fillId="0" borderId="5" xfId="0" applyNumberFormat="1" applyFont="1" applyBorder="1"/>
    <xf numFmtId="9" fontId="33" fillId="0" borderId="5" xfId="39" applyFont="1" applyBorder="1"/>
    <xf numFmtId="0" fontId="33" fillId="0" borderId="6" xfId="0" applyFont="1" applyBorder="1"/>
    <xf numFmtId="169" fontId="33" fillId="0" borderId="6" xfId="0" applyNumberFormat="1" applyFont="1" applyBorder="1"/>
    <xf numFmtId="9" fontId="33" fillId="0" borderId="6" xfId="39" applyFont="1" applyBorder="1"/>
    <xf numFmtId="0" fontId="34" fillId="0" borderId="0" xfId="0" applyFont="1" applyAlignment="1">
      <alignment horizontal="justify"/>
    </xf>
    <xf numFmtId="0" fontId="7" fillId="0" borderId="0" xfId="0" applyFont="1" applyAlignment="1">
      <alignment horizontal="justify"/>
    </xf>
    <xf numFmtId="0" fontId="35" fillId="0" borderId="0" xfId="0" applyFont="1" applyAlignment="1">
      <alignment horizontal="justify"/>
    </xf>
    <xf numFmtId="0" fontId="0" fillId="0" borderId="0" xfId="0"/>
    <xf numFmtId="0" fontId="36" fillId="0" borderId="7" xfId="0" applyFont="1" applyBorder="1" applyAlignment="1">
      <alignment horizontal="center"/>
    </xf>
    <xf numFmtId="0" fontId="36" fillId="0" borderId="8" xfId="0" applyFont="1" applyBorder="1" applyAlignment="1">
      <alignment horizont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7" fillId="0" borderId="0" xfId="35" applyFont="1"/>
    <xf numFmtId="0" fontId="38" fillId="0" borderId="0" xfId="35" applyFont="1"/>
    <xf numFmtId="0" fontId="25" fillId="0" borderId="0" xfId="35"/>
    <xf numFmtId="0" fontId="39" fillId="0" borderId="0" xfId="35" applyFont="1" applyAlignment="1">
      <alignment horizontal="center"/>
    </xf>
    <xf numFmtId="17" fontId="39" fillId="0" borderId="0" xfId="35" quotePrefix="1" applyNumberFormat="1" applyFont="1" applyAlignment="1">
      <alignment horizontal="center"/>
    </xf>
    <xf numFmtId="0" fontId="40" fillId="0" borderId="0" xfId="35" applyFont="1" applyAlignment="1">
      <alignment horizontal="left" indent="15"/>
    </xf>
    <xf numFmtId="0" fontId="41" fillId="0" borderId="0" xfId="35" applyFont="1" applyAlignment="1">
      <alignment horizontal="center"/>
    </xf>
    <xf numFmtId="0" fontId="42" fillId="0" borderId="0" xfId="35" applyFont="1" applyAlignment="1"/>
    <xf numFmtId="0" fontId="43" fillId="0" borderId="0" xfId="35" applyFont="1"/>
    <xf numFmtId="0" fontId="37" fillId="0" borderId="0" xfId="35" quotePrefix="1" applyFont="1"/>
    <xf numFmtId="0" fontId="10" fillId="0" borderId="0" xfId="35" applyFont="1"/>
    <xf numFmtId="0" fontId="11" fillId="0" borderId="0" xfId="35" applyFont="1"/>
    <xf numFmtId="0" fontId="44" fillId="0" borderId="0" xfId="35" applyFont="1"/>
    <xf numFmtId="0" fontId="1" fillId="0" borderId="0" xfId="35" applyFont="1"/>
    <xf numFmtId="0" fontId="4" fillId="0" borderId="0" xfId="37" applyFont="1" applyBorder="1" applyProtection="1"/>
    <xf numFmtId="0" fontId="1" fillId="0" borderId="7" xfId="37" applyFont="1" applyBorder="1" applyAlignment="1" applyProtection="1">
      <alignment horizontal="left"/>
    </xf>
    <xf numFmtId="0" fontId="1" fillId="0" borderId="7" xfId="37" applyFont="1" applyBorder="1" applyProtection="1"/>
    <xf numFmtId="0" fontId="1" fillId="0" borderId="7" xfId="37" applyFont="1" applyBorder="1" applyAlignment="1" applyProtection="1">
      <alignment horizontal="center"/>
    </xf>
    <xf numFmtId="17" fontId="39" fillId="0" borderId="0" xfId="35" applyNumberFormat="1" applyFont="1" applyAlignment="1">
      <alignment horizontal="left"/>
    </xf>
    <xf numFmtId="0" fontId="2" fillId="0" borderId="0" xfId="37" applyFont="1" applyBorder="1" applyProtection="1"/>
    <xf numFmtId="0" fontId="2" fillId="0" borderId="0" xfId="37" applyFont="1" applyBorder="1" applyAlignment="1" applyProtection="1">
      <alignment horizontal="center"/>
    </xf>
    <xf numFmtId="0" fontId="10" fillId="0" borderId="0" xfId="37" applyFont="1" applyBorder="1" applyAlignment="1" applyProtection="1">
      <alignment horizontal="left"/>
    </xf>
    <xf numFmtId="0" fontId="10" fillId="0" borderId="0" xfId="37" applyFont="1" applyBorder="1" applyAlignment="1" applyProtection="1">
      <alignment horizontal="center"/>
    </xf>
    <xf numFmtId="0" fontId="4" fillId="0" borderId="0" xfId="37" applyFont="1" applyBorder="1" applyAlignment="1" applyProtection="1">
      <alignment horizontal="left"/>
    </xf>
    <xf numFmtId="0" fontId="4" fillId="0" borderId="0" xfId="37" applyFont="1" applyBorder="1" applyAlignment="1" applyProtection="1">
      <alignment horizontal="right"/>
    </xf>
    <xf numFmtId="0" fontId="12" fillId="0" borderId="7" xfId="37" applyFont="1" applyBorder="1" applyAlignment="1" applyProtection="1">
      <alignment horizontal="left"/>
    </xf>
    <xf numFmtId="0" fontId="12" fillId="0" borderId="7" xfId="37" applyFont="1" applyBorder="1" applyProtection="1"/>
    <xf numFmtId="0" fontId="12" fillId="0" borderId="0" xfId="37" applyFont="1" applyBorder="1" applyAlignment="1" applyProtection="1">
      <alignment horizontal="left"/>
    </xf>
    <xf numFmtId="0" fontId="4" fillId="0" borderId="9" xfId="37" applyFont="1" applyBorder="1" applyAlignment="1" applyProtection="1">
      <alignment horizontal="left"/>
    </xf>
    <xf numFmtId="0" fontId="4" fillId="0" borderId="9" xfId="37" applyFont="1" applyBorder="1" applyProtection="1"/>
    <xf numFmtId="0" fontId="4" fillId="0" borderId="9" xfId="37" applyFont="1" applyBorder="1" applyAlignment="1" applyProtection="1">
      <alignment horizontal="right"/>
    </xf>
    <xf numFmtId="0" fontId="10" fillId="0" borderId="0" xfId="35" applyFont="1" applyBorder="1" applyAlignment="1">
      <alignment horizontal="justify" vertical="center" wrapText="1"/>
    </xf>
    <xf numFmtId="0" fontId="13" fillId="0" borderId="0" xfId="35" applyFont="1" applyBorder="1" applyAlignment="1">
      <alignment horizontal="justify" vertical="top" wrapText="1"/>
    </xf>
    <xf numFmtId="0" fontId="25" fillId="0" borderId="0" xfId="35" applyBorder="1"/>
    <xf numFmtId="0" fontId="33" fillId="0" borderId="0" xfId="0" applyFont="1" applyAlignment="1"/>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36" fillId="0" borderId="0" xfId="0" applyFont="1"/>
    <xf numFmtId="0" fontId="36" fillId="0" borderId="10" xfId="0" applyFont="1" applyBorder="1" applyAlignment="1">
      <alignment horizontal="center" vertical="top"/>
    </xf>
    <xf numFmtId="0" fontId="36" fillId="0" borderId="5" xfId="0" applyFont="1" applyBorder="1" applyAlignment="1">
      <alignment horizontal="center" vertical="top"/>
    </xf>
    <xf numFmtId="3" fontId="33" fillId="0" borderId="4" xfId="0" applyNumberFormat="1" applyFont="1" applyBorder="1"/>
    <xf numFmtId="0" fontId="33" fillId="0" borderId="4" xfId="0" applyFont="1" applyBorder="1" applyAlignment="1">
      <alignment horizontal="center" vertical="center"/>
    </xf>
    <xf numFmtId="0" fontId="45" fillId="0" borderId="0" xfId="0" applyFont="1" applyAlignment="1">
      <alignment horizontal="center"/>
    </xf>
    <xf numFmtId="3" fontId="2" fillId="0" borderId="0" xfId="0" applyNumberFormat="1" applyFont="1" applyBorder="1"/>
    <xf numFmtId="3" fontId="2" fillId="0" borderId="0" xfId="32"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33" fillId="0" borderId="0" xfId="0" applyFont="1" applyBorder="1"/>
    <xf numFmtId="0" fontId="1" fillId="33" borderId="0" xfId="0" applyFont="1" applyFill="1" applyBorder="1" applyAlignment="1">
      <alignment horizontal="center" vertical="center" wrapText="1"/>
    </xf>
    <xf numFmtId="0" fontId="7" fillId="0" borderId="0" xfId="0" applyFont="1" applyFill="1" applyAlignment="1">
      <alignment horizontal="justify"/>
    </xf>
    <xf numFmtId="0" fontId="9" fillId="0" borderId="0" xfId="0" applyFont="1" applyFill="1" applyAlignment="1">
      <alignment horizontal="justify"/>
    </xf>
    <xf numFmtId="0" fontId="35" fillId="0" borderId="0" xfId="0" applyFont="1" applyFill="1" applyAlignment="1">
      <alignment horizontal="justify"/>
    </xf>
    <xf numFmtId="0" fontId="36" fillId="0" borderId="0" xfId="0" applyFont="1" applyBorder="1" applyAlignment="1">
      <alignment horizontal="center"/>
    </xf>
    <xf numFmtId="169" fontId="33" fillId="0" borderId="0" xfId="0" applyNumberFormat="1" applyFont="1" applyBorder="1"/>
    <xf numFmtId="0" fontId="33" fillId="0" borderId="0" xfId="0" applyFont="1" applyBorder="1" applyAlignment="1">
      <alignment horizontal="left"/>
    </xf>
    <xf numFmtId="0" fontId="10" fillId="0" borderId="0" xfId="35" applyFont="1" applyAlignment="1">
      <alignment horizontal="left"/>
    </xf>
    <xf numFmtId="0" fontId="36" fillId="0" borderId="11" xfId="0" applyFont="1" applyBorder="1" applyAlignment="1">
      <alignment horizontal="center"/>
    </xf>
    <xf numFmtId="0" fontId="36" fillId="0" borderId="10" xfId="0" applyFont="1" applyBorder="1" applyAlignment="1">
      <alignment horizontal="center" vertical="top"/>
    </xf>
    <xf numFmtId="0" fontId="0" fillId="0" borderId="0" xfId="0"/>
    <xf numFmtId="166" fontId="2" fillId="0" borderId="12" xfId="0" applyNumberFormat="1" applyFont="1" applyFill="1" applyBorder="1" applyAlignment="1">
      <alignment horizontal="center" vertical="center"/>
    </xf>
    <xf numFmtId="0" fontId="33" fillId="0" borderId="5" xfId="0" applyFont="1" applyFill="1" applyBorder="1" applyAlignment="1">
      <alignment vertical="center"/>
    </xf>
    <xf numFmtId="0" fontId="33" fillId="0" borderId="2" xfId="0" applyFont="1" applyFill="1" applyBorder="1" applyAlignment="1">
      <alignment vertical="center"/>
    </xf>
    <xf numFmtId="0" fontId="1" fillId="0" borderId="4" xfId="0" applyFont="1" applyFill="1" applyBorder="1" applyAlignment="1">
      <alignment vertical="center"/>
    </xf>
    <xf numFmtId="166" fontId="1" fillId="0" borderId="4" xfId="0" applyNumberFormat="1" applyFont="1" applyFill="1" applyBorder="1" applyAlignment="1">
      <alignment horizontal="center" vertical="center"/>
    </xf>
    <xf numFmtId="166" fontId="1" fillId="0" borderId="4" xfId="39" applyNumberFormat="1" applyFont="1" applyFill="1" applyBorder="1" applyAlignment="1">
      <alignment horizontal="center" vertical="center"/>
    </xf>
    <xf numFmtId="167" fontId="1" fillId="0" borderId="4" xfId="39" applyNumberFormat="1" applyFont="1" applyFill="1" applyBorder="1" applyAlignment="1">
      <alignment horizontal="center" vertical="center"/>
    </xf>
    <xf numFmtId="166" fontId="2" fillId="0" borderId="5" xfId="0" applyNumberFormat="1" applyFont="1" applyFill="1" applyBorder="1" applyAlignment="1">
      <alignment horizontal="center" vertical="center"/>
    </xf>
    <xf numFmtId="166" fontId="2" fillId="0" borderId="2" xfId="0" applyNumberFormat="1" applyFont="1" applyFill="1" applyBorder="1" applyAlignment="1">
      <alignment horizontal="center" vertical="center"/>
    </xf>
    <xf numFmtId="166" fontId="2" fillId="0" borderId="6" xfId="0" applyNumberFormat="1" applyFont="1" applyFill="1" applyBorder="1" applyAlignment="1">
      <alignment horizontal="center" vertical="center"/>
    </xf>
    <xf numFmtId="166" fontId="2" fillId="0" borderId="13" xfId="0" applyNumberFormat="1" applyFont="1" applyFill="1" applyBorder="1" applyAlignment="1">
      <alignment horizontal="center" vertical="center"/>
    </xf>
    <xf numFmtId="166" fontId="2" fillId="0" borderId="14" xfId="0" applyNumberFormat="1" applyFont="1" applyFill="1" applyBorder="1" applyAlignment="1">
      <alignment horizontal="center" vertical="center"/>
    </xf>
    <xf numFmtId="166" fontId="2" fillId="0" borderId="15" xfId="0" applyNumberFormat="1" applyFont="1" applyFill="1" applyBorder="1" applyAlignment="1">
      <alignment horizontal="center" vertical="center"/>
    </xf>
    <xf numFmtId="167" fontId="1" fillId="0" borderId="5" xfId="39" applyNumberFormat="1" applyFont="1" applyFill="1" applyBorder="1" applyAlignment="1">
      <alignment horizontal="center" vertical="center"/>
    </xf>
    <xf numFmtId="167" fontId="1" fillId="0" borderId="2" xfId="39" applyNumberFormat="1" applyFont="1" applyFill="1" applyBorder="1" applyAlignment="1">
      <alignment horizontal="center" vertical="center"/>
    </xf>
    <xf numFmtId="167" fontId="1" fillId="0" borderId="6" xfId="39" applyNumberFormat="1" applyFont="1" applyFill="1" applyBorder="1" applyAlignment="1">
      <alignment horizontal="center" vertical="center"/>
    </xf>
    <xf numFmtId="17" fontId="1" fillId="0" borderId="4" xfId="0" applyNumberFormat="1" applyFont="1" applyFill="1" applyBorder="1" applyAlignment="1">
      <alignment horizontal="center" vertical="center" wrapText="1"/>
    </xf>
    <xf numFmtId="0" fontId="33" fillId="0" borderId="10" xfId="0" applyFont="1" applyFill="1" applyBorder="1" applyAlignment="1">
      <alignment vertical="center"/>
    </xf>
    <xf numFmtId="0" fontId="33" fillId="0" borderId="13" xfId="0" applyFont="1" applyFill="1" applyBorder="1" applyAlignment="1">
      <alignment vertical="center"/>
    </xf>
    <xf numFmtId="0" fontId="33" fillId="0" borderId="14" xfId="0" applyFont="1" applyFill="1" applyBorder="1" applyAlignment="1">
      <alignment vertical="center"/>
    </xf>
    <xf numFmtId="0" fontId="33" fillId="0" borderId="0" xfId="0" applyFont="1" applyFill="1" applyBorder="1"/>
    <xf numFmtId="166" fontId="1" fillId="0" borderId="6" xfId="0" applyNumberFormat="1" applyFont="1" applyFill="1" applyBorder="1" applyAlignment="1">
      <alignment horizontal="center" vertical="center"/>
    </xf>
    <xf numFmtId="166" fontId="1" fillId="0" borderId="6" xfId="39" applyNumberFormat="1" applyFont="1" applyFill="1" applyBorder="1" applyAlignment="1">
      <alignment horizontal="center" vertical="center"/>
    </xf>
    <xf numFmtId="167" fontId="1" fillId="0" borderId="16" xfId="39" applyNumberFormat="1" applyFont="1" applyFill="1" applyBorder="1" applyAlignment="1">
      <alignment horizontal="center" vertical="center"/>
    </xf>
    <xf numFmtId="167" fontId="1" fillId="0" borderId="12" xfId="39" applyNumberFormat="1" applyFont="1" applyFill="1" applyBorder="1" applyAlignment="1">
      <alignment horizontal="center" vertical="center"/>
    </xf>
    <xf numFmtId="4" fontId="1" fillId="0" borderId="4" xfId="0" applyNumberFormat="1" applyFont="1" applyFill="1" applyBorder="1" applyAlignment="1">
      <alignment horizontal="center" vertical="center"/>
    </xf>
    <xf numFmtId="0" fontId="1" fillId="0" borderId="11" xfId="0" applyFont="1" applyFill="1" applyBorder="1" applyAlignment="1">
      <alignment vertical="center"/>
    </xf>
    <xf numFmtId="4" fontId="2" fillId="0" borderId="5"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167" fontId="1" fillId="0" borderId="8" xfId="39"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33" borderId="4" xfId="0" applyFont="1" applyFill="1" applyBorder="1"/>
    <xf numFmtId="3" fontId="2" fillId="33" borderId="4" xfId="32" applyNumberFormat="1" applyFont="1" applyFill="1" applyBorder="1" applyAlignment="1">
      <alignment horizontal="center"/>
    </xf>
    <xf numFmtId="3" fontId="2" fillId="33" borderId="4" xfId="0" applyNumberFormat="1" applyFont="1" applyFill="1" applyBorder="1" applyAlignment="1">
      <alignment horizontal="center"/>
    </xf>
    <xf numFmtId="0" fontId="2" fillId="34" borderId="4" xfId="0" applyFont="1" applyFill="1" applyBorder="1"/>
    <xf numFmtId="3" fontId="2" fillId="34" borderId="4" xfId="0" applyNumberFormat="1" applyFont="1" applyFill="1" applyBorder="1" applyAlignment="1">
      <alignment horizontal="center" vertical="center"/>
    </xf>
    <xf numFmtId="0" fontId="2" fillId="34" borderId="4" xfId="0" applyFont="1" applyFill="1" applyBorder="1" applyAlignment="1">
      <alignment vertical="center"/>
    </xf>
    <xf numFmtId="3" fontId="2" fillId="34" borderId="4" xfId="0" applyNumberFormat="1" applyFont="1" applyFill="1" applyBorder="1" applyAlignment="1">
      <alignment horizontal="center"/>
    </xf>
    <xf numFmtId="166" fontId="2" fillId="33" borderId="4" xfId="32" applyNumberFormat="1" applyFont="1" applyFill="1" applyBorder="1" applyAlignment="1">
      <alignment horizontal="center"/>
    </xf>
    <xf numFmtId="166" fontId="2" fillId="33" borderId="4" xfId="0" applyNumberFormat="1" applyFont="1" applyFill="1" applyBorder="1" applyAlignment="1">
      <alignment horizontal="center"/>
    </xf>
    <xf numFmtId="3" fontId="2" fillId="34" borderId="4" xfId="32" applyNumberFormat="1" applyFont="1" applyFill="1" applyBorder="1" applyAlignment="1">
      <alignment horizontal="center"/>
    </xf>
    <xf numFmtId="167" fontId="2" fillId="33" borderId="4" xfId="39" applyNumberFormat="1" applyFont="1" applyFill="1" applyBorder="1" applyAlignment="1">
      <alignment horizontal="center"/>
    </xf>
    <xf numFmtId="0" fontId="2" fillId="0" borderId="0" xfId="0" applyFont="1" applyFill="1" applyBorder="1"/>
    <xf numFmtId="167" fontId="14" fillId="0" borderId="0" xfId="39" applyNumberFormat="1" applyFont="1" applyFill="1" applyBorder="1" applyAlignment="1">
      <alignment horizontal="center"/>
    </xf>
    <xf numFmtId="0" fontId="2" fillId="0" borderId="0" xfId="0" applyFont="1"/>
    <xf numFmtId="167" fontId="2" fillId="0" borderId="0" xfId="39" applyNumberFormat="1" applyFont="1" applyFill="1" applyBorder="1" applyAlignment="1">
      <alignment horizontal="center"/>
    </xf>
    <xf numFmtId="0" fontId="33" fillId="0" borderId="2" xfId="0" applyFont="1" applyBorder="1"/>
    <xf numFmtId="3" fontId="1" fillId="0" borderId="0" xfId="36" applyNumberFormat="1" applyFont="1" applyFill="1" applyBorder="1"/>
    <xf numFmtId="3" fontId="2" fillId="0" borderId="0" xfId="36" applyNumberFormat="1" applyFont="1" applyFill="1" applyBorder="1"/>
    <xf numFmtId="0" fontId="1" fillId="0" borderId="0" xfId="36" applyFont="1" applyFill="1" applyAlignment="1">
      <alignment vertical="center"/>
    </xf>
    <xf numFmtId="166" fontId="2" fillId="0" borderId="0" xfId="36" applyNumberFormat="1" applyFont="1" applyFill="1" applyAlignment="1">
      <alignment vertical="center"/>
    </xf>
    <xf numFmtId="0" fontId="2" fillId="0" borderId="0" xfId="36" applyFont="1" applyFill="1" applyAlignment="1">
      <alignment vertical="center"/>
    </xf>
    <xf numFmtId="0" fontId="1" fillId="0" borderId="0" xfId="36" applyFont="1" applyFill="1" applyBorder="1" applyAlignment="1">
      <alignment horizontal="center"/>
    </xf>
    <xf numFmtId="0" fontId="1" fillId="0" borderId="0" xfId="36" applyFont="1" applyFill="1" applyBorder="1" applyAlignment="1">
      <alignment vertical="center"/>
    </xf>
    <xf numFmtId="0" fontId="1" fillId="0" borderId="17" xfId="36" applyFont="1" applyFill="1" applyBorder="1" applyAlignment="1">
      <alignment horizontal="center"/>
    </xf>
    <xf numFmtId="0" fontId="1" fillId="0" borderId="18" xfId="36" applyFont="1" applyFill="1" applyBorder="1" applyAlignment="1">
      <alignment horizontal="center"/>
    </xf>
    <xf numFmtId="0" fontId="1" fillId="0" borderId="18" xfId="36" quotePrefix="1" applyFont="1" applyFill="1" applyBorder="1" applyAlignment="1">
      <alignment horizontal="right"/>
    </xf>
    <xf numFmtId="0" fontId="2" fillId="0" borderId="0" xfId="36" applyFont="1" applyFill="1" applyBorder="1"/>
    <xf numFmtId="166" fontId="1" fillId="0" borderId="0" xfId="36" applyNumberFormat="1" applyFont="1" applyFill="1" applyBorder="1"/>
    <xf numFmtId="166" fontId="1" fillId="0" borderId="0" xfId="36" applyNumberFormat="1" applyFont="1" applyFill="1" applyAlignment="1">
      <alignment vertical="center"/>
    </xf>
    <xf numFmtId="3" fontId="1" fillId="0" borderId="0" xfId="36" applyNumberFormat="1" applyFont="1" applyFill="1" applyBorder="1" applyAlignment="1">
      <alignment vertical="center" wrapText="1"/>
    </xf>
    <xf numFmtId="166" fontId="1" fillId="0" borderId="0" xfId="36" applyNumberFormat="1" applyFont="1" applyFill="1" applyBorder="1" applyAlignment="1">
      <alignment vertical="center" wrapText="1"/>
    </xf>
    <xf numFmtId="166" fontId="2" fillId="0" borderId="0" xfId="36" applyNumberFormat="1" applyFont="1" applyFill="1" applyBorder="1" applyAlignment="1">
      <alignment vertical="center"/>
    </xf>
    <xf numFmtId="3" fontId="2" fillId="0" borderId="0" xfId="36" applyNumberFormat="1" applyFont="1" applyFill="1" applyBorder="1" applyAlignment="1">
      <alignment vertical="center"/>
    </xf>
    <xf numFmtId="166" fontId="2" fillId="0" borderId="0" xfId="36" applyNumberFormat="1" applyFont="1" applyFill="1" applyBorder="1"/>
    <xf numFmtId="0" fontId="2" fillId="0" borderId="0" xfId="36" applyFont="1" applyFill="1" applyBorder="1" applyAlignment="1">
      <alignment vertical="center"/>
    </xf>
    <xf numFmtId="168" fontId="2" fillId="0" borderId="0" xfId="36" applyNumberFormat="1" applyFont="1" applyFill="1" applyAlignment="1">
      <alignment vertical="center"/>
    </xf>
    <xf numFmtId="168" fontId="1" fillId="0" borderId="0" xfId="36" applyNumberFormat="1" applyFont="1" applyFill="1" applyAlignment="1">
      <alignment vertical="center"/>
    </xf>
    <xf numFmtId="3" fontId="33" fillId="0" borderId="5" xfId="0" applyNumberFormat="1" applyFont="1" applyBorder="1"/>
    <xf numFmtId="3" fontId="33" fillId="0" borderId="2" xfId="0" applyNumberFormat="1" applyFont="1" applyBorder="1"/>
    <xf numFmtId="3" fontId="33" fillId="0" borderId="6" xfId="0" applyNumberFormat="1" applyFont="1" applyBorder="1"/>
    <xf numFmtId="4" fontId="33" fillId="0" borderId="5" xfId="0" applyNumberFormat="1" applyFont="1" applyBorder="1"/>
    <xf numFmtId="4" fontId="33" fillId="0" borderId="2" xfId="0" applyNumberFormat="1" applyFont="1" applyBorder="1"/>
    <xf numFmtId="4" fontId="33" fillId="0" borderId="6" xfId="0" applyNumberFormat="1" applyFont="1" applyBorder="1"/>
    <xf numFmtId="3" fontId="33" fillId="0" borderId="0" xfId="0" applyNumberFormat="1" applyFont="1" applyBorder="1" applyAlignment="1">
      <alignment horizontal="right" vertical="center" wrapText="1"/>
    </xf>
    <xf numFmtId="1" fontId="33" fillId="0" borderId="1" xfId="0" applyNumberFormat="1" applyFont="1" applyBorder="1" applyAlignment="1">
      <alignment horizontal="left" vertical="center" wrapText="1"/>
    </xf>
    <xf numFmtId="3" fontId="33" fillId="0" borderId="1" xfId="0" applyNumberFormat="1" applyFont="1" applyBorder="1" applyAlignment="1">
      <alignment horizontal="right" vertical="center" wrapText="1"/>
    </xf>
    <xf numFmtId="0" fontId="33" fillId="0" borderId="0" xfId="0" applyFont="1" applyBorder="1" applyAlignment="1" applyProtection="1">
      <alignment horizontal="center" vertical="center" wrapText="1"/>
    </xf>
    <xf numFmtId="1" fontId="33" fillId="0" borderId="19" xfId="0" applyNumberFormat="1" applyFont="1" applyBorder="1" applyAlignment="1">
      <alignment horizontal="left" vertical="center" wrapText="1"/>
    </xf>
    <xf numFmtId="3" fontId="33" fillId="0" borderId="19" xfId="0" applyNumberFormat="1" applyFont="1" applyBorder="1" applyAlignment="1">
      <alignment horizontal="right" vertical="center" wrapText="1"/>
    </xf>
    <xf numFmtId="1" fontId="33" fillId="0" borderId="4" xfId="0" applyNumberFormat="1" applyFont="1" applyBorder="1" applyAlignment="1">
      <alignment horizontal="left" vertical="center" wrapText="1"/>
    </xf>
    <xf numFmtId="3" fontId="33" fillId="0" borderId="4" xfId="0" applyNumberFormat="1" applyFont="1" applyBorder="1" applyAlignment="1">
      <alignment horizontal="right" vertical="center" wrapText="1"/>
    </xf>
    <xf numFmtId="0" fontId="1" fillId="0" borderId="10" xfId="36" applyFont="1" applyFill="1" applyBorder="1"/>
    <xf numFmtId="0" fontId="1" fillId="0" borderId="13" xfId="36" applyFont="1" applyFill="1" applyBorder="1"/>
    <xf numFmtId="0" fontId="2" fillId="0" borderId="13" xfId="36" applyFont="1" applyFill="1" applyBorder="1"/>
    <xf numFmtId="3" fontId="1" fillId="0" borderId="13" xfId="36" applyNumberFormat="1" applyFont="1" applyFill="1" applyBorder="1" applyAlignment="1">
      <alignment vertical="center" wrapText="1"/>
    </xf>
    <xf numFmtId="0" fontId="2" fillId="0" borderId="14" xfId="36" applyFont="1" applyFill="1" applyBorder="1"/>
    <xf numFmtId="3" fontId="2" fillId="0" borderId="9" xfId="36" applyNumberFormat="1" applyFont="1" applyFill="1" applyBorder="1"/>
    <xf numFmtId="0" fontId="1" fillId="0" borderId="5" xfId="36" applyFont="1" applyFill="1" applyBorder="1"/>
    <xf numFmtId="0" fontId="1" fillId="0" borderId="14" xfId="36" applyFont="1" applyFill="1" applyBorder="1"/>
    <xf numFmtId="0" fontId="1" fillId="0" borderId="2" xfId="36" applyFont="1" applyFill="1" applyBorder="1" applyAlignment="1">
      <alignment horizontal="center"/>
    </xf>
    <xf numFmtId="0" fontId="1" fillId="0" borderId="6" xfId="36" applyFont="1" applyFill="1" applyBorder="1" applyAlignment="1">
      <alignment horizontal="center"/>
    </xf>
    <xf numFmtId="0" fontId="1" fillId="0" borderId="4" xfId="36" applyFont="1" applyFill="1" applyBorder="1" applyAlignment="1">
      <alignment horizontal="center"/>
    </xf>
    <xf numFmtId="0" fontId="2" fillId="0" borderId="10" xfId="36" applyFont="1" applyFill="1" applyBorder="1"/>
    <xf numFmtId="0" fontId="2" fillId="0" borderId="20" xfId="36" applyFont="1" applyFill="1" applyBorder="1"/>
    <xf numFmtId="0" fontId="46" fillId="0" borderId="0" xfId="0" applyFont="1" applyBorder="1"/>
    <xf numFmtId="0" fontId="46" fillId="0" borderId="0" xfId="0" applyFont="1" applyBorder="1" applyAlignment="1" applyProtection="1">
      <alignment horizontal="center" vertical="center" wrapText="1"/>
    </xf>
    <xf numFmtId="0" fontId="33" fillId="0" borderId="0" xfId="0" applyFont="1"/>
    <xf numFmtId="0" fontId="2" fillId="0" borderId="5" xfId="36" applyFont="1" applyFill="1" applyBorder="1"/>
    <xf numFmtId="3" fontId="1" fillId="0" borderId="2" xfId="36" applyNumberFormat="1" applyFont="1" applyFill="1" applyBorder="1" applyAlignment="1">
      <alignment vertical="center" wrapText="1"/>
    </xf>
    <xf numFmtId="0" fontId="2" fillId="0" borderId="2" xfId="36" applyFont="1" applyFill="1" applyBorder="1"/>
    <xf numFmtId="0" fontId="1" fillId="0" borderId="2" xfId="36" applyFont="1" applyFill="1" applyBorder="1"/>
    <xf numFmtId="0" fontId="2" fillId="0" borderId="6" xfId="36" applyFont="1" applyFill="1" applyBorder="1" applyAlignment="1">
      <alignment horizontal="center"/>
    </xf>
    <xf numFmtId="3" fontId="2" fillId="0" borderId="13" xfId="36" applyNumberFormat="1" applyFont="1" applyFill="1" applyBorder="1"/>
    <xf numFmtId="3" fontId="1" fillId="0" borderId="13" xfId="36" applyNumberFormat="1" applyFont="1" applyFill="1" applyBorder="1"/>
    <xf numFmtId="3" fontId="2" fillId="0" borderId="14" xfId="36" applyNumberFormat="1" applyFont="1" applyFill="1" applyBorder="1"/>
    <xf numFmtId="0" fontId="2" fillId="0" borderId="16" xfId="36" applyFont="1" applyFill="1" applyBorder="1" applyAlignment="1">
      <alignment horizontal="center"/>
    </xf>
    <xf numFmtId="166" fontId="1" fillId="0" borderId="12" xfId="36" applyNumberFormat="1" applyFont="1" applyFill="1" applyBorder="1" applyAlignment="1">
      <alignment horizontal="center" vertical="center" wrapText="1"/>
    </xf>
    <xf numFmtId="166" fontId="2" fillId="0" borderId="12" xfId="36" applyNumberFormat="1" applyFont="1" applyFill="1" applyBorder="1" applyAlignment="1">
      <alignment horizontal="center"/>
    </xf>
    <xf numFmtId="166" fontId="1" fillId="0" borderId="12" xfId="36" applyNumberFormat="1" applyFont="1" applyFill="1" applyBorder="1" applyAlignment="1">
      <alignment horizontal="center"/>
    </xf>
    <xf numFmtId="166" fontId="2" fillId="0" borderId="15" xfId="36" applyNumberFormat="1" applyFont="1" applyFill="1" applyBorder="1" applyAlignment="1">
      <alignment horizontal="center"/>
    </xf>
    <xf numFmtId="0" fontId="2" fillId="0" borderId="0" xfId="36" applyFont="1" applyFill="1" applyBorder="1" applyAlignment="1">
      <alignment horizontal="center"/>
    </xf>
    <xf numFmtId="0" fontId="2" fillId="0" borderId="0" xfId="36" applyFont="1" applyFill="1" applyAlignment="1">
      <alignment horizontal="center" vertical="center"/>
    </xf>
    <xf numFmtId="3" fontId="2" fillId="0" borderId="0" xfId="36" applyNumberFormat="1" applyFont="1" applyFill="1" applyAlignment="1">
      <alignment vertical="center"/>
    </xf>
    <xf numFmtId="0" fontId="33" fillId="0" borderId="0" xfId="0" applyFont="1"/>
    <xf numFmtId="2" fontId="33" fillId="0" borderId="0" xfId="0" applyNumberFormat="1" applyFont="1"/>
    <xf numFmtId="167" fontId="33" fillId="0" borderId="0" xfId="39" applyNumberFormat="1" applyFont="1"/>
    <xf numFmtId="3" fontId="0" fillId="0" borderId="0" xfId="0" applyNumberFormat="1" applyBorder="1"/>
    <xf numFmtId="0" fontId="2" fillId="0" borderId="0" xfId="0" applyFont="1" applyBorder="1"/>
    <xf numFmtId="4" fontId="2" fillId="33" borderId="4" xfId="0" applyNumberFormat="1" applyFont="1" applyFill="1" applyBorder="1" applyAlignment="1">
      <alignment horizontal="center"/>
    </xf>
    <xf numFmtId="3" fontId="47" fillId="33" borderId="4" xfId="0" applyNumberFormat="1" applyFont="1" applyFill="1" applyBorder="1" applyAlignment="1">
      <alignment horizontal="center"/>
    </xf>
    <xf numFmtId="3" fontId="47" fillId="33" borderId="4" xfId="32" applyNumberFormat="1" applyFont="1" applyFill="1" applyBorder="1" applyAlignment="1">
      <alignment horizontal="center"/>
    </xf>
    <xf numFmtId="3" fontId="47" fillId="34" borderId="4" xfId="0" applyNumberFormat="1" applyFont="1" applyFill="1" applyBorder="1" applyAlignment="1">
      <alignment horizontal="center" vertical="center"/>
    </xf>
    <xf numFmtId="3" fontId="47" fillId="34" borderId="4" xfId="0" applyNumberFormat="1" applyFont="1" applyFill="1" applyBorder="1" applyAlignment="1">
      <alignment horizontal="center"/>
    </xf>
    <xf numFmtId="166" fontId="47" fillId="33" borderId="4" xfId="0" applyNumberFormat="1" applyFont="1" applyFill="1" applyBorder="1" applyAlignment="1">
      <alignment horizontal="center"/>
    </xf>
    <xf numFmtId="167" fontId="48" fillId="33" borderId="4" xfId="39" applyNumberFormat="1" applyFont="1" applyFill="1" applyBorder="1" applyAlignment="1">
      <alignment horizontal="center"/>
    </xf>
    <xf numFmtId="167" fontId="47" fillId="33" borderId="4" xfId="39" applyNumberFormat="1" applyFont="1" applyFill="1" applyBorder="1" applyAlignment="1">
      <alignment horizontal="center"/>
    </xf>
    <xf numFmtId="9" fontId="49" fillId="33" borderId="4" xfId="39" applyFont="1" applyFill="1" applyBorder="1" applyAlignment="1">
      <alignment horizontal="center"/>
    </xf>
    <xf numFmtId="9" fontId="49" fillId="34" borderId="4" xfId="39" applyFont="1" applyFill="1" applyBorder="1" applyAlignment="1">
      <alignment horizontal="center" vertical="center"/>
    </xf>
    <xf numFmtId="9" fontId="49" fillId="34" borderId="4" xfId="39" applyFont="1" applyFill="1" applyBorder="1" applyAlignment="1">
      <alignment horizontal="center"/>
    </xf>
    <xf numFmtId="9" fontId="50" fillId="33" borderId="4" xfId="39" applyFont="1" applyFill="1" applyBorder="1" applyAlignment="1">
      <alignment horizontal="center"/>
    </xf>
    <xf numFmtId="9" fontId="50" fillId="34" borderId="4" xfId="39" applyFont="1" applyFill="1" applyBorder="1" applyAlignment="1">
      <alignment horizontal="center" vertical="center"/>
    </xf>
    <xf numFmtId="9" fontId="50" fillId="34" borderId="4" xfId="39" applyFont="1" applyFill="1" applyBorder="1" applyAlignment="1">
      <alignment horizontal="center"/>
    </xf>
    <xf numFmtId="9" fontId="33" fillId="0" borderId="0" xfId="0" applyNumberFormat="1" applyFont="1"/>
    <xf numFmtId="1" fontId="33" fillId="0" borderId="0" xfId="0" applyNumberFormat="1" applyFont="1"/>
    <xf numFmtId="168" fontId="33" fillId="0" borderId="0" xfId="0" applyNumberFormat="1" applyFont="1"/>
    <xf numFmtId="3" fontId="33" fillId="0" borderId="0" xfId="0" applyNumberFormat="1" applyFont="1"/>
    <xf numFmtId="0" fontId="33" fillId="0" borderId="0" xfId="0" applyFont="1"/>
    <xf numFmtId="0" fontId="36" fillId="0" borderId="7" xfId="0" applyFont="1" applyBorder="1" applyAlignment="1">
      <alignment horizontal="center"/>
    </xf>
    <xf numFmtId="171" fontId="33" fillId="0" borderId="5" xfId="31" applyNumberFormat="1" applyFont="1" applyBorder="1"/>
    <xf numFmtId="171" fontId="33" fillId="0" borderId="6" xfId="31" applyNumberFormat="1" applyFont="1" applyBorder="1"/>
    <xf numFmtId="0" fontId="33" fillId="0" borderId="2" xfId="0" applyFont="1" applyBorder="1" applyAlignment="1">
      <alignment horizontal="center" vertical="center"/>
    </xf>
    <xf numFmtId="169" fontId="33" fillId="0" borderId="2" xfId="0" applyNumberFormat="1" applyFont="1" applyBorder="1"/>
    <xf numFmtId="171" fontId="33" fillId="0" borderId="2" xfId="31" applyNumberFormat="1" applyFont="1" applyBorder="1"/>
    <xf numFmtId="169" fontId="33" fillId="0" borderId="4" xfId="0" applyNumberFormat="1" applyFont="1" applyBorder="1"/>
    <xf numFmtId="9" fontId="33" fillId="0" borderId="4" xfId="39" applyFont="1" applyBorder="1"/>
    <xf numFmtId="171" fontId="33" fillId="0" borderId="4" xfId="31" applyNumberFormat="1" applyFont="1" applyBorder="1"/>
    <xf numFmtId="0" fontId="33" fillId="0" borderId="0" xfId="0" applyFont="1"/>
    <xf numFmtId="169" fontId="36" fillId="0" borderId="0" xfId="0" applyNumberFormat="1" applyFont="1" applyBorder="1" applyAlignment="1">
      <alignment horizontal="center"/>
    </xf>
    <xf numFmtId="171" fontId="36" fillId="0" borderId="0" xfId="0" applyNumberFormat="1" applyFont="1" applyBorder="1" applyAlignment="1">
      <alignment horizontal="center"/>
    </xf>
    <xf numFmtId="9" fontId="33" fillId="0" borderId="0" xfId="0" applyNumberFormat="1" applyFont="1" applyBorder="1"/>
    <xf numFmtId="9" fontId="33" fillId="0" borderId="0" xfId="39" applyFont="1" applyBorder="1"/>
    <xf numFmtId="3" fontId="2" fillId="0" borderId="0" xfId="36" applyNumberFormat="1" applyFont="1" applyFill="1" applyAlignment="1">
      <alignment horizontal="center" vertical="center"/>
    </xf>
    <xf numFmtId="0" fontId="33" fillId="0" borderId="0" xfId="0" applyFont="1"/>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3" fillId="0" borderId="5" xfId="0" applyFont="1" applyBorder="1" applyAlignment="1">
      <alignment horizontal="center" wrapText="1"/>
    </xf>
    <xf numFmtId="0" fontId="33" fillId="0" borderId="6" xfId="0" applyFont="1" applyBorder="1" applyAlignment="1">
      <alignment horizontal="center" wrapText="1"/>
    </xf>
    <xf numFmtId="0" fontId="33" fillId="0" borderId="8" xfId="0" applyFont="1" applyBorder="1" applyAlignment="1">
      <alignment horizontal="center"/>
    </xf>
    <xf numFmtId="0" fontId="36" fillId="0" borderId="11" xfId="0" applyFont="1" applyBorder="1" applyAlignment="1">
      <alignment horizontal="center"/>
    </xf>
    <xf numFmtId="0" fontId="36" fillId="0" borderId="7" xfId="0" applyFont="1" applyBorder="1" applyAlignment="1">
      <alignment horizontal="center"/>
    </xf>
    <xf numFmtId="0" fontId="33" fillId="0" borderId="4" xfId="0" applyFont="1" applyBorder="1" applyAlignment="1">
      <alignment horizontal="center"/>
    </xf>
    <xf numFmtId="17" fontId="1" fillId="0" borderId="4" xfId="0" quotePrefix="1" applyNumberFormat="1" applyFont="1" applyFill="1" applyBorder="1" applyAlignment="1">
      <alignment horizontal="center" vertical="center"/>
    </xf>
    <xf numFmtId="0" fontId="1" fillId="0" borderId="4" xfId="36" quotePrefix="1" applyFont="1" applyFill="1" applyBorder="1" applyAlignment="1">
      <alignment horizontal="center"/>
    </xf>
    <xf numFmtId="167" fontId="33" fillId="0" borderId="0" xfId="0" applyNumberFormat="1" applyFont="1"/>
    <xf numFmtId="0" fontId="36" fillId="0" borderId="4" xfId="0" applyFont="1" applyBorder="1" applyAlignment="1">
      <alignment horizontal="center"/>
    </xf>
    <xf numFmtId="17" fontId="36" fillId="0" borderId="4" xfId="0" applyNumberFormat="1" applyFont="1" applyBorder="1" applyAlignment="1">
      <alignment horizontal="center"/>
    </xf>
    <xf numFmtId="17" fontId="36" fillId="0" borderId="4" xfId="0" applyNumberFormat="1" applyFont="1" applyBorder="1" applyAlignment="1">
      <alignment horizontal="center" vertical="center"/>
    </xf>
    <xf numFmtId="0" fontId="36" fillId="0" borderId="0" xfId="0" applyFont="1" applyBorder="1" applyAlignment="1"/>
    <xf numFmtId="0" fontId="0" fillId="0" borderId="0" xfId="0" applyAlignment="1">
      <alignment horizontal="center"/>
    </xf>
    <xf numFmtId="0" fontId="33" fillId="0" borderId="11" xfId="0" applyFont="1" applyBorder="1"/>
    <xf numFmtId="0" fontId="33" fillId="0" borderId="7" xfId="0" applyFont="1" applyBorder="1"/>
    <xf numFmtId="0" fontId="33" fillId="0" borderId="8" xfId="0" applyFont="1" applyBorder="1"/>
    <xf numFmtId="167" fontId="33" fillId="0" borderId="4" xfId="39" applyNumberFormat="1" applyFont="1" applyBorder="1"/>
    <xf numFmtId="0" fontId="33" fillId="0" borderId="7" xfId="0" applyFont="1" applyFill="1" applyBorder="1"/>
    <xf numFmtId="0" fontId="33" fillId="0" borderId="8" xfId="0" applyFont="1" applyFill="1" applyBorder="1"/>
    <xf numFmtId="172" fontId="16" fillId="0" borderId="0" xfId="31" applyNumberFormat="1" applyFont="1"/>
    <xf numFmtId="0" fontId="42" fillId="0" borderId="0" xfId="35" applyFont="1" applyAlignment="1">
      <alignment horizontal="left"/>
    </xf>
    <xf numFmtId="0" fontId="33" fillId="0" borderId="0" xfId="0" applyFont="1"/>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0" fillId="0" borderId="0" xfId="0" applyFill="1"/>
    <xf numFmtId="168" fontId="0" fillId="0" borderId="0" xfId="0" applyNumberFormat="1" applyFill="1"/>
    <xf numFmtId="2" fontId="0" fillId="0" borderId="0" xfId="0" applyNumberFormat="1" applyFill="1"/>
    <xf numFmtId="0" fontId="0" fillId="0" borderId="0" xfId="0" applyFill="1" applyAlignment="1">
      <alignment horizontal="right" wrapText="1"/>
    </xf>
    <xf numFmtId="0" fontId="32" fillId="0" borderId="0" xfId="0" applyFont="1" applyFill="1" applyAlignment="1">
      <alignment horizontal="center" vertical="center" wrapText="1"/>
    </xf>
    <xf numFmtId="3" fontId="0" fillId="0" borderId="0" xfId="0" applyNumberFormat="1" applyFill="1"/>
    <xf numFmtId="1" fontId="0" fillId="0" borderId="0" xfId="0" applyNumberFormat="1" applyFill="1"/>
    <xf numFmtId="9" fontId="16" fillId="0" borderId="0" xfId="39" applyFont="1" applyFill="1"/>
    <xf numFmtId="169" fontId="15" fillId="33" borderId="0" xfId="31" applyNumberFormat="1" applyFont="1" applyFill="1" applyBorder="1" applyAlignment="1">
      <alignment horizontal="center" vertical="center"/>
    </xf>
    <xf numFmtId="169" fontId="4" fillId="33" borderId="0" xfId="31" applyNumberFormat="1" applyFont="1" applyFill="1" applyBorder="1" applyAlignment="1">
      <alignment horizontal="center" vertical="center"/>
    </xf>
    <xf numFmtId="0" fontId="33" fillId="0" borderId="0" xfId="0" applyFont="1"/>
    <xf numFmtId="169" fontId="4" fillId="33" borderId="0" xfId="31" applyNumberFormat="1" applyFont="1" applyFill="1" applyBorder="1"/>
    <xf numFmtId="169" fontId="3" fillId="33" borderId="0" xfId="31" applyNumberFormat="1" applyFont="1" applyFill="1" applyBorder="1" applyAlignment="1">
      <alignment horizontal="center"/>
    </xf>
    <xf numFmtId="169" fontId="12" fillId="33" borderId="0" xfId="31" applyNumberFormat="1" applyFont="1" applyFill="1" applyBorder="1"/>
    <xf numFmtId="169" fontId="3" fillId="33" borderId="0" xfId="31" applyNumberFormat="1" applyFont="1" applyFill="1" applyBorder="1"/>
    <xf numFmtId="169" fontId="15" fillId="33" borderId="0" xfId="31" applyNumberFormat="1" applyFont="1" applyFill="1" applyBorder="1"/>
    <xf numFmtId="0" fontId="4" fillId="35" borderId="0" xfId="0" applyFont="1" applyFill="1" applyBorder="1" applyAlignment="1">
      <alignment horizontal="center" vertical="center"/>
    </xf>
    <xf numFmtId="0" fontId="15" fillId="33" borderId="0" xfId="0" applyFont="1" applyFill="1" applyBorder="1" applyAlignment="1">
      <alignment horizontal="center" vertical="center"/>
    </xf>
    <xf numFmtId="0" fontId="33" fillId="0" borderId="0" xfId="0" applyFont="1"/>
    <xf numFmtId="0" fontId="33" fillId="0" borderId="0" xfId="0" applyFont="1"/>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15" fillId="0" borderId="0" xfId="0" applyFont="1" applyFill="1" applyBorder="1" applyAlignment="1">
      <alignment horizontal="center" vertical="center"/>
    </xf>
    <xf numFmtId="0" fontId="33" fillId="0" borderId="0" xfId="0" applyFont="1" applyFill="1"/>
    <xf numFmtId="169" fontId="3" fillId="0" borderId="0" xfId="31" applyNumberFormat="1" applyFont="1" applyFill="1" applyBorder="1" applyAlignment="1">
      <alignment horizontal="center"/>
    </xf>
    <xf numFmtId="169" fontId="3" fillId="0" borderId="0" xfId="31" applyNumberFormat="1" applyFont="1" applyFill="1" applyBorder="1"/>
    <xf numFmtId="169" fontId="15" fillId="0" borderId="0" xfId="31" applyNumberFormat="1" applyFont="1" applyFill="1" applyBorder="1"/>
    <xf numFmtId="169" fontId="15" fillId="0" borderId="0" xfId="31" applyNumberFormat="1" applyFont="1" applyFill="1" applyBorder="1" applyAlignment="1">
      <alignment horizontal="center" vertical="center"/>
    </xf>
    <xf numFmtId="0" fontId="33" fillId="0" borderId="0" xfId="0" applyFont="1"/>
    <xf numFmtId="0" fontId="51" fillId="36" borderId="32" xfId="0" applyFont="1" applyFill="1" applyBorder="1" applyAlignment="1">
      <alignment horizontal="center" vertical="top" wrapText="1"/>
    </xf>
    <xf numFmtId="0" fontId="51" fillId="36" borderId="33" xfId="0" applyFont="1" applyFill="1" applyBorder="1" applyAlignment="1">
      <alignment horizontal="center" vertical="top" wrapText="1"/>
    </xf>
    <xf numFmtId="0" fontId="51" fillId="0" borderId="34" xfId="0" applyFont="1" applyBorder="1" applyAlignment="1">
      <alignment horizontal="center" vertical="top" wrapText="1"/>
    </xf>
    <xf numFmtId="3" fontId="51" fillId="0" borderId="35" xfId="0" applyNumberFormat="1" applyFont="1" applyBorder="1" applyAlignment="1">
      <alignment horizontal="center" vertical="top" wrapText="1"/>
    </xf>
    <xf numFmtId="3" fontId="51" fillId="0" borderId="35" xfId="0" applyNumberFormat="1" applyFont="1" applyBorder="1" applyAlignment="1">
      <alignment horizontal="center" wrapText="1"/>
    </xf>
    <xf numFmtId="0" fontId="39" fillId="0" borderId="0" xfId="0" applyFont="1" applyFill="1" applyBorder="1" applyAlignment="1">
      <alignment vertical="top"/>
    </xf>
    <xf numFmtId="0" fontId="52" fillId="0" borderId="0" xfId="0" applyFont="1" applyAlignment="1">
      <alignment horizontal="center" readingOrder="1"/>
    </xf>
    <xf numFmtId="0" fontId="51" fillId="0" borderId="34" xfId="0" applyFont="1" applyBorder="1" applyAlignment="1">
      <alignment horizontal="center" vertical="center"/>
    </xf>
    <xf numFmtId="3" fontId="51" fillId="0" borderId="35" xfId="0" applyNumberFormat="1" applyFont="1" applyBorder="1" applyAlignment="1">
      <alignment horizontal="center" vertical="center"/>
    </xf>
    <xf numFmtId="167" fontId="51" fillId="0" borderId="35" xfId="39" applyNumberFormat="1" applyFont="1" applyBorder="1" applyAlignment="1">
      <alignment horizontal="center" vertical="center"/>
    </xf>
    <xf numFmtId="0" fontId="51" fillId="0" borderId="35" xfId="0" applyFont="1" applyBorder="1" applyAlignment="1">
      <alignment horizontal="center" vertical="center"/>
    </xf>
    <xf numFmtId="3" fontId="53" fillId="0" borderId="35" xfId="0" applyNumberFormat="1" applyFont="1" applyBorder="1" applyAlignment="1">
      <alignment horizontal="center" vertical="center"/>
    </xf>
    <xf numFmtId="0" fontId="33" fillId="0" borderId="4" xfId="0" applyFont="1" applyBorder="1" applyAlignment="1">
      <alignment horizontal="center"/>
    </xf>
    <xf numFmtId="0" fontId="36" fillId="0" borderId="8" xfId="0" applyFont="1" applyBorder="1" applyAlignment="1">
      <alignment horizontal="center"/>
    </xf>
    <xf numFmtId="165" fontId="33" fillId="0" borderId="0" xfId="31" applyFont="1"/>
    <xf numFmtId="0" fontId="33" fillId="0" borderId="0" xfId="0" applyFont="1"/>
    <xf numFmtId="0" fontId="33" fillId="0" borderId="4" xfId="0" applyFont="1" applyBorder="1" applyAlignment="1">
      <alignment horizontal="center"/>
    </xf>
    <xf numFmtId="0" fontId="36" fillId="0" borderId="8" xfId="0" applyFont="1" applyBorder="1" applyAlignment="1">
      <alignment horizontal="center"/>
    </xf>
    <xf numFmtId="0" fontId="33" fillId="0" borderId="0" xfId="0" applyFont="1"/>
    <xf numFmtId="169" fontId="15" fillId="33" borderId="0" xfId="31" applyNumberFormat="1" applyFont="1" applyFill="1" applyBorder="1" applyAlignment="1">
      <alignment horizontal="center"/>
    </xf>
    <xf numFmtId="169" fontId="3" fillId="33" borderId="0" xfId="31" applyNumberFormat="1" applyFont="1" applyFill="1" applyBorder="1" applyAlignment="1"/>
    <xf numFmtId="169" fontId="15" fillId="33" borderId="0" xfId="31" applyNumberFormat="1" applyFont="1" applyFill="1" applyBorder="1" applyAlignment="1"/>
    <xf numFmtId="0" fontId="15" fillId="35" borderId="0" xfId="0" applyFont="1" applyFill="1" applyBorder="1" applyAlignment="1">
      <alignment horizontal="center"/>
    </xf>
    <xf numFmtId="0" fontId="15" fillId="35" borderId="0" xfId="0" applyFont="1" applyFill="1" applyBorder="1" applyAlignment="1">
      <alignment horizontal="center" vertical="center"/>
    </xf>
    <xf numFmtId="169" fontId="3" fillId="33" borderId="0" xfId="31" applyNumberFormat="1" applyFont="1" applyFill="1" applyBorder="1" applyAlignment="1">
      <alignment horizontal="center" vertical="center"/>
    </xf>
    <xf numFmtId="0" fontId="33" fillId="0" borderId="0" xfId="0" applyFont="1"/>
    <xf numFmtId="0" fontId="33" fillId="0" borderId="4" xfId="0" applyFont="1" applyBorder="1" applyAlignment="1">
      <alignment horizontal="center"/>
    </xf>
    <xf numFmtId="0" fontId="36" fillId="0" borderId="8" xfId="0" applyFont="1" applyBorder="1" applyAlignment="1">
      <alignment horizontal="center"/>
    </xf>
    <xf numFmtId="167" fontId="16" fillId="0" borderId="0" xfId="39" applyNumberFormat="1" applyFont="1"/>
    <xf numFmtId="0" fontId="33" fillId="0" borderId="0" xfId="0" applyFont="1"/>
    <xf numFmtId="0" fontId="12" fillId="0" borderId="0" xfId="36" applyFont="1" applyFill="1" applyBorder="1"/>
    <xf numFmtId="0" fontId="4" fillId="0" borderId="0" xfId="36" applyFont="1" applyFill="1" applyBorder="1"/>
    <xf numFmtId="3" fontId="12" fillId="0" borderId="0" xfId="36" applyNumberFormat="1" applyFont="1" applyFill="1" applyBorder="1"/>
    <xf numFmtId="166" fontId="12" fillId="0" borderId="0" xfId="36" applyNumberFormat="1" applyFont="1" applyFill="1" applyBorder="1"/>
    <xf numFmtId="3" fontId="12" fillId="0" borderId="0" xfId="36" applyNumberFormat="1" applyFont="1" applyFill="1" applyBorder="1" applyAlignment="1">
      <alignment vertical="center" wrapText="1"/>
    </xf>
    <xf numFmtId="166" fontId="12" fillId="0" borderId="0" xfId="36" applyNumberFormat="1" applyFont="1" applyFill="1" applyBorder="1" applyAlignment="1">
      <alignment vertical="center" wrapText="1"/>
    </xf>
    <xf numFmtId="3" fontId="4" fillId="0" borderId="0" xfId="36" applyNumberFormat="1" applyFont="1" applyFill="1" applyBorder="1"/>
    <xf numFmtId="166" fontId="4" fillId="0" borderId="0" xfId="36" applyNumberFormat="1" applyFont="1" applyFill="1" applyBorder="1"/>
    <xf numFmtId="0" fontId="4" fillId="0" borderId="0" xfId="36" applyFont="1" applyFill="1" applyBorder="1" applyAlignment="1">
      <alignment vertical="center"/>
    </xf>
    <xf numFmtId="0" fontId="4" fillId="0" borderId="0" xfId="36" applyFont="1" applyFill="1" applyBorder="1" applyAlignment="1">
      <alignment horizontal="center"/>
    </xf>
    <xf numFmtId="0" fontId="4" fillId="0" borderId="18" xfId="36" applyFont="1" applyFill="1" applyBorder="1"/>
    <xf numFmtId="3" fontId="4" fillId="0" borderId="18" xfId="36" applyNumberFormat="1" applyFont="1" applyFill="1" applyBorder="1"/>
    <xf numFmtId="0" fontId="33" fillId="0" borderId="0" xfId="0" applyFont="1"/>
    <xf numFmtId="0" fontId="33" fillId="0" borderId="4" xfId="0" applyFont="1" applyBorder="1" applyAlignment="1">
      <alignment horizontal="center"/>
    </xf>
    <xf numFmtId="0" fontId="36" fillId="0" borderId="11"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0" fillId="0" borderId="0" xfId="0" applyBorder="1"/>
    <xf numFmtId="0" fontId="0" fillId="0" borderId="21" xfId="0" applyBorder="1"/>
    <xf numFmtId="0" fontId="0" fillId="0" borderId="7" xfId="0" applyBorder="1"/>
    <xf numFmtId="3" fontId="0" fillId="0" borderId="21" xfId="0" applyNumberFormat="1" applyBorder="1"/>
    <xf numFmtId="0" fontId="33" fillId="0" borderId="0" xfId="0" applyFont="1"/>
    <xf numFmtId="0" fontId="33" fillId="0" borderId="4" xfId="0" applyFont="1" applyBorder="1" applyAlignment="1">
      <alignment horizontal="center" vertical="center"/>
    </xf>
    <xf numFmtId="3" fontId="33" fillId="0" borderId="8" xfId="0" applyNumberFormat="1" applyFont="1" applyBorder="1"/>
    <xf numFmtId="0" fontId="33" fillId="0" borderId="14" xfId="0" applyFont="1" applyFill="1" applyBorder="1"/>
    <xf numFmtId="0" fontId="53" fillId="0" borderId="34" xfId="0" applyFont="1" applyFill="1" applyBorder="1" applyAlignment="1">
      <alignment horizontal="center" vertical="center"/>
    </xf>
    <xf numFmtId="0" fontId="53" fillId="0" borderId="35" xfId="0" applyFont="1" applyFill="1" applyBorder="1" applyAlignment="1">
      <alignment horizontal="center" vertical="center"/>
    </xf>
    <xf numFmtId="3" fontId="53" fillId="0" borderId="35" xfId="0" applyNumberFormat="1" applyFont="1" applyFill="1" applyBorder="1" applyAlignment="1">
      <alignment horizontal="center" vertical="center"/>
    </xf>
    <xf numFmtId="167" fontId="53" fillId="0" borderId="35" xfId="39" applyNumberFormat="1" applyFont="1" applyFill="1" applyBorder="1" applyAlignment="1">
      <alignment horizontal="center" vertical="center"/>
    </xf>
    <xf numFmtId="3" fontId="53" fillId="0" borderId="35" xfId="0" applyNumberFormat="1" applyFont="1" applyFill="1" applyBorder="1" applyAlignment="1">
      <alignment vertical="center"/>
    </xf>
    <xf numFmtId="0" fontId="39" fillId="0" borderId="0" xfId="35" applyFont="1" applyAlignment="1">
      <alignment horizontal="center" wrapText="1"/>
    </xf>
    <xf numFmtId="17" fontId="39" fillId="0" borderId="0" xfId="35" applyNumberFormat="1" applyFont="1" applyAlignment="1">
      <alignment horizontal="center"/>
    </xf>
    <xf numFmtId="0" fontId="39" fillId="0" borderId="0" xfId="35" applyFont="1" applyAlignment="1">
      <alignment horizontal="center"/>
    </xf>
    <xf numFmtId="0" fontId="54" fillId="0" borderId="0" xfId="35" applyFont="1" applyAlignment="1">
      <alignment horizontal="left" wrapText="1"/>
    </xf>
    <xf numFmtId="0" fontId="10" fillId="0" borderId="0" xfId="35" applyFont="1" applyAlignment="1">
      <alignment horizontal="left"/>
    </xf>
    <xf numFmtId="0" fontId="8" fillId="0" borderId="0" xfId="37" applyFont="1" applyBorder="1" applyAlignment="1" applyProtection="1">
      <alignment horizontal="center" vertical="center"/>
    </xf>
    <xf numFmtId="0" fontId="10" fillId="0" borderId="20" xfId="35" applyFont="1" applyBorder="1" applyAlignment="1">
      <alignment horizontal="justify" vertical="center" wrapText="1"/>
    </xf>
    <xf numFmtId="3" fontId="1" fillId="0" borderId="11"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8" xfId="0" applyNumberFormat="1" applyFont="1" applyFill="1" applyBorder="1" applyAlignment="1">
      <alignment horizontal="center" vertical="center"/>
    </xf>
    <xf numFmtId="0" fontId="33" fillId="0" borderId="0" xfId="0" applyFont="1" applyBorder="1" applyAlignment="1">
      <alignment horizontal="justify" vertical="top" wrapText="1"/>
    </xf>
    <xf numFmtId="0" fontId="1" fillId="0" borderId="0"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6"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36" quotePrefix="1" applyFont="1" applyFill="1" applyBorder="1" applyAlignment="1">
      <alignment horizontal="center" vertical="center"/>
    </xf>
    <xf numFmtId="0" fontId="1" fillId="0" borderId="6" xfId="36" quotePrefix="1" applyFont="1" applyFill="1" applyBorder="1" applyAlignment="1">
      <alignment horizontal="center" vertical="center"/>
    </xf>
    <xf numFmtId="0" fontId="1" fillId="0" borderId="9" xfId="36" applyFont="1" applyFill="1" applyBorder="1" applyAlignment="1">
      <alignment horizontal="center" vertical="center" wrapText="1"/>
    </xf>
    <xf numFmtId="0" fontId="1" fillId="0" borderId="0" xfId="36" applyFont="1" applyFill="1" applyBorder="1" applyAlignment="1">
      <alignment horizontal="center" vertical="center" wrapText="1"/>
    </xf>
    <xf numFmtId="0" fontId="1" fillId="0" borderId="11" xfId="36" applyFont="1" applyFill="1" applyBorder="1" applyAlignment="1">
      <alignment horizontal="center"/>
    </xf>
    <xf numFmtId="0" fontId="1" fillId="0" borderId="7" xfId="36" applyFont="1" applyFill="1" applyBorder="1" applyAlignment="1">
      <alignment horizontal="center"/>
    </xf>
    <xf numFmtId="0" fontId="1" fillId="0" borderId="8" xfId="36" applyFont="1" applyFill="1" applyBorder="1" applyAlignment="1">
      <alignment horizontal="center"/>
    </xf>
    <xf numFmtId="0" fontId="1" fillId="0" borderId="20" xfId="36" applyFont="1" applyFill="1" applyBorder="1" applyAlignment="1">
      <alignment horizontal="center"/>
    </xf>
    <xf numFmtId="0" fontId="1" fillId="0" borderId="16" xfId="36" applyFont="1" applyFill="1" applyBorder="1" applyAlignment="1">
      <alignment horizontal="center"/>
    </xf>
    <xf numFmtId="0" fontId="1" fillId="0" borderId="18" xfId="36" quotePrefix="1" applyFont="1" applyFill="1" applyBorder="1" applyAlignment="1">
      <alignment horizontal="center"/>
    </xf>
    <xf numFmtId="0" fontId="1" fillId="0" borderId="17" xfId="36" applyFont="1" applyFill="1" applyBorder="1" applyAlignment="1">
      <alignment horizontal="center"/>
    </xf>
    <xf numFmtId="0" fontId="1" fillId="0" borderId="22" xfId="36" quotePrefix="1" applyFont="1" applyFill="1" applyBorder="1" applyAlignment="1">
      <alignment horizontal="center"/>
    </xf>
    <xf numFmtId="0" fontId="33" fillId="0" borderId="0" xfId="0" applyFont="1" applyBorder="1" applyAlignment="1">
      <alignment horizontal="justify" wrapText="1"/>
    </xf>
    <xf numFmtId="0" fontId="36" fillId="0" borderId="20" xfId="0" applyFont="1" applyBorder="1" applyAlignment="1">
      <alignment horizontal="center" vertical="top"/>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top"/>
    </xf>
    <xf numFmtId="0" fontId="36" fillId="0" borderId="7" xfId="0" applyFont="1" applyBorder="1" applyAlignment="1">
      <alignment horizontal="center" vertical="top"/>
    </xf>
    <xf numFmtId="0" fontId="36" fillId="0" borderId="8" xfId="0" applyFont="1" applyBorder="1" applyAlignment="1">
      <alignment horizontal="center" vertical="top"/>
    </xf>
    <xf numFmtId="0" fontId="36" fillId="0" borderId="10" xfId="0" applyFont="1" applyBorder="1" applyAlignment="1">
      <alignment horizontal="center" vertical="top"/>
    </xf>
    <xf numFmtId="0" fontId="36" fillId="0" borderId="16" xfId="0" applyFont="1" applyBorder="1" applyAlignment="1">
      <alignment horizontal="center" vertical="top"/>
    </xf>
    <xf numFmtId="0" fontId="36"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Border="1" applyAlignment="1">
      <alignment horizontal="center"/>
    </xf>
    <xf numFmtId="0" fontId="47" fillId="0" borderId="4" xfId="0" applyFont="1" applyBorder="1" applyAlignment="1">
      <alignment horizontal="center" vertical="center" wrapText="1"/>
    </xf>
    <xf numFmtId="0" fontId="1" fillId="0" borderId="0" xfId="0" applyFont="1" applyAlignment="1">
      <alignment horizontal="center" vertical="center" wrapText="1"/>
    </xf>
    <xf numFmtId="0" fontId="33" fillId="0" borderId="0" xfId="0" applyFont="1"/>
    <xf numFmtId="0" fontId="33" fillId="0" borderId="0" xfId="0" applyFont="1" applyBorder="1" applyAlignment="1" applyProtection="1">
      <alignment horizontal="left" vertical="center" wrapText="1"/>
    </xf>
    <xf numFmtId="0" fontId="33" fillId="0" borderId="0" xfId="0" applyFont="1" applyBorder="1" applyAlignment="1" applyProtection="1">
      <alignment horizontal="center" vertical="center" wrapText="1"/>
    </xf>
    <xf numFmtId="0" fontId="33" fillId="0" borderId="0" xfId="0" applyFont="1" applyBorder="1" applyAlignment="1">
      <alignment horizontal="left"/>
    </xf>
    <xf numFmtId="0" fontId="46" fillId="0" borderId="0" xfId="0" applyFont="1" applyBorder="1" applyAlignment="1" applyProtection="1">
      <alignment horizontal="left" wrapText="1"/>
    </xf>
    <xf numFmtId="0" fontId="46" fillId="0" borderId="0" xfId="0" applyFont="1" applyBorder="1" applyAlignment="1" applyProtection="1">
      <alignment horizontal="center" wrapText="1"/>
    </xf>
    <xf numFmtId="0" fontId="36" fillId="0" borderId="9" xfId="0" applyFont="1" applyBorder="1" applyAlignment="1">
      <alignment horizontal="center"/>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3" fillId="0" borderId="11"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0" fontId="33" fillId="0" borderId="20" xfId="0" applyFont="1" applyBorder="1" applyAlignment="1">
      <alignment horizontal="center"/>
    </xf>
    <xf numFmtId="0" fontId="33" fillId="0" borderId="11"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5" xfId="0" applyFont="1" applyBorder="1" applyAlignment="1">
      <alignment horizontal="center" wrapText="1"/>
    </xf>
    <xf numFmtId="0" fontId="33" fillId="0" borderId="6" xfId="0" applyFont="1" applyBorder="1" applyAlignment="1">
      <alignment horizontal="center" wrapText="1"/>
    </xf>
    <xf numFmtId="0" fontId="36" fillId="0" borderId="10" xfId="0" applyFont="1" applyBorder="1" applyAlignment="1">
      <alignment horizontal="left" vertical="center"/>
    </xf>
    <xf numFmtId="0" fontId="36" fillId="0" borderId="16"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3" fillId="0" borderId="10" xfId="0" applyFont="1" applyBorder="1" applyAlignment="1">
      <alignment horizontal="center" vertical="center"/>
    </xf>
    <xf numFmtId="0" fontId="33" fillId="0" borderId="16"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6" fillId="0" borderId="0" xfId="0" applyFont="1" applyBorder="1" applyAlignment="1">
      <alignment horizontal="center"/>
    </xf>
    <xf numFmtId="0" fontId="33" fillId="0" borderId="4" xfId="0" applyFont="1" applyBorder="1" applyAlignment="1">
      <alignment horizont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0" xfId="0" applyFont="1" applyAlignment="1">
      <alignment horizontal="left"/>
    </xf>
    <xf numFmtId="0" fontId="36" fillId="0" borderId="4" xfId="0" applyFont="1" applyBorder="1" applyAlignment="1">
      <alignment horizontal="center" vertical="center"/>
    </xf>
    <xf numFmtId="0" fontId="36" fillId="0" borderId="11"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51" fillId="0" borderId="38"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5" fillId="0" borderId="36" xfId="0" applyFont="1" applyBorder="1" applyAlignment="1">
      <alignment horizontal="left" vertical="center"/>
    </xf>
    <xf numFmtId="0" fontId="55" fillId="0" borderId="37" xfId="0" applyFont="1" applyBorder="1" applyAlignment="1">
      <alignment horizontal="left" vertical="center"/>
    </xf>
    <xf numFmtId="0" fontId="55" fillId="0" borderId="32" xfId="0" applyFont="1" applyBorder="1" applyAlignment="1">
      <alignment horizontal="left" vertical="center"/>
    </xf>
    <xf numFmtId="0" fontId="53" fillId="0" borderId="38" xfId="0" applyFont="1" applyFill="1" applyBorder="1" applyAlignment="1">
      <alignment horizontal="center" vertical="center"/>
    </xf>
    <xf numFmtId="0" fontId="53" fillId="0" borderId="34"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37" xfId="0" applyFont="1" applyFill="1" applyBorder="1" applyAlignment="1">
      <alignment horizontal="center" vertical="center"/>
    </xf>
    <xf numFmtId="0" fontId="39" fillId="0" borderId="32"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32" xfId="0" applyFont="1" applyFill="1" applyBorder="1" applyAlignment="1">
      <alignment horizontal="center" vertical="center"/>
    </xf>
    <xf numFmtId="0" fontId="31" fillId="0" borderId="39" xfId="0" applyFont="1" applyFill="1" applyBorder="1" applyAlignment="1">
      <alignment horizontal="center" vertical="center"/>
    </xf>
    <xf numFmtId="0" fontId="31" fillId="0" borderId="40" xfId="0" applyFont="1" applyFill="1" applyBorder="1" applyAlignment="1">
      <alignment horizontal="center" vertical="center"/>
    </xf>
    <xf numFmtId="0" fontId="0" fillId="0" borderId="23" xfId="0" applyFont="1" applyBorder="1" applyAlignment="1">
      <alignment horizont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0]" xfId="32" builtinId="6"/>
    <cellStyle name="Millares 2" xfId="33" xr:uid="{00000000-0005-0000-0000-000020000000}"/>
    <cellStyle name="Neutral" xfId="34" builtinId="28" customBuiltin="1"/>
    <cellStyle name="Normal" xfId="0" builtinId="0"/>
    <cellStyle name="Normal 10" xfId="35" xr:uid="{00000000-0005-0000-0000-000023000000}"/>
    <cellStyle name="Normal 2" xfId="36" xr:uid="{00000000-0005-0000-0000-000024000000}"/>
    <cellStyle name="Normal_indice" xfId="37" xr:uid="{00000000-0005-0000-0000-000025000000}"/>
    <cellStyle name="Notas" xfId="38" builtinId="10" customBuiltin="1"/>
    <cellStyle name="Porcentaje" xfId="39" builtinId="5"/>
    <cellStyle name="Porcentual 2" xfId="40" xr:uid="{00000000-0005-0000-0000-000028000000}"/>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1 </a:t>
            </a:r>
          </a:p>
          <a:p>
            <a:pPr>
              <a:defRPr sz="1400" b="1" i="0" u="none" strike="noStrike" baseline="0">
                <a:solidFill>
                  <a:srgbClr val="000000"/>
                </a:solidFill>
                <a:latin typeface="Calibri"/>
                <a:ea typeface="Calibri"/>
                <a:cs typeface="Calibri"/>
              </a:defRPr>
            </a:pPr>
            <a:r>
              <a:rPr lang="es-ES" sz="1000"/>
              <a:t>Chile. Volumen de exportaciones de vino con denominación de origen</a:t>
            </a:r>
          </a:p>
        </c:rich>
      </c:tx>
      <c:overlay val="0"/>
    </c:title>
    <c:autoTitleDeleted val="0"/>
    <c:plotArea>
      <c:layout>
        <c:manualLayout>
          <c:layoutTarget val="inner"/>
          <c:xMode val="edge"/>
          <c:yMode val="edge"/>
          <c:x val="0.13694169416941748"/>
          <c:y val="0.20325351454355867"/>
          <c:w val="0.81245324532453245"/>
          <c:h val="0.42440657246611296"/>
        </c:manualLayout>
      </c:layout>
      <c:lineChart>
        <c:grouping val="standard"/>
        <c:varyColors val="0"/>
        <c:ser>
          <c:idx val="0"/>
          <c:order val="0"/>
          <c:tx>
            <c:strRef>
              <c:f>'Gráficos_Vino_ DO'!$U$5</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DO'!$V$5:$AG$5</c:f>
              <c:numCache>
                <c:formatCode>0.0</c:formatCode>
                <c:ptCount val="12"/>
                <c:pt idx="0">
                  <c:v>25.086905999999999</c:v>
                </c:pt>
                <c:pt idx="1">
                  <c:v>17.922975999999998</c:v>
                </c:pt>
                <c:pt idx="2">
                  <c:v>25.649045999999998</c:v>
                </c:pt>
                <c:pt idx="3">
                  <c:v>27.884159</c:v>
                </c:pt>
                <c:pt idx="4">
                  <c:v>31.448319000000001</c:v>
                </c:pt>
                <c:pt idx="5">
                  <c:v>32.096744000000001</c:v>
                </c:pt>
                <c:pt idx="6">
                  <c:v>32.328881000000003</c:v>
                </c:pt>
                <c:pt idx="7">
                  <c:v>29.168165999999999</c:v>
                </c:pt>
                <c:pt idx="8">
                  <c:v>32.810115000000003</c:v>
                </c:pt>
                <c:pt idx="9">
                  <c:v>34.084606000000001</c:v>
                </c:pt>
                <c:pt idx="10">
                  <c:v>34.706122000000001</c:v>
                </c:pt>
                <c:pt idx="11">
                  <c:v>25.226969</c:v>
                </c:pt>
              </c:numCache>
            </c:numRef>
          </c:val>
          <c:smooth val="0"/>
          <c:extLst>
            <c:ext xmlns:c16="http://schemas.microsoft.com/office/drawing/2014/chart" uri="{C3380CC4-5D6E-409C-BE32-E72D297353CC}">
              <c16:uniqueId val="{00000000-EFB4-459D-ABB4-C7D1D7DDFF1D}"/>
            </c:ext>
          </c:extLst>
        </c:ser>
        <c:ser>
          <c:idx val="1"/>
          <c:order val="1"/>
          <c:tx>
            <c:strRef>
              <c:f>'Gráficos_Vino_ DO'!$U$6</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29.668348000000002</c:v>
                </c:pt>
                <c:pt idx="1">
                  <c:v>22.036866</c:v>
                </c:pt>
                <c:pt idx="2">
                  <c:v>23.303070999999999</c:v>
                </c:pt>
                <c:pt idx="3">
                  <c:v>29.163777</c:v>
                </c:pt>
                <c:pt idx="4">
                  <c:v>34.598492</c:v>
                </c:pt>
                <c:pt idx="5">
                  <c:v>32.676822000000001</c:v>
                </c:pt>
                <c:pt idx="6">
                  <c:v>36.505577000000002</c:v>
                </c:pt>
                <c:pt idx="7">
                  <c:v>38.797026000000002</c:v>
                </c:pt>
                <c:pt idx="8">
                  <c:v>36.279777000000003</c:v>
                </c:pt>
                <c:pt idx="9">
                  <c:v>33.687766000000003</c:v>
                </c:pt>
                <c:pt idx="10">
                  <c:v>35.577100999999999</c:v>
                </c:pt>
                <c:pt idx="11">
                  <c:v>30.260974000000001</c:v>
                </c:pt>
              </c:numCache>
            </c:numRef>
          </c:val>
          <c:smooth val="0"/>
          <c:extLst>
            <c:ext xmlns:c16="http://schemas.microsoft.com/office/drawing/2014/chart" uri="{C3380CC4-5D6E-409C-BE32-E72D297353CC}">
              <c16:uniqueId val="{00000001-EFB4-459D-ABB4-C7D1D7DDFF1D}"/>
            </c:ext>
          </c:extLst>
        </c:ser>
        <c:ser>
          <c:idx val="2"/>
          <c:order val="2"/>
          <c:tx>
            <c:strRef>
              <c:f>'Gráficos_Vino_ DO'!$U$7</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30.865767000000002</c:v>
                </c:pt>
                <c:pt idx="1">
                  <c:v>24.687384999999999</c:v>
                </c:pt>
                <c:pt idx="2">
                  <c:v>31.152663</c:v>
                </c:pt>
                <c:pt idx="3">
                  <c:v>30.823920000000001</c:v>
                </c:pt>
                <c:pt idx="4">
                  <c:v>33.895693000000001</c:v>
                </c:pt>
                <c:pt idx="5">
                  <c:v>31.222189</c:v>
                </c:pt>
                <c:pt idx="6">
                  <c:v>30.669917000000002</c:v>
                </c:pt>
                <c:pt idx="7">
                  <c:v>34.028027999999999</c:v>
                </c:pt>
                <c:pt idx="8">
                  <c:v>36.462873000000002</c:v>
                </c:pt>
                <c:pt idx="9">
                  <c:v>38.170371000000003</c:v>
                </c:pt>
              </c:numCache>
            </c:numRef>
          </c:val>
          <c:smooth val="0"/>
          <c:extLst>
            <c:ext xmlns:c16="http://schemas.microsoft.com/office/drawing/2014/chart" uri="{C3380CC4-5D6E-409C-BE32-E72D297353CC}">
              <c16:uniqueId val="{00000002-EFB4-459D-ABB4-C7D1D7DDFF1D}"/>
            </c:ext>
          </c:extLst>
        </c:ser>
        <c:dLbls>
          <c:showLegendKey val="0"/>
          <c:showVal val="0"/>
          <c:showCatName val="0"/>
          <c:showSerName val="0"/>
          <c:showPercent val="0"/>
          <c:showBubbleSize val="0"/>
        </c:dLbls>
        <c:marker val="1"/>
        <c:smooth val="0"/>
        <c:axId val="1182616847"/>
        <c:axId val="1"/>
      </c:lineChart>
      <c:catAx>
        <c:axId val="118261684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layout>
            <c:manualLayout>
              <c:xMode val="edge"/>
              <c:yMode val="edge"/>
              <c:x val="4.1666623355248913E-2"/>
              <c:y val="0.2965393880559451"/>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1684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orientation="landscape" horizontalDpi="-2" verticalDpi="-2"/>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a:t>
            </a:r>
            <a:r>
              <a:rPr lang="es-ES" sz="1000" baseline="0"/>
              <a:t> 10 </a:t>
            </a:r>
          </a:p>
          <a:p>
            <a:pPr>
              <a:defRPr sz="1400" b="1" i="0" u="none" strike="noStrike" baseline="0">
                <a:solidFill>
                  <a:srgbClr val="000000"/>
                </a:solidFill>
                <a:latin typeface="Calibri"/>
                <a:ea typeface="Calibri"/>
                <a:cs typeface="Calibri"/>
              </a:defRPr>
            </a:pPr>
            <a:r>
              <a:rPr lang="es-ES" sz="1000" baseline="0"/>
              <a:t> Valor de e</a:t>
            </a:r>
            <a:r>
              <a:rPr lang="es-ES" sz="1000"/>
              <a:t>xportaciones de vino espumoso</a:t>
            </a:r>
          </a:p>
        </c:rich>
      </c:tx>
      <c:overlay val="0"/>
    </c:title>
    <c:autoTitleDeleted val="0"/>
    <c:plotArea>
      <c:layout>
        <c:manualLayout>
          <c:layoutTarget val="inner"/>
          <c:xMode val="edge"/>
          <c:yMode val="edge"/>
          <c:x val="0.14028566396467218"/>
          <c:y val="0.19587467408158094"/>
          <c:w val="0.75060358862670862"/>
          <c:h val="0.45410358358670511"/>
        </c:manualLayout>
      </c:layout>
      <c:lineChart>
        <c:grouping val="standard"/>
        <c:varyColors val="0"/>
        <c:ser>
          <c:idx val="0"/>
          <c:order val="0"/>
          <c:tx>
            <c:strRef>
              <c:f>Gráficos_Vino_espumoso!$S$8</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Gráficos_Vino_espumoso!$T$8:$AE$8</c:f>
              <c:numCache>
                <c:formatCode>#,##0.0</c:formatCode>
                <c:ptCount val="12"/>
                <c:pt idx="0">
                  <c:v>531.93700000000001</c:v>
                </c:pt>
                <c:pt idx="1">
                  <c:v>272.51900000000001</c:v>
                </c:pt>
                <c:pt idx="2">
                  <c:v>263.04199999999997</c:v>
                </c:pt>
                <c:pt idx="3">
                  <c:v>500.48399999999998</c:v>
                </c:pt>
                <c:pt idx="4">
                  <c:v>424.65</c:v>
                </c:pt>
                <c:pt idx="5">
                  <c:v>547.65800000000002</c:v>
                </c:pt>
                <c:pt idx="6">
                  <c:v>1090.2919999999999</c:v>
                </c:pt>
                <c:pt idx="7">
                  <c:v>654.851</c:v>
                </c:pt>
                <c:pt idx="8">
                  <c:v>815.73099999999999</c:v>
                </c:pt>
                <c:pt idx="9">
                  <c:v>1951.1089999999999</c:v>
                </c:pt>
                <c:pt idx="10">
                  <c:v>1553.84</c:v>
                </c:pt>
                <c:pt idx="11">
                  <c:v>960.19200000000001</c:v>
                </c:pt>
              </c:numCache>
            </c:numRef>
          </c:val>
          <c:smooth val="0"/>
          <c:extLst>
            <c:ext xmlns:c16="http://schemas.microsoft.com/office/drawing/2014/chart" uri="{C3380CC4-5D6E-409C-BE32-E72D297353CC}">
              <c16:uniqueId val="{00000000-0E93-42A6-AAED-F44997EA870E}"/>
            </c:ext>
          </c:extLst>
        </c:ser>
        <c:ser>
          <c:idx val="1"/>
          <c:order val="1"/>
          <c:tx>
            <c:strRef>
              <c:f>Gráficos_Vino_espumoso!$S$9</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Gráficos_Vino_espumoso!$T$9:$AE$9</c:f>
              <c:numCache>
                <c:formatCode>0.0</c:formatCode>
                <c:ptCount val="12"/>
                <c:pt idx="0">
                  <c:v>505.57600000000002</c:v>
                </c:pt>
                <c:pt idx="1">
                  <c:v>555.50099999999998</c:v>
                </c:pt>
                <c:pt idx="2">
                  <c:v>448.20800000000003</c:v>
                </c:pt>
                <c:pt idx="3">
                  <c:v>634.39400000000001</c:v>
                </c:pt>
                <c:pt idx="4">
                  <c:v>585.86199999999997</c:v>
                </c:pt>
                <c:pt idx="5">
                  <c:v>606.85900000000004</c:v>
                </c:pt>
                <c:pt idx="6">
                  <c:v>1148.6949999999999</c:v>
                </c:pt>
                <c:pt idx="7">
                  <c:v>1624.7909999999999</c:v>
                </c:pt>
                <c:pt idx="8">
                  <c:v>1791.8889999999999</c:v>
                </c:pt>
                <c:pt idx="9">
                  <c:v>1650.838</c:v>
                </c:pt>
                <c:pt idx="10">
                  <c:v>2105.1129999999998</c:v>
                </c:pt>
                <c:pt idx="11">
                  <c:v>1213.354</c:v>
                </c:pt>
              </c:numCache>
            </c:numRef>
          </c:val>
          <c:smooth val="0"/>
          <c:extLst>
            <c:ext xmlns:c16="http://schemas.microsoft.com/office/drawing/2014/chart" uri="{C3380CC4-5D6E-409C-BE32-E72D297353CC}">
              <c16:uniqueId val="{00000001-0E93-42A6-AAED-F44997EA870E}"/>
            </c:ext>
          </c:extLst>
        </c:ser>
        <c:ser>
          <c:idx val="2"/>
          <c:order val="2"/>
          <c:tx>
            <c:strRef>
              <c:f>Gráficos_Vino_espumoso!$S$10</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Gráficos_Vino_espumoso!$T$10:$AE$10</c:f>
              <c:numCache>
                <c:formatCode>0.0</c:formatCode>
                <c:ptCount val="12"/>
                <c:pt idx="0">
                  <c:v>976.50400000000002</c:v>
                </c:pt>
                <c:pt idx="1">
                  <c:v>961.95699999999999</c:v>
                </c:pt>
                <c:pt idx="2">
                  <c:v>778.01</c:v>
                </c:pt>
                <c:pt idx="3">
                  <c:v>662.08100000000002</c:v>
                </c:pt>
                <c:pt idx="4">
                  <c:v>1063.7249999999999</c:v>
                </c:pt>
                <c:pt idx="5">
                  <c:v>1126.8399999999999</c:v>
                </c:pt>
                <c:pt idx="6">
                  <c:v>747.43</c:v>
                </c:pt>
                <c:pt idx="7">
                  <c:v>1220.202</c:v>
                </c:pt>
                <c:pt idx="8">
                  <c:v>2111.174</c:v>
                </c:pt>
                <c:pt idx="9">
                  <c:v>1703.088</c:v>
                </c:pt>
              </c:numCache>
            </c:numRef>
          </c:val>
          <c:smooth val="0"/>
          <c:extLst>
            <c:ext xmlns:c16="http://schemas.microsoft.com/office/drawing/2014/chart" uri="{C3380CC4-5D6E-409C-BE32-E72D297353CC}">
              <c16:uniqueId val="{00000002-0E93-42A6-AAED-F44997EA870E}"/>
            </c:ext>
          </c:extLst>
        </c:ser>
        <c:dLbls>
          <c:showLegendKey val="0"/>
          <c:showVal val="0"/>
          <c:showCatName val="0"/>
          <c:showSerName val="0"/>
          <c:showPercent val="0"/>
          <c:showBubbleSize val="0"/>
        </c:dLbls>
        <c:marker val="1"/>
        <c:smooth val="0"/>
        <c:axId val="1182625999"/>
        <c:axId val="1"/>
      </c:lineChart>
      <c:catAx>
        <c:axId val="118262599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2599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33" l="0.70000000000000062" r="0.70000000000000062" t="0.7500000000000023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sz="1000"/>
              <a:t>Gráfico</a:t>
            </a:r>
            <a:r>
              <a:rPr lang="es-ES" sz="1000" baseline="0"/>
              <a:t> 11 </a:t>
            </a:r>
          </a:p>
          <a:p>
            <a:pPr>
              <a:defRPr sz="1800" b="1" i="0" u="none" strike="noStrike" baseline="0">
                <a:solidFill>
                  <a:srgbClr val="000000"/>
                </a:solidFill>
                <a:latin typeface="Calibri"/>
                <a:ea typeface="Calibri"/>
                <a:cs typeface="Calibri"/>
              </a:defRPr>
            </a:pPr>
            <a:r>
              <a:rPr lang="es-ES" sz="1000"/>
              <a:t>Precio medio de exportac ión de vino espumoso (en dólares)</a:t>
            </a:r>
          </a:p>
        </c:rich>
      </c:tx>
      <c:overlay val="0"/>
    </c:title>
    <c:autoTitleDeleted val="0"/>
    <c:plotArea>
      <c:layout>
        <c:manualLayout>
          <c:layoutTarget val="inner"/>
          <c:xMode val="edge"/>
          <c:yMode val="edge"/>
          <c:x val="0.13493766937669391"/>
          <c:y val="0.20465526291972125"/>
          <c:w val="0.79568563685636862"/>
          <c:h val="0.42503466377047838"/>
        </c:manualLayout>
      </c:layout>
      <c:lineChart>
        <c:grouping val="standard"/>
        <c:varyColors val="0"/>
        <c:ser>
          <c:idx val="0"/>
          <c:order val="0"/>
          <c:tx>
            <c:strRef>
              <c:f>Gráficos_Vino_espumoso!$S$15</c:f>
              <c:strCache>
                <c:ptCount val="1"/>
                <c:pt idx="0">
                  <c:v>2009</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Gráficos_Vino_espumoso!$T$15:$AE$15</c:f>
              <c:numCache>
                <c:formatCode>0.00</c:formatCode>
                <c:ptCount val="12"/>
                <c:pt idx="0">
                  <c:v>4.4461096112536671</c:v>
                </c:pt>
                <c:pt idx="1">
                  <c:v>4.0999413260316846</c:v>
                </c:pt>
                <c:pt idx="2">
                  <c:v>4.1552848996098133</c:v>
                </c:pt>
                <c:pt idx="3">
                  <c:v>4.3168245096517097</c:v>
                </c:pt>
                <c:pt idx="4">
                  <c:v>4.3137952052011377</c:v>
                </c:pt>
                <c:pt idx="5">
                  <c:v>3.8669312131953171</c:v>
                </c:pt>
                <c:pt idx="6">
                  <c:v>3.6081117751788678</c:v>
                </c:pt>
                <c:pt idx="7">
                  <c:v>3.9249063502052803</c:v>
                </c:pt>
                <c:pt idx="8">
                  <c:v>3.5060172092183643</c:v>
                </c:pt>
                <c:pt idx="9">
                  <c:v>3.7553825425849294</c:v>
                </c:pt>
                <c:pt idx="10">
                  <c:v>3.9469218967496769</c:v>
                </c:pt>
                <c:pt idx="11">
                  <c:v>4.4081497736684083</c:v>
                </c:pt>
              </c:numCache>
            </c:numRef>
          </c:val>
          <c:smooth val="0"/>
          <c:extLst>
            <c:ext xmlns:c16="http://schemas.microsoft.com/office/drawing/2014/chart" uri="{C3380CC4-5D6E-409C-BE32-E72D297353CC}">
              <c16:uniqueId val="{00000000-6A65-4F62-8F5E-D2325AD1DFFC}"/>
            </c:ext>
          </c:extLst>
        </c:ser>
        <c:ser>
          <c:idx val="1"/>
          <c:order val="1"/>
          <c:tx>
            <c:strRef>
              <c:f>Gráficos_Vino_espumoso!$S$16</c:f>
              <c:strCache>
                <c:ptCount val="1"/>
                <c:pt idx="0">
                  <c:v>2010</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Gráficos_Vino_espumoso!$T$16:$AE$16</c:f>
              <c:numCache>
                <c:formatCode>0.00</c:formatCode>
                <c:ptCount val="12"/>
                <c:pt idx="0">
                  <c:v>4.269094041054827</c:v>
                </c:pt>
                <c:pt idx="1">
                  <c:v>4.2830674572272294</c:v>
                </c:pt>
                <c:pt idx="2">
                  <c:v>4.0252539313330162</c:v>
                </c:pt>
                <c:pt idx="3">
                  <c:v>3.9450155153007604</c:v>
                </c:pt>
                <c:pt idx="4">
                  <c:v>3.8306656205047731</c:v>
                </c:pt>
                <c:pt idx="5">
                  <c:v>3.8442130201503839</c:v>
                </c:pt>
                <c:pt idx="6">
                  <c:v>3.5886177185451773</c:v>
                </c:pt>
                <c:pt idx="7">
                  <c:v>4.0045818309085037</c:v>
                </c:pt>
                <c:pt idx="8">
                  <c:v>4.2957773153564371</c:v>
                </c:pt>
                <c:pt idx="9">
                  <c:v>3.9972251547230484</c:v>
                </c:pt>
                <c:pt idx="10">
                  <c:v>3.5655828779907788</c:v>
                </c:pt>
                <c:pt idx="11">
                  <c:v>3.6869078511567981</c:v>
                </c:pt>
              </c:numCache>
            </c:numRef>
          </c:val>
          <c:smooth val="0"/>
          <c:extLst>
            <c:ext xmlns:c16="http://schemas.microsoft.com/office/drawing/2014/chart" uri="{C3380CC4-5D6E-409C-BE32-E72D297353CC}">
              <c16:uniqueId val="{00000001-6A65-4F62-8F5E-D2325AD1DFFC}"/>
            </c:ext>
          </c:extLst>
        </c:ser>
        <c:ser>
          <c:idx val="2"/>
          <c:order val="2"/>
          <c:tx>
            <c:strRef>
              <c:f>Gráficos_Vino_espumoso!$S$17</c:f>
              <c:strCache>
                <c:ptCount val="1"/>
                <c:pt idx="0">
                  <c:v>2011</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Gráficos_Vino_espumoso!$T$17:$AE$17</c:f>
              <c:numCache>
                <c:formatCode>0.00</c:formatCode>
                <c:ptCount val="12"/>
                <c:pt idx="0">
                  <c:v>3.3066186280551815</c:v>
                </c:pt>
                <c:pt idx="1">
                  <c:v>4.1610556230832119</c:v>
                </c:pt>
                <c:pt idx="2">
                  <c:v>3.7547114266272219</c:v>
                </c:pt>
                <c:pt idx="3">
                  <c:v>4.1643981231051796</c:v>
                </c:pt>
                <c:pt idx="4">
                  <c:v>4.0318576355986808</c:v>
                </c:pt>
                <c:pt idx="5">
                  <c:v>3.9417089927101263</c:v>
                </c:pt>
                <c:pt idx="6">
                  <c:v>4.1332382184766132</c:v>
                </c:pt>
                <c:pt idx="7">
                  <c:v>3.5923266474126283</c:v>
                </c:pt>
                <c:pt idx="8">
                  <c:v>3.9179106693489123</c:v>
                </c:pt>
                <c:pt idx="9">
                  <c:v>3.8140164018865303</c:v>
                </c:pt>
              </c:numCache>
            </c:numRef>
          </c:val>
          <c:smooth val="0"/>
          <c:extLst>
            <c:ext xmlns:c16="http://schemas.microsoft.com/office/drawing/2014/chart" uri="{C3380CC4-5D6E-409C-BE32-E72D297353CC}">
              <c16:uniqueId val="{00000002-6A65-4F62-8F5E-D2325AD1DFFC}"/>
            </c:ext>
          </c:extLst>
        </c:ser>
        <c:dLbls>
          <c:showLegendKey val="0"/>
          <c:showVal val="0"/>
          <c:showCatName val="0"/>
          <c:showSerName val="0"/>
          <c:showPercent val="0"/>
          <c:showBubbleSize val="0"/>
        </c:dLbls>
        <c:marker val="1"/>
        <c:smooth val="0"/>
        <c:axId val="1185571535"/>
        <c:axId val="1"/>
      </c:lineChart>
      <c:catAx>
        <c:axId val="118557153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7153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a:t>
            </a:r>
            <a:r>
              <a:rPr lang="es-ES" sz="1000" baseline="0"/>
              <a:t> 12 </a:t>
            </a:r>
          </a:p>
          <a:p>
            <a:pPr>
              <a:defRPr sz="1200" b="1" i="0" u="none" strike="noStrike" baseline="0">
                <a:solidFill>
                  <a:srgbClr val="000000"/>
                </a:solidFill>
                <a:latin typeface="Calibri"/>
                <a:ea typeface="Calibri"/>
                <a:cs typeface="Calibri"/>
              </a:defRPr>
            </a:pPr>
            <a:r>
              <a:rPr lang="es-ES" sz="1000"/>
              <a:t>Precio medio de exportación de vino espumoso (en</a:t>
            </a:r>
            <a:r>
              <a:rPr lang="es-ES" sz="1000" baseline="0"/>
              <a:t> p</a:t>
            </a:r>
            <a:r>
              <a:rPr lang="es-ES" sz="1000"/>
              <a:t>esos)</a:t>
            </a:r>
          </a:p>
        </c:rich>
      </c:tx>
      <c:overlay val="0"/>
    </c:title>
    <c:autoTitleDeleted val="0"/>
    <c:plotArea>
      <c:layout>
        <c:manualLayout>
          <c:layoutTarget val="inner"/>
          <c:xMode val="edge"/>
          <c:yMode val="edge"/>
          <c:x val="0.13960005813605547"/>
          <c:y val="0.2075175742892279"/>
          <c:w val="0.7648516248172561"/>
          <c:h val="0.42165519519850231"/>
        </c:manualLayout>
      </c:layout>
      <c:lineChart>
        <c:grouping val="standard"/>
        <c:varyColors val="0"/>
        <c:ser>
          <c:idx val="0"/>
          <c:order val="0"/>
          <c:tx>
            <c:strRef>
              <c:f>Gráficos_Vino_espumoso!$S$22</c:f>
              <c:strCache>
                <c:ptCount val="1"/>
                <c:pt idx="0">
                  <c:v>2009</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Gráficos_Vino_espumoso!$T$22:$AE$22</c:f>
              <c:numCache>
                <c:formatCode>#,##0</c:formatCode>
                <c:ptCount val="12"/>
                <c:pt idx="0">
                  <c:v>2769.970748907147</c:v>
                </c:pt>
                <c:pt idx="1">
                  <c:v>2484.564443575201</c:v>
                </c:pt>
                <c:pt idx="2">
                  <c:v>2463.7930755256466</c:v>
                </c:pt>
                <c:pt idx="3">
                  <c:v>2517.4857175386837</c:v>
                </c:pt>
                <c:pt idx="4">
                  <c:v>2440.4002234863879</c:v>
                </c:pt>
                <c:pt idx="5">
                  <c:v>2138.7223153940663</c:v>
                </c:pt>
                <c:pt idx="6">
                  <c:v>1949.8957655421636</c:v>
                </c:pt>
                <c:pt idx="7">
                  <c:v>2146.4527848002635</c:v>
                </c:pt>
                <c:pt idx="8">
                  <c:v>1925.0488690655275</c:v>
                </c:pt>
                <c:pt idx="9">
                  <c:v>2049.8004532191321</c:v>
                </c:pt>
                <c:pt idx="10">
                  <c:v>2004.1680007315508</c:v>
                </c:pt>
                <c:pt idx="11">
                  <c:v>2210.4667040060235</c:v>
                </c:pt>
              </c:numCache>
            </c:numRef>
          </c:val>
          <c:smooth val="0"/>
          <c:extLst>
            <c:ext xmlns:c16="http://schemas.microsoft.com/office/drawing/2014/chart" uri="{C3380CC4-5D6E-409C-BE32-E72D297353CC}">
              <c16:uniqueId val="{00000000-1335-4FD2-8133-4714081838DA}"/>
            </c:ext>
          </c:extLst>
        </c:ser>
        <c:ser>
          <c:idx val="1"/>
          <c:order val="1"/>
          <c:tx>
            <c:strRef>
              <c:f>Gráficos_Vino_espumoso!$S$23</c:f>
              <c:strCache>
                <c:ptCount val="1"/>
                <c:pt idx="0">
                  <c:v>2010</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Gráficos_Vino_espumoso!$T$23:$AE$23</c:f>
              <c:numCache>
                <c:formatCode>#,##0</c:formatCode>
                <c:ptCount val="12"/>
                <c:pt idx="0">
                  <c:v>2137.3646225945099</c:v>
                </c:pt>
                <c:pt idx="1">
                  <c:v>2280.9904050209329</c:v>
                </c:pt>
                <c:pt idx="2">
                  <c:v>2105.8518467161807</c:v>
                </c:pt>
                <c:pt idx="3">
                  <c:v>2053.8539775758818</c:v>
                </c:pt>
                <c:pt idx="4">
                  <c:v>2042.5492155093502</c:v>
                </c:pt>
                <c:pt idx="5">
                  <c:v>2063.0738015241063</c:v>
                </c:pt>
                <c:pt idx="6">
                  <c:v>1908.1398133048417</c:v>
                </c:pt>
                <c:pt idx="7">
                  <c:v>2039.613618118319</c:v>
                </c:pt>
                <c:pt idx="8">
                  <c:v>2121.8132893740049</c:v>
                </c:pt>
                <c:pt idx="9">
                  <c:v>1934.8168638921445</c:v>
                </c:pt>
                <c:pt idx="10">
                  <c:v>1719.7519337125125</c:v>
                </c:pt>
                <c:pt idx="11">
                  <c:v>1750.4701095722246</c:v>
                </c:pt>
              </c:numCache>
            </c:numRef>
          </c:val>
          <c:smooth val="0"/>
          <c:extLst>
            <c:ext xmlns:c16="http://schemas.microsoft.com/office/drawing/2014/chart" uri="{C3380CC4-5D6E-409C-BE32-E72D297353CC}">
              <c16:uniqueId val="{00000001-1335-4FD2-8133-4714081838DA}"/>
            </c:ext>
          </c:extLst>
        </c:ser>
        <c:ser>
          <c:idx val="2"/>
          <c:order val="2"/>
          <c:tx>
            <c:strRef>
              <c:f>Gráficos_Vino_espumoso!$S$24</c:f>
              <c:strCache>
                <c:ptCount val="1"/>
                <c:pt idx="0">
                  <c:v>2011</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Gráficos_Vino_espumoso!$T$24:$AE$24</c:f>
              <c:numCache>
                <c:formatCode>#,##0</c:formatCode>
                <c:ptCount val="12"/>
                <c:pt idx="0">
                  <c:v>1618.391421315328</c:v>
                </c:pt>
                <c:pt idx="1">
                  <c:v>1979.3725493444531</c:v>
                </c:pt>
                <c:pt idx="2">
                  <c:v>1800.9473357817469</c:v>
                </c:pt>
                <c:pt idx="3">
                  <c:v>1962.7641233819331</c:v>
                </c:pt>
                <c:pt idx="4">
                  <c:v>1885.8207718985711</c:v>
                </c:pt>
                <c:pt idx="5" formatCode="0">
                  <c:v>1850.2776182680605</c:v>
                </c:pt>
                <c:pt idx="6">
                  <c:v>1913.4413008615634</c:v>
                </c:pt>
                <c:pt idx="7">
                  <c:v>1676.8621557457409</c:v>
                </c:pt>
                <c:pt idx="8">
                  <c:v>1895.0542116573754</c:v>
                </c:pt>
                <c:pt idx="9">
                  <c:v>1951.784753501413</c:v>
                </c:pt>
              </c:numCache>
            </c:numRef>
          </c:val>
          <c:smooth val="0"/>
          <c:extLst>
            <c:ext xmlns:c16="http://schemas.microsoft.com/office/drawing/2014/chart" uri="{C3380CC4-5D6E-409C-BE32-E72D297353CC}">
              <c16:uniqueId val="{00000002-1335-4FD2-8133-4714081838DA}"/>
            </c:ext>
          </c:extLst>
        </c:ser>
        <c:dLbls>
          <c:showLegendKey val="0"/>
          <c:showVal val="0"/>
          <c:showCatName val="0"/>
          <c:showSerName val="0"/>
          <c:showPercent val="0"/>
          <c:showBubbleSize val="0"/>
        </c:dLbls>
        <c:marker val="1"/>
        <c:smooth val="0"/>
        <c:axId val="1185573615"/>
        <c:axId val="1"/>
      </c:lineChart>
      <c:catAx>
        <c:axId val="11855736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7361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13 </a:t>
            </a:r>
          </a:p>
          <a:p>
            <a:pPr>
              <a:defRPr sz="1400" b="1" i="0" u="none" strike="noStrike" baseline="0">
                <a:solidFill>
                  <a:srgbClr val="000000"/>
                </a:solidFill>
                <a:latin typeface="Calibri"/>
                <a:ea typeface="Calibri"/>
                <a:cs typeface="Calibri"/>
              </a:defRPr>
            </a:pPr>
            <a:r>
              <a:rPr lang="es-ES" sz="1000"/>
              <a:t>Precios de vinos en el mercado nacional</a:t>
            </a:r>
          </a:p>
        </c:rich>
      </c:tx>
      <c:layout>
        <c:manualLayout>
          <c:xMode val="edge"/>
          <c:yMode val="edge"/>
          <c:x val="0.29906565133305707"/>
          <c:y val="5.2840241816619771E-4"/>
        </c:manualLayout>
      </c:layout>
      <c:overlay val="0"/>
    </c:title>
    <c:autoTitleDeleted val="0"/>
    <c:plotArea>
      <c:layout>
        <c:manualLayout>
          <c:layoutTarget val="inner"/>
          <c:xMode val="edge"/>
          <c:yMode val="edge"/>
          <c:x val="0.13157894736842121"/>
          <c:y val="0.11411411411411411"/>
          <c:w val="0.82565789473684215"/>
          <c:h val="0.44744744744744747"/>
        </c:manualLayout>
      </c:layout>
      <c:lineChart>
        <c:grouping val="standard"/>
        <c:varyColors val="0"/>
        <c:ser>
          <c:idx val="0"/>
          <c:order val="0"/>
          <c:tx>
            <c:strRef>
              <c:f>'Precios vinos nac.'!$X$3</c:f>
              <c:strCache>
                <c:ptCount val="1"/>
                <c:pt idx="0">
                  <c:v>Tinto genérico</c:v>
                </c:pt>
              </c:strCache>
            </c:strRef>
          </c:tx>
          <c:cat>
            <c:numRef>
              <c:f>'Precios vinos nac.'!$W$4:$W$24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nac.'!$X$4:$X$24</c:f>
              <c:numCache>
                <c:formatCode>#,##0</c:formatCode>
                <c:ptCount val="21"/>
                <c:pt idx="0">
                  <c:v>7500</c:v>
                </c:pt>
                <c:pt idx="1">
                  <c:v>8000</c:v>
                </c:pt>
                <c:pt idx="2">
                  <c:v>8500</c:v>
                </c:pt>
                <c:pt idx="3">
                  <c:v>10500</c:v>
                </c:pt>
                <c:pt idx="4">
                  <c:v>10500</c:v>
                </c:pt>
                <c:pt idx="5">
                  <c:v>11250</c:v>
                </c:pt>
                <c:pt idx="6">
                  <c:v>13500</c:v>
                </c:pt>
                <c:pt idx="7">
                  <c:v>14000</c:v>
                </c:pt>
                <c:pt idx="8">
                  <c:v>14500</c:v>
                </c:pt>
                <c:pt idx="9">
                  <c:v>14000</c:v>
                </c:pt>
                <c:pt idx="10">
                  <c:v>14000</c:v>
                </c:pt>
                <c:pt idx="11">
                  <c:v>14000</c:v>
                </c:pt>
                <c:pt idx="12">
                  <c:v>14000</c:v>
                </c:pt>
                <c:pt idx="13">
                  <c:v>14000</c:v>
                </c:pt>
                <c:pt idx="14">
                  <c:v>14000</c:v>
                </c:pt>
                <c:pt idx="15">
                  <c:v>14000</c:v>
                </c:pt>
                <c:pt idx="16">
                  <c:v>14500</c:v>
                </c:pt>
                <c:pt idx="17">
                  <c:v>14000</c:v>
                </c:pt>
                <c:pt idx="18">
                  <c:v>12500</c:v>
                </c:pt>
                <c:pt idx="19">
                  <c:v>12500</c:v>
                </c:pt>
                <c:pt idx="20">
                  <c:v>11000</c:v>
                </c:pt>
              </c:numCache>
            </c:numRef>
          </c:val>
          <c:smooth val="0"/>
          <c:extLst>
            <c:ext xmlns:c16="http://schemas.microsoft.com/office/drawing/2014/chart" uri="{C3380CC4-5D6E-409C-BE32-E72D297353CC}">
              <c16:uniqueId val="{00000000-B94D-4EDD-B5D6-59D16893C370}"/>
            </c:ext>
          </c:extLst>
        </c:ser>
        <c:ser>
          <c:idx val="1"/>
          <c:order val="1"/>
          <c:tx>
            <c:strRef>
              <c:f>'Precios vinos nac.'!$Y$3</c:f>
              <c:strCache>
                <c:ptCount val="1"/>
                <c:pt idx="0">
                  <c:v>Cabernet</c:v>
                </c:pt>
              </c:strCache>
            </c:strRef>
          </c:tx>
          <c:cat>
            <c:numRef>
              <c:f>'Precios vinos nac.'!$W$4:$W$24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nac.'!$Y$4:$Y$24</c:f>
              <c:numCache>
                <c:formatCode>#,##0</c:formatCode>
                <c:ptCount val="21"/>
                <c:pt idx="0">
                  <c:v>10500</c:v>
                </c:pt>
                <c:pt idx="1">
                  <c:v>12000</c:v>
                </c:pt>
                <c:pt idx="2">
                  <c:v>13500</c:v>
                </c:pt>
                <c:pt idx="3">
                  <c:v>14500</c:v>
                </c:pt>
                <c:pt idx="4">
                  <c:v>15500</c:v>
                </c:pt>
                <c:pt idx="5">
                  <c:v>16500</c:v>
                </c:pt>
                <c:pt idx="6">
                  <c:v>17500</c:v>
                </c:pt>
                <c:pt idx="7">
                  <c:v>18000</c:v>
                </c:pt>
                <c:pt idx="8">
                  <c:v>20000</c:v>
                </c:pt>
                <c:pt idx="9">
                  <c:v>19500</c:v>
                </c:pt>
                <c:pt idx="10">
                  <c:v>18000</c:v>
                </c:pt>
                <c:pt idx="11">
                  <c:v>18000</c:v>
                </c:pt>
                <c:pt idx="12">
                  <c:v>18000</c:v>
                </c:pt>
                <c:pt idx="13">
                  <c:v>18500</c:v>
                </c:pt>
                <c:pt idx="14">
                  <c:v>18500</c:v>
                </c:pt>
                <c:pt idx="15">
                  <c:v>19500</c:v>
                </c:pt>
                <c:pt idx="16">
                  <c:v>20250</c:v>
                </c:pt>
                <c:pt idx="17">
                  <c:v>22000</c:v>
                </c:pt>
                <c:pt idx="18">
                  <c:v>20000</c:v>
                </c:pt>
                <c:pt idx="19">
                  <c:v>19000</c:v>
                </c:pt>
                <c:pt idx="20">
                  <c:v>17500</c:v>
                </c:pt>
              </c:numCache>
            </c:numRef>
          </c:val>
          <c:smooth val="0"/>
          <c:extLst>
            <c:ext xmlns:c16="http://schemas.microsoft.com/office/drawing/2014/chart" uri="{C3380CC4-5D6E-409C-BE32-E72D297353CC}">
              <c16:uniqueId val="{00000001-B94D-4EDD-B5D6-59D16893C370}"/>
            </c:ext>
          </c:extLst>
        </c:ser>
        <c:ser>
          <c:idx val="2"/>
          <c:order val="2"/>
          <c:tx>
            <c:strRef>
              <c:f>'Precios vinos nac.'!$Z$3</c:f>
              <c:strCache>
                <c:ptCount val="1"/>
                <c:pt idx="0">
                  <c:v>País</c:v>
                </c:pt>
              </c:strCache>
            </c:strRef>
          </c:tx>
          <c:cat>
            <c:numRef>
              <c:f>'Precios vinos nac.'!$W$4:$W$24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nac.'!$Z$4:$Z$24</c:f>
              <c:numCache>
                <c:formatCode>#,##0</c:formatCode>
                <c:ptCount val="21"/>
                <c:pt idx="0">
                  <c:v>6750</c:v>
                </c:pt>
                <c:pt idx="1">
                  <c:v>7250</c:v>
                </c:pt>
                <c:pt idx="2">
                  <c:v>7750</c:v>
                </c:pt>
                <c:pt idx="3">
                  <c:v>9000</c:v>
                </c:pt>
                <c:pt idx="4">
                  <c:v>10750</c:v>
                </c:pt>
                <c:pt idx="5">
                  <c:v>11000</c:v>
                </c:pt>
                <c:pt idx="6">
                  <c:v>12000</c:v>
                </c:pt>
                <c:pt idx="7">
                  <c:v>12500</c:v>
                </c:pt>
                <c:pt idx="8">
                  <c:v>12500</c:v>
                </c:pt>
                <c:pt idx="9">
                  <c:v>13000</c:v>
                </c:pt>
                <c:pt idx="10">
                  <c:v>13000</c:v>
                </c:pt>
                <c:pt idx="11">
                  <c:v>13500</c:v>
                </c:pt>
                <c:pt idx="12">
                  <c:v>13500</c:v>
                </c:pt>
                <c:pt idx="13">
                  <c:v>13500</c:v>
                </c:pt>
                <c:pt idx="14">
                  <c:v>13500</c:v>
                </c:pt>
                <c:pt idx="15">
                  <c:v>14250</c:v>
                </c:pt>
                <c:pt idx="16">
                  <c:v>13000</c:v>
                </c:pt>
                <c:pt idx="17">
                  <c:v>12500</c:v>
                </c:pt>
                <c:pt idx="18">
                  <c:v>11000</c:v>
                </c:pt>
                <c:pt idx="19">
                  <c:v>10000</c:v>
                </c:pt>
                <c:pt idx="20">
                  <c:v>9500</c:v>
                </c:pt>
              </c:numCache>
            </c:numRef>
          </c:val>
          <c:smooth val="0"/>
          <c:extLst>
            <c:ext xmlns:c16="http://schemas.microsoft.com/office/drawing/2014/chart" uri="{C3380CC4-5D6E-409C-BE32-E72D297353CC}">
              <c16:uniqueId val="{00000002-B94D-4EDD-B5D6-59D16893C370}"/>
            </c:ext>
          </c:extLst>
        </c:ser>
        <c:ser>
          <c:idx val="3"/>
          <c:order val="3"/>
          <c:tx>
            <c:strRef>
              <c:f>'Precios vinos nac.'!$AA$3</c:f>
              <c:strCache>
                <c:ptCount val="1"/>
                <c:pt idx="0">
                  <c:v>Semillón</c:v>
                </c:pt>
              </c:strCache>
            </c:strRef>
          </c:tx>
          <c:cat>
            <c:numRef>
              <c:f>'Precios vinos nac.'!$W$4:$W$24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nac.'!$AA$4:$AA$24</c:f>
              <c:numCache>
                <c:formatCode>#,##0</c:formatCode>
                <c:ptCount val="21"/>
                <c:pt idx="0">
                  <c:v>8500</c:v>
                </c:pt>
                <c:pt idx="1">
                  <c:v>9750</c:v>
                </c:pt>
                <c:pt idx="2">
                  <c:v>11000</c:v>
                </c:pt>
                <c:pt idx="3">
                  <c:v>11500</c:v>
                </c:pt>
                <c:pt idx="4">
                  <c:v>11500</c:v>
                </c:pt>
                <c:pt idx="5">
                  <c:v>15500</c:v>
                </c:pt>
                <c:pt idx="6">
                  <c:v>17000</c:v>
                </c:pt>
                <c:pt idx="7">
                  <c:v>16000</c:v>
                </c:pt>
                <c:pt idx="8">
                  <c:v>16000</c:v>
                </c:pt>
                <c:pt idx="9">
                  <c:v>15000</c:v>
                </c:pt>
                <c:pt idx="10">
                  <c:v>15000</c:v>
                </c:pt>
                <c:pt idx="11">
                  <c:v>15500</c:v>
                </c:pt>
                <c:pt idx="12">
                  <c:v>15500</c:v>
                </c:pt>
                <c:pt idx="13">
                  <c:v>15500</c:v>
                </c:pt>
                <c:pt idx="14">
                  <c:v>15500</c:v>
                </c:pt>
                <c:pt idx="15">
                  <c:v>16750</c:v>
                </c:pt>
                <c:pt idx="16">
                  <c:v>16750</c:v>
                </c:pt>
                <c:pt idx="17">
                  <c:v>17000</c:v>
                </c:pt>
                <c:pt idx="18">
                  <c:v>16000</c:v>
                </c:pt>
                <c:pt idx="19">
                  <c:v>14000</c:v>
                </c:pt>
                <c:pt idx="20">
                  <c:v>12500</c:v>
                </c:pt>
              </c:numCache>
            </c:numRef>
          </c:val>
          <c:smooth val="0"/>
          <c:extLst>
            <c:ext xmlns:c16="http://schemas.microsoft.com/office/drawing/2014/chart" uri="{C3380CC4-5D6E-409C-BE32-E72D297353CC}">
              <c16:uniqueId val="{00000003-B94D-4EDD-B5D6-59D16893C370}"/>
            </c:ext>
          </c:extLst>
        </c:ser>
        <c:dLbls>
          <c:showLegendKey val="0"/>
          <c:showVal val="0"/>
          <c:showCatName val="0"/>
          <c:showSerName val="0"/>
          <c:showPercent val="0"/>
          <c:showBubbleSize val="0"/>
        </c:dLbls>
        <c:marker val="1"/>
        <c:smooth val="0"/>
        <c:axId val="1182613935"/>
        <c:axId val="1"/>
      </c:lineChart>
      <c:dateAx>
        <c:axId val="1182613935"/>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arroba</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13935"/>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a:t>
            </a:r>
            <a:r>
              <a:rPr lang="es-ES" sz="1000" baseline="0"/>
              <a:t> 14 </a:t>
            </a:r>
          </a:p>
          <a:p>
            <a:pPr>
              <a:defRPr sz="1200" b="1" i="0" u="none" strike="noStrike" baseline="0">
                <a:solidFill>
                  <a:srgbClr val="000000"/>
                </a:solidFill>
                <a:latin typeface="Calibri"/>
                <a:ea typeface="Calibri"/>
                <a:cs typeface="Calibri"/>
              </a:defRPr>
            </a:pPr>
            <a:r>
              <a:rPr lang="es-ES" sz="1000"/>
              <a:t>Precios de vinos en el mercado nacional</a:t>
            </a:r>
          </a:p>
        </c:rich>
      </c:tx>
      <c:overlay val="0"/>
    </c:title>
    <c:autoTitleDeleted val="0"/>
    <c:plotArea>
      <c:layout>
        <c:manualLayout>
          <c:layoutTarget val="inner"/>
          <c:xMode val="edge"/>
          <c:yMode val="edge"/>
          <c:x val="0.15625000000000044"/>
          <c:y val="0.15972222222222288"/>
          <c:w val="0.81041666666666656"/>
          <c:h val="0.37152777777777979"/>
        </c:manualLayout>
      </c:layout>
      <c:lineChart>
        <c:grouping val="standard"/>
        <c:varyColors val="0"/>
        <c:ser>
          <c:idx val="0"/>
          <c:order val="0"/>
          <c:tx>
            <c:strRef>
              <c:f>'Precios vinos nac.'!$AC$3</c:f>
              <c:strCache>
                <c:ptCount val="1"/>
                <c:pt idx="0">
                  <c:v>Tinto genérico</c:v>
                </c:pt>
              </c:strCache>
            </c:strRef>
          </c:tx>
          <c:cat>
            <c:numRef>
              <c:f>'Precios vinos nac.'!$AB$4:$AB$24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nac.'!$AC$4:$AC$24</c:f>
              <c:numCache>
                <c:formatCode>0</c:formatCode>
                <c:ptCount val="21"/>
                <c:pt idx="0">
                  <c:v>187.5</c:v>
                </c:pt>
                <c:pt idx="1">
                  <c:v>200</c:v>
                </c:pt>
                <c:pt idx="2">
                  <c:v>212.5</c:v>
                </c:pt>
                <c:pt idx="3">
                  <c:v>262.5</c:v>
                </c:pt>
                <c:pt idx="4">
                  <c:v>262.5</c:v>
                </c:pt>
                <c:pt idx="5">
                  <c:v>281.25</c:v>
                </c:pt>
                <c:pt idx="6">
                  <c:v>337.5</c:v>
                </c:pt>
                <c:pt idx="7">
                  <c:v>350</c:v>
                </c:pt>
                <c:pt idx="8">
                  <c:v>362.5</c:v>
                </c:pt>
                <c:pt idx="9">
                  <c:v>350</c:v>
                </c:pt>
                <c:pt idx="10">
                  <c:v>350</c:v>
                </c:pt>
                <c:pt idx="11">
                  <c:v>350</c:v>
                </c:pt>
                <c:pt idx="12">
                  <c:v>350</c:v>
                </c:pt>
                <c:pt idx="13">
                  <c:v>350</c:v>
                </c:pt>
                <c:pt idx="14">
                  <c:v>350</c:v>
                </c:pt>
                <c:pt idx="15">
                  <c:v>350</c:v>
                </c:pt>
                <c:pt idx="16">
                  <c:v>362.5</c:v>
                </c:pt>
                <c:pt idx="17" formatCode="General">
                  <c:v>350</c:v>
                </c:pt>
                <c:pt idx="18" formatCode="General">
                  <c:v>312.5</c:v>
                </c:pt>
                <c:pt idx="19" formatCode="General">
                  <c:v>312.5</c:v>
                </c:pt>
                <c:pt idx="20" formatCode="General">
                  <c:v>275</c:v>
                </c:pt>
              </c:numCache>
            </c:numRef>
          </c:val>
          <c:smooth val="0"/>
          <c:extLst>
            <c:ext xmlns:c16="http://schemas.microsoft.com/office/drawing/2014/chart" uri="{C3380CC4-5D6E-409C-BE32-E72D297353CC}">
              <c16:uniqueId val="{00000000-16E4-47FB-9D29-139EC8C0C313}"/>
            </c:ext>
          </c:extLst>
        </c:ser>
        <c:ser>
          <c:idx val="1"/>
          <c:order val="1"/>
          <c:tx>
            <c:strRef>
              <c:f>'Precios vinos nac.'!$AD$3</c:f>
              <c:strCache>
                <c:ptCount val="1"/>
                <c:pt idx="0">
                  <c:v>Cabernet</c:v>
                </c:pt>
              </c:strCache>
            </c:strRef>
          </c:tx>
          <c:cat>
            <c:numRef>
              <c:f>'Precios vinos nac.'!$AB$4:$AB$24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nac.'!$AD$4:$AD$24</c:f>
              <c:numCache>
                <c:formatCode>0</c:formatCode>
                <c:ptCount val="21"/>
                <c:pt idx="0">
                  <c:v>262.5</c:v>
                </c:pt>
                <c:pt idx="1">
                  <c:v>300</c:v>
                </c:pt>
                <c:pt idx="2">
                  <c:v>337.5</c:v>
                </c:pt>
                <c:pt idx="3">
                  <c:v>362.5</c:v>
                </c:pt>
                <c:pt idx="4">
                  <c:v>387.5</c:v>
                </c:pt>
                <c:pt idx="5">
                  <c:v>412.5</c:v>
                </c:pt>
                <c:pt idx="6">
                  <c:v>437.5</c:v>
                </c:pt>
                <c:pt idx="7">
                  <c:v>450</c:v>
                </c:pt>
                <c:pt idx="8">
                  <c:v>500</c:v>
                </c:pt>
                <c:pt idx="9">
                  <c:v>487.5</c:v>
                </c:pt>
                <c:pt idx="10">
                  <c:v>450</c:v>
                </c:pt>
                <c:pt idx="11">
                  <c:v>450</c:v>
                </c:pt>
                <c:pt idx="12">
                  <c:v>450</c:v>
                </c:pt>
                <c:pt idx="13">
                  <c:v>462.5</c:v>
                </c:pt>
                <c:pt idx="14">
                  <c:v>462.5</c:v>
                </c:pt>
                <c:pt idx="15">
                  <c:v>487.5</c:v>
                </c:pt>
                <c:pt idx="16">
                  <c:v>506.25</c:v>
                </c:pt>
                <c:pt idx="17" formatCode="General">
                  <c:v>550</c:v>
                </c:pt>
                <c:pt idx="18" formatCode="General">
                  <c:v>500</c:v>
                </c:pt>
                <c:pt idx="19" formatCode="General">
                  <c:v>475</c:v>
                </c:pt>
                <c:pt idx="20" formatCode="General">
                  <c:v>437.5</c:v>
                </c:pt>
              </c:numCache>
            </c:numRef>
          </c:val>
          <c:smooth val="0"/>
          <c:extLst>
            <c:ext xmlns:c16="http://schemas.microsoft.com/office/drawing/2014/chart" uri="{C3380CC4-5D6E-409C-BE32-E72D297353CC}">
              <c16:uniqueId val="{00000001-16E4-47FB-9D29-139EC8C0C313}"/>
            </c:ext>
          </c:extLst>
        </c:ser>
        <c:ser>
          <c:idx val="2"/>
          <c:order val="2"/>
          <c:tx>
            <c:strRef>
              <c:f>'Precios vinos nac.'!$AE$3</c:f>
              <c:strCache>
                <c:ptCount val="1"/>
                <c:pt idx="0">
                  <c:v>País</c:v>
                </c:pt>
              </c:strCache>
            </c:strRef>
          </c:tx>
          <c:cat>
            <c:numRef>
              <c:f>'Precios vinos nac.'!$AB$4:$AB$24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nac.'!$AE$4:$AE$24</c:f>
              <c:numCache>
                <c:formatCode>0</c:formatCode>
                <c:ptCount val="21"/>
                <c:pt idx="0">
                  <c:v>168.75</c:v>
                </c:pt>
                <c:pt idx="1">
                  <c:v>181.25</c:v>
                </c:pt>
                <c:pt idx="2">
                  <c:v>193.75</c:v>
                </c:pt>
                <c:pt idx="3">
                  <c:v>225</c:v>
                </c:pt>
                <c:pt idx="4">
                  <c:v>268.75</c:v>
                </c:pt>
                <c:pt idx="5">
                  <c:v>275</c:v>
                </c:pt>
                <c:pt idx="6">
                  <c:v>300</c:v>
                </c:pt>
                <c:pt idx="7">
                  <c:v>312.5</c:v>
                </c:pt>
                <c:pt idx="8">
                  <c:v>312.5</c:v>
                </c:pt>
                <c:pt idx="9">
                  <c:v>325</c:v>
                </c:pt>
                <c:pt idx="10">
                  <c:v>325</c:v>
                </c:pt>
                <c:pt idx="11">
                  <c:v>337.5</c:v>
                </c:pt>
                <c:pt idx="12">
                  <c:v>337.5</c:v>
                </c:pt>
                <c:pt idx="13">
                  <c:v>337.5</c:v>
                </c:pt>
                <c:pt idx="14">
                  <c:v>337.5</c:v>
                </c:pt>
                <c:pt idx="15">
                  <c:v>356.25</c:v>
                </c:pt>
                <c:pt idx="16">
                  <c:v>325</c:v>
                </c:pt>
                <c:pt idx="17" formatCode="General">
                  <c:v>312.5</c:v>
                </c:pt>
                <c:pt idx="18" formatCode="General">
                  <c:v>275</c:v>
                </c:pt>
                <c:pt idx="19" formatCode="General">
                  <c:v>250</c:v>
                </c:pt>
                <c:pt idx="20" formatCode="General">
                  <c:v>237.5</c:v>
                </c:pt>
              </c:numCache>
            </c:numRef>
          </c:val>
          <c:smooth val="0"/>
          <c:extLst>
            <c:ext xmlns:c16="http://schemas.microsoft.com/office/drawing/2014/chart" uri="{C3380CC4-5D6E-409C-BE32-E72D297353CC}">
              <c16:uniqueId val="{00000002-16E4-47FB-9D29-139EC8C0C313}"/>
            </c:ext>
          </c:extLst>
        </c:ser>
        <c:ser>
          <c:idx val="3"/>
          <c:order val="3"/>
          <c:tx>
            <c:strRef>
              <c:f>'Precios vinos nac.'!$AF$3</c:f>
              <c:strCache>
                <c:ptCount val="1"/>
                <c:pt idx="0">
                  <c:v>Semillón</c:v>
                </c:pt>
              </c:strCache>
            </c:strRef>
          </c:tx>
          <c:cat>
            <c:numRef>
              <c:f>'Precios vinos nac.'!$AB$4:$AB$24</c:f>
              <c:numCache>
                <c:formatCode>mmm\-yy</c:formatCode>
                <c:ptCount val="2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numCache>
            </c:numRef>
          </c:cat>
          <c:val>
            <c:numRef>
              <c:f>'Precios vinos nac.'!$AF$4:$AF$24</c:f>
              <c:numCache>
                <c:formatCode>0</c:formatCode>
                <c:ptCount val="21"/>
                <c:pt idx="0">
                  <c:v>212.5</c:v>
                </c:pt>
                <c:pt idx="1">
                  <c:v>243.75</c:v>
                </c:pt>
                <c:pt idx="2">
                  <c:v>275</c:v>
                </c:pt>
                <c:pt idx="3">
                  <c:v>287.5</c:v>
                </c:pt>
                <c:pt idx="4">
                  <c:v>287.5</c:v>
                </c:pt>
                <c:pt idx="5">
                  <c:v>387.5</c:v>
                </c:pt>
                <c:pt idx="6">
                  <c:v>425</c:v>
                </c:pt>
                <c:pt idx="7">
                  <c:v>400</c:v>
                </c:pt>
                <c:pt idx="8">
                  <c:v>400</c:v>
                </c:pt>
                <c:pt idx="9">
                  <c:v>375</c:v>
                </c:pt>
                <c:pt idx="10">
                  <c:v>375</c:v>
                </c:pt>
                <c:pt idx="11">
                  <c:v>387.5</c:v>
                </c:pt>
                <c:pt idx="12">
                  <c:v>387.5</c:v>
                </c:pt>
                <c:pt idx="13">
                  <c:v>387.5</c:v>
                </c:pt>
                <c:pt idx="14">
                  <c:v>387.5</c:v>
                </c:pt>
                <c:pt idx="15">
                  <c:v>418.75</c:v>
                </c:pt>
                <c:pt idx="16">
                  <c:v>418.75</c:v>
                </c:pt>
                <c:pt idx="17" formatCode="General">
                  <c:v>425</c:v>
                </c:pt>
                <c:pt idx="18" formatCode="General">
                  <c:v>400</c:v>
                </c:pt>
                <c:pt idx="19" formatCode="General">
                  <c:v>350</c:v>
                </c:pt>
                <c:pt idx="20" formatCode="General">
                  <c:v>312.5</c:v>
                </c:pt>
              </c:numCache>
            </c:numRef>
          </c:val>
          <c:smooth val="0"/>
          <c:extLst>
            <c:ext xmlns:c16="http://schemas.microsoft.com/office/drawing/2014/chart" uri="{C3380CC4-5D6E-409C-BE32-E72D297353CC}">
              <c16:uniqueId val="{00000003-16E4-47FB-9D29-139EC8C0C313}"/>
            </c:ext>
          </c:extLst>
        </c:ser>
        <c:dLbls>
          <c:showLegendKey val="0"/>
          <c:showVal val="0"/>
          <c:showCatName val="0"/>
          <c:showSerName val="0"/>
          <c:showPercent val="0"/>
          <c:showBubbleSize val="0"/>
        </c:dLbls>
        <c:marker val="1"/>
        <c:smooth val="0"/>
        <c:axId val="1182616015"/>
        <c:axId val="1"/>
      </c:lineChart>
      <c:dateAx>
        <c:axId val="1182616015"/>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16015"/>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050">
                <a:latin typeface="+mn-lt"/>
                <a:cs typeface="Arial" pitchFamily="34" charset="0"/>
              </a:rPr>
              <a:t>Gráfico  15</a:t>
            </a:r>
          </a:p>
          <a:p>
            <a:pPr>
              <a:defRPr sz="1100"/>
            </a:pPr>
            <a:r>
              <a:rPr lang="en-US" sz="1050">
                <a:latin typeface="+mn-lt"/>
                <a:cs typeface="Arial" pitchFamily="34" charset="0"/>
              </a:rPr>
              <a:t>Producción de vinos con</a:t>
            </a:r>
            <a:r>
              <a:rPr lang="en-US" sz="1050" baseline="0">
                <a:latin typeface="+mn-lt"/>
                <a:cs typeface="Arial" pitchFamily="34" charset="0"/>
              </a:rPr>
              <a:t> DO año 2011 por variedades</a:t>
            </a:r>
            <a:endParaRPr lang="en-US" sz="1050">
              <a:latin typeface="+mn-lt"/>
              <a:cs typeface="Arial" pitchFamily="34" charset="0"/>
            </a:endParaRPr>
          </a:p>
        </c:rich>
      </c:tx>
      <c:overlay val="0"/>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29722375064562712"/>
          <c:y val="0.42150680028632787"/>
          <c:w val="0.51117815092390551"/>
          <c:h val="0.48484848484848497"/>
        </c:manualLayout>
      </c:layout>
      <c:pie3DChart>
        <c:varyColors val="1"/>
        <c:ser>
          <c:idx val="0"/>
          <c:order val="0"/>
          <c:explosion val="25"/>
          <c:dPt>
            <c:idx val="0"/>
            <c:bubble3D val="0"/>
            <c:extLst>
              <c:ext xmlns:c16="http://schemas.microsoft.com/office/drawing/2014/chart" uri="{C3380CC4-5D6E-409C-BE32-E72D297353CC}">
                <c16:uniqueId val="{00000000-2F68-4954-BA98-C1C01846EFB0}"/>
              </c:ext>
            </c:extLst>
          </c:dPt>
          <c:dPt>
            <c:idx val="1"/>
            <c:bubble3D val="0"/>
            <c:extLst>
              <c:ext xmlns:c16="http://schemas.microsoft.com/office/drawing/2014/chart" uri="{C3380CC4-5D6E-409C-BE32-E72D297353CC}">
                <c16:uniqueId val="{00000001-2F68-4954-BA98-C1C01846EFB0}"/>
              </c:ext>
            </c:extLst>
          </c:dPt>
          <c:dPt>
            <c:idx val="2"/>
            <c:bubble3D val="0"/>
            <c:extLst>
              <c:ext xmlns:c16="http://schemas.microsoft.com/office/drawing/2014/chart" uri="{C3380CC4-5D6E-409C-BE32-E72D297353CC}">
                <c16:uniqueId val="{00000002-2F68-4954-BA98-C1C01846EFB0}"/>
              </c:ext>
            </c:extLst>
          </c:dPt>
          <c:dPt>
            <c:idx val="3"/>
            <c:bubble3D val="0"/>
            <c:extLst>
              <c:ext xmlns:c16="http://schemas.microsoft.com/office/drawing/2014/chart" uri="{C3380CC4-5D6E-409C-BE32-E72D297353CC}">
                <c16:uniqueId val="{00000003-2F68-4954-BA98-C1C01846EFB0}"/>
              </c:ext>
            </c:extLst>
          </c:dPt>
          <c:dPt>
            <c:idx val="4"/>
            <c:bubble3D val="0"/>
            <c:extLst>
              <c:ext xmlns:c16="http://schemas.microsoft.com/office/drawing/2014/chart" uri="{C3380CC4-5D6E-409C-BE32-E72D297353CC}">
                <c16:uniqueId val="{00000004-2F68-4954-BA98-C1C01846EFB0}"/>
              </c:ext>
            </c:extLst>
          </c:dPt>
          <c:dPt>
            <c:idx val="5"/>
            <c:bubble3D val="0"/>
            <c:extLst>
              <c:ext xmlns:c16="http://schemas.microsoft.com/office/drawing/2014/chart" uri="{C3380CC4-5D6E-409C-BE32-E72D297353CC}">
                <c16:uniqueId val="{00000005-2F68-4954-BA98-C1C01846EFB0}"/>
              </c:ext>
            </c:extLst>
          </c:dPt>
          <c:dPt>
            <c:idx val="6"/>
            <c:bubble3D val="0"/>
            <c:extLst>
              <c:ext xmlns:c16="http://schemas.microsoft.com/office/drawing/2014/chart" uri="{C3380CC4-5D6E-409C-BE32-E72D297353CC}">
                <c16:uniqueId val="{00000006-2F68-4954-BA98-C1C01846EFB0}"/>
              </c:ext>
            </c:extLst>
          </c:dPt>
          <c:dPt>
            <c:idx val="7"/>
            <c:bubble3D val="0"/>
            <c:extLst>
              <c:ext xmlns:c16="http://schemas.microsoft.com/office/drawing/2014/chart" uri="{C3380CC4-5D6E-409C-BE32-E72D297353CC}">
                <c16:uniqueId val="{00000007-2F68-4954-BA98-C1C01846EFB0}"/>
              </c:ext>
            </c:extLst>
          </c:dPt>
          <c:dPt>
            <c:idx val="8"/>
            <c:bubble3D val="0"/>
            <c:extLst>
              <c:ext xmlns:c16="http://schemas.microsoft.com/office/drawing/2014/chart" uri="{C3380CC4-5D6E-409C-BE32-E72D297353CC}">
                <c16:uniqueId val="{00000008-2F68-4954-BA98-C1C01846EFB0}"/>
              </c:ext>
            </c:extLst>
          </c:dPt>
          <c:dPt>
            <c:idx val="9"/>
            <c:bubble3D val="0"/>
            <c:extLst>
              <c:ext xmlns:c16="http://schemas.microsoft.com/office/drawing/2014/chart" uri="{C3380CC4-5D6E-409C-BE32-E72D297353CC}">
                <c16:uniqueId val="{00000009-2F68-4954-BA98-C1C01846EFB0}"/>
              </c:ext>
            </c:extLst>
          </c:dPt>
          <c:dPt>
            <c:idx val="10"/>
            <c:bubble3D val="0"/>
            <c:extLst>
              <c:ext xmlns:c16="http://schemas.microsoft.com/office/drawing/2014/chart" uri="{C3380CC4-5D6E-409C-BE32-E72D297353CC}">
                <c16:uniqueId val="{0000000A-2F68-4954-BA98-C1C01846EFB0}"/>
              </c:ext>
            </c:extLst>
          </c:dPt>
          <c:dLbls>
            <c:dLbl>
              <c:idx val="0"/>
              <c:layout>
                <c:manualLayout>
                  <c:x val="0"/>
                  <c:y val="-5.6818181818181844E-2"/>
                </c:manualLayout>
              </c:layout>
              <c:tx>
                <c:rich>
                  <a:bodyPr/>
                  <a:lstStyle/>
                  <a:p>
                    <a:r>
                      <a:rPr lang="en-US"/>
                      <a:t>Cabernet Sauvignon; 280.694.094; 34%</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68-4954-BA98-C1C01846EFB0}"/>
                </c:ext>
              </c:extLst>
            </c:dLbl>
            <c:dLbl>
              <c:idx val="1"/>
              <c:layout>
                <c:manualLayout>
                  <c:x val="-3.2278088144009946E-2"/>
                  <c:y val="6.8181818181818177E-2"/>
                </c:manualLayout>
              </c:layout>
              <c:tx>
                <c:rich>
                  <a:bodyPr/>
                  <a:lstStyle/>
                  <a:p>
                    <a:r>
                      <a:rPr lang="en-US"/>
                      <a:t>Sauvignon Blanc; 110.657.320; 13%</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68-4954-BA98-C1C01846EFB0}"/>
                </c:ext>
              </c:extLst>
            </c:dLbl>
            <c:dLbl>
              <c:idx val="2"/>
              <c:layout>
                <c:manualLayout>
                  <c:x val="-3.7243947858473028E-2"/>
                  <c:y val="7.5757575757575794E-3"/>
                </c:manualLayout>
              </c:layout>
              <c:tx>
                <c:rich>
                  <a:bodyPr/>
                  <a:lstStyle/>
                  <a:p>
                    <a:r>
                      <a:rPr lang="en-US"/>
                      <a:t>Merlot; 97.274.232; 12%</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68-4954-BA98-C1C01846EFB0}"/>
                </c:ext>
              </c:extLst>
            </c:dLbl>
            <c:dLbl>
              <c:idx val="3"/>
              <c:layout>
                <c:manualLayout>
                  <c:x val="-7.2005161366002435E-2"/>
                  <c:y val="2.1885588165115738E-2"/>
                </c:manualLayout>
              </c:layout>
              <c:tx>
                <c:rich>
                  <a:bodyPr/>
                  <a:lstStyle/>
                  <a:p>
                    <a:r>
                      <a:rPr lang="en-US"/>
                      <a:t>Chardonnay; 77.852.939; 10%</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68-4954-BA98-C1C01846EFB0}"/>
                </c:ext>
              </c:extLst>
            </c:dLbl>
            <c:dLbl>
              <c:idx val="4"/>
              <c:layout>
                <c:manualLayout>
                  <c:x val="-2.9795353793066377E-2"/>
                  <c:y val="-3.5353435934144535E-2"/>
                </c:manualLayout>
              </c:layout>
              <c:tx>
                <c:rich>
                  <a:bodyPr/>
                  <a:lstStyle/>
                  <a:p>
                    <a:r>
                      <a:rPr lang="en-US"/>
                      <a:t>Carménère; 69.553.821; 8%</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68-4954-BA98-C1C01846EFB0}"/>
                </c:ext>
              </c:extLst>
            </c:dLbl>
            <c:dLbl>
              <c:idx val="5"/>
              <c:layout>
                <c:manualLayout>
                  <c:x val="-7.9453755431409062E-2"/>
                  <c:y val="4.5454545454545463E-2"/>
                </c:manualLayout>
              </c:layout>
              <c:tx>
                <c:rich>
                  <a:bodyPr/>
                  <a:lstStyle/>
                  <a:p>
                    <a:r>
                      <a:rPr lang="en-US"/>
                      <a:t>Syrah; 58.875.832; 7%</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68-4954-BA98-C1C01846EFB0}"/>
                </c:ext>
              </c:extLst>
            </c:dLbl>
            <c:dLbl>
              <c:idx val="6"/>
              <c:layout>
                <c:manualLayout>
                  <c:x val="-0.18673177026056101"/>
                  <c:y val="2.3989799570508234E-2"/>
                </c:manualLayout>
              </c:layout>
              <c:tx>
                <c:rich>
                  <a:bodyPr/>
                  <a:lstStyle/>
                  <a:p>
                    <a:r>
                      <a:rPr lang="en-US"/>
                      <a:t>Pedro Jiménez; 35.226.743; 4%</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68-4954-BA98-C1C01846EFB0}"/>
                </c:ext>
              </c:extLst>
            </c:dLbl>
            <c:dLbl>
              <c:idx val="7"/>
              <c:layout>
                <c:manualLayout>
                  <c:x val="-0.19132519049643942"/>
                  <c:y val="-5.9343533762825112E-2"/>
                </c:manualLayout>
              </c:layout>
              <c:tx>
                <c:rich>
                  <a:bodyPr/>
                  <a:lstStyle/>
                  <a:p>
                    <a:r>
                      <a:rPr lang="en-US"/>
                      <a:t>Moscatel de Alejandría; 21.990.305; 3%</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68-4954-BA98-C1C01846EFB0}"/>
                </c:ext>
              </c:extLst>
            </c:dLbl>
            <c:dLbl>
              <c:idx val="8"/>
              <c:layout>
                <c:manualLayout>
                  <c:x val="-5.1986490515501242E-2"/>
                  <c:y val="-0.16161626103555238"/>
                </c:manualLayout>
              </c:layout>
              <c:tx>
                <c:rich>
                  <a:bodyPr/>
                  <a:lstStyle/>
                  <a:p>
                    <a:r>
                      <a:rPr lang="en-US"/>
                      <a:t>Pinot Noir; 15.297.694; 2%</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68-4954-BA98-C1C01846EFB0}"/>
                </c:ext>
              </c:extLst>
            </c:dLbl>
            <c:dLbl>
              <c:idx val="9"/>
              <c:layout>
                <c:manualLayout>
                  <c:x val="0.17537246391687072"/>
                  <c:y val="-0.16666696492483887"/>
                </c:manualLayout>
              </c:layout>
              <c:tx>
                <c:rich>
                  <a:bodyPr/>
                  <a:lstStyle/>
                  <a:p>
                    <a:r>
                      <a:rPr lang="en-US"/>
                      <a:t>Cot; 9.057.581; 1%</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68-4954-BA98-C1C01846EFB0}"/>
                </c:ext>
              </c:extLst>
            </c:dLbl>
            <c:dLbl>
              <c:idx val="10"/>
              <c:layout>
                <c:manualLayout>
                  <c:x val="0.27945375543140905"/>
                  <c:y val="-6.4815079933190203E-2"/>
                </c:manualLayout>
              </c:layout>
              <c:tx>
                <c:rich>
                  <a:bodyPr/>
                  <a:lstStyle/>
                  <a:p>
                    <a:r>
                      <a:rPr lang="en-US"/>
                      <a:t>Otras; 52.158.650; 6%</a:t>
                    </a:r>
                  </a:p>
                </c:rich>
              </c:tx>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F68-4954-BA98-C1C01846EFB0}"/>
                </c:ext>
              </c:extLst>
            </c:dLbl>
            <c:spPr>
              <a:ln>
                <a:solidFill>
                  <a:schemeClr val="accent1"/>
                </a:solidFill>
              </a:ln>
            </c:spPr>
            <c:txPr>
              <a:bodyPr/>
              <a:lstStyle/>
              <a:p>
                <a:pPr>
                  <a:defRPr sz="800"/>
                </a:pPr>
                <a:endParaRPr lang="es-CL"/>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'Prod. vino gráf.'!$Q$2:$Q$12</c:f>
              <c:strCache>
                <c:ptCount val="11"/>
                <c:pt idx="0">
                  <c:v>Cabernet sauvignon</c:v>
                </c:pt>
                <c:pt idx="1">
                  <c:v>Sauvignon blanc</c:v>
                </c:pt>
                <c:pt idx="2">
                  <c:v>Merlot</c:v>
                </c:pt>
                <c:pt idx="3">
                  <c:v>Chardonnay</c:v>
                </c:pt>
                <c:pt idx="4">
                  <c:v>Carmenére</c:v>
                </c:pt>
                <c:pt idx="5">
                  <c:v>Syrah</c:v>
                </c:pt>
                <c:pt idx="6">
                  <c:v>Pedro Jiménez</c:v>
                </c:pt>
                <c:pt idx="7">
                  <c:v>Moscatel de Alejandría</c:v>
                </c:pt>
                <c:pt idx="8">
                  <c:v>Pinot Noir</c:v>
                </c:pt>
                <c:pt idx="9">
                  <c:v>Cot</c:v>
                </c:pt>
                <c:pt idx="10">
                  <c:v>otras</c:v>
                </c:pt>
              </c:strCache>
            </c:strRef>
          </c:cat>
          <c:val>
            <c:numRef>
              <c:f>'Prod. vino gráf.'!$R$2:$R$12</c:f>
              <c:numCache>
                <c:formatCode>General</c:formatCode>
                <c:ptCount val="11"/>
                <c:pt idx="0">
                  <c:v>280694094</c:v>
                </c:pt>
                <c:pt idx="1">
                  <c:v>110657320</c:v>
                </c:pt>
                <c:pt idx="2">
                  <c:v>97274232</c:v>
                </c:pt>
                <c:pt idx="3">
                  <c:v>77852939</c:v>
                </c:pt>
                <c:pt idx="4">
                  <c:v>69553821</c:v>
                </c:pt>
                <c:pt idx="5">
                  <c:v>58875832</c:v>
                </c:pt>
                <c:pt idx="6">
                  <c:v>35226743</c:v>
                </c:pt>
                <c:pt idx="7">
                  <c:v>21990305</c:v>
                </c:pt>
                <c:pt idx="8">
                  <c:v>15297694</c:v>
                </c:pt>
                <c:pt idx="9">
                  <c:v>9057581</c:v>
                </c:pt>
                <c:pt idx="10">
                  <c:v>52158650</c:v>
                </c:pt>
              </c:numCache>
            </c:numRef>
          </c:val>
          <c:extLst>
            <c:ext xmlns:c16="http://schemas.microsoft.com/office/drawing/2014/chart" uri="{C3380CC4-5D6E-409C-BE32-E72D297353CC}">
              <c16:uniqueId val="{0000000B-2F68-4954-BA98-C1C01846EFB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16</a:t>
            </a:r>
          </a:p>
          <a:p>
            <a:pPr>
              <a:defRPr sz="1200"/>
            </a:pPr>
            <a:r>
              <a:rPr lang="en-US" sz="1200"/>
              <a:t>Evolución de la producción de vinos por categorías</a:t>
            </a:r>
          </a:p>
        </c:rich>
      </c:tx>
      <c:overlay val="0"/>
    </c:title>
    <c:autoTitleDeleted val="0"/>
    <c:plotArea>
      <c:layout/>
      <c:lineChart>
        <c:grouping val="standard"/>
        <c:varyColors val="0"/>
        <c:ser>
          <c:idx val="0"/>
          <c:order val="0"/>
          <c:tx>
            <c:strRef>
              <c:f>'Prod. vino gráf.'!$S$22</c:f>
              <c:strCache>
                <c:ptCount val="1"/>
                <c:pt idx="0">
                  <c:v>Vinos con D.O.</c:v>
                </c:pt>
              </c:strCache>
            </c:strRef>
          </c:tx>
          <c:spPr>
            <a:ln>
              <a:solidFill>
                <a:srgbClr val="00206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gráf.'!$S$23:$S$37</c:f>
              <c:numCache>
                <c:formatCode>#,##0</c:formatCode>
                <c:ptCount val="15"/>
                <c:pt idx="0">
                  <c:v>2489287</c:v>
                </c:pt>
                <c:pt idx="1">
                  <c:v>2996983</c:v>
                </c:pt>
                <c:pt idx="2">
                  <c:v>2395729</c:v>
                </c:pt>
                <c:pt idx="3">
                  <c:v>3748213</c:v>
                </c:pt>
                <c:pt idx="4">
                  <c:v>4460397</c:v>
                </c:pt>
                <c:pt idx="5">
                  <c:v>4430500</c:v>
                </c:pt>
                <c:pt idx="6">
                  <c:v>5460865</c:v>
                </c:pt>
                <c:pt idx="7">
                  <c:v>5474888</c:v>
                </c:pt>
                <c:pt idx="8">
                  <c:v>6303212</c:v>
                </c:pt>
                <c:pt idx="9">
                  <c:v>7163043</c:v>
                </c:pt>
                <c:pt idx="10">
                  <c:v>7038874</c:v>
                </c:pt>
                <c:pt idx="11">
                  <c:v>6927908</c:v>
                </c:pt>
                <c:pt idx="12">
                  <c:v>8665659</c:v>
                </c:pt>
                <c:pt idx="13">
                  <c:v>7445528</c:v>
                </c:pt>
                <c:pt idx="14">
                  <c:v>8286392</c:v>
                </c:pt>
              </c:numCache>
            </c:numRef>
          </c:val>
          <c:smooth val="0"/>
          <c:extLst>
            <c:ext xmlns:c16="http://schemas.microsoft.com/office/drawing/2014/chart" uri="{C3380CC4-5D6E-409C-BE32-E72D297353CC}">
              <c16:uniqueId val="{00000000-D825-4514-8F14-159B7395CCB5}"/>
            </c:ext>
          </c:extLst>
        </c:ser>
        <c:ser>
          <c:idx val="1"/>
          <c:order val="1"/>
          <c:tx>
            <c:strRef>
              <c:f>'Prod. vino gráf.'!$T$22</c:f>
              <c:strCache>
                <c:ptCount val="1"/>
                <c:pt idx="0">
                  <c:v>Vinos sin D.O. (*)</c:v>
                </c:pt>
              </c:strCache>
            </c:strRef>
          </c:tx>
          <c:spPr>
            <a:ln>
              <a:solidFill>
                <a:srgbClr val="FF0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gráf.'!$T$23:$T$37</c:f>
              <c:numCache>
                <c:formatCode>#,##0</c:formatCode>
                <c:ptCount val="15"/>
                <c:pt idx="0">
                  <c:v>1330057</c:v>
                </c:pt>
                <c:pt idx="1">
                  <c:v>1443082</c:v>
                </c:pt>
                <c:pt idx="2">
                  <c:v>1318548</c:v>
                </c:pt>
                <c:pt idx="3">
                  <c:v>1956098</c:v>
                </c:pt>
                <c:pt idx="4">
                  <c:v>583290</c:v>
                </c:pt>
                <c:pt idx="5">
                  <c:v>834463</c:v>
                </c:pt>
                <c:pt idx="6">
                  <c:v>947611</c:v>
                </c:pt>
                <c:pt idx="7">
                  <c:v>577173</c:v>
                </c:pt>
                <c:pt idx="8">
                  <c:v>1047796</c:v>
                </c:pt>
                <c:pt idx="9">
                  <c:v>861365</c:v>
                </c:pt>
                <c:pt idx="10">
                  <c:v>879062</c:v>
                </c:pt>
                <c:pt idx="11">
                  <c:v>1318511</c:v>
                </c:pt>
                <c:pt idx="12">
                  <c:v>1152065</c:v>
                </c:pt>
                <c:pt idx="13">
                  <c:v>1271633</c:v>
                </c:pt>
                <c:pt idx="14">
                  <c:v>1180010</c:v>
                </c:pt>
              </c:numCache>
            </c:numRef>
          </c:val>
          <c:smooth val="0"/>
          <c:extLst>
            <c:ext xmlns:c16="http://schemas.microsoft.com/office/drawing/2014/chart" uri="{C3380CC4-5D6E-409C-BE32-E72D297353CC}">
              <c16:uniqueId val="{00000001-D825-4514-8F14-159B7395CCB5}"/>
            </c:ext>
          </c:extLst>
        </c:ser>
        <c:ser>
          <c:idx val="2"/>
          <c:order val="2"/>
          <c:tx>
            <c:strRef>
              <c:f>'Prod. vino gráf.'!$U$22</c:f>
              <c:strCache>
                <c:ptCount val="1"/>
                <c:pt idx="0">
                  <c:v>Vinos de Mesa</c:v>
                </c:pt>
              </c:strCache>
            </c:strRef>
          </c:tx>
          <c:spPr>
            <a:ln>
              <a:solidFill>
                <a:srgbClr val="FFC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gráf.'!$U$23:$U$37</c:f>
              <c:numCache>
                <c:formatCode>#,##0</c:formatCode>
                <c:ptCount val="15"/>
                <c:pt idx="0">
                  <c:v>490905</c:v>
                </c:pt>
                <c:pt idx="1">
                  <c:v>825438</c:v>
                </c:pt>
                <c:pt idx="2">
                  <c:v>565874</c:v>
                </c:pt>
                <c:pt idx="3">
                  <c:v>715063</c:v>
                </c:pt>
                <c:pt idx="4">
                  <c:v>408098</c:v>
                </c:pt>
                <c:pt idx="5">
                  <c:v>358267</c:v>
                </c:pt>
                <c:pt idx="6">
                  <c:v>273745</c:v>
                </c:pt>
                <c:pt idx="7">
                  <c:v>248675</c:v>
                </c:pt>
                <c:pt idx="8">
                  <c:v>534503</c:v>
                </c:pt>
                <c:pt idx="9">
                  <c:v>424370</c:v>
                </c:pt>
                <c:pt idx="10">
                  <c:v>359524</c:v>
                </c:pt>
                <c:pt idx="11">
                  <c:v>436551</c:v>
                </c:pt>
                <c:pt idx="12">
                  <c:v>275198</c:v>
                </c:pt>
                <c:pt idx="13">
                  <c:v>435221</c:v>
                </c:pt>
                <c:pt idx="14">
                  <c:v>997406</c:v>
                </c:pt>
              </c:numCache>
            </c:numRef>
          </c:val>
          <c:smooth val="0"/>
          <c:extLst>
            <c:ext xmlns:c16="http://schemas.microsoft.com/office/drawing/2014/chart" uri="{C3380CC4-5D6E-409C-BE32-E72D297353CC}">
              <c16:uniqueId val="{00000002-D825-4514-8F14-159B7395CCB5}"/>
            </c:ext>
          </c:extLst>
        </c:ser>
        <c:dLbls>
          <c:showLegendKey val="0"/>
          <c:showVal val="0"/>
          <c:showCatName val="0"/>
          <c:showSerName val="0"/>
          <c:showPercent val="0"/>
          <c:showBubbleSize val="0"/>
        </c:dLbls>
        <c:smooth val="0"/>
        <c:axId val="1185572367"/>
        <c:axId val="1"/>
      </c:lineChart>
      <c:catAx>
        <c:axId val="1185572367"/>
        <c:scaling>
          <c:orientation val="minMax"/>
        </c:scaling>
        <c:delete val="0"/>
        <c:axPos val="b"/>
        <c:numFmt formatCode="General" sourceLinked="1"/>
        <c:majorTickMark val="out"/>
        <c:minorTickMark val="none"/>
        <c:tickLblPos val="nextTo"/>
        <c:txPr>
          <a:bodyPr rot="-2700000"/>
          <a:lstStyle/>
          <a:p>
            <a:pPr>
              <a:defRPr b="1"/>
            </a:pPr>
            <a:endParaRPr lang="es-CL"/>
          </a:p>
        </c:txPr>
        <c:crossAx val="1"/>
        <c:crosses val="autoZero"/>
        <c:auto val="1"/>
        <c:lblAlgn val="ctr"/>
        <c:lblOffset val="100"/>
        <c:noMultiLvlLbl val="0"/>
      </c:catAx>
      <c:valAx>
        <c:axId val="1"/>
        <c:scaling>
          <c:orientation val="minMax"/>
        </c:scaling>
        <c:delete val="0"/>
        <c:axPos val="l"/>
        <c:majorGridlines/>
        <c:title>
          <c:tx>
            <c:rich>
              <a:bodyPr rot="-5400000" vert="horz"/>
              <a:lstStyle/>
              <a:p>
                <a:pPr>
                  <a:defRPr/>
                </a:pPr>
                <a:r>
                  <a:rPr lang="en-US"/>
                  <a:t>millones de hectolitros</a:t>
                </a:r>
              </a:p>
            </c:rich>
          </c:tx>
          <c:overlay val="0"/>
        </c:title>
        <c:numFmt formatCode="#,##0" sourceLinked="1"/>
        <c:majorTickMark val="out"/>
        <c:minorTickMark val="none"/>
        <c:tickLblPos val="nextTo"/>
        <c:txPr>
          <a:bodyPr/>
          <a:lstStyle/>
          <a:p>
            <a:pPr>
              <a:defRPr sz="1100" b="1"/>
            </a:pPr>
            <a:endParaRPr lang="es-CL"/>
          </a:p>
        </c:txPr>
        <c:crossAx val="1185572367"/>
        <c:crosses val="autoZero"/>
        <c:crossBetween val="between"/>
        <c:dispUnits>
          <c:builtInUnit val="millions"/>
        </c:dispUnits>
      </c:valAx>
    </c:plotArea>
    <c:legend>
      <c:legendPos val="b"/>
      <c:layout>
        <c:manualLayout>
          <c:xMode val="edge"/>
          <c:yMode val="edge"/>
          <c:wMode val="edge"/>
          <c:hMode val="edge"/>
          <c:x val="0.19399619740269894"/>
          <c:y val="0.89686910146869936"/>
          <c:w val="0.96987717317458222"/>
          <c:h val="0.96099290780141844"/>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2 </a:t>
            </a:r>
          </a:p>
          <a:p>
            <a:pPr>
              <a:defRPr sz="1400" b="1" i="0" u="none" strike="noStrike" baseline="0">
                <a:solidFill>
                  <a:srgbClr val="000000"/>
                </a:solidFill>
                <a:latin typeface="Calibri"/>
                <a:ea typeface="Calibri"/>
                <a:cs typeface="Calibri"/>
              </a:defRPr>
            </a:pPr>
            <a:r>
              <a:rPr lang="es-ES" sz="1000"/>
              <a:t>Chile. Valor de las exportaciones de vino con denominación</a:t>
            </a:r>
            <a:r>
              <a:rPr lang="es-ES" sz="1000" baseline="0"/>
              <a:t> de origen</a:t>
            </a:r>
            <a:endParaRPr lang="es-ES" sz="1000"/>
          </a:p>
        </c:rich>
      </c:tx>
      <c:overlay val="0"/>
    </c:title>
    <c:autoTitleDeleted val="0"/>
    <c:plotArea>
      <c:layout>
        <c:manualLayout>
          <c:layoutTarget val="inner"/>
          <c:xMode val="edge"/>
          <c:yMode val="edge"/>
          <c:x val="0.13762299613045881"/>
          <c:y val="0.21272410841118017"/>
          <c:w val="0.79161967938087574"/>
          <c:h val="0.40236577954637398"/>
        </c:manualLayout>
      </c:layout>
      <c:lineChart>
        <c:grouping val="standard"/>
        <c:varyColors val="0"/>
        <c:ser>
          <c:idx val="0"/>
          <c:order val="0"/>
          <c:tx>
            <c:strRef>
              <c:f>'Gráficos_Vino_ DO'!$U$8</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81.466797999999997</c:v>
                </c:pt>
                <c:pt idx="1">
                  <c:v>53.388781000000002</c:v>
                </c:pt>
                <c:pt idx="2">
                  <c:v>75.904420999999999</c:v>
                </c:pt>
                <c:pt idx="3">
                  <c:v>82.698486000000003</c:v>
                </c:pt>
                <c:pt idx="4">
                  <c:v>88.507292000000007</c:v>
                </c:pt>
                <c:pt idx="5">
                  <c:v>94.046071999999995</c:v>
                </c:pt>
                <c:pt idx="6">
                  <c:v>97.192604000000003</c:v>
                </c:pt>
                <c:pt idx="7">
                  <c:v>96.756394</c:v>
                </c:pt>
                <c:pt idx="8">
                  <c:v>100.087681</c:v>
                </c:pt>
                <c:pt idx="9">
                  <c:v>107.480311</c:v>
                </c:pt>
                <c:pt idx="10">
                  <c:v>109.897959</c:v>
                </c:pt>
                <c:pt idx="11">
                  <c:v>81.812503000000007</c:v>
                </c:pt>
              </c:numCache>
            </c:numRef>
          </c:val>
          <c:smooth val="0"/>
          <c:extLst>
            <c:ext xmlns:c16="http://schemas.microsoft.com/office/drawing/2014/chart" uri="{C3380CC4-5D6E-409C-BE32-E72D297353CC}">
              <c16:uniqueId val="{00000000-9EBA-4146-98DF-D11502F717C9}"/>
            </c:ext>
          </c:extLst>
        </c:ser>
        <c:ser>
          <c:idx val="1"/>
          <c:order val="1"/>
          <c:tx>
            <c:strRef>
              <c:f>'Gráficos_Vino_ DO'!$U$9</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93.649675999999999</c:v>
                </c:pt>
                <c:pt idx="1">
                  <c:v>67.301970999999995</c:v>
                </c:pt>
                <c:pt idx="2">
                  <c:v>71.331063999999998</c:v>
                </c:pt>
                <c:pt idx="3">
                  <c:v>87.689190999999994</c:v>
                </c:pt>
                <c:pt idx="4">
                  <c:v>102.82279699999999</c:v>
                </c:pt>
                <c:pt idx="5">
                  <c:v>97.623926999999995</c:v>
                </c:pt>
                <c:pt idx="6">
                  <c:v>113.90673099999999</c:v>
                </c:pt>
                <c:pt idx="7">
                  <c:v>120.582206</c:v>
                </c:pt>
                <c:pt idx="8">
                  <c:v>111.54017899999999</c:v>
                </c:pt>
                <c:pt idx="9">
                  <c:v>105.6519</c:v>
                </c:pt>
                <c:pt idx="10">
                  <c:v>116.51200799999999</c:v>
                </c:pt>
                <c:pt idx="11">
                  <c:v>97.862178999999998</c:v>
                </c:pt>
              </c:numCache>
            </c:numRef>
          </c:val>
          <c:smooth val="0"/>
          <c:extLst>
            <c:ext xmlns:c16="http://schemas.microsoft.com/office/drawing/2014/chart" uri="{C3380CC4-5D6E-409C-BE32-E72D297353CC}">
              <c16:uniqueId val="{00000001-9EBA-4146-98DF-D11502F717C9}"/>
            </c:ext>
          </c:extLst>
        </c:ser>
        <c:ser>
          <c:idx val="2"/>
          <c:order val="2"/>
          <c:tx>
            <c:strRef>
              <c:f>'Gráficos_Vino_ DO'!$U$10</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DO'!$V$10:$AG$10</c:f>
              <c:numCache>
                <c:formatCode>0.0</c:formatCode>
                <c:ptCount val="12"/>
                <c:pt idx="0">
                  <c:v>100.392259</c:v>
                </c:pt>
                <c:pt idx="1">
                  <c:v>81.434404999999998</c:v>
                </c:pt>
                <c:pt idx="2">
                  <c:v>103.791883</c:v>
                </c:pt>
                <c:pt idx="3">
                  <c:v>105.84062900000001</c:v>
                </c:pt>
                <c:pt idx="4">
                  <c:v>112.39157400000001</c:v>
                </c:pt>
                <c:pt idx="5">
                  <c:v>103.146642</c:v>
                </c:pt>
                <c:pt idx="6">
                  <c:v>101.86018</c:v>
                </c:pt>
                <c:pt idx="7">
                  <c:v>117.17364000000001</c:v>
                </c:pt>
                <c:pt idx="8">
                  <c:v>119.504679</c:v>
                </c:pt>
                <c:pt idx="9">
                  <c:v>126.870639</c:v>
                </c:pt>
              </c:numCache>
            </c:numRef>
          </c:val>
          <c:smooth val="0"/>
          <c:extLst>
            <c:ext xmlns:c16="http://schemas.microsoft.com/office/drawing/2014/chart" uri="{C3380CC4-5D6E-409C-BE32-E72D297353CC}">
              <c16:uniqueId val="{00000002-9EBA-4146-98DF-D11502F717C9}"/>
            </c:ext>
          </c:extLst>
        </c:ser>
        <c:dLbls>
          <c:showLegendKey val="0"/>
          <c:showVal val="0"/>
          <c:showCatName val="0"/>
          <c:showSerName val="0"/>
          <c:showPercent val="0"/>
          <c:showBubbleSize val="0"/>
        </c:dLbls>
        <c:marker val="1"/>
        <c:smooth val="0"/>
        <c:axId val="1182618095"/>
        <c:axId val="1"/>
      </c:lineChart>
      <c:catAx>
        <c:axId val="118261809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4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1809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3</a:t>
            </a:r>
          </a:p>
          <a:p>
            <a:pPr>
              <a:defRPr sz="1200" b="1" i="0" u="none" strike="noStrike" baseline="0">
                <a:solidFill>
                  <a:srgbClr val="000000"/>
                </a:solidFill>
                <a:latin typeface="Calibri"/>
                <a:ea typeface="Calibri"/>
                <a:cs typeface="Calibri"/>
              </a:defRPr>
            </a:pPr>
            <a:r>
              <a:rPr lang="es-ES" sz="1000"/>
              <a:t>Precio medio de exportación de vino con denominación</a:t>
            </a:r>
            <a:r>
              <a:rPr lang="es-ES" sz="1000" baseline="0"/>
              <a:t> de origen</a:t>
            </a:r>
            <a:r>
              <a:rPr lang="es-ES" sz="1000"/>
              <a:t> (en dólares)</a:t>
            </a:r>
          </a:p>
        </c:rich>
      </c:tx>
      <c:overlay val="0"/>
    </c:title>
    <c:autoTitleDeleted val="0"/>
    <c:plotArea>
      <c:layout>
        <c:manualLayout>
          <c:layoutTarget val="inner"/>
          <c:xMode val="edge"/>
          <c:yMode val="edge"/>
          <c:x val="0.13671609006040703"/>
          <c:y val="0.21581827726079694"/>
          <c:w val="0.79738605161998899"/>
          <c:h val="0.3936729181579593"/>
        </c:manualLayout>
      </c:layout>
      <c:lineChart>
        <c:grouping val="standard"/>
        <c:varyColors val="0"/>
        <c:ser>
          <c:idx val="0"/>
          <c:order val="0"/>
          <c:tx>
            <c:strRef>
              <c:f>'Gráficos_Vino_ DO'!$U$15</c:f>
              <c:strCache>
                <c:ptCount val="1"/>
                <c:pt idx="0">
                  <c:v>2009</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DO'!$V$15:$AG$15</c:f>
              <c:numCache>
                <c:formatCode>0.00</c:formatCode>
                <c:ptCount val="12"/>
                <c:pt idx="0">
                  <c:v>3.2473832364979565</c:v>
                </c:pt>
                <c:pt idx="1">
                  <c:v>2.9787899621134351</c:v>
                </c:pt>
                <c:pt idx="2">
                  <c:v>2.9593467530917135</c:v>
                </c:pt>
                <c:pt idx="3">
                  <c:v>2.9657873490105979</c:v>
                </c:pt>
                <c:pt idx="4">
                  <c:v>2.8143727491443977</c:v>
                </c:pt>
                <c:pt idx="5">
                  <c:v>2.9300813814634901</c:v>
                </c:pt>
                <c:pt idx="6">
                  <c:v>3.0063708051014819</c:v>
                </c:pt>
                <c:pt idx="7">
                  <c:v>3.3171915573985693</c:v>
                </c:pt>
                <c:pt idx="8">
                  <c:v>3.0505129591895668</c:v>
                </c:pt>
                <c:pt idx="9">
                  <c:v>3.1533388122485557</c:v>
                </c:pt>
                <c:pt idx="10">
                  <c:v>3.1665294958624304</c:v>
                </c:pt>
                <c:pt idx="11">
                  <c:v>3.2430571821767411</c:v>
                </c:pt>
              </c:numCache>
            </c:numRef>
          </c:val>
          <c:smooth val="0"/>
          <c:extLst>
            <c:ext xmlns:c16="http://schemas.microsoft.com/office/drawing/2014/chart" uri="{C3380CC4-5D6E-409C-BE32-E72D297353CC}">
              <c16:uniqueId val="{00000000-5B9C-4A99-BF50-8A5F25CBF31F}"/>
            </c:ext>
          </c:extLst>
        </c:ser>
        <c:ser>
          <c:idx val="1"/>
          <c:order val="1"/>
          <c:tx>
            <c:strRef>
              <c:f>'Gráficos_Vino_ DO'!$U$16</c:f>
              <c:strCache>
                <c:ptCount val="1"/>
                <c:pt idx="0">
                  <c:v>2010</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DO'!$V$16:$AG$16</c:f>
              <c:numCache>
                <c:formatCode>0.00</c:formatCode>
                <c:ptCount val="12"/>
                <c:pt idx="0">
                  <c:v>3.1565517567745935</c:v>
                </c:pt>
                <c:pt idx="1">
                  <c:v>3.0540627238011067</c:v>
                </c:pt>
                <c:pt idx="2">
                  <c:v>3.0610156060546698</c:v>
                </c:pt>
                <c:pt idx="3">
                  <c:v>3.006784443592474</c:v>
                </c:pt>
                <c:pt idx="4">
                  <c:v>2.9718866648870126</c:v>
                </c:pt>
                <c:pt idx="5">
                  <c:v>2.9875587962623782</c:v>
                </c:pt>
                <c:pt idx="6">
                  <c:v>3.1202555982062683</c:v>
                </c:pt>
                <c:pt idx="7">
                  <c:v>3.1080270431037675</c:v>
                </c:pt>
                <c:pt idx="8">
                  <c:v>3.0744450000340406</c:v>
                </c:pt>
                <c:pt idx="9">
                  <c:v>3.1362097445108112</c:v>
                </c:pt>
                <c:pt idx="10">
                  <c:v>3.2749157386376142</c:v>
                </c:pt>
                <c:pt idx="11">
                  <c:v>3.2339401567180222</c:v>
                </c:pt>
              </c:numCache>
            </c:numRef>
          </c:val>
          <c:smooth val="0"/>
          <c:extLst>
            <c:ext xmlns:c16="http://schemas.microsoft.com/office/drawing/2014/chart" uri="{C3380CC4-5D6E-409C-BE32-E72D297353CC}">
              <c16:uniqueId val="{00000001-5B9C-4A99-BF50-8A5F25CBF31F}"/>
            </c:ext>
          </c:extLst>
        </c:ser>
        <c:ser>
          <c:idx val="2"/>
          <c:order val="2"/>
          <c:tx>
            <c:strRef>
              <c:f>'Gráficos_Vino_ DO'!$U$17</c:f>
              <c:strCache>
                <c:ptCount val="1"/>
                <c:pt idx="0">
                  <c:v>2011</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DO'!$V$17:$AG$17</c:f>
              <c:numCache>
                <c:formatCode>0.00</c:formatCode>
                <c:ptCount val="12"/>
                <c:pt idx="0">
                  <c:v>3.2525437971458797</c:v>
                </c:pt>
                <c:pt idx="1">
                  <c:v>3.2986241758695787</c:v>
                </c:pt>
                <c:pt idx="2">
                  <c:v>3.3317178374124867</c:v>
                </c:pt>
                <c:pt idx="3">
                  <c:v>3.433717353276287</c:v>
                </c:pt>
                <c:pt idx="4">
                  <c:v>3.3158069374772778</c:v>
                </c:pt>
                <c:pt idx="5">
                  <c:v>3.30363261845606</c:v>
                </c:pt>
                <c:pt idx="6">
                  <c:v>3.3252968660550635</c:v>
                </c:pt>
                <c:pt idx="7">
                  <c:v>3.4474835166773854</c:v>
                </c:pt>
                <c:pt idx="8">
                  <c:v>3.2774345290893558</c:v>
                </c:pt>
                <c:pt idx="9">
                  <c:v>3.3237989486662309</c:v>
                </c:pt>
              </c:numCache>
            </c:numRef>
          </c:val>
          <c:smooth val="0"/>
          <c:extLst>
            <c:ext xmlns:c16="http://schemas.microsoft.com/office/drawing/2014/chart" uri="{C3380CC4-5D6E-409C-BE32-E72D297353CC}">
              <c16:uniqueId val="{00000002-5B9C-4A99-BF50-8A5F25CBF31F}"/>
            </c:ext>
          </c:extLst>
        </c:ser>
        <c:dLbls>
          <c:showLegendKey val="0"/>
          <c:showVal val="0"/>
          <c:showCatName val="0"/>
          <c:showSerName val="0"/>
          <c:showPercent val="0"/>
          <c:showBubbleSize val="0"/>
        </c:dLbls>
        <c:marker val="1"/>
        <c:smooth val="0"/>
        <c:axId val="1182619343"/>
        <c:axId val="1"/>
      </c:lineChart>
      <c:catAx>
        <c:axId val="118261934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8"/>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1934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4 </a:t>
            </a:r>
          </a:p>
          <a:p>
            <a:pPr>
              <a:defRPr sz="1200" b="1" i="0" u="none" strike="noStrike" baseline="0">
                <a:solidFill>
                  <a:srgbClr val="000000"/>
                </a:solidFill>
                <a:latin typeface="Calibri"/>
                <a:ea typeface="Calibri"/>
                <a:cs typeface="Calibri"/>
              </a:defRPr>
            </a:pPr>
            <a:r>
              <a:rPr lang="es-ES" sz="1000"/>
              <a:t>Precio medio de exportación de vinos con denominación</a:t>
            </a:r>
            <a:r>
              <a:rPr lang="es-ES" sz="1000" baseline="0"/>
              <a:t> de origen</a:t>
            </a:r>
            <a:r>
              <a:rPr lang="es-ES" sz="1000"/>
              <a:t> (en pesos)</a:t>
            </a:r>
          </a:p>
        </c:rich>
      </c:tx>
      <c:layout>
        <c:manualLayout>
          <c:xMode val="edge"/>
          <c:yMode val="edge"/>
          <c:x val="0.1358207686476586"/>
          <c:y val="0"/>
        </c:manualLayout>
      </c:layout>
      <c:overlay val="0"/>
    </c:title>
    <c:autoTitleDeleted val="0"/>
    <c:plotArea>
      <c:layout>
        <c:manualLayout>
          <c:layoutTarget val="inner"/>
          <c:xMode val="edge"/>
          <c:yMode val="edge"/>
          <c:x val="0.14309606123942401"/>
          <c:y val="0.21581827726079694"/>
          <c:w val="0.7545110617433255"/>
          <c:h val="0.37912746361250443"/>
        </c:manualLayout>
      </c:layout>
      <c:lineChart>
        <c:grouping val="standard"/>
        <c:varyColors val="0"/>
        <c:ser>
          <c:idx val="0"/>
          <c:order val="0"/>
          <c:tx>
            <c:strRef>
              <c:f>'Gráficos_Vino_ DO'!$U$22</c:f>
              <c:strCache>
                <c:ptCount val="1"/>
                <c:pt idx="0">
                  <c:v>2009</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c:formatCode>
                <c:ptCount val="12"/>
                <c:pt idx="0">
                  <c:v>2023.1522301705918</c:v>
                </c:pt>
                <c:pt idx="1">
                  <c:v>1805.1467170407416</c:v>
                </c:pt>
                <c:pt idx="2">
                  <c:v>1754.6854703106694</c:v>
                </c:pt>
                <c:pt idx="3">
                  <c:v>1729.5878661960003</c:v>
                </c:pt>
                <c:pt idx="4">
                  <c:v>1592.1469516459688</c:v>
                </c:pt>
                <c:pt idx="5">
                  <c:v>1620.5694104598272</c:v>
                </c:pt>
                <c:pt idx="6">
                  <c:v>1624.7029104929427</c:v>
                </c:pt>
                <c:pt idx="7">
                  <c:v>1814.1057189101296</c:v>
                </c:pt>
                <c:pt idx="8">
                  <c:v>1674.9451505022155</c:v>
                </c:pt>
                <c:pt idx="9">
                  <c:v>1721.1869238896293</c:v>
                </c:pt>
                <c:pt idx="10">
                  <c:v>1607.9003474090248</c:v>
                </c:pt>
                <c:pt idx="11">
                  <c:v>1626.2310240025267</c:v>
                </c:pt>
              </c:numCache>
            </c:numRef>
          </c:val>
          <c:smooth val="0"/>
          <c:extLst>
            <c:ext xmlns:c16="http://schemas.microsoft.com/office/drawing/2014/chart" uri="{C3380CC4-5D6E-409C-BE32-E72D297353CC}">
              <c16:uniqueId val="{00000000-CBA2-4A42-8F50-16B287D9CCDC}"/>
            </c:ext>
          </c:extLst>
        </c:ser>
        <c:ser>
          <c:idx val="1"/>
          <c:order val="1"/>
          <c:tx>
            <c:strRef>
              <c:f>'Gráficos_Vino_ DO'!$U$23</c:f>
              <c:strCache>
                <c:ptCount val="1"/>
                <c:pt idx="0">
                  <c:v>2010</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c:formatCode>
                <c:ptCount val="12"/>
                <c:pt idx="0">
                  <c:v>1580.3592025467681</c:v>
                </c:pt>
                <c:pt idx="1">
                  <c:v>1626.4716441875171</c:v>
                </c:pt>
                <c:pt idx="2">
                  <c:v>1601.4009244635611</c:v>
                </c:pt>
                <c:pt idx="3">
                  <c:v>1565.3921170231138</c:v>
                </c:pt>
                <c:pt idx="4">
                  <c:v>1584.639688584404</c:v>
                </c:pt>
                <c:pt idx="5">
                  <c:v>1603.3331791901303</c:v>
                </c:pt>
                <c:pt idx="6">
                  <c:v>1659.102306678237</c:v>
                </c:pt>
                <c:pt idx="7">
                  <c:v>1582.9803335936108</c:v>
                </c:pt>
                <c:pt idx="8">
                  <c:v>1518.5606188668137</c:v>
                </c:pt>
                <c:pt idx="9">
                  <c:v>1518.0509647330132</c:v>
                </c:pt>
                <c:pt idx="10">
                  <c:v>1579.5573590596941</c:v>
                </c:pt>
                <c:pt idx="11">
                  <c:v>1535.4101076065824</c:v>
                </c:pt>
              </c:numCache>
            </c:numRef>
          </c:val>
          <c:smooth val="0"/>
          <c:extLst>
            <c:ext xmlns:c16="http://schemas.microsoft.com/office/drawing/2014/chart" uri="{C3380CC4-5D6E-409C-BE32-E72D297353CC}">
              <c16:uniqueId val="{00000001-CBA2-4A42-8F50-16B287D9CCDC}"/>
            </c:ext>
          </c:extLst>
        </c:ser>
        <c:ser>
          <c:idx val="2"/>
          <c:order val="2"/>
          <c:tx>
            <c:strRef>
              <c:f>'Gráficos_Vino_ DO'!$U$24</c:f>
              <c:strCache>
                <c:ptCount val="1"/>
                <c:pt idx="0">
                  <c:v>2011</c:v>
                </c:pt>
              </c:strCache>
            </c:strRef>
          </c:tx>
          <c:cat>
            <c:strRef>
              <c:f>'Gráficos_Vino_ DO'!$V$21:$AG$21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DO'!$V$24:$AG$24</c:f>
              <c:numCache>
                <c:formatCode>#,##0</c:formatCode>
                <c:ptCount val="12"/>
                <c:pt idx="0">
                  <c:v>1591.9250360750793</c:v>
                </c:pt>
                <c:pt idx="1">
                  <c:v>1569.1225342193998</c:v>
                </c:pt>
                <c:pt idx="2">
                  <c:v>1598.0584607148992</c:v>
                </c:pt>
                <c:pt idx="3">
                  <c:v>1618.3796629461797</c:v>
                </c:pt>
                <c:pt idx="4">
                  <c:v>1550.9023788662473</c:v>
                </c:pt>
                <c:pt idx="5">
                  <c:v>1550.7581874294592</c:v>
                </c:pt>
                <c:pt idx="6">
                  <c:v>1539.412931171531</c:v>
                </c:pt>
                <c:pt idx="7">
                  <c:v>1609.2508307498367</c:v>
                </c:pt>
                <c:pt idx="8">
                  <c:v>1585.2623073752304</c:v>
                </c:pt>
                <c:pt idx="9">
                  <c:v>1700.920873990457</c:v>
                </c:pt>
              </c:numCache>
            </c:numRef>
          </c:val>
          <c:smooth val="0"/>
          <c:extLst>
            <c:ext xmlns:c16="http://schemas.microsoft.com/office/drawing/2014/chart" uri="{C3380CC4-5D6E-409C-BE32-E72D297353CC}">
              <c16:uniqueId val="{00000002-CBA2-4A42-8F50-16B287D9CCDC}"/>
            </c:ext>
          </c:extLst>
        </c:ser>
        <c:dLbls>
          <c:showLegendKey val="0"/>
          <c:showVal val="0"/>
          <c:showCatName val="0"/>
          <c:showSerName val="0"/>
          <c:showPercent val="0"/>
          <c:showBubbleSize val="0"/>
        </c:dLbls>
        <c:marker val="1"/>
        <c:smooth val="0"/>
        <c:axId val="1182621839"/>
        <c:axId val="1"/>
      </c:lineChart>
      <c:catAx>
        <c:axId val="118262183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4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2183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a:t>
            </a:r>
            <a:r>
              <a:rPr lang="es-ES" sz="1000" baseline="0"/>
              <a:t> </a:t>
            </a:r>
            <a:r>
              <a:rPr lang="es-ES" sz="1000"/>
              <a:t>5 </a:t>
            </a:r>
          </a:p>
          <a:p>
            <a:pPr>
              <a:defRPr sz="1400" b="1" i="0" u="none" strike="noStrike" baseline="0">
                <a:solidFill>
                  <a:srgbClr val="000000"/>
                </a:solidFill>
                <a:latin typeface="Calibri"/>
                <a:ea typeface="Calibri"/>
                <a:cs typeface="Calibri"/>
              </a:defRPr>
            </a:pPr>
            <a:r>
              <a:rPr lang="es-ES" sz="1000"/>
              <a:t>Volumen de exportación de vino a granel </a:t>
            </a:r>
          </a:p>
        </c:rich>
      </c:tx>
      <c:overlay val="0"/>
    </c:title>
    <c:autoTitleDeleted val="0"/>
    <c:plotArea>
      <c:layout>
        <c:manualLayout>
          <c:layoutTarget val="inner"/>
          <c:xMode val="edge"/>
          <c:yMode val="edge"/>
          <c:x val="0.12532019704433497"/>
          <c:y val="0.15095729587855591"/>
          <c:w val="0.83964969896004582"/>
          <c:h val="0.49074342058594028"/>
        </c:manualLayout>
      </c:layout>
      <c:lineChart>
        <c:grouping val="standard"/>
        <c:varyColors val="0"/>
        <c:ser>
          <c:idx val="0"/>
          <c:order val="0"/>
          <c:tx>
            <c:strRef>
              <c:f>Gráficos_Vino_Granel!$P$4</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Gráficos_Vino_Granel!$Q$4:$AB$4</c:f>
              <c:numCache>
                <c:formatCode>0.0</c:formatCode>
                <c:ptCount val="12"/>
                <c:pt idx="0">
                  <c:v>14.96895</c:v>
                </c:pt>
                <c:pt idx="1">
                  <c:v>18.852096</c:v>
                </c:pt>
                <c:pt idx="2">
                  <c:v>22.431362</c:v>
                </c:pt>
                <c:pt idx="3">
                  <c:v>22.457754000000001</c:v>
                </c:pt>
                <c:pt idx="4">
                  <c:v>21.414444</c:v>
                </c:pt>
                <c:pt idx="5">
                  <c:v>17.678349000000001</c:v>
                </c:pt>
                <c:pt idx="6">
                  <c:v>20.223638000000001</c:v>
                </c:pt>
                <c:pt idx="7">
                  <c:v>31.671548000000001</c:v>
                </c:pt>
                <c:pt idx="8">
                  <c:v>25.104728999999999</c:v>
                </c:pt>
                <c:pt idx="9">
                  <c:v>26.39087</c:v>
                </c:pt>
                <c:pt idx="10">
                  <c:v>32.376876000000003</c:v>
                </c:pt>
                <c:pt idx="11">
                  <c:v>36.049036999999998</c:v>
                </c:pt>
              </c:numCache>
            </c:numRef>
          </c:val>
          <c:smooth val="0"/>
          <c:extLst>
            <c:ext xmlns:c16="http://schemas.microsoft.com/office/drawing/2014/chart" uri="{C3380CC4-5D6E-409C-BE32-E72D297353CC}">
              <c16:uniqueId val="{00000000-E847-4A49-8AE7-40FA700F1840}"/>
            </c:ext>
          </c:extLst>
        </c:ser>
        <c:ser>
          <c:idx val="1"/>
          <c:order val="1"/>
          <c:tx>
            <c:strRef>
              <c:f>Gráficos_Vino_Granel!$P$5</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Gráficos_Vino_Granel!$Q$5:$AB$5</c:f>
              <c:numCache>
                <c:formatCode>0.0</c:formatCode>
                <c:ptCount val="12"/>
                <c:pt idx="0">
                  <c:v>25.673940000000002</c:v>
                </c:pt>
                <c:pt idx="1">
                  <c:v>38.562137999999997</c:v>
                </c:pt>
                <c:pt idx="2">
                  <c:v>28.312339000000001</c:v>
                </c:pt>
                <c:pt idx="3">
                  <c:v>28.687035999999999</c:v>
                </c:pt>
                <c:pt idx="4">
                  <c:v>22.163761999999998</c:v>
                </c:pt>
                <c:pt idx="5">
                  <c:v>15.685328999999999</c:v>
                </c:pt>
                <c:pt idx="6">
                  <c:v>17.304590000000001</c:v>
                </c:pt>
                <c:pt idx="7">
                  <c:v>20.033512999999999</c:v>
                </c:pt>
                <c:pt idx="8">
                  <c:v>21.606660000000002</c:v>
                </c:pt>
                <c:pt idx="9">
                  <c:v>24.549098999999998</c:v>
                </c:pt>
                <c:pt idx="10">
                  <c:v>21.493321000000002</c:v>
                </c:pt>
                <c:pt idx="11">
                  <c:v>26.852727999999999</c:v>
                </c:pt>
              </c:numCache>
            </c:numRef>
          </c:val>
          <c:smooth val="0"/>
          <c:extLst>
            <c:ext xmlns:c16="http://schemas.microsoft.com/office/drawing/2014/chart" uri="{C3380CC4-5D6E-409C-BE32-E72D297353CC}">
              <c16:uniqueId val="{00000001-E847-4A49-8AE7-40FA700F1840}"/>
            </c:ext>
          </c:extLst>
        </c:ser>
        <c:ser>
          <c:idx val="2"/>
          <c:order val="2"/>
          <c:tx>
            <c:strRef>
              <c:f>Gráficos_Vino_Granel!$P$6</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Gráficos_Vino_Granel!$Q$6:$AB$6</c:f>
              <c:numCache>
                <c:formatCode>0.0</c:formatCode>
                <c:ptCount val="12"/>
                <c:pt idx="0">
                  <c:v>15.910937000000001</c:v>
                </c:pt>
                <c:pt idx="1">
                  <c:v>16.168987000000001</c:v>
                </c:pt>
                <c:pt idx="2">
                  <c:v>16.314374000000001</c:v>
                </c:pt>
                <c:pt idx="3">
                  <c:v>10.845896</c:v>
                </c:pt>
                <c:pt idx="4">
                  <c:v>12.835717000000001</c:v>
                </c:pt>
                <c:pt idx="5">
                  <c:v>12.552058000000001</c:v>
                </c:pt>
                <c:pt idx="6">
                  <c:v>12.015444</c:v>
                </c:pt>
                <c:pt idx="7">
                  <c:v>20.755624000000001</c:v>
                </c:pt>
                <c:pt idx="8">
                  <c:v>19.939882000000001</c:v>
                </c:pt>
                <c:pt idx="9">
                  <c:v>23.160741999999999</c:v>
                </c:pt>
              </c:numCache>
            </c:numRef>
          </c:val>
          <c:smooth val="0"/>
          <c:extLst>
            <c:ext xmlns:c16="http://schemas.microsoft.com/office/drawing/2014/chart" uri="{C3380CC4-5D6E-409C-BE32-E72D297353CC}">
              <c16:uniqueId val="{00000002-E847-4A49-8AE7-40FA700F1840}"/>
            </c:ext>
          </c:extLst>
        </c:ser>
        <c:dLbls>
          <c:showLegendKey val="0"/>
          <c:showVal val="0"/>
          <c:showCatName val="0"/>
          <c:showSerName val="0"/>
          <c:showPercent val="0"/>
          <c:showBubbleSize val="0"/>
        </c:dLbls>
        <c:marker val="1"/>
        <c:smooth val="0"/>
        <c:axId val="1185574031"/>
        <c:axId val="1"/>
      </c:lineChart>
      <c:catAx>
        <c:axId val="118557403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7403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6 </a:t>
            </a:r>
          </a:p>
          <a:p>
            <a:pPr>
              <a:defRPr sz="1400" b="1" i="0" u="none" strike="noStrike" baseline="0">
                <a:solidFill>
                  <a:srgbClr val="000000"/>
                </a:solidFill>
                <a:latin typeface="Calibri"/>
                <a:ea typeface="Calibri"/>
                <a:cs typeface="Calibri"/>
              </a:defRPr>
            </a:pPr>
            <a:r>
              <a:rPr lang="es-ES" sz="1000"/>
              <a:t>Valor</a:t>
            </a:r>
            <a:r>
              <a:rPr lang="es-ES" sz="1000" baseline="0"/>
              <a:t> de las</a:t>
            </a:r>
            <a:r>
              <a:rPr lang="es-ES" sz="1000"/>
              <a:t> exportaciones de vino a granel </a:t>
            </a:r>
          </a:p>
        </c:rich>
      </c:tx>
      <c:overlay val="0"/>
    </c:title>
    <c:autoTitleDeleted val="0"/>
    <c:plotArea>
      <c:layout>
        <c:manualLayout>
          <c:layoutTarget val="inner"/>
          <c:xMode val="edge"/>
          <c:yMode val="edge"/>
          <c:x val="0.13537792278412181"/>
          <c:y val="0.20050684542810526"/>
          <c:w val="0.80154431756389655"/>
          <c:h val="0.43218486202738304"/>
        </c:manualLayout>
      </c:layout>
      <c:lineChart>
        <c:grouping val="standard"/>
        <c:varyColors val="0"/>
        <c:ser>
          <c:idx val="0"/>
          <c:order val="0"/>
          <c:tx>
            <c:strRef>
              <c:f>Gráficos_Vino_Granel!$P$7</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Gráficos_Vino_Granel!$Q$7:$AB$7</c:f>
              <c:numCache>
                <c:formatCode>0.0</c:formatCode>
                <c:ptCount val="12"/>
                <c:pt idx="0">
                  <c:v>13.384342</c:v>
                </c:pt>
                <c:pt idx="1">
                  <c:v>15.678588</c:v>
                </c:pt>
                <c:pt idx="2">
                  <c:v>17.378713999999999</c:v>
                </c:pt>
                <c:pt idx="3">
                  <c:v>17.205691000000002</c:v>
                </c:pt>
                <c:pt idx="4">
                  <c:v>16.917663000000001</c:v>
                </c:pt>
                <c:pt idx="5">
                  <c:v>14.418303</c:v>
                </c:pt>
                <c:pt idx="6">
                  <c:v>14.931202000000001</c:v>
                </c:pt>
                <c:pt idx="7">
                  <c:v>22.416734999999999</c:v>
                </c:pt>
                <c:pt idx="8">
                  <c:v>17.247928999999999</c:v>
                </c:pt>
                <c:pt idx="9">
                  <c:v>17.541606999999999</c:v>
                </c:pt>
                <c:pt idx="10">
                  <c:v>21.964699</c:v>
                </c:pt>
                <c:pt idx="11">
                  <c:v>22.125520000000002</c:v>
                </c:pt>
              </c:numCache>
            </c:numRef>
          </c:val>
          <c:smooth val="0"/>
          <c:extLst>
            <c:ext xmlns:c16="http://schemas.microsoft.com/office/drawing/2014/chart" uri="{C3380CC4-5D6E-409C-BE32-E72D297353CC}">
              <c16:uniqueId val="{00000000-E966-4804-BBB8-17DAB292E145}"/>
            </c:ext>
          </c:extLst>
        </c:ser>
        <c:ser>
          <c:idx val="1"/>
          <c:order val="1"/>
          <c:tx>
            <c:strRef>
              <c:f>Gráficos_Vino_Granel!$P$8</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Gráficos_Vino_Granel!$Q$8:$AB$8</c:f>
              <c:numCache>
                <c:formatCode>0.0</c:formatCode>
                <c:ptCount val="12"/>
                <c:pt idx="0">
                  <c:v>17.285419999999998</c:v>
                </c:pt>
                <c:pt idx="1">
                  <c:v>27.124827</c:v>
                </c:pt>
                <c:pt idx="2">
                  <c:v>20.128147999999999</c:v>
                </c:pt>
                <c:pt idx="3">
                  <c:v>20.906230999999998</c:v>
                </c:pt>
                <c:pt idx="4">
                  <c:v>19.349125000000001</c:v>
                </c:pt>
                <c:pt idx="5">
                  <c:v>14.827992999999999</c:v>
                </c:pt>
                <c:pt idx="6">
                  <c:v>15.793384</c:v>
                </c:pt>
                <c:pt idx="7">
                  <c:v>18.296516</c:v>
                </c:pt>
                <c:pt idx="8">
                  <c:v>19.218446</c:v>
                </c:pt>
                <c:pt idx="9">
                  <c:v>22.559501000000001</c:v>
                </c:pt>
                <c:pt idx="10">
                  <c:v>20.188305</c:v>
                </c:pt>
                <c:pt idx="11">
                  <c:v>27.577480999999999</c:v>
                </c:pt>
              </c:numCache>
            </c:numRef>
          </c:val>
          <c:smooth val="0"/>
          <c:extLst>
            <c:ext xmlns:c16="http://schemas.microsoft.com/office/drawing/2014/chart" uri="{C3380CC4-5D6E-409C-BE32-E72D297353CC}">
              <c16:uniqueId val="{00000001-E966-4804-BBB8-17DAB292E145}"/>
            </c:ext>
          </c:extLst>
        </c:ser>
        <c:ser>
          <c:idx val="2"/>
          <c:order val="2"/>
          <c:tx>
            <c:strRef>
              <c:f>Gráficos_Vino_Granel!$P$9</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Gráficos_Vino_Granel!$Q$9:$AB$9</c:f>
              <c:numCache>
                <c:formatCode>0.0</c:formatCode>
                <c:ptCount val="12"/>
                <c:pt idx="0">
                  <c:v>15.71898</c:v>
                </c:pt>
                <c:pt idx="1">
                  <c:v>15.385626999999999</c:v>
                </c:pt>
                <c:pt idx="2">
                  <c:v>18.298686</c:v>
                </c:pt>
                <c:pt idx="3">
                  <c:v>13.754424</c:v>
                </c:pt>
                <c:pt idx="4">
                  <c:v>16.755897000000001</c:v>
                </c:pt>
                <c:pt idx="5">
                  <c:v>16.371628000000001</c:v>
                </c:pt>
                <c:pt idx="6">
                  <c:v>15.090611000000001</c:v>
                </c:pt>
                <c:pt idx="7">
                  <c:v>25.247620999999999</c:v>
                </c:pt>
                <c:pt idx="8">
                  <c:v>22.260161</c:v>
                </c:pt>
                <c:pt idx="9">
                  <c:v>27.143509999999999</c:v>
                </c:pt>
              </c:numCache>
            </c:numRef>
          </c:val>
          <c:smooth val="0"/>
          <c:extLst>
            <c:ext xmlns:c16="http://schemas.microsoft.com/office/drawing/2014/chart" uri="{C3380CC4-5D6E-409C-BE32-E72D297353CC}">
              <c16:uniqueId val="{00000002-E966-4804-BBB8-17DAB292E145}"/>
            </c:ext>
          </c:extLst>
        </c:ser>
        <c:dLbls>
          <c:showLegendKey val="0"/>
          <c:showVal val="0"/>
          <c:showCatName val="0"/>
          <c:showSerName val="0"/>
          <c:showPercent val="0"/>
          <c:showBubbleSize val="0"/>
        </c:dLbls>
        <c:marker val="1"/>
        <c:smooth val="0"/>
        <c:axId val="1185577775"/>
        <c:axId val="1"/>
      </c:lineChart>
      <c:catAx>
        <c:axId val="118557777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7777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Grafico 7  </a:t>
            </a:r>
          </a:p>
          <a:p>
            <a:pPr>
              <a:defRPr sz="1200" b="1" i="0" u="none" strike="noStrike" baseline="0">
                <a:solidFill>
                  <a:srgbClr val="000000"/>
                </a:solidFill>
                <a:latin typeface="Calibri"/>
                <a:ea typeface="Calibri"/>
                <a:cs typeface="Calibri"/>
              </a:defRPr>
            </a:pPr>
            <a:r>
              <a:rPr lang="es-ES" sz="1000"/>
              <a:t>Precio medio de exportación de vino a granel (en dólares)</a:t>
            </a:r>
          </a:p>
        </c:rich>
      </c:tx>
      <c:overlay val="0"/>
    </c:title>
    <c:autoTitleDeleted val="0"/>
    <c:plotArea>
      <c:layout>
        <c:manualLayout>
          <c:layoutTarget val="inner"/>
          <c:xMode val="edge"/>
          <c:yMode val="edge"/>
          <c:x val="0.13493766937669391"/>
          <c:y val="0.20395198022927546"/>
          <c:w val="0.80869376693766937"/>
          <c:h val="0.40410098222258389"/>
        </c:manualLayout>
      </c:layout>
      <c:lineChart>
        <c:grouping val="standard"/>
        <c:varyColors val="0"/>
        <c:ser>
          <c:idx val="0"/>
          <c:order val="0"/>
          <c:tx>
            <c:strRef>
              <c:f>Gráficos_Vino_Granel!$P$14</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Gráficos_Vino_Granel!$Q$14:$AB$14</c:f>
              <c:numCache>
                <c:formatCode>0.00</c:formatCode>
                <c:ptCount val="12"/>
                <c:pt idx="0">
                  <c:v>0.8941403371645974</c:v>
                </c:pt>
                <c:pt idx="1">
                  <c:v>0.8316628559498106</c:v>
                </c:pt>
                <c:pt idx="2">
                  <c:v>0.77475072623766661</c:v>
                </c:pt>
                <c:pt idx="3">
                  <c:v>0.76613587449573095</c:v>
                </c:pt>
                <c:pt idx="4">
                  <c:v>0.79001177896563657</c:v>
                </c:pt>
                <c:pt idx="5">
                  <c:v>0.8155910373757187</c:v>
                </c:pt>
                <c:pt idx="6">
                  <c:v>0.73830445343216689</c:v>
                </c:pt>
                <c:pt idx="7">
                  <c:v>0.70778779111144163</c:v>
                </c:pt>
                <c:pt idx="8">
                  <c:v>0.68703904352044587</c:v>
                </c:pt>
                <c:pt idx="9">
                  <c:v>0.66468468072481124</c:v>
                </c:pt>
                <c:pt idx="10">
                  <c:v>0.67840699022351625</c:v>
                </c:pt>
                <c:pt idx="11">
                  <c:v>0.61376174903091041</c:v>
                </c:pt>
              </c:numCache>
            </c:numRef>
          </c:val>
          <c:smooth val="0"/>
          <c:extLst>
            <c:ext xmlns:c16="http://schemas.microsoft.com/office/drawing/2014/chart" uri="{C3380CC4-5D6E-409C-BE32-E72D297353CC}">
              <c16:uniqueId val="{00000000-2F44-471F-9C20-53FEB2CB92BB}"/>
            </c:ext>
          </c:extLst>
        </c:ser>
        <c:ser>
          <c:idx val="1"/>
          <c:order val="1"/>
          <c:tx>
            <c:strRef>
              <c:f>Gráficos_Vino_Granel!$P$15</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Gráficos_Vino_Granel!$Q$15:$AB$15</c:f>
              <c:numCache>
                <c:formatCode>0.00</c:formatCode>
                <c:ptCount val="12"/>
                <c:pt idx="0">
                  <c:v>0.67326713391088389</c:v>
                </c:pt>
                <c:pt idx="1">
                  <c:v>0.70340568253762281</c:v>
                </c:pt>
                <c:pt idx="2">
                  <c:v>0.71093200741909734</c:v>
                </c:pt>
                <c:pt idx="3">
                  <c:v>0.72876929495260501</c:v>
                </c:pt>
                <c:pt idx="4">
                  <c:v>0.87300725391294143</c:v>
                </c:pt>
                <c:pt idx="5">
                  <c:v>0.9453415353927227</c:v>
                </c:pt>
                <c:pt idx="6">
                  <c:v>0.91267022217804628</c:v>
                </c:pt>
                <c:pt idx="7">
                  <c:v>0.91329543650182576</c:v>
                </c:pt>
                <c:pt idx="8">
                  <c:v>0.88946861754662676</c:v>
                </c:pt>
                <c:pt idx="9">
                  <c:v>0.9189543371836173</c:v>
                </c:pt>
                <c:pt idx="10">
                  <c:v>0.93928271950156039</c:v>
                </c:pt>
                <c:pt idx="11">
                  <c:v>1.0269899207261177</c:v>
                </c:pt>
              </c:numCache>
            </c:numRef>
          </c:val>
          <c:smooth val="0"/>
          <c:extLst>
            <c:ext xmlns:c16="http://schemas.microsoft.com/office/drawing/2014/chart" uri="{C3380CC4-5D6E-409C-BE32-E72D297353CC}">
              <c16:uniqueId val="{00000001-2F44-471F-9C20-53FEB2CB92BB}"/>
            </c:ext>
          </c:extLst>
        </c:ser>
        <c:ser>
          <c:idx val="2"/>
          <c:order val="2"/>
          <c:tx>
            <c:strRef>
              <c:f>Gráficos_Vino_Granel!$P$16</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Gráficos_Vino_Granel!$Q$16:$AB$16</c:f>
              <c:numCache>
                <c:formatCode>0.00</c:formatCode>
                <c:ptCount val="12"/>
                <c:pt idx="0">
                  <c:v>0.98793553138950896</c:v>
                </c:pt>
                <c:pt idx="1">
                  <c:v>0.95155169584835453</c:v>
                </c:pt>
                <c:pt idx="2">
                  <c:v>1.1216296745434424</c:v>
                </c:pt>
                <c:pt idx="3">
                  <c:v>1.2681685312121747</c:v>
                </c:pt>
                <c:pt idx="4">
                  <c:v>1.3054118441533107</c:v>
                </c:pt>
                <c:pt idx="5">
                  <c:v>1.3042983070983261</c:v>
                </c:pt>
                <c:pt idx="6">
                  <c:v>1.2559345289279364</c:v>
                </c:pt>
                <c:pt idx="7">
                  <c:v>1.2164231246432291</c:v>
                </c:pt>
                <c:pt idx="8">
                  <c:v>1.1163637277291811</c:v>
                </c:pt>
                <c:pt idx="9">
                  <c:v>1.1719620209058932</c:v>
                </c:pt>
              </c:numCache>
            </c:numRef>
          </c:val>
          <c:smooth val="0"/>
          <c:extLst>
            <c:ext xmlns:c16="http://schemas.microsoft.com/office/drawing/2014/chart" uri="{C3380CC4-5D6E-409C-BE32-E72D297353CC}">
              <c16:uniqueId val="{00000002-2F44-471F-9C20-53FEB2CB92BB}"/>
            </c:ext>
          </c:extLst>
        </c:ser>
        <c:dLbls>
          <c:showLegendKey val="0"/>
          <c:showVal val="0"/>
          <c:showCatName val="0"/>
          <c:showSerName val="0"/>
          <c:showPercent val="0"/>
          <c:showBubbleSize val="0"/>
        </c:dLbls>
        <c:marker val="1"/>
        <c:smooth val="0"/>
        <c:axId val="1185577359"/>
        <c:axId val="1"/>
      </c:lineChart>
      <c:catAx>
        <c:axId val="118557735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7735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8 </a:t>
            </a:r>
          </a:p>
          <a:p>
            <a:pPr>
              <a:defRPr sz="1200" b="1" i="0" u="none" strike="noStrike" baseline="0">
                <a:solidFill>
                  <a:srgbClr val="000000"/>
                </a:solidFill>
                <a:latin typeface="Calibri"/>
                <a:ea typeface="Calibri"/>
                <a:cs typeface="Calibri"/>
              </a:defRPr>
            </a:pPr>
            <a:r>
              <a:rPr lang="es-ES" sz="1000"/>
              <a:t>Precio medio de exportación de vino a granel  (en pesos)</a:t>
            </a:r>
          </a:p>
        </c:rich>
      </c:tx>
      <c:overlay val="0"/>
    </c:title>
    <c:autoTitleDeleted val="0"/>
    <c:plotArea>
      <c:layout>
        <c:manualLayout>
          <c:layoutTarget val="inner"/>
          <c:xMode val="edge"/>
          <c:yMode val="edge"/>
          <c:x val="0.13493766937669391"/>
          <c:y val="0.20536341261840541"/>
          <c:w val="0.79568563685636862"/>
          <c:h val="0.37690906283773445"/>
        </c:manualLayout>
      </c:layout>
      <c:lineChart>
        <c:grouping val="standard"/>
        <c:varyColors val="0"/>
        <c:ser>
          <c:idx val="0"/>
          <c:order val="0"/>
          <c:tx>
            <c:strRef>
              <c:f>Gráficos_Vino_Granel!$P$20</c:f>
              <c:strCache>
                <c:ptCount val="1"/>
                <c:pt idx="0">
                  <c:v>2009</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Gráficos_Vino_Granel!$Q$20:$AB$20</c:f>
              <c:numCache>
                <c:formatCode>#,##0</c:formatCode>
                <c:ptCount val="12"/>
                <c:pt idx="0">
                  <c:v>557.05837145691578</c:v>
                </c:pt>
                <c:pt idx="1">
                  <c:v>503.98769070558524</c:v>
                </c:pt>
                <c:pt idx="2">
                  <c:v>459.37294810809965</c:v>
                </c:pt>
                <c:pt idx="3">
                  <c:v>446.79511928842032</c:v>
                </c:pt>
                <c:pt idx="4">
                  <c:v>446.92546359643995</c:v>
                </c:pt>
                <c:pt idx="5">
                  <c:v>451.08709095176255</c:v>
                </c:pt>
                <c:pt idx="6">
                  <c:v>398.99449272381162</c:v>
                </c:pt>
                <c:pt idx="7">
                  <c:v>387.07498720302522</c:v>
                </c:pt>
                <c:pt idx="8">
                  <c:v>377.23252762577124</c:v>
                </c:pt>
                <c:pt idx="9">
                  <c:v>362.80483928002377</c:v>
                </c:pt>
                <c:pt idx="10">
                  <c:v>344.48150149569705</c:v>
                </c:pt>
                <c:pt idx="11">
                  <c:v>307.77082905155004</c:v>
                </c:pt>
              </c:numCache>
            </c:numRef>
          </c:val>
          <c:smooth val="0"/>
          <c:extLst>
            <c:ext xmlns:c16="http://schemas.microsoft.com/office/drawing/2014/chart" uri="{C3380CC4-5D6E-409C-BE32-E72D297353CC}">
              <c16:uniqueId val="{00000000-FD3B-48CE-860A-A8B3F6829A6C}"/>
            </c:ext>
          </c:extLst>
        </c:ser>
        <c:ser>
          <c:idx val="1"/>
          <c:order val="1"/>
          <c:tx>
            <c:strRef>
              <c:f>Gráficos_Vino_Granel!$P$21</c:f>
              <c:strCache>
                <c:ptCount val="1"/>
                <c:pt idx="0">
                  <c:v>2010</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Gráficos_Vino_Granel!$Q$21:$AB$21</c:f>
              <c:numCache>
                <c:formatCode>#,##0</c:formatCode>
                <c:ptCount val="12"/>
                <c:pt idx="0">
                  <c:v>337.07792326382315</c:v>
                </c:pt>
                <c:pt idx="1">
                  <c:v>374.60573029223639</c:v>
                </c:pt>
                <c:pt idx="2">
                  <c:v>371.93118900137495</c:v>
                </c:pt>
                <c:pt idx="3">
                  <c:v>379.41187033822524</c:v>
                </c:pt>
                <c:pt idx="4">
                  <c:v>465.49619785891952</c:v>
                </c:pt>
                <c:pt idx="5">
                  <c:v>507.33644179921248</c:v>
                </c:pt>
                <c:pt idx="6">
                  <c:v>485.28501053651081</c:v>
                </c:pt>
                <c:pt idx="7">
                  <c:v>465.15963171910988</c:v>
                </c:pt>
                <c:pt idx="8">
                  <c:v>439.33523426480537</c:v>
                </c:pt>
                <c:pt idx="9">
                  <c:v>444.81065737035811</c:v>
                </c:pt>
                <c:pt idx="10">
                  <c:v>453.03484126999263</c:v>
                </c:pt>
                <c:pt idx="11">
                  <c:v>487.59427456234613</c:v>
                </c:pt>
              </c:numCache>
            </c:numRef>
          </c:val>
          <c:smooth val="0"/>
          <c:extLst>
            <c:ext xmlns:c16="http://schemas.microsoft.com/office/drawing/2014/chart" uri="{C3380CC4-5D6E-409C-BE32-E72D297353CC}">
              <c16:uniqueId val="{00000001-FD3B-48CE-860A-A8B3F6829A6C}"/>
            </c:ext>
          </c:extLst>
        </c:ser>
        <c:ser>
          <c:idx val="2"/>
          <c:order val="2"/>
          <c:tx>
            <c:strRef>
              <c:f>Gráficos_Vino_Granel!$P$22</c:f>
              <c:strCache>
                <c:ptCount val="1"/>
                <c:pt idx="0">
                  <c:v>2011</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Gráficos_Vino_Granel!$Q$22:$AB$22</c:f>
              <c:numCache>
                <c:formatCode>#,##0</c:formatCode>
                <c:ptCount val="12"/>
                <c:pt idx="0">
                  <c:v>483.53516648328127</c:v>
                </c:pt>
                <c:pt idx="1">
                  <c:v>452.64362619810379</c:v>
                </c:pt>
                <c:pt idx="2">
                  <c:v>537.98967339476212</c:v>
                </c:pt>
                <c:pt idx="3">
                  <c:v>597.71319213092215</c:v>
                </c:pt>
                <c:pt idx="4">
                  <c:v>610.58028186582806</c:v>
                </c:pt>
                <c:pt idx="5">
                  <c:v>612.25066833502524</c:v>
                </c:pt>
                <c:pt idx="6">
                  <c:v>581.42233082189887</c:v>
                </c:pt>
                <c:pt idx="7">
                  <c:v>567.81415035221289</c:v>
                </c:pt>
                <c:pt idx="8">
                  <c:v>539.97397146532762</c:v>
                </c:pt>
                <c:pt idx="9" formatCode="0">
                  <c:v>599.73984457838174</c:v>
                </c:pt>
              </c:numCache>
            </c:numRef>
          </c:val>
          <c:smooth val="0"/>
          <c:extLst>
            <c:ext xmlns:c16="http://schemas.microsoft.com/office/drawing/2014/chart" uri="{C3380CC4-5D6E-409C-BE32-E72D297353CC}">
              <c16:uniqueId val="{00000002-FD3B-48CE-860A-A8B3F6829A6C}"/>
            </c:ext>
          </c:extLst>
        </c:ser>
        <c:dLbls>
          <c:showLegendKey val="0"/>
          <c:showVal val="0"/>
          <c:showCatName val="0"/>
          <c:showSerName val="0"/>
          <c:showPercent val="0"/>
          <c:showBubbleSize val="0"/>
        </c:dLbls>
        <c:marker val="1"/>
        <c:smooth val="0"/>
        <c:axId val="1185569871"/>
        <c:axId val="1"/>
      </c:lineChart>
      <c:catAx>
        <c:axId val="11855698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5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556987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9 </a:t>
            </a:r>
          </a:p>
          <a:p>
            <a:pPr>
              <a:defRPr sz="1400" b="1" i="0" u="none" strike="noStrike" baseline="0">
                <a:solidFill>
                  <a:srgbClr val="000000"/>
                </a:solidFill>
                <a:latin typeface="Calibri"/>
                <a:ea typeface="Calibri"/>
                <a:cs typeface="Calibri"/>
              </a:defRPr>
            </a:pPr>
            <a:r>
              <a:rPr lang="es-ES" sz="1000"/>
              <a:t>Volumen de exportación de vino espumoso</a:t>
            </a:r>
          </a:p>
        </c:rich>
      </c:tx>
      <c:overlay val="0"/>
    </c:title>
    <c:autoTitleDeleted val="0"/>
    <c:plotArea>
      <c:layout>
        <c:manualLayout>
          <c:layoutTarget val="inner"/>
          <c:xMode val="edge"/>
          <c:yMode val="edge"/>
          <c:x val="0.13671609006040703"/>
          <c:y val="0.19983173820444161"/>
          <c:w val="0.76663371773750844"/>
          <c:h val="0.43409669750877178"/>
        </c:manualLayout>
      </c:layout>
      <c:lineChart>
        <c:grouping val="standard"/>
        <c:varyColors val="0"/>
        <c:ser>
          <c:idx val="0"/>
          <c:order val="0"/>
          <c:tx>
            <c:strRef>
              <c:f>Gráficos_Vino_espumoso!$S$5</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Gráficos_Vino_espumoso!$T$5:$AE$5</c:f>
              <c:numCache>
                <c:formatCode>#,##0.0</c:formatCode>
                <c:ptCount val="12"/>
                <c:pt idx="0">
                  <c:v>119.64100000000001</c:v>
                </c:pt>
                <c:pt idx="1">
                  <c:v>66.468999999999994</c:v>
                </c:pt>
                <c:pt idx="2">
                  <c:v>63.302999999999997</c:v>
                </c:pt>
                <c:pt idx="3">
                  <c:v>115.938</c:v>
                </c:pt>
                <c:pt idx="4">
                  <c:v>98.44</c:v>
                </c:pt>
                <c:pt idx="5">
                  <c:v>141.626</c:v>
                </c:pt>
                <c:pt idx="6">
                  <c:v>302.178</c:v>
                </c:pt>
                <c:pt idx="7">
                  <c:v>166.845</c:v>
                </c:pt>
                <c:pt idx="8">
                  <c:v>232.666</c:v>
                </c:pt>
                <c:pt idx="9">
                  <c:v>519.54999999999995</c:v>
                </c:pt>
                <c:pt idx="10">
                  <c:v>393.68400000000003</c:v>
                </c:pt>
                <c:pt idx="11">
                  <c:v>217.822</c:v>
                </c:pt>
              </c:numCache>
            </c:numRef>
          </c:val>
          <c:smooth val="0"/>
          <c:extLst>
            <c:ext xmlns:c16="http://schemas.microsoft.com/office/drawing/2014/chart" uri="{C3380CC4-5D6E-409C-BE32-E72D297353CC}">
              <c16:uniqueId val="{00000000-357E-4499-86DA-6EB349DF70FA}"/>
            </c:ext>
          </c:extLst>
        </c:ser>
        <c:ser>
          <c:idx val="1"/>
          <c:order val="1"/>
          <c:tx>
            <c:strRef>
              <c:f>Gráficos_Vino_espumoso!$S$6</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Gráficos_Vino_espumoso!$T$6:$AE$6</c:f>
              <c:numCache>
                <c:formatCode>0.0</c:formatCode>
                <c:ptCount val="12"/>
                <c:pt idx="0">
                  <c:v>118.42700000000001</c:v>
                </c:pt>
                <c:pt idx="1">
                  <c:v>129.697</c:v>
                </c:pt>
                <c:pt idx="2">
                  <c:v>111.349</c:v>
                </c:pt>
                <c:pt idx="3">
                  <c:v>160.809</c:v>
                </c:pt>
                <c:pt idx="4">
                  <c:v>152.94</c:v>
                </c:pt>
                <c:pt idx="5">
                  <c:v>157.863</c:v>
                </c:pt>
                <c:pt idx="6">
                  <c:v>320.09399999999999</c:v>
                </c:pt>
                <c:pt idx="7">
                  <c:v>405.733</c:v>
                </c:pt>
                <c:pt idx="8">
                  <c:v>417.12799999999999</c:v>
                </c:pt>
                <c:pt idx="9">
                  <c:v>412.99599999999998</c:v>
                </c:pt>
                <c:pt idx="10">
                  <c:v>590.39800000000002</c:v>
                </c:pt>
                <c:pt idx="11">
                  <c:v>329.09800000000001</c:v>
                </c:pt>
              </c:numCache>
            </c:numRef>
          </c:val>
          <c:smooth val="0"/>
          <c:extLst>
            <c:ext xmlns:c16="http://schemas.microsoft.com/office/drawing/2014/chart" uri="{C3380CC4-5D6E-409C-BE32-E72D297353CC}">
              <c16:uniqueId val="{00000001-357E-4499-86DA-6EB349DF70FA}"/>
            </c:ext>
          </c:extLst>
        </c:ser>
        <c:ser>
          <c:idx val="2"/>
          <c:order val="2"/>
          <c:tx>
            <c:strRef>
              <c:f>Gráficos_Vino_espumoso!$S$7</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Gráficos_Vino_espumoso!$T$7:$AE$7</c:f>
              <c:numCache>
                <c:formatCode>0.0</c:formatCode>
                <c:ptCount val="12"/>
                <c:pt idx="0">
                  <c:v>295.31799999999998</c:v>
                </c:pt>
                <c:pt idx="1">
                  <c:v>231.18100000000001</c:v>
                </c:pt>
                <c:pt idx="2">
                  <c:v>207.209</c:v>
                </c:pt>
                <c:pt idx="3">
                  <c:v>158.98599999999999</c:v>
                </c:pt>
                <c:pt idx="4">
                  <c:v>263.83</c:v>
                </c:pt>
                <c:pt idx="5">
                  <c:v>285.87599999999998</c:v>
                </c:pt>
                <c:pt idx="6">
                  <c:v>180.834</c:v>
                </c:pt>
                <c:pt idx="7">
                  <c:v>339.66899999999998</c:v>
                </c:pt>
                <c:pt idx="8">
                  <c:v>538.85199999999998</c:v>
                </c:pt>
                <c:pt idx="9">
                  <c:v>446.53399999999999</c:v>
                </c:pt>
              </c:numCache>
            </c:numRef>
          </c:val>
          <c:smooth val="0"/>
          <c:extLst>
            <c:ext xmlns:c16="http://schemas.microsoft.com/office/drawing/2014/chart" uri="{C3380CC4-5D6E-409C-BE32-E72D297353CC}">
              <c16:uniqueId val="{00000002-357E-4499-86DA-6EB349DF70FA}"/>
            </c:ext>
          </c:extLst>
        </c:ser>
        <c:dLbls>
          <c:showLegendKey val="0"/>
          <c:showVal val="0"/>
          <c:showCatName val="0"/>
          <c:showSerName val="0"/>
          <c:showPercent val="0"/>
          <c:showBubbleSize val="0"/>
        </c:dLbls>
        <c:marker val="1"/>
        <c:smooth val="0"/>
        <c:axId val="1182623087"/>
        <c:axId val="1"/>
      </c:lineChart>
      <c:catAx>
        <c:axId val="118262308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18262308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228677" name="Picture 2" descr="LOGO_ODEPA">
          <a:extLst>
            <a:ext uri="{FF2B5EF4-FFF2-40B4-BE49-F238E27FC236}">
              <a16:creationId xmlns:a16="http://schemas.microsoft.com/office/drawing/2014/main" id="{C55BCEEE-FF3A-45B5-B486-0092148CF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28678" name="Picture 1" descr="LOGO_FUCOA">
          <a:extLst>
            <a:ext uri="{FF2B5EF4-FFF2-40B4-BE49-F238E27FC236}">
              <a16:creationId xmlns:a16="http://schemas.microsoft.com/office/drawing/2014/main" id="{F9822966-3072-4B02-BA91-37921FF231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96250"/>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228679" name="Picture 41" descr="pie">
          <a:extLst>
            <a:ext uri="{FF2B5EF4-FFF2-40B4-BE49-F238E27FC236}">
              <a16:creationId xmlns:a16="http://schemas.microsoft.com/office/drawing/2014/main" id="{5D0B5716-7153-453E-8F83-1B9DD76156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687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809625</xdr:colOff>
      <xdr:row>16</xdr:row>
      <xdr:rowOff>19050</xdr:rowOff>
    </xdr:to>
    <xdr:graphicFrame macro="">
      <xdr:nvGraphicFramePr>
        <xdr:cNvPr id="236977" name="4 Gráfico">
          <a:extLst>
            <a:ext uri="{FF2B5EF4-FFF2-40B4-BE49-F238E27FC236}">
              <a16:creationId xmlns:a16="http://schemas.microsoft.com/office/drawing/2014/main" id="{EC21A9DF-06FE-413F-9E25-061E1562D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28575</xdr:rowOff>
    </xdr:from>
    <xdr:to>
      <xdr:col>6</xdr:col>
      <xdr:colOff>809625</xdr:colOff>
      <xdr:row>32</xdr:row>
      <xdr:rowOff>133350</xdr:rowOff>
    </xdr:to>
    <xdr:graphicFrame macro="">
      <xdr:nvGraphicFramePr>
        <xdr:cNvPr id="236978" name="6 Gráfico">
          <a:extLst>
            <a:ext uri="{FF2B5EF4-FFF2-40B4-BE49-F238E27FC236}">
              <a16:creationId xmlns:a16="http://schemas.microsoft.com/office/drawing/2014/main" id="{2B1795A6-B0FC-499D-B310-DB5F01BB6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19050</xdr:rowOff>
    </xdr:from>
    <xdr:to>
      <xdr:col>6</xdr:col>
      <xdr:colOff>828675</xdr:colOff>
      <xdr:row>49</xdr:row>
      <xdr:rowOff>76200</xdr:rowOff>
    </xdr:to>
    <xdr:graphicFrame macro="">
      <xdr:nvGraphicFramePr>
        <xdr:cNvPr id="236979" name="11 Gráfico">
          <a:extLst>
            <a:ext uri="{FF2B5EF4-FFF2-40B4-BE49-F238E27FC236}">
              <a16:creationId xmlns:a16="http://schemas.microsoft.com/office/drawing/2014/main" id="{2326C9F2-5431-4013-BAD6-9875A26C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7</xdr:col>
      <xdr:colOff>0</xdr:colOff>
      <xdr:row>66</xdr:row>
      <xdr:rowOff>38100</xdr:rowOff>
    </xdr:to>
    <xdr:graphicFrame macro="">
      <xdr:nvGraphicFramePr>
        <xdr:cNvPr id="236980" name="13 Gráfico">
          <a:extLst>
            <a:ext uri="{FF2B5EF4-FFF2-40B4-BE49-F238E27FC236}">
              <a16:creationId xmlns:a16="http://schemas.microsoft.com/office/drawing/2014/main" id="{3EBD5C84-BAA2-44AA-A61E-FF88E8A05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0.01642</cdr:x>
      <cdr:y>0.92568</cdr:y>
    </cdr:from>
    <cdr:to>
      <cdr:x>0.75041</cdr:x>
      <cdr:y>0.98986</cdr:y>
    </cdr:to>
    <cdr:sp macro="" textlink="">
      <cdr:nvSpPr>
        <cdr:cNvPr id="2" name="1 CuadroTexto"/>
        <cdr:cNvSpPr txBox="1"/>
      </cdr:nvSpPr>
      <cdr:spPr>
        <a:xfrm xmlns:a="http://schemas.openxmlformats.org/drawingml/2006/main">
          <a:off x="95249" y="2609850"/>
          <a:ext cx="425767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mn-lt"/>
              <a:ea typeface="+mn-ea"/>
              <a:cs typeface="+mn-cs"/>
            </a:rPr>
            <a:t>Fuente: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endParaRPr lang="es-ES" sz="1100"/>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0.93581</cdr:y>
    </cdr:from>
    <cdr:to>
      <cdr:x>0.7292</cdr:x>
      <cdr:y>1</cdr:y>
    </cdr:to>
    <cdr:sp macro="" textlink="">
      <cdr:nvSpPr>
        <cdr:cNvPr id="2" name="1 CuadroTexto"/>
        <cdr:cNvSpPr txBox="1"/>
      </cdr:nvSpPr>
      <cdr:spPr>
        <a:xfrm xmlns:a="http://schemas.openxmlformats.org/drawingml/2006/main">
          <a:off x="0" y="267652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0.92784</cdr:y>
    </cdr:from>
    <cdr:to>
      <cdr:x>0.72683</cdr:x>
      <cdr:y>0.99313</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endParaRPr lang="es-ES" sz="1100"/>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0.91349</cdr:y>
    </cdr:from>
    <cdr:to>
      <cdr:x>0.72683</cdr:x>
      <cdr:y>0.97924</cdr:y>
    </cdr:to>
    <cdr:sp macro="" textlink="">
      <cdr:nvSpPr>
        <cdr:cNvPr id="2" name="1 CuadroTexto"/>
        <cdr:cNvSpPr txBox="1"/>
      </cdr:nvSpPr>
      <cdr:spPr>
        <a:xfrm xmlns:a="http://schemas.openxmlformats.org/drawingml/2006/main">
          <a:off x="0" y="25146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xdr:colOff>
      <xdr:row>0</xdr:row>
      <xdr:rowOff>47625</xdr:rowOff>
    </xdr:from>
    <xdr:to>
      <xdr:col>6</xdr:col>
      <xdr:colOff>762000</xdr:colOff>
      <xdr:row>15</xdr:row>
      <xdr:rowOff>161925</xdr:rowOff>
    </xdr:to>
    <xdr:graphicFrame macro="">
      <xdr:nvGraphicFramePr>
        <xdr:cNvPr id="242097" name="7 Gráfico">
          <a:extLst>
            <a:ext uri="{FF2B5EF4-FFF2-40B4-BE49-F238E27FC236}">
              <a16:creationId xmlns:a16="http://schemas.microsoft.com/office/drawing/2014/main" id="{C7B03AA7-EC23-4D53-9359-174527E9A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17</xdr:row>
      <xdr:rowOff>19050</xdr:rowOff>
    </xdr:from>
    <xdr:to>
      <xdr:col>6</xdr:col>
      <xdr:colOff>819150</xdr:colOff>
      <xdr:row>33</xdr:row>
      <xdr:rowOff>9525</xdr:rowOff>
    </xdr:to>
    <xdr:graphicFrame macro="">
      <xdr:nvGraphicFramePr>
        <xdr:cNvPr id="242098" name="8 Gráfico">
          <a:extLst>
            <a:ext uri="{FF2B5EF4-FFF2-40B4-BE49-F238E27FC236}">
              <a16:creationId xmlns:a16="http://schemas.microsoft.com/office/drawing/2014/main" id="{A8DC4E81-5626-450E-A8D4-EE3D24D7C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38100</xdr:rowOff>
    </xdr:from>
    <xdr:to>
      <xdr:col>6</xdr:col>
      <xdr:colOff>828675</xdr:colOff>
      <xdr:row>49</xdr:row>
      <xdr:rowOff>85725</xdr:rowOff>
    </xdr:to>
    <xdr:graphicFrame macro="">
      <xdr:nvGraphicFramePr>
        <xdr:cNvPr id="242099" name="12 Gráfico">
          <a:extLst>
            <a:ext uri="{FF2B5EF4-FFF2-40B4-BE49-F238E27FC236}">
              <a16:creationId xmlns:a16="http://schemas.microsoft.com/office/drawing/2014/main" id="{1CF0E052-7AC9-40E9-B196-04A783C51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171450</xdr:rowOff>
    </xdr:from>
    <xdr:to>
      <xdr:col>6</xdr:col>
      <xdr:colOff>819150</xdr:colOff>
      <xdr:row>65</xdr:row>
      <xdr:rowOff>171450</xdr:rowOff>
    </xdr:to>
    <xdr:graphicFrame macro="">
      <xdr:nvGraphicFramePr>
        <xdr:cNvPr id="242100" name="14 Gráfico">
          <a:extLst>
            <a:ext uri="{FF2B5EF4-FFF2-40B4-BE49-F238E27FC236}">
              <a16:creationId xmlns:a16="http://schemas.microsoft.com/office/drawing/2014/main" id="{048D83A1-DEAB-4010-9F2D-112E2E9EB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7C8FDB3C-17D0-48A8-9A3D-2A440E2B49B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D5F0D600-194C-4BC0-B2B9-A42C332F604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4E765158-F701-482A-A1FE-76EB1291B74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E8FB67EB-04CD-4A71-800B-BB1B01AD860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0.93316</cdr:y>
    </cdr:from>
    <cdr:to>
      <cdr:x>0.73162</cdr:x>
      <cdr:y>1</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0.93223</cdr:y>
    </cdr:from>
    <cdr:to>
      <cdr:x>0.73281</cdr:x>
      <cdr:y>1</cdr:y>
    </cdr:to>
    <cdr:sp macro="" textlink="">
      <cdr:nvSpPr>
        <cdr:cNvPr id="2" name="1 CuadroTexto"/>
        <cdr:cNvSpPr txBox="1"/>
      </cdr:nvSpPr>
      <cdr:spPr>
        <a:xfrm xmlns:a="http://schemas.openxmlformats.org/drawingml/2006/main">
          <a:off x="0" y="2552700"/>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27437" name="Picture 41" descr="pie">
          <a:extLst>
            <a:ext uri="{FF2B5EF4-FFF2-40B4-BE49-F238E27FC236}">
              <a16:creationId xmlns:a16="http://schemas.microsoft.com/office/drawing/2014/main" id="{B90A5808-AA15-4D19-997A-CF65B1A58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13144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57149</xdr:colOff>
      <xdr:row>24</xdr:row>
      <xdr:rowOff>95250</xdr:rowOff>
    </xdr:from>
    <xdr:to>
      <xdr:col>13</xdr:col>
      <xdr:colOff>409574</xdr:colOff>
      <xdr:row>28</xdr:row>
      <xdr:rowOff>123825</xdr:rowOff>
    </xdr:to>
    <xdr:sp macro="" textlink="">
      <xdr:nvSpPr>
        <xdr:cNvPr id="2" name="1 CuadroTexto">
          <a:extLst>
            <a:ext uri="{FF2B5EF4-FFF2-40B4-BE49-F238E27FC236}">
              <a16:creationId xmlns:a16="http://schemas.microsoft.com/office/drawing/2014/main" id="{9DA5F2AA-4944-4BD6-A5A8-37F775E33CAD}"/>
            </a:ext>
          </a:extLst>
        </xdr:cNvPr>
        <xdr:cNvSpPr txBox="1"/>
      </xdr:nvSpPr>
      <xdr:spPr>
        <a:xfrm>
          <a:off x="57149" y="3981450"/>
          <a:ext cx="883920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A pesar del incremento de la producción de 2011, se mantendrá un bajo nivel de las relaciones stock/ventas  y stock/producción</a:t>
          </a:r>
          <a:r>
            <a:rPr lang="es-ES" sz="1100" baseline="0"/>
            <a:t> a fines de este año, condición que </a:t>
          </a:r>
          <a:r>
            <a:rPr lang="es-ES" sz="1100"/>
            <a:t>hace suponer que la vendimia de 2012 seguirá siendo comercialmente positiva</a:t>
          </a:r>
          <a:r>
            <a:rPr lang="es-ES" sz="1100" baseline="0"/>
            <a:t> para los productores </a:t>
          </a:r>
          <a:r>
            <a:rPr lang="es-ES" sz="1100"/>
            <a:t>de uvas. Se presume que los precios de las uvas seguirán siendo elevados</a:t>
          </a:r>
          <a:r>
            <a:rPr lang="es-ES" sz="1100" baseline="0"/>
            <a:t> para la mayoría de las variedades y categorías, aunque posiblemente algo inferiores a los de la vendimia de 2011.</a:t>
          </a:r>
          <a:endParaRPr lang="es-E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28575</xdr:rowOff>
    </xdr:from>
    <xdr:to>
      <xdr:col>6</xdr:col>
      <xdr:colOff>762000</xdr:colOff>
      <xdr:row>17</xdr:row>
      <xdr:rowOff>123825</xdr:rowOff>
    </xdr:to>
    <xdr:graphicFrame macro="">
      <xdr:nvGraphicFramePr>
        <xdr:cNvPr id="247001" name="1 Gráfico">
          <a:extLst>
            <a:ext uri="{FF2B5EF4-FFF2-40B4-BE49-F238E27FC236}">
              <a16:creationId xmlns:a16="http://schemas.microsoft.com/office/drawing/2014/main" id="{F8CBCD59-003B-44BA-8293-D39BCDA36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19050</xdr:rowOff>
    </xdr:from>
    <xdr:to>
      <xdr:col>6</xdr:col>
      <xdr:colOff>819150</xdr:colOff>
      <xdr:row>37</xdr:row>
      <xdr:rowOff>57150</xdr:rowOff>
    </xdr:to>
    <xdr:graphicFrame macro="">
      <xdr:nvGraphicFramePr>
        <xdr:cNvPr id="247002" name="2 Gráfico">
          <a:extLst>
            <a:ext uri="{FF2B5EF4-FFF2-40B4-BE49-F238E27FC236}">
              <a16:creationId xmlns:a16="http://schemas.microsoft.com/office/drawing/2014/main" id="{E79B2B14-7EBB-48E6-87B7-C467F3C24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0.00485</cdr:x>
      <cdr:y>0.93275</cdr:y>
    </cdr:from>
    <cdr:to>
      <cdr:x>0.93689</cdr:x>
      <cdr:y>0.9883</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elaborado por Odepa con antecedentes de la Seremi de Agricultura de la Región del Maule</a:t>
          </a:r>
        </a:p>
      </cdr:txBody>
    </cdr:sp>
  </cdr:relSizeAnchor>
</c:userShapes>
</file>

<file path=xl/drawings/drawing23.xml><?xml version="1.0" encoding="utf-8"?>
<c:userShapes xmlns:c="http://schemas.openxmlformats.org/drawingml/2006/chart">
  <cdr:relSizeAnchor xmlns:cdr="http://schemas.openxmlformats.org/drawingml/2006/chartDrawing">
    <cdr:from>
      <cdr:x>0.00326</cdr:x>
      <cdr:y>0.91131</cdr:y>
    </cdr:from>
    <cdr:to>
      <cdr:x>0.94137</cdr:x>
      <cdr:y>0.96942</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Fuente: elaborado por Odepa con antecedentes de la Seremi de Agricultura de la Región del Maule</a:t>
          </a: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1</xdr:colOff>
      <xdr:row>28</xdr:row>
      <xdr:rowOff>38101</xdr:rowOff>
    </xdr:from>
    <xdr:to>
      <xdr:col>15</xdr:col>
      <xdr:colOff>1</xdr:colOff>
      <xdr:row>31</xdr:row>
      <xdr:rowOff>19051</xdr:rowOff>
    </xdr:to>
    <xdr:sp macro="" textlink="">
      <xdr:nvSpPr>
        <xdr:cNvPr id="2" name="1 CuadroTexto">
          <a:extLst>
            <a:ext uri="{FF2B5EF4-FFF2-40B4-BE49-F238E27FC236}">
              <a16:creationId xmlns:a16="http://schemas.microsoft.com/office/drawing/2014/main" id="{C12363C7-C135-4C7F-B939-30C56D5A82F2}"/>
            </a:ext>
          </a:extLst>
        </xdr:cNvPr>
        <xdr:cNvSpPr txBox="1"/>
      </xdr:nvSpPr>
      <xdr:spPr>
        <a:xfrm>
          <a:off x="1" y="4686301"/>
          <a:ext cx="61341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s-ES" sz="1100"/>
            <a:t>El alza promedio entre</a:t>
          </a:r>
          <a:r>
            <a:rPr lang="es-ES" sz="1100" baseline="0"/>
            <a:t> 2010 y 2011 </a:t>
          </a:r>
          <a:r>
            <a:rPr lang="es-ES" sz="1100"/>
            <a:t>de los vinos tintos es del orden de 60%, mientras que los vinos blancos han subido sobre</a:t>
          </a:r>
          <a:r>
            <a:rPr lang="es-ES" sz="1100" baseline="0"/>
            <a:t> 75%. El mercado se encuentra muy firme para ambos tipos de uvas.</a:t>
          </a:r>
          <a:r>
            <a:rPr lang="es-ES" sz="1100"/>
            <a:t>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2000250</xdr:colOff>
      <xdr:row>40</xdr:row>
      <xdr:rowOff>0</xdr:rowOff>
    </xdr:to>
    <xdr:sp macro="" textlink="">
      <xdr:nvSpPr>
        <xdr:cNvPr id="2" name="1 CuadroTexto">
          <a:extLst>
            <a:ext uri="{FF2B5EF4-FFF2-40B4-BE49-F238E27FC236}">
              <a16:creationId xmlns:a16="http://schemas.microsoft.com/office/drawing/2014/main" id="{CF1AF2A3-D4B8-47CA-B6F9-11AD42B347C0}"/>
            </a:ext>
          </a:extLst>
        </xdr:cNvPr>
        <xdr:cNvSpPr txBox="1"/>
      </xdr:nvSpPr>
      <xdr:spPr>
        <a:xfrm flipH="1">
          <a:off x="0" y="0"/>
          <a:ext cx="8048625"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Arial" pitchFamily="34" charset="0"/>
              <a:cs typeface="Arial" pitchFamily="34" charset="0"/>
            </a:rPr>
            <a:t>Informe</a:t>
          </a:r>
          <a:r>
            <a:rPr lang="es-ES" sz="1000" b="1" baseline="0">
              <a:latin typeface="Arial" pitchFamily="34" charset="0"/>
              <a:cs typeface="Arial" pitchFamily="34" charset="0"/>
            </a:rPr>
            <a:t> de avance de producción de viñas viníferas de la Región del Bío Bío en la </a:t>
          </a:r>
          <a:endParaRPr lang="es-ES" sz="1000" b="1">
            <a:latin typeface="Arial" pitchFamily="34" charset="0"/>
            <a:cs typeface="Arial" pitchFamily="34" charset="0"/>
          </a:endParaRPr>
        </a:p>
        <a:p>
          <a:pPr algn="ctr"/>
          <a:r>
            <a:rPr lang="es-ES" sz="1000" b="1">
              <a:latin typeface="Arial" pitchFamily="34" charset="0"/>
              <a:cs typeface="Arial" pitchFamily="34" charset="0"/>
            </a:rPr>
            <a:t>temporada agrícola 2011/12 (sobre la base del Informe</a:t>
          </a:r>
          <a:r>
            <a:rPr lang="es-ES" sz="1000" b="1" baseline="0">
              <a:latin typeface="Arial" pitchFamily="34" charset="0"/>
              <a:cs typeface="Arial" pitchFamily="34" charset="0"/>
            </a:rPr>
            <a:t> de Coyuntura de octubre de 2011)</a:t>
          </a:r>
          <a:endParaRPr lang="es-ES" sz="1000" b="1">
            <a:latin typeface="Arial" pitchFamily="34" charset="0"/>
            <a:cs typeface="Arial" pitchFamily="34" charset="0"/>
          </a:endParaRPr>
        </a:p>
        <a:p>
          <a:pPr algn="ctr"/>
          <a:r>
            <a:rPr lang="es-ES" sz="1000" b="1">
              <a:latin typeface="Arial" pitchFamily="34" charset="0"/>
              <a:cs typeface="Arial" pitchFamily="34" charset="0"/>
            </a:rPr>
            <a:t>Fuente: Seremi de Agricultura de la Región del Bío Bío</a:t>
          </a:r>
        </a:p>
        <a:p>
          <a:pPr marL="0" indent="0" algn="just"/>
          <a:endParaRPr lang="es-ES" sz="1000">
            <a:solidFill>
              <a:schemeClr val="dk1"/>
            </a:solidFill>
            <a:latin typeface="Arial" pitchFamily="34" charset="0"/>
            <a:ea typeface="+mn-ea"/>
            <a:cs typeface="Arial" pitchFamily="34" charset="0"/>
          </a:endParaRPr>
        </a:p>
        <a:p>
          <a:pPr marL="0" indent="0" algn="just"/>
          <a:endParaRPr lang="es-ES" sz="1000">
            <a:solidFill>
              <a:schemeClr val="dk1"/>
            </a:solidFill>
            <a:latin typeface="Arial" pitchFamily="34" charset="0"/>
            <a:ea typeface="+mn-ea"/>
            <a:cs typeface="Arial" pitchFamily="34" charset="0"/>
          </a:endParaRPr>
        </a:p>
        <a:p>
          <a:r>
            <a:rPr lang="es-ES" sz="1100" baseline="0">
              <a:solidFill>
                <a:schemeClr val="dk1"/>
              </a:solidFill>
              <a:latin typeface="+mn-lt"/>
              <a:ea typeface="+mn-ea"/>
              <a:cs typeface="+mn-cs"/>
            </a:rPr>
            <a:t>Las viñas de cepas finas y tradicionales en general se aprecian mejores que durante el año pasado, con una buena brotación y racimo, atrasadas en su desarrollo respecto a un año normal por bajas temperaturas y podas más tardías con el propósito de evitar daños por heladas, con una mayor presencia de arañita y sin mayores daños por heladas hasta el momento. </a:t>
          </a:r>
        </a:p>
        <a:p>
          <a:r>
            <a:rPr lang="es-ES" sz="1100" baseline="0">
              <a:solidFill>
                <a:schemeClr val="dk1"/>
              </a:solidFill>
              <a:latin typeface="+mn-lt"/>
              <a:ea typeface="+mn-ea"/>
              <a:cs typeface="+mn-cs"/>
            </a:rPr>
            <a:t>Los productores están realizando mejor manejo y fertilización de las viñas que en  las temporadas anteriores, debido a los buenos precios pagados en la temporada pasada. </a:t>
          </a:r>
        </a:p>
        <a:p>
          <a:r>
            <a:rPr lang="es-ES" sz="1100" baseline="0">
              <a:solidFill>
                <a:schemeClr val="dk1"/>
              </a:solidFill>
              <a:latin typeface="+mn-lt"/>
              <a:ea typeface="+mn-ea"/>
              <a:cs typeface="+mn-cs"/>
            </a:rPr>
            <a:t>El precio mínimo garantizado que se está ofreciendo al productor es de $ 70 por el kilo de uva País y Moscatel de Alejandría, precio inferior a los $ 90 por kilo de la temporada pasada, situación que preocupa a los productores, ya que los costos de producción han subido respecto al año anterior. Los poderes compradores aún no dan a conocer el precio que se pagará por el producto de las cepas finas, tanto varietales como genéricas. </a:t>
          </a:r>
        </a:p>
        <a:p>
          <a:r>
            <a:rPr lang="es-ES" sz="1100" baseline="0">
              <a:solidFill>
                <a:schemeClr val="dk1"/>
              </a:solidFill>
              <a:latin typeface="+mn-lt"/>
              <a:ea typeface="+mn-ea"/>
              <a:cs typeface="+mn-cs"/>
            </a:rPr>
            <a:t>La superficie de viñas de cepas finas se mantiene estable en Ñuble y Bío Bío. </a:t>
          </a:r>
        </a:p>
        <a:p>
          <a:pPr marL="0" indent="0" algn="just"/>
          <a:endParaRPr lang="es-ES" sz="1000">
            <a:solidFill>
              <a:schemeClr val="dk1"/>
            </a:solidFill>
            <a:latin typeface="Arial" pitchFamily="34" charset="0"/>
            <a:ea typeface="+mn-ea"/>
            <a:cs typeface="Arial" pitchFamily="34" charset="0"/>
          </a:endParaRPr>
        </a:p>
        <a:p>
          <a:endParaRPr lang="es-ES" sz="1100">
            <a:solidFill>
              <a:schemeClr val="dk1"/>
            </a:solidFill>
            <a:latin typeface="+mn-lt"/>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38100</xdr:colOff>
      <xdr:row>15</xdr:row>
      <xdr:rowOff>104776</xdr:rowOff>
    </xdr:from>
    <xdr:to>
      <xdr:col>10</xdr:col>
      <xdr:colOff>771525</xdr:colOff>
      <xdr:row>18</xdr:row>
      <xdr:rowOff>104775</xdr:rowOff>
    </xdr:to>
    <xdr:sp macro="" textlink="">
      <xdr:nvSpPr>
        <xdr:cNvPr id="2" name="1 CuadroTexto">
          <a:extLst>
            <a:ext uri="{FF2B5EF4-FFF2-40B4-BE49-F238E27FC236}">
              <a16:creationId xmlns:a16="http://schemas.microsoft.com/office/drawing/2014/main" id="{E0178E23-5569-46B2-BC9D-EB4486ED1420}"/>
            </a:ext>
          </a:extLst>
        </xdr:cNvPr>
        <xdr:cNvSpPr txBox="1"/>
      </xdr:nvSpPr>
      <xdr:spPr>
        <a:xfrm>
          <a:off x="38100" y="2533651"/>
          <a:ext cx="989647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La</a:t>
          </a:r>
          <a:r>
            <a:rPr lang="es-ES" sz="1100" baseline="0"/>
            <a:t> disminución de  las existencias a fines de 2010 se debió en gran parte a un incremento de las exportaciones y a las pérdidas por el terremoto (aproximadamente  120 millones de litros).</a:t>
          </a:r>
        </a:p>
        <a:p>
          <a:r>
            <a:rPr lang="es-ES" sz="1100" baseline="0"/>
            <a:t>).</a:t>
          </a:r>
          <a:endParaRPr lang="es-E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38100</xdr:colOff>
      <xdr:row>19</xdr:row>
      <xdr:rowOff>95250</xdr:rowOff>
    </xdr:from>
    <xdr:to>
      <xdr:col>9</xdr:col>
      <xdr:colOff>781050</xdr:colOff>
      <xdr:row>23</xdr:row>
      <xdr:rowOff>152400</xdr:rowOff>
    </xdr:to>
    <xdr:sp macro="" textlink="">
      <xdr:nvSpPr>
        <xdr:cNvPr id="2" name="1 CuadroTexto">
          <a:extLst>
            <a:ext uri="{FF2B5EF4-FFF2-40B4-BE49-F238E27FC236}">
              <a16:creationId xmlns:a16="http://schemas.microsoft.com/office/drawing/2014/main" id="{48522A2B-92DB-42CC-8567-F1377EE50B2A}"/>
            </a:ext>
          </a:extLst>
        </xdr:cNvPr>
        <xdr:cNvSpPr txBox="1"/>
      </xdr:nvSpPr>
      <xdr:spPr>
        <a:xfrm>
          <a:off x="38100" y="3171825"/>
          <a:ext cx="6781800"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Se observa una fuerte caída de las exportaciones de pisco a EE.UU. que, por el momento, no tiene una explicación clara, salvo que las otras alternativas sean más convenientes para estas exportaciones y se hayan desviado hacia otros mercados.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28575</xdr:colOff>
      <xdr:row>1</xdr:row>
      <xdr:rowOff>19050</xdr:rowOff>
    </xdr:from>
    <xdr:to>
      <xdr:col>6</xdr:col>
      <xdr:colOff>504825</xdr:colOff>
      <xdr:row>19</xdr:row>
      <xdr:rowOff>114300</xdr:rowOff>
    </xdr:to>
    <xdr:graphicFrame macro="">
      <xdr:nvGraphicFramePr>
        <xdr:cNvPr id="254169" name="2 Gráfico">
          <a:extLst>
            <a:ext uri="{FF2B5EF4-FFF2-40B4-BE49-F238E27FC236}">
              <a16:creationId xmlns:a16="http://schemas.microsoft.com/office/drawing/2014/main" id="{019BB996-A061-4744-863C-15A996855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123825</xdr:rowOff>
    </xdr:from>
    <xdr:to>
      <xdr:col>6</xdr:col>
      <xdr:colOff>504825</xdr:colOff>
      <xdr:row>39</xdr:row>
      <xdr:rowOff>19050</xdr:rowOff>
    </xdr:to>
    <xdr:graphicFrame macro="">
      <xdr:nvGraphicFramePr>
        <xdr:cNvPr id="254170" name="3 Gráfico">
          <a:extLst>
            <a:ext uri="{FF2B5EF4-FFF2-40B4-BE49-F238E27FC236}">
              <a16:creationId xmlns:a16="http://schemas.microsoft.com/office/drawing/2014/main" id="{DD275EA9-F1CB-460D-99E5-E26BEE9CF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0.02622</cdr:x>
      <cdr:y>0.89489</cdr:y>
    </cdr:from>
    <cdr:to>
      <cdr:x>0.29026</cdr:x>
      <cdr:y>0.98295</cdr:y>
    </cdr:to>
    <cdr:sp macro="" textlink="">
      <cdr:nvSpPr>
        <cdr:cNvPr id="2" name="1 Rectángulo redondeado"/>
        <cdr:cNvSpPr/>
      </cdr:nvSpPr>
      <cdr:spPr>
        <a:xfrm xmlns:a="http://schemas.openxmlformats.org/drawingml/2006/main">
          <a:off x="133352" y="3000374"/>
          <a:ext cx="1343025" cy="2952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ES">
              <a:solidFill>
                <a:sysClr val="windowText" lastClr="000000"/>
              </a:solidFill>
            </a:rPr>
            <a:t>Fuente: SAG</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0</xdr:row>
      <xdr:rowOff>38099</xdr:rowOff>
    </xdr:from>
    <xdr:to>
      <xdr:col>0</xdr:col>
      <xdr:colOff>8321676</xdr:colOff>
      <xdr:row>39</xdr:row>
      <xdr:rowOff>31750</xdr:rowOff>
    </xdr:to>
    <xdr:sp macro="" textlink="">
      <xdr:nvSpPr>
        <xdr:cNvPr id="2" name="1 CuadroTexto">
          <a:extLst>
            <a:ext uri="{FF2B5EF4-FFF2-40B4-BE49-F238E27FC236}">
              <a16:creationId xmlns:a16="http://schemas.microsoft.com/office/drawing/2014/main" id="{5DBA041B-9FBD-4289-BCB8-71F4FBFB161F}"/>
            </a:ext>
          </a:extLst>
        </xdr:cNvPr>
        <xdr:cNvSpPr txBox="1"/>
      </xdr:nvSpPr>
      <xdr:spPr>
        <a:xfrm>
          <a:off x="1" y="38099"/>
          <a:ext cx="8321675" cy="706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i="0" u="none" strike="noStrike">
              <a:solidFill>
                <a:schemeClr val="dk1"/>
              </a:solidFill>
              <a:latin typeface="Arial" pitchFamily="34" charset="0"/>
              <a:ea typeface="+mn-ea"/>
              <a:cs typeface="Arial" pitchFamily="34" charset="0"/>
            </a:rPr>
            <a:t>Comentarios y noticias del sector</a:t>
          </a:r>
        </a:p>
        <a:p>
          <a:endParaRPr lang="es-ES" sz="1000" b="1" i="1" u="none" strike="noStrike">
            <a:solidFill>
              <a:schemeClr val="dk1"/>
            </a:solidFill>
            <a:latin typeface="Arial" pitchFamily="34" charset="0"/>
            <a:ea typeface="+mn-ea"/>
            <a:cs typeface="Arial" pitchFamily="34" charset="0"/>
          </a:endParaRPr>
        </a:p>
        <a:p>
          <a:r>
            <a:rPr lang="es-ES" sz="1100" b="1">
              <a:solidFill>
                <a:schemeClr val="dk1"/>
              </a:solidFill>
              <a:latin typeface="+mn-lt"/>
              <a:ea typeface="+mn-ea"/>
              <a:cs typeface="+mn-cs"/>
            </a:rPr>
            <a:t>-   Asamblea</a:t>
          </a:r>
          <a:r>
            <a:rPr lang="es-ES" sz="1100" b="1" baseline="0">
              <a:solidFill>
                <a:schemeClr val="dk1"/>
              </a:solidFill>
              <a:latin typeface="+mn-lt"/>
              <a:ea typeface="+mn-ea"/>
              <a:cs typeface="+mn-cs"/>
            </a:rPr>
            <a:t> General de la OIV</a:t>
          </a:r>
        </a:p>
        <a:p>
          <a:pPr lvl="0"/>
          <a:endParaRPr lang="es-ES" sz="1100" b="0" i="0">
            <a:solidFill>
              <a:schemeClr val="dk1"/>
            </a:solidFill>
            <a:latin typeface="+mn-lt"/>
            <a:ea typeface="+mn-ea"/>
            <a:cs typeface="+mn-cs"/>
          </a:endParaRPr>
        </a:p>
        <a:p>
          <a:pPr lvl="0"/>
          <a:r>
            <a:rPr lang="es-ES" sz="1100" b="0" i="0" baseline="0">
              <a:solidFill>
                <a:schemeClr val="dk1"/>
              </a:solidFill>
              <a:latin typeface="+mn-lt"/>
              <a:ea typeface="+mn-ea"/>
              <a:cs typeface="+mn-cs"/>
            </a:rPr>
            <a:t>En Montpellier, desde el  9 al 13 de octubre se realizó la última Asamblea General de la OIV, donde su director general, don Federico Castellucci, dio a conocer la situación general de la vitivinicultura mundial. Al respecto indicó que la producción prevista para 2011 será muy similar a la del año anterior, ubicándose dentro de un rango entre 264,3 y 275,2 millones de hectolitros, con un punto medio de 269,8 millones de hectolitros (en 2010 fue 268,8 millones de hectolitros). De todos modos recalcó que se producirían caídas importantes en Europa, especialmente en Grecia, Italia y Portugal, originando una nueva reducción de la producción en el continente europeo.</a:t>
          </a:r>
        </a:p>
        <a:p>
          <a:pPr lvl="0"/>
          <a:endParaRPr lang="es-ES" sz="1100" b="0" i="0">
            <a:solidFill>
              <a:schemeClr val="dk1"/>
            </a:solidFill>
            <a:latin typeface="+mn-lt"/>
            <a:ea typeface="+mn-ea"/>
            <a:cs typeface="+mn-cs"/>
          </a:endParaRPr>
        </a:p>
        <a:p>
          <a:pPr lvl="0"/>
          <a:r>
            <a:rPr lang="es-ES" sz="1100" b="1" i="0">
              <a:solidFill>
                <a:schemeClr val="dk1"/>
              </a:solidFill>
              <a:latin typeface="+mn-lt"/>
              <a:ea typeface="+mn-ea"/>
              <a:cs typeface="+mn-cs"/>
            </a:rPr>
            <a:t>-   XIII Congreso Latinoamericano de Viticultura y Enología</a:t>
          </a:r>
        </a:p>
        <a:p>
          <a:pPr lvl="0"/>
          <a:endParaRPr lang="es-ES" sz="1100" b="0" i="0">
            <a:solidFill>
              <a:schemeClr val="dk1"/>
            </a:solidFill>
            <a:latin typeface="+mn-lt"/>
            <a:ea typeface="+mn-ea"/>
            <a:cs typeface="+mn-cs"/>
          </a:endParaRPr>
        </a:p>
        <a:p>
          <a:pPr lvl="0"/>
          <a:r>
            <a:rPr lang="es-ES" sz="1100" b="0" i="0">
              <a:solidFill>
                <a:schemeClr val="dk1"/>
              </a:solidFill>
              <a:latin typeface="+mn-lt"/>
              <a:ea typeface="+mn-ea"/>
              <a:cs typeface="+mn-cs"/>
            </a:rPr>
            <a:t>Entre el 21 y el 23 de noviembre se desarrolló  en el Centro de Convenciones</a:t>
          </a:r>
          <a:r>
            <a:rPr lang="es-ES" sz="1100" b="0" i="0" baseline="0">
              <a:solidFill>
                <a:schemeClr val="dk1"/>
              </a:solidFill>
              <a:latin typeface="+mn-lt"/>
              <a:ea typeface="+mn-ea"/>
              <a:cs typeface="+mn-cs"/>
            </a:rPr>
            <a:t> de la Universidad Cat{ólica, e</a:t>
          </a:r>
          <a:r>
            <a:rPr lang="es-ES" sz="1100" b="0" i="0">
              <a:solidFill>
                <a:schemeClr val="dk1"/>
              </a:solidFill>
              <a:latin typeface="+mn-lt"/>
              <a:ea typeface="+mn-ea"/>
              <a:cs typeface="+mn-cs"/>
            </a:rPr>
            <a:t>n Santiago,  el XIII Congreso Latinoamericano de Vitivinicultura y Enología, cuya organización estuvo</a:t>
          </a:r>
          <a:r>
            <a:rPr lang="es-ES" sz="1100" b="0" i="0" baseline="0">
              <a:solidFill>
                <a:schemeClr val="dk1"/>
              </a:solidFill>
              <a:latin typeface="+mn-lt"/>
              <a:ea typeface="+mn-ea"/>
              <a:cs typeface="+mn-cs"/>
            </a:rPr>
            <a:t> a cargo de la Asociación Nacional de Ingenieros Agrónomos Enólogos de Chile. En esta oportunidad el evento estuvo dedicado a </a:t>
          </a:r>
          <a:r>
            <a:rPr lang="es-ES" sz="1100">
              <a:solidFill>
                <a:schemeClr val="dk1"/>
              </a:solidFill>
              <a:latin typeface="+mn-lt"/>
              <a:ea typeface="+mn-ea"/>
              <a:cs typeface="+mn-cs"/>
            </a:rPr>
            <a:t>todos los aspectos relacionados con la actividad de I+D+i que conciernen al ámbito de la viticultura y la enología, con especial foco en el tema de "</a:t>
          </a:r>
          <a:r>
            <a:rPr lang="es-ES" sz="1100" b="1" i="1">
              <a:solidFill>
                <a:schemeClr val="dk1"/>
              </a:solidFill>
              <a:latin typeface="+mn-lt"/>
              <a:ea typeface="+mn-ea"/>
              <a:cs typeface="+mn-cs"/>
            </a:rPr>
            <a:t>Sostenibilidad y Cambio Climático: Impacto en la Industria Vitinícola” .  </a:t>
          </a:r>
          <a:r>
            <a:rPr lang="es-ES" sz="1100">
              <a:solidFill>
                <a:schemeClr val="dk1"/>
              </a:solidFill>
              <a:latin typeface="+mn-lt"/>
              <a:ea typeface="+mn-ea"/>
              <a:cs typeface="+mn-cs"/>
            </a:rPr>
            <a:t>La inauguración del evento estuvo a cargo del Ministro de Agricultura,</a:t>
          </a:r>
          <a:r>
            <a:rPr lang="es-ES" sz="1100" baseline="0">
              <a:solidFill>
                <a:schemeClr val="dk1"/>
              </a:solidFill>
              <a:latin typeface="+mn-lt"/>
              <a:ea typeface="+mn-ea"/>
              <a:cs typeface="+mn-cs"/>
            </a:rPr>
            <a:t> Sr. José Antonio Galilea.</a:t>
          </a:r>
          <a:br>
            <a:rPr lang="es-ES" sz="1100">
              <a:solidFill>
                <a:schemeClr val="dk1"/>
              </a:solidFill>
              <a:latin typeface="+mn-lt"/>
              <a:ea typeface="+mn-ea"/>
              <a:cs typeface="+mn-cs"/>
            </a:rPr>
          </a:br>
          <a:endParaRPr lang="es-ES" sz="1100">
            <a:solidFill>
              <a:schemeClr val="dk1"/>
            </a:solidFill>
            <a:latin typeface="+mn-lt"/>
            <a:ea typeface="+mn-ea"/>
            <a:cs typeface="+mn-cs"/>
          </a:endParaRPr>
        </a:p>
        <a:p>
          <a:pPr lvl="0"/>
          <a:r>
            <a:rPr lang="es-ES" sz="1100" b="1" i="0">
              <a:solidFill>
                <a:schemeClr val="dk1"/>
              </a:solidFill>
              <a:latin typeface="+mn-lt"/>
              <a:ea typeface="+mn-ea"/>
              <a:cs typeface="+mn-cs"/>
            </a:rPr>
            <a:t>-   Reunión del Grupo Mundial de Comercio de Vino</a:t>
          </a:r>
        </a:p>
        <a:p>
          <a:r>
            <a:rPr lang="es-ES" sz="1100">
              <a:solidFill>
                <a:schemeClr val="dk1"/>
              </a:solidFill>
              <a:latin typeface="+mn-lt"/>
              <a:ea typeface="+mn-ea"/>
              <a:cs typeface="+mn-cs"/>
            </a:rPr>
            <a:t> </a:t>
          </a:r>
        </a:p>
        <a:p>
          <a:r>
            <a:rPr lang="es-ES" sz="1100">
              <a:solidFill>
                <a:schemeClr val="dk1"/>
              </a:solidFill>
              <a:latin typeface="+mn-lt"/>
              <a:ea typeface="+mn-ea"/>
              <a:cs typeface="+mn-cs"/>
            </a:rPr>
            <a:t>Entre los días 19 y 21 de octubre se realizó en Santiago la Reunión Anual del Grupo Mundial de Comercio de Vino, que está integrado por Argentina, Australia, Canadá, Chile, Estados Unidos, Georgia (nuevo integrante), Nueva Zelanda y Sudáfrica. En esta oportunidad también asistió Brasil en calidad de observador.</a:t>
          </a:r>
        </a:p>
        <a:p>
          <a:r>
            <a:rPr lang="es-ES" sz="1100">
              <a:solidFill>
                <a:schemeClr val="dk1"/>
              </a:solidFill>
              <a:latin typeface="+mn-lt"/>
              <a:ea typeface="+mn-ea"/>
              <a:cs typeface="+mn-cs"/>
            </a:rPr>
            <a:t>Durante el desarrollo de este encuentro los países del grupo firmaron un Memorando de Entendimiento sobre requerimientos de certificación, lo que constituye una herramienta muy importante para facilitar el comercio de vinos entre estos países.</a:t>
          </a:r>
        </a:p>
        <a:p>
          <a:r>
            <a:rPr lang="es-ES" sz="1100">
              <a:solidFill>
                <a:schemeClr val="dk1"/>
              </a:solidFill>
              <a:latin typeface="+mn-lt"/>
              <a:ea typeface="+mn-ea"/>
              <a:cs typeface="+mn-cs"/>
            </a:rPr>
            <a:t>También destacó la realización de un seminario de sostenibilidad, en el que cada país expuso respecto al estado actual en esta materia. En esta oportunidad también hubo exposiciones de un representante de la Unión Europea, así como también de uno de Francia.</a:t>
          </a:r>
        </a:p>
        <a:p>
          <a:r>
            <a:rPr lang="es-ES" sz="1100">
              <a:solidFill>
                <a:schemeClr val="dk1"/>
              </a:solidFill>
              <a:latin typeface="+mn-lt"/>
              <a:ea typeface="+mn-ea"/>
              <a:cs typeface="+mn-cs"/>
            </a:rPr>
            <a:t>En el encuentro propiamente tal se discutieron aspectos relacionados con las tolerancias de pesticidas en uvas y vinos y las situaciones de los respectivos países en estas materias. Por otro lado, se destacaron especialmente los avances logrados en las conversaciones encaminadas a establecer un nuevo acuerdo sobre etiquetado, denominado de segunda fase, que comprende básicamente aspectos relativos a las menciones sobre tolerancia de la graduación alcohólica, variedad única, multivariedad, región única, multirregión y año de cosecha. Mayores detalles sobre estos aspectos pueden encontrarse en el sitio web del grupo: http://www.wwtg-gmcv.org/  </a:t>
          </a:r>
        </a:p>
        <a:p>
          <a:r>
            <a:rPr lang="es-ES" sz="1100">
              <a:solidFill>
                <a:schemeClr val="dk1"/>
              </a:solidFill>
              <a:latin typeface="+mn-lt"/>
              <a:ea typeface="+mn-ea"/>
              <a:cs typeface="+mn-cs"/>
            </a:rPr>
            <a:t>La próxima reunión del grupo será la intersesional que habrá en Bruselas en abril próximo y luego se realizará la reunión anual en Nueva Zelanda durante la primera quincena de noviembre de 2012.</a:t>
          </a:r>
        </a:p>
        <a:p>
          <a:endParaRPr lang="es-ES" sz="1000" b="1" i="1" u="none" strike="noStrike">
            <a:solidFill>
              <a:schemeClr val="dk1"/>
            </a:solidFill>
            <a:latin typeface="Arial" pitchFamily="34" charset="0"/>
            <a:ea typeface="+mn-ea"/>
            <a:cs typeface="Arial" pitchFamily="34" charset="0"/>
          </a:endParaRPr>
        </a:p>
        <a:p>
          <a:endParaRPr lang="es-ES" sz="1100" baseline="0">
            <a:solidFill>
              <a:schemeClr val="dk1"/>
            </a:solidFill>
            <a:latin typeface="+mn-lt"/>
            <a:ea typeface="+mn-ea"/>
            <a:cs typeface="+mn-cs"/>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cdr:x>
      <cdr:y>0.91755</cdr:y>
    </cdr:from>
    <cdr:to>
      <cdr:x>0.26257</cdr:x>
      <cdr:y>1</cdr:y>
    </cdr:to>
    <cdr:sp macro="" textlink="">
      <cdr:nvSpPr>
        <cdr:cNvPr id="2" name="1 Rectángulo redondeado"/>
        <cdr:cNvSpPr/>
      </cdr:nvSpPr>
      <cdr:spPr>
        <a:xfrm xmlns:a="http://schemas.openxmlformats.org/drawingml/2006/main">
          <a:off x="0" y="3295650"/>
          <a:ext cx="1343025" cy="295275"/>
        </a:xfrm>
        <a:prstGeom xmlns:a="http://schemas.openxmlformats.org/drawingml/2006/main" prst="round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r>
            <a:rPr lang="es-ES">
              <a:solidFill>
                <a:sysClr val="windowText" lastClr="000000"/>
              </a:solidFill>
            </a:rPr>
            <a:t>Fuente: SAG</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9524</xdr:colOff>
      <xdr:row>29</xdr:row>
      <xdr:rowOff>76200</xdr:rowOff>
    </xdr:from>
    <xdr:to>
      <xdr:col>10</xdr:col>
      <xdr:colOff>761999</xdr:colOff>
      <xdr:row>40</xdr:row>
      <xdr:rowOff>76200</xdr:rowOff>
    </xdr:to>
    <xdr:sp macro="" textlink="">
      <xdr:nvSpPr>
        <xdr:cNvPr id="2" name="1 CuadroTexto">
          <a:extLst>
            <a:ext uri="{FF2B5EF4-FFF2-40B4-BE49-F238E27FC236}">
              <a16:creationId xmlns:a16="http://schemas.microsoft.com/office/drawing/2014/main" id="{E33EAAD3-1A40-4DC2-A804-FC3ED53822D0}"/>
            </a:ext>
          </a:extLst>
        </xdr:cNvPr>
        <xdr:cNvSpPr txBox="1"/>
      </xdr:nvSpPr>
      <xdr:spPr>
        <a:xfrm>
          <a:off x="9524" y="4933950"/>
          <a:ext cx="8772525"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000">
              <a:latin typeface="Arial" pitchFamily="34" charset="0"/>
              <a:cs typeface="Arial" pitchFamily="34" charset="0"/>
            </a:rPr>
            <a:t>Debido a que en los últimos tres meses se ha atenuado el crecimiento de las exportaciones acumuladas de vinos embotellados, registrándose en este período</a:t>
          </a:r>
          <a:r>
            <a:rPr lang="es-ES" sz="1000" baseline="0">
              <a:latin typeface="Arial" pitchFamily="34" charset="0"/>
              <a:cs typeface="Arial" pitchFamily="34" charset="0"/>
            </a:rPr>
            <a:t> volúmenes exportados menores que los de los meses correspondientes del año anterior, se está comenzando a prever que no se logrará sobrepasar la meta de US$ 1.700 millones en exportaciones de vinos y mostos que se había fijado para este año. Además, las dificultades  económicas que están enfrentando varias de las principales economías mundiales están dando paso a un panorama menos optimista en cuanto a demanda en el futuro cercano, por lo que se vislumbra que en el segundo semestre podría haber un retroceso de estas exportaciones.  En consecuencia, el panorama para el sector vitivinícola está dejando de presentar el optimismo que presentaba durante el primer tercio del año en curso.</a:t>
          </a:r>
          <a:endParaRPr lang="es-ES" sz="1000">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6</xdr:col>
      <xdr:colOff>819150</xdr:colOff>
      <xdr:row>15</xdr:row>
      <xdr:rowOff>133350</xdr:rowOff>
    </xdr:to>
    <xdr:graphicFrame macro="">
      <xdr:nvGraphicFramePr>
        <xdr:cNvPr id="232073" name="1 Gráfico">
          <a:extLst>
            <a:ext uri="{FF2B5EF4-FFF2-40B4-BE49-F238E27FC236}">
              <a16:creationId xmlns:a16="http://schemas.microsoft.com/office/drawing/2014/main" id="{418A1A04-03CC-42C2-9BBC-6C47F3744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18</xdr:row>
      <xdr:rowOff>152400</xdr:rowOff>
    </xdr:from>
    <xdr:to>
      <xdr:col>6</xdr:col>
      <xdr:colOff>771525</xdr:colOff>
      <xdr:row>33</xdr:row>
      <xdr:rowOff>95250</xdr:rowOff>
    </xdr:to>
    <xdr:graphicFrame macro="">
      <xdr:nvGraphicFramePr>
        <xdr:cNvPr id="232074" name="2 Gráfico">
          <a:extLst>
            <a:ext uri="{FF2B5EF4-FFF2-40B4-BE49-F238E27FC236}">
              <a16:creationId xmlns:a16="http://schemas.microsoft.com/office/drawing/2014/main" id="{DD2D857E-B940-4117-8976-64C9771BF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34</xdr:row>
      <xdr:rowOff>19050</xdr:rowOff>
    </xdr:from>
    <xdr:to>
      <xdr:col>6</xdr:col>
      <xdr:colOff>790575</xdr:colOff>
      <xdr:row>48</xdr:row>
      <xdr:rowOff>47625</xdr:rowOff>
    </xdr:to>
    <xdr:graphicFrame macro="">
      <xdr:nvGraphicFramePr>
        <xdr:cNvPr id="232075" name="9 Gráfico">
          <a:extLst>
            <a:ext uri="{FF2B5EF4-FFF2-40B4-BE49-F238E27FC236}">
              <a16:creationId xmlns:a16="http://schemas.microsoft.com/office/drawing/2014/main" id="{88A700EF-0470-4995-A566-AAC3080D0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50</xdr:row>
      <xdr:rowOff>38100</xdr:rowOff>
    </xdr:from>
    <xdr:to>
      <xdr:col>6</xdr:col>
      <xdr:colOff>771525</xdr:colOff>
      <xdr:row>63</xdr:row>
      <xdr:rowOff>57150</xdr:rowOff>
    </xdr:to>
    <xdr:graphicFrame macro="">
      <xdr:nvGraphicFramePr>
        <xdr:cNvPr id="232076" name="10 Gráfico">
          <a:extLst>
            <a:ext uri="{FF2B5EF4-FFF2-40B4-BE49-F238E27FC236}">
              <a16:creationId xmlns:a16="http://schemas.microsoft.com/office/drawing/2014/main" id="{D3CFD783-7BD0-4CB3-B89C-D742F7C44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16</xdr:row>
      <xdr:rowOff>1</xdr:rowOff>
    </xdr:from>
    <xdr:to>
      <xdr:col>6</xdr:col>
      <xdr:colOff>781050</xdr:colOff>
      <xdr:row>18</xdr:row>
      <xdr:rowOff>95250</xdr:rowOff>
    </xdr:to>
    <xdr:sp macro="" textlink="">
      <xdr:nvSpPr>
        <xdr:cNvPr id="6" name="5 CuadroTexto">
          <a:extLst>
            <a:ext uri="{FF2B5EF4-FFF2-40B4-BE49-F238E27FC236}">
              <a16:creationId xmlns:a16="http://schemas.microsoft.com/office/drawing/2014/main" id="{8BC4DB76-944F-4058-A778-D2A0BF61393F}"/>
            </a:ext>
          </a:extLst>
        </xdr:cNvPr>
        <xdr:cNvSpPr txBox="1"/>
      </xdr:nvSpPr>
      <xdr:spPr>
        <a:xfrm>
          <a:off x="85725" y="2895601"/>
          <a:ext cx="5724525" cy="4571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Los</a:t>
          </a:r>
          <a:r>
            <a:rPr lang="es-ES" sz="1100" baseline="0"/>
            <a:t> principales mercados que han aportado al crecimiento de las exportaciones de vinos con DO del primer trimestre pueden apreciarse en  la tabla 3 (hoja anterior).</a:t>
          </a:r>
          <a:endParaRPr lang="es-ES" sz="1100"/>
        </a:p>
      </xdr:txBody>
    </xdr:sp>
    <xdr:clientData/>
  </xdr:twoCellAnchor>
  <xdr:twoCellAnchor>
    <xdr:from>
      <xdr:col>0</xdr:col>
      <xdr:colOff>142875</xdr:colOff>
      <xdr:row>65</xdr:row>
      <xdr:rowOff>19050</xdr:rowOff>
    </xdr:from>
    <xdr:to>
      <xdr:col>6</xdr:col>
      <xdr:colOff>857250</xdr:colOff>
      <xdr:row>67</xdr:row>
      <xdr:rowOff>95250</xdr:rowOff>
    </xdr:to>
    <xdr:sp macro="" textlink="">
      <xdr:nvSpPr>
        <xdr:cNvPr id="7" name="6 CuadroTexto">
          <a:extLst>
            <a:ext uri="{FF2B5EF4-FFF2-40B4-BE49-F238E27FC236}">
              <a16:creationId xmlns:a16="http://schemas.microsoft.com/office/drawing/2014/main" id="{7C809508-B441-4427-8924-FEC3AF1E5AED}"/>
            </a:ext>
          </a:extLst>
        </xdr:cNvPr>
        <xdr:cNvSpPr txBox="1"/>
      </xdr:nvSpPr>
      <xdr:spPr>
        <a:xfrm>
          <a:off x="142875" y="11791950"/>
          <a:ext cx="57435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El gráfico 4, comparado con el gráfico 3, revela claramente los efectos de las variaciones  del valor del dólar.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0.00422</cdr:x>
      <cdr:y>0.00877</cdr:y>
    </cdr:to>
    <cdr:pic>
      <cdr:nvPicPr>
        <cdr:cNvPr id="2" name="chart">
          <a:extLst xmlns:a="http://schemas.openxmlformats.org/drawingml/2006/main">
            <a:ext uri="{FF2B5EF4-FFF2-40B4-BE49-F238E27FC236}">
              <a16:creationId xmlns:a16="http://schemas.microsoft.com/office/drawing/2014/main" id="{077F2E60-BA01-42FF-83AC-6CA31901095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3" name="chart">
          <a:extLst xmlns:a="http://schemas.openxmlformats.org/drawingml/2006/main">
            <a:ext uri="{FF2B5EF4-FFF2-40B4-BE49-F238E27FC236}">
              <a16:creationId xmlns:a16="http://schemas.microsoft.com/office/drawing/2014/main" id="{DE600CF5-57A0-404D-A367-0362FB2C805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4" name="chart">
          <a:extLst xmlns:a="http://schemas.openxmlformats.org/drawingml/2006/main">
            <a:ext uri="{FF2B5EF4-FFF2-40B4-BE49-F238E27FC236}">
              <a16:creationId xmlns:a16="http://schemas.microsoft.com/office/drawing/2014/main" id="{1BF97C5C-7C88-4493-B183-9E096962735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58" cy="24392"/>
        </a:xfrm>
        <a:prstGeom xmlns:a="http://schemas.openxmlformats.org/drawingml/2006/main" prst="rect">
          <a:avLst/>
        </a:prstGeom>
      </cdr:spPr>
    </cdr:pic>
  </cdr:relSizeAnchor>
  <cdr:relSizeAnchor xmlns:cdr="http://schemas.openxmlformats.org/drawingml/2006/chartDrawing">
    <cdr:from>
      <cdr:x>0</cdr:x>
      <cdr:y>0.93493</cdr:y>
    </cdr:from>
    <cdr:to>
      <cdr:x>0.73762</cdr:x>
      <cdr:y>1</cdr:y>
    </cdr:to>
    <cdr:sp macro="" textlink="">
      <cdr:nvSpPr>
        <cdr:cNvPr id="5" name="1 CuadroTexto"/>
        <cdr:cNvSpPr txBox="1"/>
      </cdr:nvSpPr>
      <cdr:spPr>
        <a:xfrm xmlns:a="http://schemas.openxmlformats.org/drawingml/2006/main">
          <a:off x="0" y="26289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0.00425</cdr:x>
      <cdr:y>0.00918</cdr:y>
    </cdr:to>
    <cdr:pic>
      <cdr:nvPicPr>
        <cdr:cNvPr id="2" name="chart">
          <a:extLst xmlns:a="http://schemas.openxmlformats.org/drawingml/2006/main">
            <a:ext uri="{FF2B5EF4-FFF2-40B4-BE49-F238E27FC236}">
              <a16:creationId xmlns:a16="http://schemas.microsoft.com/office/drawing/2014/main" id="{97A0709F-6D0F-4E6A-84F7-5163EDDDBB4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0.92473</cdr:y>
    </cdr:from>
    <cdr:to>
      <cdr:x>0.74295</cdr:x>
      <cdr:y>1</cdr:y>
    </cdr:to>
    <cdr:sp macro="" textlink="">
      <cdr:nvSpPr>
        <cdr:cNvPr id="3"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0.92364</cdr:y>
    </cdr:from>
    <cdr:to>
      <cdr:x>0.73806</cdr:x>
      <cdr:y>1</cdr:y>
    </cdr:to>
    <cdr:sp macro="" textlink="">
      <cdr:nvSpPr>
        <cdr:cNvPr id="2"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0.00427</cdr:x>
      <cdr:y>0.00931</cdr:y>
    </cdr:to>
    <cdr:pic>
      <cdr:nvPicPr>
        <cdr:cNvPr id="2" name="chart">
          <a:extLst xmlns:a="http://schemas.openxmlformats.org/drawingml/2006/main">
            <a:ext uri="{FF2B5EF4-FFF2-40B4-BE49-F238E27FC236}">
              <a16:creationId xmlns:a16="http://schemas.microsoft.com/office/drawing/2014/main" id="{7E102370-475E-4CC1-9F7C-7849DF522F7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0.00427</cdr:x>
      <cdr:y>0.00931</cdr:y>
    </cdr:to>
    <cdr:pic>
      <cdr:nvPicPr>
        <cdr:cNvPr id="3" name="chart">
          <a:extLst xmlns:a="http://schemas.openxmlformats.org/drawingml/2006/main">
            <a:ext uri="{FF2B5EF4-FFF2-40B4-BE49-F238E27FC236}">
              <a16:creationId xmlns:a16="http://schemas.microsoft.com/office/drawing/2014/main" id="{DC3D51D6-F328-4657-860E-62C60DA5A03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0.92364</cdr:y>
    </cdr:from>
    <cdr:to>
      <cdr:x>0.80801</cdr:x>
      <cdr:y>0.99273</cdr:y>
    </cdr:to>
    <cdr:sp macro="" textlink="">
      <cdr:nvSpPr>
        <cdr:cNvPr id="4" name="1 CuadroTexto"/>
        <cdr:cNvSpPr txBox="1"/>
      </cdr:nvSpPr>
      <cdr:spPr>
        <a:xfrm xmlns:a="http://schemas.openxmlformats.org/drawingml/2006/main">
          <a:off x="0" y="2419351"/>
          <a:ext cx="4610099"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4"/>
  <sheetViews>
    <sheetView tabSelected="1" zoomScaleNormal="100" zoomScaleSheetLayoutView="100" workbookViewId="0">
      <selection activeCell="B11" sqref="B11"/>
    </sheetView>
  </sheetViews>
  <sheetFormatPr baseColWidth="10" defaultRowHeight="15" x14ac:dyDescent="0.25"/>
  <cols>
    <col min="1" max="1" width="8.75" style="37" customWidth="1"/>
    <col min="2" max="2" width="10" style="37" customWidth="1"/>
    <col min="3" max="3" width="9.375" style="37" customWidth="1"/>
    <col min="4" max="5" width="11" style="37"/>
    <col min="6" max="6" width="14.875" style="37" customWidth="1"/>
    <col min="7" max="7" width="9.75" style="37" customWidth="1"/>
    <col min="8" max="8" width="3.875" style="37" customWidth="1"/>
    <col min="9" max="16384" width="11" style="37"/>
  </cols>
  <sheetData>
    <row r="1" spans="1:8" ht="15.75" x14ac:dyDescent="0.25">
      <c r="A1" s="35"/>
      <c r="B1" s="36"/>
      <c r="C1" s="36"/>
      <c r="D1" s="36"/>
      <c r="E1" s="36"/>
      <c r="F1" s="36"/>
      <c r="G1" s="36"/>
    </row>
    <row r="2" spans="1:8" x14ac:dyDescent="0.25">
      <c r="A2" s="36"/>
      <c r="B2" s="36"/>
      <c r="C2" s="36"/>
      <c r="D2" s="36"/>
      <c r="E2" s="36"/>
      <c r="F2" s="36"/>
      <c r="G2" s="36"/>
    </row>
    <row r="3" spans="1:8" ht="15.75" x14ac:dyDescent="0.25">
      <c r="A3" s="35"/>
      <c r="B3" s="36"/>
      <c r="C3" s="36"/>
      <c r="D3" s="36"/>
      <c r="E3" s="36"/>
      <c r="F3" s="36"/>
      <c r="G3" s="36"/>
    </row>
    <row r="4" spans="1:8" x14ac:dyDescent="0.25">
      <c r="A4" s="36"/>
      <c r="B4" s="36"/>
      <c r="C4" s="36"/>
      <c r="D4" s="38"/>
      <c r="E4" s="36"/>
      <c r="F4" s="36"/>
      <c r="G4" s="36"/>
    </row>
    <row r="5" spans="1:8" ht="15.75" x14ac:dyDescent="0.25">
      <c r="A5" s="35"/>
      <c r="B5" s="36"/>
      <c r="C5" s="36"/>
      <c r="D5" s="39"/>
      <c r="E5" s="36"/>
      <c r="F5" s="36"/>
      <c r="G5" s="36"/>
    </row>
    <row r="6" spans="1:8" ht="15.75" x14ac:dyDescent="0.25">
      <c r="A6" s="35"/>
      <c r="B6" s="36"/>
      <c r="C6" s="36"/>
      <c r="D6" s="36"/>
      <c r="E6" s="36"/>
      <c r="F6" s="36"/>
      <c r="G6" s="36"/>
    </row>
    <row r="7" spans="1:8" ht="15.75" x14ac:dyDescent="0.25">
      <c r="A7" s="35"/>
      <c r="B7" s="36"/>
      <c r="C7" s="36"/>
      <c r="D7" s="36"/>
      <c r="E7" s="36"/>
      <c r="F7" s="36"/>
      <c r="G7" s="36"/>
    </row>
    <row r="8" spans="1:8" x14ac:dyDescent="0.25">
      <c r="A8" s="36"/>
      <c r="B8" s="36"/>
      <c r="C8" s="36"/>
      <c r="D8" s="38"/>
      <c r="E8" s="36"/>
      <c r="F8" s="36"/>
      <c r="G8" s="36"/>
    </row>
    <row r="9" spans="1:8" ht="15.75" x14ac:dyDescent="0.25">
      <c r="A9" s="40"/>
      <c r="B9" s="36"/>
      <c r="C9" s="36"/>
      <c r="D9" s="36"/>
      <c r="E9" s="36"/>
      <c r="F9" s="36"/>
      <c r="G9" s="36"/>
    </row>
    <row r="10" spans="1:8" ht="15.75" x14ac:dyDescent="0.25">
      <c r="A10" s="35"/>
      <c r="B10" s="36"/>
      <c r="C10" s="36"/>
      <c r="D10" s="36"/>
      <c r="E10" s="36"/>
      <c r="F10" s="36"/>
      <c r="G10" s="36"/>
    </row>
    <row r="11" spans="1:8" ht="15.75" x14ac:dyDescent="0.25">
      <c r="A11" s="35"/>
      <c r="B11" s="36"/>
      <c r="C11" s="36"/>
      <c r="D11" s="36"/>
      <c r="E11" s="36"/>
      <c r="F11" s="36"/>
      <c r="G11" s="36"/>
    </row>
    <row r="12" spans="1:8" ht="15.75" x14ac:dyDescent="0.25">
      <c r="A12" s="35"/>
      <c r="B12" s="36"/>
      <c r="C12" s="36"/>
      <c r="D12" s="36"/>
      <c r="E12" s="36"/>
      <c r="F12" s="36"/>
      <c r="G12" s="36"/>
    </row>
    <row r="13" spans="1:8" x14ac:dyDescent="0.25">
      <c r="A13" s="36"/>
      <c r="B13" s="36"/>
      <c r="C13" s="369" t="s">
        <v>270</v>
      </c>
      <c r="D13" s="369"/>
      <c r="E13" s="369"/>
      <c r="F13" s="369"/>
      <c r="G13" s="369"/>
      <c r="H13" s="369"/>
    </row>
    <row r="14" spans="1:8" ht="26.25" customHeight="1" x14ac:dyDescent="0.25">
      <c r="A14" s="36"/>
      <c r="B14" s="36"/>
      <c r="C14" s="369"/>
      <c r="D14" s="369"/>
      <c r="E14" s="369"/>
      <c r="F14" s="369"/>
      <c r="G14" s="369"/>
      <c r="H14" s="369"/>
    </row>
    <row r="15" spans="1:8" x14ac:dyDescent="0.25">
      <c r="A15" s="36"/>
      <c r="B15" s="36"/>
      <c r="C15" s="36"/>
      <c r="D15" s="36"/>
      <c r="E15" s="36"/>
      <c r="F15" s="36"/>
      <c r="G15" s="36"/>
    </row>
    <row r="16" spans="1:8" x14ac:dyDescent="0.25">
      <c r="A16" s="36"/>
      <c r="B16" s="36"/>
      <c r="C16" s="36"/>
      <c r="D16" s="41"/>
      <c r="E16" s="36"/>
      <c r="F16" s="36"/>
      <c r="G16" s="36"/>
    </row>
    <row r="17" spans="1:7" ht="15.75" x14ac:dyDescent="0.25">
      <c r="A17" s="36"/>
      <c r="B17" s="36"/>
      <c r="C17" s="271" t="s">
        <v>308</v>
      </c>
      <c r="D17" s="42"/>
      <c r="E17" s="42"/>
      <c r="F17" s="42"/>
      <c r="G17" s="42"/>
    </row>
    <row r="18" spans="1:7" x14ac:dyDescent="0.25">
      <c r="A18" s="36"/>
      <c r="B18" s="36"/>
      <c r="C18" s="36"/>
      <c r="D18" s="36"/>
      <c r="E18" s="36"/>
      <c r="F18" s="36"/>
      <c r="G18" s="36"/>
    </row>
    <row r="19" spans="1:7" x14ac:dyDescent="0.25">
      <c r="A19" s="36"/>
      <c r="B19" s="36"/>
      <c r="C19" s="36"/>
      <c r="D19" s="36"/>
      <c r="E19" s="36"/>
      <c r="F19" s="36"/>
      <c r="G19" s="36"/>
    </row>
    <row r="20" spans="1:7" x14ac:dyDescent="0.25">
      <c r="A20" s="36"/>
      <c r="B20" s="36"/>
      <c r="C20" s="36"/>
      <c r="D20" s="36"/>
      <c r="E20" s="36"/>
      <c r="F20" s="36"/>
      <c r="G20" s="36"/>
    </row>
    <row r="21" spans="1:7" ht="15.75" x14ac:dyDescent="0.25">
      <c r="A21" s="35"/>
      <c r="B21" s="36"/>
      <c r="C21" s="36"/>
      <c r="D21" s="36"/>
      <c r="E21" s="36"/>
      <c r="F21" s="36"/>
      <c r="G21" s="36"/>
    </row>
    <row r="22" spans="1:7" ht="15.75" x14ac:dyDescent="0.25">
      <c r="A22" s="35"/>
      <c r="B22" s="36"/>
      <c r="C22" s="36"/>
      <c r="D22" s="38"/>
      <c r="E22" s="36"/>
      <c r="F22" s="36"/>
      <c r="G22" s="36"/>
    </row>
    <row r="23" spans="1:7" ht="15.75" x14ac:dyDescent="0.25">
      <c r="A23" s="35"/>
      <c r="B23" s="36"/>
      <c r="C23" s="36"/>
      <c r="D23" s="41"/>
      <c r="E23" s="36"/>
      <c r="F23" s="36"/>
      <c r="G23" s="36"/>
    </row>
    <row r="24" spans="1:7" ht="15.75" x14ac:dyDescent="0.25">
      <c r="A24" s="35"/>
      <c r="B24" s="36"/>
      <c r="C24" s="36"/>
      <c r="D24" s="36"/>
      <c r="E24" s="36"/>
      <c r="F24" s="36"/>
      <c r="G24" s="36"/>
    </row>
    <row r="25" spans="1:7" ht="15.75" x14ac:dyDescent="0.25">
      <c r="A25" s="35"/>
      <c r="B25" s="36"/>
      <c r="C25" s="36"/>
      <c r="D25" s="36"/>
      <c r="E25" s="36"/>
      <c r="F25" s="36"/>
      <c r="G25" s="36"/>
    </row>
    <row r="26" spans="1:7" ht="15.75" x14ac:dyDescent="0.25">
      <c r="A26" s="35"/>
      <c r="B26" s="36"/>
      <c r="C26" s="36"/>
      <c r="D26" s="36"/>
      <c r="E26" s="36"/>
      <c r="F26" s="36"/>
      <c r="G26" s="36"/>
    </row>
    <row r="27" spans="1:7" ht="15.75" x14ac:dyDescent="0.25">
      <c r="A27" s="35"/>
      <c r="B27" s="36"/>
      <c r="C27" s="36"/>
      <c r="D27" s="38"/>
      <c r="E27" s="36"/>
      <c r="F27" s="36"/>
      <c r="G27" s="36"/>
    </row>
    <row r="28" spans="1:7" ht="15.75" x14ac:dyDescent="0.25">
      <c r="A28" s="35"/>
      <c r="B28" s="36"/>
      <c r="C28" s="36"/>
      <c r="D28" s="36"/>
      <c r="E28" s="36"/>
      <c r="F28" s="36"/>
      <c r="G28" s="36"/>
    </row>
    <row r="29" spans="1:7" ht="15.75" x14ac:dyDescent="0.25">
      <c r="A29" s="35"/>
      <c r="B29" s="36"/>
      <c r="C29" s="36"/>
      <c r="D29" s="36"/>
      <c r="E29" s="36"/>
      <c r="F29" s="36"/>
      <c r="G29" s="36"/>
    </row>
    <row r="30" spans="1:7" ht="15.75" x14ac:dyDescent="0.25">
      <c r="A30" s="35"/>
      <c r="B30" s="36"/>
      <c r="C30" s="36"/>
      <c r="D30" s="36"/>
      <c r="E30" s="36"/>
      <c r="F30" s="36"/>
      <c r="G30" s="36"/>
    </row>
    <row r="31" spans="1:7" ht="15.75" x14ac:dyDescent="0.25">
      <c r="A31" s="35"/>
      <c r="B31" s="36"/>
      <c r="C31" s="36"/>
      <c r="D31" s="36"/>
      <c r="E31" s="36"/>
      <c r="F31" s="36"/>
      <c r="G31" s="36"/>
    </row>
    <row r="32" spans="1:7" x14ac:dyDescent="0.25">
      <c r="F32" s="36"/>
      <c r="G32" s="36"/>
    </row>
    <row r="33" spans="1:7" x14ac:dyDescent="0.25">
      <c r="F33" s="36"/>
      <c r="G33" s="36"/>
    </row>
    <row r="34" spans="1:7" ht="15.75" x14ac:dyDescent="0.25">
      <c r="A34" s="35"/>
      <c r="B34" s="36"/>
      <c r="C34" s="36"/>
      <c r="D34" s="36"/>
      <c r="E34" s="36"/>
      <c r="F34" s="36"/>
      <c r="G34" s="36"/>
    </row>
    <row r="35" spans="1:7" ht="15.75" x14ac:dyDescent="0.25">
      <c r="A35" s="35"/>
      <c r="B35" s="36"/>
      <c r="C35" s="36"/>
      <c r="D35" s="36"/>
      <c r="E35" s="36"/>
      <c r="F35" s="36"/>
      <c r="G35" s="36"/>
    </row>
    <row r="36" spans="1:7" ht="15.75" x14ac:dyDescent="0.25">
      <c r="A36" s="35"/>
      <c r="B36" s="36"/>
      <c r="C36" s="36"/>
      <c r="D36" s="36"/>
      <c r="E36" s="36"/>
      <c r="F36" s="36"/>
      <c r="G36" s="36"/>
    </row>
    <row r="37" spans="1:7" ht="15.75" x14ac:dyDescent="0.25">
      <c r="A37" s="35"/>
      <c r="B37" s="36"/>
      <c r="C37" s="36"/>
      <c r="D37" s="36"/>
      <c r="E37" s="36"/>
      <c r="F37" s="36"/>
      <c r="G37" s="36"/>
    </row>
    <row r="38" spans="1:7" ht="15.75" x14ac:dyDescent="0.25">
      <c r="A38" s="35"/>
      <c r="B38" s="36"/>
      <c r="C38" s="36"/>
      <c r="D38" s="36"/>
      <c r="E38" s="36"/>
      <c r="F38" s="36"/>
      <c r="G38" s="36"/>
    </row>
    <row r="39" spans="1:7" ht="15.75" x14ac:dyDescent="0.25">
      <c r="A39" s="43"/>
      <c r="B39" s="36"/>
      <c r="C39" s="43"/>
      <c r="D39" s="44"/>
      <c r="E39" s="36"/>
      <c r="F39" s="36"/>
      <c r="G39" s="36"/>
    </row>
    <row r="40" spans="1:7" ht="15.75" x14ac:dyDescent="0.25">
      <c r="A40" s="35"/>
      <c r="E40" s="36"/>
      <c r="F40" s="36"/>
      <c r="G40" s="36"/>
    </row>
    <row r="41" spans="1:7" ht="15.75" x14ac:dyDescent="0.25">
      <c r="C41" s="35" t="s">
        <v>319</v>
      </c>
      <c r="D41" s="44"/>
      <c r="E41" s="36"/>
      <c r="F41" s="36"/>
      <c r="G41" s="36"/>
    </row>
    <row r="46" spans="1:7" x14ac:dyDescent="0.25">
      <c r="A46" s="366" t="s">
        <v>138</v>
      </c>
      <c r="B46" s="366"/>
      <c r="C46" s="366"/>
      <c r="D46" s="366"/>
      <c r="E46" s="366"/>
      <c r="F46" s="366"/>
      <c r="G46" s="366"/>
    </row>
    <row r="47" spans="1:7" x14ac:dyDescent="0.25">
      <c r="A47" s="367" t="s">
        <v>320</v>
      </c>
      <c r="B47" s="367"/>
      <c r="C47" s="367"/>
      <c r="D47" s="367"/>
      <c r="E47" s="367"/>
      <c r="F47" s="367"/>
      <c r="G47" s="367"/>
    </row>
    <row r="48" spans="1:7" ht="15.75" x14ac:dyDescent="0.25">
      <c r="A48" s="35"/>
      <c r="B48" s="36"/>
      <c r="C48" s="36"/>
      <c r="D48" s="36"/>
      <c r="E48" s="36"/>
      <c r="F48" s="36"/>
      <c r="G48" s="36"/>
    </row>
    <row r="49" spans="1:7" ht="15.75" x14ac:dyDescent="0.25">
      <c r="A49" s="35"/>
      <c r="B49" s="36"/>
      <c r="C49" s="36"/>
      <c r="D49" s="36"/>
      <c r="E49" s="36"/>
      <c r="F49" s="36"/>
      <c r="G49" s="36"/>
    </row>
    <row r="50" spans="1:7" x14ac:dyDescent="0.25">
      <c r="A50" s="368" t="s">
        <v>173</v>
      </c>
      <c r="B50" s="368"/>
      <c r="C50" s="368"/>
      <c r="D50" s="368"/>
      <c r="E50" s="368"/>
      <c r="F50" s="368"/>
      <c r="G50" s="368"/>
    </row>
    <row r="51" spans="1:7" ht="15.75" x14ac:dyDescent="0.25">
      <c r="A51" s="40"/>
      <c r="B51" s="36"/>
      <c r="C51" s="36"/>
      <c r="D51" s="36"/>
      <c r="E51" s="36"/>
      <c r="F51" s="36"/>
      <c r="G51" s="36"/>
    </row>
    <row r="52" spans="1:7" ht="15.75" x14ac:dyDescent="0.25">
      <c r="A52" s="35"/>
      <c r="B52" s="36"/>
      <c r="C52" s="36"/>
      <c r="D52" s="36"/>
      <c r="E52" s="36"/>
      <c r="F52" s="36"/>
      <c r="G52" s="36"/>
    </row>
    <row r="53" spans="1:7" ht="15.75" x14ac:dyDescent="0.25">
      <c r="A53" s="35"/>
      <c r="B53" s="36"/>
      <c r="C53" s="36"/>
      <c r="D53" s="36"/>
      <c r="E53" s="36"/>
      <c r="F53" s="36"/>
      <c r="G53" s="36"/>
    </row>
    <row r="54" spans="1:7" ht="15.75" x14ac:dyDescent="0.25">
      <c r="A54" s="35"/>
      <c r="B54" s="36"/>
      <c r="C54" s="36"/>
      <c r="D54" s="36"/>
      <c r="E54" s="36"/>
      <c r="F54" s="36"/>
      <c r="G54" s="36"/>
    </row>
    <row r="55" spans="1:7" x14ac:dyDescent="0.25">
      <c r="A55" s="36"/>
      <c r="B55" s="36"/>
      <c r="C55" s="36"/>
      <c r="D55" s="36"/>
      <c r="E55" s="36"/>
      <c r="F55" s="36"/>
      <c r="G55" s="36"/>
    </row>
    <row r="56" spans="1:7" x14ac:dyDescent="0.25">
      <c r="A56" s="36"/>
      <c r="B56" s="36"/>
      <c r="C56" s="36"/>
      <c r="D56" s="36"/>
      <c r="E56" s="36"/>
      <c r="F56" s="36"/>
      <c r="G56" s="36"/>
    </row>
    <row r="57" spans="1:7" x14ac:dyDescent="0.25">
      <c r="A57" s="36"/>
      <c r="B57" s="36"/>
      <c r="C57" s="36"/>
      <c r="D57" s="41" t="s">
        <v>110</v>
      </c>
      <c r="E57" s="36"/>
      <c r="F57" s="36"/>
      <c r="G57" s="36"/>
    </row>
    <row r="58" spans="1:7" x14ac:dyDescent="0.25">
      <c r="A58" s="36"/>
      <c r="B58" s="36"/>
      <c r="C58" s="36"/>
      <c r="D58" s="41" t="s">
        <v>111</v>
      </c>
      <c r="E58" s="36"/>
      <c r="F58" s="36"/>
      <c r="G58" s="36"/>
    </row>
    <row r="59" spans="1:7" x14ac:dyDescent="0.25">
      <c r="A59" s="36"/>
      <c r="B59" s="36"/>
      <c r="C59" s="36"/>
      <c r="D59" s="36"/>
      <c r="E59" s="36"/>
      <c r="F59" s="36"/>
      <c r="G59" s="36"/>
    </row>
    <row r="60" spans="1:7" x14ac:dyDescent="0.25">
      <c r="A60" s="36"/>
      <c r="B60" s="36"/>
      <c r="C60" s="36"/>
      <c r="D60" s="36"/>
      <c r="E60" s="36"/>
      <c r="F60" s="36"/>
      <c r="G60" s="36"/>
    </row>
    <row r="61" spans="1:7" x14ac:dyDescent="0.25">
      <c r="A61" s="36"/>
      <c r="B61" s="36"/>
      <c r="C61" s="36"/>
      <c r="D61" s="36"/>
      <c r="E61" s="36"/>
      <c r="F61" s="36"/>
      <c r="G61" s="36"/>
    </row>
    <row r="62" spans="1:7" x14ac:dyDescent="0.25">
      <c r="A62" s="36"/>
      <c r="B62" s="36"/>
      <c r="C62" s="36"/>
      <c r="D62" s="36"/>
      <c r="E62" s="36"/>
      <c r="F62" s="36"/>
      <c r="G62" s="36"/>
    </row>
    <row r="63" spans="1:7" ht="15.75" x14ac:dyDescent="0.25">
      <c r="A63" s="35"/>
      <c r="B63" s="36"/>
      <c r="C63" s="36"/>
      <c r="D63" s="36"/>
      <c r="E63" s="36"/>
      <c r="F63" s="36"/>
      <c r="G63" s="36"/>
    </row>
    <row r="64" spans="1:7" ht="15.75" x14ac:dyDescent="0.25">
      <c r="A64" s="35"/>
      <c r="B64" s="36"/>
      <c r="C64" s="36"/>
      <c r="D64" s="38" t="s">
        <v>112</v>
      </c>
      <c r="E64" s="36"/>
      <c r="F64" s="36"/>
      <c r="G64" s="36"/>
    </row>
    <row r="65" spans="1:7" ht="15.75" x14ac:dyDescent="0.25">
      <c r="A65" s="35"/>
      <c r="B65" s="36"/>
      <c r="C65" s="36"/>
      <c r="D65" s="41" t="s">
        <v>113</v>
      </c>
      <c r="E65" s="36"/>
      <c r="F65" s="36"/>
      <c r="G65" s="36"/>
    </row>
    <row r="66" spans="1:7" ht="15.75" x14ac:dyDescent="0.25">
      <c r="A66" s="35"/>
      <c r="B66" s="36"/>
      <c r="C66" s="36"/>
      <c r="D66" s="36"/>
      <c r="E66" s="36"/>
      <c r="F66" s="36"/>
      <c r="G66" s="36"/>
    </row>
    <row r="67" spans="1:7" ht="15.75" x14ac:dyDescent="0.25">
      <c r="A67" s="35"/>
      <c r="B67" s="36"/>
      <c r="C67" s="36"/>
      <c r="D67" s="36"/>
      <c r="E67" s="36"/>
      <c r="F67" s="36"/>
      <c r="G67" s="36"/>
    </row>
    <row r="68" spans="1:7" ht="15.75" x14ac:dyDescent="0.25">
      <c r="A68" s="35"/>
      <c r="B68" s="36"/>
      <c r="C68" s="36"/>
      <c r="D68" s="36"/>
      <c r="E68" s="36"/>
      <c r="F68" s="36"/>
      <c r="G68" s="36"/>
    </row>
    <row r="69" spans="1:7" ht="15.75" x14ac:dyDescent="0.25">
      <c r="A69" s="35"/>
      <c r="B69" s="36"/>
      <c r="C69" s="36"/>
      <c r="D69" s="38" t="s">
        <v>114</v>
      </c>
      <c r="E69" s="36"/>
      <c r="F69" s="36"/>
      <c r="G69" s="36"/>
    </row>
    <row r="70" spans="1:7" ht="15.75" x14ac:dyDescent="0.25">
      <c r="A70" s="35"/>
      <c r="B70" s="36"/>
      <c r="C70" s="36"/>
      <c r="D70" s="36"/>
      <c r="E70" s="36"/>
      <c r="F70" s="36"/>
      <c r="G70" s="36"/>
    </row>
    <row r="71" spans="1:7" ht="15.75" x14ac:dyDescent="0.25">
      <c r="A71" s="35"/>
      <c r="B71" s="36"/>
      <c r="C71" s="36"/>
      <c r="D71" s="36"/>
      <c r="E71" s="36"/>
      <c r="F71" s="36"/>
      <c r="G71" s="36"/>
    </row>
    <row r="72" spans="1:7" ht="15.75" x14ac:dyDescent="0.25">
      <c r="A72" s="35"/>
      <c r="B72" s="36"/>
      <c r="C72" s="36"/>
      <c r="D72" s="36"/>
      <c r="E72" s="36"/>
      <c r="F72" s="36"/>
      <c r="G72" s="36"/>
    </row>
    <row r="73" spans="1:7" ht="15.75" x14ac:dyDescent="0.25">
      <c r="A73" s="35"/>
      <c r="B73" s="36"/>
      <c r="C73" s="36"/>
      <c r="D73" s="36"/>
      <c r="E73" s="36"/>
      <c r="F73" s="36"/>
      <c r="G73" s="36"/>
    </row>
    <row r="74" spans="1:7" ht="15.75" x14ac:dyDescent="0.25">
      <c r="A74" s="35"/>
      <c r="B74" s="36"/>
      <c r="C74" s="36"/>
      <c r="D74" s="36"/>
      <c r="E74" s="36"/>
      <c r="F74" s="36"/>
      <c r="G74" s="36"/>
    </row>
    <row r="75" spans="1:7" ht="15.75" x14ac:dyDescent="0.25">
      <c r="A75" s="35"/>
      <c r="B75" s="36"/>
      <c r="C75" s="36"/>
      <c r="D75" s="36"/>
      <c r="E75" s="36"/>
      <c r="F75" s="36"/>
      <c r="G75" s="36"/>
    </row>
    <row r="76" spans="1:7" ht="15.75" x14ac:dyDescent="0.25">
      <c r="A76" s="35"/>
      <c r="B76" s="36"/>
      <c r="C76" s="36"/>
      <c r="D76" s="36"/>
      <c r="E76" s="36"/>
      <c r="F76" s="36"/>
      <c r="G76" s="36"/>
    </row>
    <row r="77" spans="1:7" ht="15.75" x14ac:dyDescent="0.25">
      <c r="A77" s="35"/>
      <c r="B77" s="36"/>
      <c r="C77" s="36"/>
      <c r="D77" s="36"/>
      <c r="E77" s="36"/>
      <c r="F77" s="36"/>
      <c r="G77" s="36"/>
    </row>
    <row r="78" spans="1:7" ht="15.75" x14ac:dyDescent="0.25">
      <c r="A78" s="35"/>
      <c r="B78" s="36"/>
      <c r="C78" s="36"/>
      <c r="D78" s="36"/>
      <c r="E78" s="36"/>
      <c r="F78" s="36"/>
      <c r="G78" s="36"/>
    </row>
    <row r="79" spans="1:7" ht="15.75" x14ac:dyDescent="0.25">
      <c r="A79" s="35"/>
      <c r="B79" s="36"/>
      <c r="C79" s="36"/>
      <c r="D79" s="36"/>
      <c r="E79" s="36"/>
      <c r="F79" s="36"/>
      <c r="G79" s="36"/>
    </row>
    <row r="80" spans="1:7" x14ac:dyDescent="0.25">
      <c r="A80" s="45"/>
      <c r="B80" s="45"/>
      <c r="C80" s="36"/>
      <c r="D80" s="36"/>
      <c r="E80" s="36"/>
      <c r="F80" s="36"/>
      <c r="G80" s="36"/>
    </row>
    <row r="81" spans="1:7" ht="11.1" customHeight="1" x14ac:dyDescent="0.25">
      <c r="A81" s="46" t="s">
        <v>115</v>
      </c>
      <c r="C81" s="36"/>
      <c r="D81" s="36"/>
      <c r="E81" s="36"/>
      <c r="F81" s="36"/>
      <c r="G81" s="36"/>
    </row>
    <row r="82" spans="1:7" ht="11.1" customHeight="1" x14ac:dyDescent="0.25">
      <c r="A82" s="46" t="s">
        <v>116</v>
      </c>
      <c r="C82" s="36"/>
      <c r="D82" s="36"/>
      <c r="E82" s="36"/>
      <c r="F82" s="36"/>
      <c r="G82" s="36"/>
    </row>
    <row r="83" spans="1:7" ht="11.1" customHeight="1" x14ac:dyDescent="0.25">
      <c r="A83" s="46" t="s">
        <v>117</v>
      </c>
      <c r="C83" s="43"/>
      <c r="D83" s="44"/>
      <c r="E83" s="36"/>
      <c r="F83" s="36"/>
      <c r="G83" s="36"/>
    </row>
    <row r="84" spans="1:7" ht="11.1" customHeight="1" x14ac:dyDescent="0.25">
      <c r="A84" s="47" t="s">
        <v>118</v>
      </c>
      <c r="B84" s="48"/>
      <c r="C84" s="36"/>
      <c r="D84" s="36"/>
      <c r="E84" s="36"/>
      <c r="F84" s="36"/>
      <c r="G84" s="36"/>
    </row>
    <row r="85" spans="1:7" x14ac:dyDescent="0.25">
      <c r="C85" s="36"/>
      <c r="D85" s="36"/>
      <c r="E85" s="36"/>
      <c r="F85" s="36"/>
      <c r="G85" s="36"/>
    </row>
    <row r="124" spans="1:7" x14ac:dyDescent="0.25">
      <c r="A124" s="66"/>
      <c r="B124" s="66"/>
      <c r="C124" s="66"/>
      <c r="D124" s="66"/>
      <c r="E124" s="66"/>
      <c r="F124" s="66"/>
      <c r="G124" s="66"/>
    </row>
    <row r="125" spans="1:7" x14ac:dyDescent="0.25">
      <c r="A125" s="66"/>
      <c r="B125" s="66"/>
      <c r="C125" s="66"/>
      <c r="D125" s="66"/>
      <c r="E125" s="66"/>
      <c r="F125" s="66"/>
      <c r="G125" s="66"/>
    </row>
    <row r="126" spans="1:7" x14ac:dyDescent="0.25">
      <c r="A126" s="66"/>
      <c r="B126" s="66"/>
      <c r="C126" s="66"/>
      <c r="D126" s="66"/>
      <c r="E126" s="66"/>
      <c r="F126" s="66"/>
      <c r="G126" s="66"/>
    </row>
    <row r="127" spans="1:7" x14ac:dyDescent="0.25">
      <c r="A127" s="66"/>
      <c r="B127" s="66"/>
      <c r="C127" s="66"/>
      <c r="D127" s="66"/>
      <c r="E127" s="66"/>
      <c r="F127" s="66"/>
      <c r="G127" s="66"/>
    </row>
    <row r="128" spans="1:7" x14ac:dyDescent="0.25">
      <c r="A128" s="67"/>
      <c r="B128" s="67"/>
      <c r="C128" s="67"/>
      <c r="D128" s="67"/>
      <c r="E128" s="67"/>
      <c r="F128" s="67"/>
      <c r="G128" s="67"/>
    </row>
    <row r="129" spans="1:7" x14ac:dyDescent="0.25">
      <c r="A129" s="45"/>
      <c r="B129" s="45"/>
      <c r="C129" s="45"/>
      <c r="D129" s="45"/>
      <c r="E129" s="45"/>
      <c r="F129" s="45"/>
      <c r="G129" s="45"/>
    </row>
    <row r="130" spans="1:7" ht="11.1" customHeight="1" x14ac:dyDescent="0.25">
      <c r="D130" s="68"/>
      <c r="E130" s="68"/>
      <c r="F130" s="68"/>
      <c r="G130" s="68"/>
    </row>
    <row r="131" spans="1:7" ht="11.1" customHeight="1" x14ac:dyDescent="0.25">
      <c r="D131" s="68"/>
      <c r="E131" s="68"/>
      <c r="F131" s="68"/>
      <c r="G131" s="68"/>
    </row>
    <row r="132" spans="1:7" ht="11.1" customHeight="1" x14ac:dyDescent="0.25">
      <c r="D132" s="68"/>
      <c r="E132" s="68"/>
      <c r="F132" s="68"/>
      <c r="G132" s="68"/>
    </row>
    <row r="133" spans="1:7" ht="11.1" customHeight="1" x14ac:dyDescent="0.25">
      <c r="D133" s="68"/>
      <c r="E133" s="68"/>
      <c r="F133" s="68"/>
      <c r="G133" s="68"/>
    </row>
    <row r="134" spans="1:7" ht="11.1" customHeight="1" x14ac:dyDescent="0.25"/>
  </sheetData>
  <mergeCells count="4">
    <mergeCell ref="A46:G46"/>
    <mergeCell ref="A47:G47"/>
    <mergeCell ref="A50:G50"/>
    <mergeCell ref="C13:H14"/>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2"/>
  <sheetViews>
    <sheetView zoomScaleNormal="100" workbookViewId="0">
      <selection activeCell="H30" sqref="H30"/>
    </sheetView>
  </sheetViews>
  <sheetFormatPr baseColWidth="10" defaultRowHeight="12.75" x14ac:dyDescent="0.2"/>
  <cols>
    <col min="1" max="1" width="30" style="12" customWidth="1"/>
    <col min="2" max="2" width="7.375" style="12" bestFit="1" customWidth="1"/>
    <col min="3" max="3" width="7.5" style="12" bestFit="1" customWidth="1"/>
    <col min="4" max="4" width="8.375" style="12" bestFit="1" customWidth="1"/>
    <col min="5" max="5" width="7.5" style="12" bestFit="1" customWidth="1"/>
    <col min="6" max="7" width="6.75" style="12" customWidth="1"/>
    <col min="8" max="8" width="6.75" style="138" customWidth="1"/>
    <col min="9" max="9" width="5.125" style="138" bestFit="1" customWidth="1"/>
    <col min="10" max="10" width="7.375" style="138" bestFit="1" customWidth="1"/>
    <col min="11" max="11" width="5.25" style="138" bestFit="1" customWidth="1"/>
    <col min="12" max="12" width="7.375" style="138" bestFit="1" customWidth="1"/>
    <col min="13" max="13" width="5.25" style="138" bestFit="1" customWidth="1"/>
    <col min="14" max="14" width="7.625" style="138" bestFit="1" customWidth="1"/>
    <col min="15" max="16384" width="11" style="12"/>
  </cols>
  <sheetData>
    <row r="1" spans="1:14" x14ac:dyDescent="0.2">
      <c r="A1" s="377" t="s">
        <v>199</v>
      </c>
      <c r="B1" s="377"/>
      <c r="C1" s="377"/>
      <c r="D1" s="377"/>
      <c r="E1" s="377"/>
      <c r="F1" s="377"/>
      <c r="G1" s="377"/>
      <c r="H1" s="377"/>
      <c r="I1" s="377"/>
      <c r="J1" s="377"/>
      <c r="K1" s="377"/>
      <c r="L1" s="377"/>
      <c r="M1" s="377"/>
      <c r="N1" s="377"/>
    </row>
    <row r="3" spans="1:14" x14ac:dyDescent="0.2">
      <c r="A3" s="405" t="s">
        <v>154</v>
      </c>
      <c r="B3" s="124">
        <v>2004</v>
      </c>
      <c r="C3" s="124">
        <v>2005</v>
      </c>
      <c r="D3" s="124">
        <v>2006</v>
      </c>
      <c r="E3" s="124">
        <v>2007</v>
      </c>
      <c r="F3" s="124">
        <v>2008</v>
      </c>
      <c r="G3" s="124">
        <v>2009</v>
      </c>
      <c r="H3" s="124">
        <v>2010</v>
      </c>
      <c r="I3" s="407" t="s">
        <v>68</v>
      </c>
      <c r="J3" s="407"/>
      <c r="K3" s="407" t="s">
        <v>69</v>
      </c>
      <c r="L3" s="407"/>
      <c r="M3" s="407" t="s">
        <v>70</v>
      </c>
      <c r="N3" s="407"/>
    </row>
    <row r="4" spans="1:14" x14ac:dyDescent="0.2">
      <c r="A4" s="405"/>
      <c r="B4" s="406" t="s">
        <v>71</v>
      </c>
      <c r="C4" s="406"/>
      <c r="D4" s="406"/>
      <c r="E4" s="406"/>
      <c r="F4" s="406"/>
      <c r="G4" s="406"/>
      <c r="H4" s="406"/>
      <c r="I4" s="406"/>
      <c r="J4" s="406"/>
      <c r="K4" s="406"/>
      <c r="L4" s="406"/>
      <c r="M4" s="406"/>
      <c r="N4" s="406"/>
    </row>
    <row r="5" spans="1:14" x14ac:dyDescent="0.2">
      <c r="A5" s="125" t="s">
        <v>147</v>
      </c>
      <c r="B5" s="126">
        <v>600.13099999999997</v>
      </c>
      <c r="C5" s="127">
        <f t="shared" ref="C5:H5" si="0">+B17</f>
        <v>525.90046699999994</v>
      </c>
      <c r="D5" s="127">
        <f t="shared" si="0"/>
        <v>649.44056699999987</v>
      </c>
      <c r="E5" s="127">
        <f t="shared" si="0"/>
        <v>801.2641789999999</v>
      </c>
      <c r="F5" s="127">
        <f t="shared" si="0"/>
        <v>747.73981900000001</v>
      </c>
      <c r="G5" s="127">
        <f t="shared" si="0"/>
        <v>807.28805</v>
      </c>
      <c r="H5" s="127">
        <f t="shared" si="0"/>
        <v>838.15388500000017</v>
      </c>
      <c r="I5" s="221">
        <f>J5/H5-1</f>
        <v>-0.1406696456462766</v>
      </c>
      <c r="J5" s="214">
        <f>+H17</f>
        <v>720.25107500000013</v>
      </c>
      <c r="K5" s="221">
        <f>L5/H5-1</f>
        <v>-0.1406696456462766</v>
      </c>
      <c r="L5" s="214">
        <f>H17</f>
        <v>720.25107500000013</v>
      </c>
      <c r="M5" s="221">
        <f>N5/H5-1</f>
        <v>-0.1406696456462766</v>
      </c>
      <c r="N5" s="214">
        <f>H17</f>
        <v>720.25107500000013</v>
      </c>
    </row>
    <row r="6" spans="1:14" x14ac:dyDescent="0.2">
      <c r="A6" s="125" t="s">
        <v>148</v>
      </c>
      <c r="B6" s="126">
        <v>255</v>
      </c>
      <c r="C6" s="127">
        <v>264.45</v>
      </c>
      <c r="D6" s="127">
        <v>230</v>
      </c>
      <c r="E6" s="127">
        <v>297.99497600000001</v>
      </c>
      <c r="F6" s="127">
        <v>233.887235</v>
      </c>
      <c r="G6" s="127">
        <v>311.84423600000002</v>
      </c>
      <c r="H6" s="127">
        <v>323.72501599999998</v>
      </c>
      <c r="I6" s="221">
        <v>0.03</v>
      </c>
      <c r="J6" s="214">
        <f>H6*(1+I6)</f>
        <v>333.43676648000002</v>
      </c>
      <c r="K6" s="224">
        <v>0</v>
      </c>
      <c r="L6" s="214">
        <f>H6*(1+K6)</f>
        <v>323.72501599999998</v>
      </c>
      <c r="M6" s="224">
        <v>0.06</v>
      </c>
      <c r="N6" s="214">
        <f>H6*(1+M6)</f>
        <v>343.14851695999999</v>
      </c>
    </row>
    <row r="7" spans="1:14" x14ac:dyDescent="0.2">
      <c r="A7" s="125" t="s">
        <v>149</v>
      </c>
      <c r="B7" s="126">
        <f>+B8+B9</f>
        <v>473.90153299999997</v>
      </c>
      <c r="C7" s="126">
        <f t="shared" ref="C7:N7" si="1">+C8+C9</f>
        <v>421</v>
      </c>
      <c r="D7" s="126">
        <f t="shared" si="1"/>
        <v>475.76443499999993</v>
      </c>
      <c r="E7" s="126">
        <f t="shared" si="1"/>
        <v>609.36883199999988</v>
      </c>
      <c r="F7" s="126">
        <f t="shared" si="1"/>
        <v>589.67319099999997</v>
      </c>
      <c r="G7" s="126">
        <f t="shared" si="1"/>
        <v>695.68305999999995</v>
      </c>
      <c r="H7" s="126">
        <f t="shared" si="1"/>
        <v>730.27380100000005</v>
      </c>
      <c r="I7" s="221">
        <f>J7/H7-1</f>
        <v>-0.1058248196418593</v>
      </c>
      <c r="J7" s="215">
        <f t="shared" si="1"/>
        <v>652.99270772</v>
      </c>
      <c r="K7" s="221">
        <f>L7/H7-1</f>
        <v>-0.14202757737984362</v>
      </c>
      <c r="L7" s="215">
        <f t="shared" si="1"/>
        <v>626.55478221999999</v>
      </c>
      <c r="M7" s="221">
        <f>N7/H7-1</f>
        <v>-6.9622061903874877E-2</v>
      </c>
      <c r="N7" s="215">
        <f t="shared" si="1"/>
        <v>679.43063322</v>
      </c>
    </row>
    <row r="8" spans="1:14" x14ac:dyDescent="0.2">
      <c r="A8" s="128" t="s">
        <v>72</v>
      </c>
      <c r="B8" s="129">
        <v>277</v>
      </c>
      <c r="C8" s="129">
        <v>282</v>
      </c>
      <c r="D8" s="129">
        <v>308.26443499999993</v>
      </c>
      <c r="E8" s="129">
        <v>364.54072399999995</v>
      </c>
      <c r="F8" s="129">
        <v>373.31050699999997</v>
      </c>
      <c r="G8" s="129">
        <v>398.03705699999995</v>
      </c>
      <c r="H8" s="129">
        <v>434.46256399999999</v>
      </c>
      <c r="I8" s="222">
        <v>0.04</v>
      </c>
      <c r="J8" s="216">
        <f>H8*(1+I8)</f>
        <v>451.84106656</v>
      </c>
      <c r="K8" s="225">
        <v>0.02</v>
      </c>
      <c r="L8" s="216">
        <f>H8*(1+K8)</f>
        <v>443.15181527999999</v>
      </c>
      <c r="M8" s="225">
        <v>0.06</v>
      </c>
      <c r="N8" s="216">
        <f>H8*(1+M8)</f>
        <v>460.53031784000001</v>
      </c>
    </row>
    <row r="9" spans="1:14" x14ac:dyDescent="0.2">
      <c r="A9" s="130" t="s">
        <v>73</v>
      </c>
      <c r="B9" s="129">
        <v>196.901533</v>
      </c>
      <c r="C9" s="129">
        <v>139</v>
      </c>
      <c r="D9" s="129">
        <v>167.5</v>
      </c>
      <c r="E9" s="131">
        <v>244.82810799999999</v>
      </c>
      <c r="F9" s="131">
        <v>216.362684</v>
      </c>
      <c r="G9" s="131">
        <v>297.64600300000001</v>
      </c>
      <c r="H9" s="131">
        <v>295.81123700000001</v>
      </c>
      <c r="I9" s="223">
        <v>-0.32</v>
      </c>
      <c r="J9" s="217">
        <f>H9*(1+I9)</f>
        <v>201.15164116</v>
      </c>
      <c r="K9" s="226">
        <v>-0.38</v>
      </c>
      <c r="L9" s="217">
        <f>H9*(1+K9)</f>
        <v>183.40296694</v>
      </c>
      <c r="M9" s="226">
        <v>-0.26</v>
      </c>
      <c r="N9" s="217">
        <f>H9*(1+M9)</f>
        <v>218.90031538</v>
      </c>
    </row>
    <row r="10" spans="1:14" x14ac:dyDescent="0.2">
      <c r="A10" s="125" t="s">
        <v>150</v>
      </c>
      <c r="B10" s="126">
        <f t="shared" ref="B10:N10" si="2">+B6+B7</f>
        <v>728.90153299999997</v>
      </c>
      <c r="C10" s="127">
        <f t="shared" si="2"/>
        <v>685.45</v>
      </c>
      <c r="D10" s="127">
        <f t="shared" si="2"/>
        <v>705.76443499999993</v>
      </c>
      <c r="E10" s="127">
        <f t="shared" si="2"/>
        <v>907.36380799999984</v>
      </c>
      <c r="F10" s="127">
        <f t="shared" si="2"/>
        <v>823.56042600000001</v>
      </c>
      <c r="G10" s="127">
        <f t="shared" si="2"/>
        <v>1007.527296</v>
      </c>
      <c r="H10" s="127">
        <f t="shared" si="2"/>
        <v>1053.9988170000001</v>
      </c>
      <c r="I10" s="221">
        <f t="shared" ref="I10:I17" si="3">J10/H10-1</f>
        <v>-6.410760781717284E-2</v>
      </c>
      <c r="J10" s="214">
        <f t="shared" si="2"/>
        <v>986.42947419999996</v>
      </c>
      <c r="K10" s="221">
        <f t="shared" ref="K10:K17" si="4">L10/H10-1</f>
        <v>-9.8405251606653477E-2</v>
      </c>
      <c r="L10" s="214">
        <f t="shared" si="2"/>
        <v>950.27979821999998</v>
      </c>
      <c r="M10" s="221">
        <f t="shared" ref="M10:M17" si="5">N10/H10-1</f>
        <v>-2.9809964027692315E-2</v>
      </c>
      <c r="N10" s="214">
        <f t="shared" si="2"/>
        <v>1022.5791501799999</v>
      </c>
    </row>
    <row r="11" spans="1:14" x14ac:dyDescent="0.2">
      <c r="A11" s="125" t="s">
        <v>151</v>
      </c>
      <c r="B11" s="132">
        <v>0.29399999999999998</v>
      </c>
      <c r="C11" s="133">
        <v>4.51</v>
      </c>
      <c r="D11" s="133">
        <v>6.241047</v>
      </c>
      <c r="E11" s="133">
        <v>6.2030859999999999</v>
      </c>
      <c r="F11" s="133">
        <v>3.8794</v>
      </c>
      <c r="G11" s="133">
        <v>3.025617</v>
      </c>
      <c r="H11" s="213">
        <v>0.55332099999999995</v>
      </c>
      <c r="I11" s="221">
        <f t="shared" si="3"/>
        <v>2.6145383963377502</v>
      </c>
      <c r="J11" s="218">
        <v>2</v>
      </c>
      <c r="K11" s="221">
        <f t="shared" si="4"/>
        <v>4.4218075945066246</v>
      </c>
      <c r="L11" s="218">
        <v>3</v>
      </c>
      <c r="M11" s="221">
        <f t="shared" si="5"/>
        <v>0.8072691981688751</v>
      </c>
      <c r="N11" s="218">
        <v>1</v>
      </c>
    </row>
    <row r="12" spans="1:14" x14ac:dyDescent="0.2">
      <c r="A12" s="125" t="s">
        <v>152</v>
      </c>
      <c r="B12" s="126">
        <f t="shared" ref="B12:J12" si="6">SUM(B13:B15)</f>
        <v>630.07280000000003</v>
      </c>
      <c r="C12" s="126">
        <f t="shared" si="6"/>
        <v>789.25109999999995</v>
      </c>
      <c r="D12" s="126">
        <f t="shared" si="6"/>
        <v>842</v>
      </c>
      <c r="E12" s="126">
        <f t="shared" si="6"/>
        <v>827.74599999999998</v>
      </c>
      <c r="F12" s="126">
        <f t="shared" si="6"/>
        <v>868.29699999999991</v>
      </c>
      <c r="G12" s="126">
        <f t="shared" si="6"/>
        <v>1009.2922000000001</v>
      </c>
      <c r="H12" s="126">
        <f t="shared" si="6"/>
        <v>904.09030000000007</v>
      </c>
      <c r="I12" s="221">
        <f t="shared" si="3"/>
        <v>0.15738527445765071</v>
      </c>
      <c r="J12" s="215">
        <f t="shared" si="6"/>
        <v>1046.3807999999999</v>
      </c>
      <c r="K12" s="221">
        <f t="shared" si="4"/>
        <v>0.15738527445765071</v>
      </c>
      <c r="L12" s="215">
        <f>SUM(L13:L15)</f>
        <v>1046.3807999999999</v>
      </c>
      <c r="M12" s="221">
        <f t="shared" si="5"/>
        <v>0.15738527445765071</v>
      </c>
      <c r="N12" s="215">
        <f>SUM(N13:N15)</f>
        <v>1046.3807999999999</v>
      </c>
    </row>
    <row r="13" spans="1:14" x14ac:dyDescent="0.2">
      <c r="A13" s="128" t="s">
        <v>74</v>
      </c>
      <c r="B13" s="134">
        <v>547.48800000000006</v>
      </c>
      <c r="C13" s="131">
        <v>630.32119999999998</v>
      </c>
      <c r="D13" s="131">
        <v>715</v>
      </c>
      <c r="E13" s="131">
        <v>703.88739999999996</v>
      </c>
      <c r="F13" s="131">
        <v>692.79079999999999</v>
      </c>
      <c r="G13" s="131">
        <v>866.56590000000006</v>
      </c>
      <c r="H13" s="131">
        <v>733.4049</v>
      </c>
      <c r="I13" s="222">
        <f t="shared" si="3"/>
        <v>0.12985228214319267</v>
      </c>
      <c r="J13" s="216">
        <v>828.63919999999996</v>
      </c>
      <c r="K13" s="225">
        <f t="shared" si="4"/>
        <v>0.12985228214319267</v>
      </c>
      <c r="L13" s="216">
        <v>828.63919999999996</v>
      </c>
      <c r="M13" s="225">
        <f t="shared" si="5"/>
        <v>0.12985228214319267</v>
      </c>
      <c r="N13" s="216">
        <v>828.63919999999996</v>
      </c>
    </row>
    <row r="14" spans="1:14" x14ac:dyDescent="0.2">
      <c r="A14" s="128" t="s">
        <v>75</v>
      </c>
      <c r="B14" s="134">
        <v>57.717300000000002</v>
      </c>
      <c r="C14" s="131">
        <v>105.4796</v>
      </c>
      <c r="D14" s="131">
        <v>85</v>
      </c>
      <c r="E14" s="131">
        <v>87.906199999999998</v>
      </c>
      <c r="F14" s="131">
        <v>131.8511</v>
      </c>
      <c r="G14" s="131">
        <v>115.20650000000001</v>
      </c>
      <c r="H14" s="131">
        <v>127.16330000000001</v>
      </c>
      <c r="I14" s="222">
        <f t="shared" si="3"/>
        <v>-7.2051448806377372E-2</v>
      </c>
      <c r="J14" s="216">
        <v>118.001</v>
      </c>
      <c r="K14" s="225">
        <f t="shared" si="4"/>
        <v>-7.2051448806377372E-2</v>
      </c>
      <c r="L14" s="216">
        <v>118.001</v>
      </c>
      <c r="M14" s="225">
        <f t="shared" si="5"/>
        <v>-7.2051448806377372E-2</v>
      </c>
      <c r="N14" s="216">
        <v>118.001</v>
      </c>
    </row>
    <row r="15" spans="1:14" x14ac:dyDescent="0.2">
      <c r="A15" s="128" t="s">
        <v>76</v>
      </c>
      <c r="B15" s="134">
        <v>24.8675</v>
      </c>
      <c r="C15" s="131">
        <v>53.450299999999999</v>
      </c>
      <c r="D15" s="131">
        <v>42</v>
      </c>
      <c r="E15" s="131">
        <v>35.952399999999997</v>
      </c>
      <c r="F15" s="131">
        <v>43.655099999999997</v>
      </c>
      <c r="G15" s="131">
        <v>27.5198</v>
      </c>
      <c r="H15" s="131">
        <v>43.522100000000002</v>
      </c>
      <c r="I15" s="222">
        <f t="shared" si="3"/>
        <v>1.2917230556429953</v>
      </c>
      <c r="J15" s="216">
        <v>99.740600000000001</v>
      </c>
      <c r="K15" s="225">
        <f t="shared" si="4"/>
        <v>1.2917230556429953</v>
      </c>
      <c r="L15" s="216">
        <v>99.740600000000001</v>
      </c>
      <c r="M15" s="225">
        <f t="shared" si="5"/>
        <v>1.2917230556429953</v>
      </c>
      <c r="N15" s="216">
        <v>99.740600000000001</v>
      </c>
    </row>
    <row r="16" spans="1:14" x14ac:dyDescent="0.2">
      <c r="A16" s="125" t="s">
        <v>389</v>
      </c>
      <c r="B16" s="126">
        <v>24.376999999999999</v>
      </c>
      <c r="C16" s="126">
        <v>15.228999999999999</v>
      </c>
      <c r="D16" s="126">
        <v>9.3469999999999995</v>
      </c>
      <c r="E16" s="126">
        <v>19.890362</v>
      </c>
      <c r="F16" s="126">
        <v>10.932257</v>
      </c>
      <c r="G16" s="126">
        <v>26.075313999999999</v>
      </c>
      <c r="H16" s="126">
        <v>31.452386000000001</v>
      </c>
      <c r="I16" s="221">
        <f t="shared" si="3"/>
        <v>-0.36411819440343896</v>
      </c>
      <c r="J16" s="215">
        <v>20</v>
      </c>
      <c r="K16" s="221">
        <f t="shared" si="4"/>
        <v>-0.20514774300429861</v>
      </c>
      <c r="L16" s="215">
        <v>25</v>
      </c>
      <c r="M16" s="221">
        <f t="shared" si="5"/>
        <v>-0.52308864580257919</v>
      </c>
      <c r="N16" s="215">
        <v>15</v>
      </c>
    </row>
    <row r="17" spans="1:14" x14ac:dyDescent="0.2">
      <c r="A17" s="125" t="s">
        <v>153</v>
      </c>
      <c r="B17" s="126">
        <v>525.90046699999994</v>
      </c>
      <c r="C17" s="127">
        <f t="shared" ref="C17:N17" si="7">+C5-C10+C11+C12+C16</f>
        <v>649.44056699999987</v>
      </c>
      <c r="D17" s="127">
        <f t="shared" si="7"/>
        <v>801.2641789999999</v>
      </c>
      <c r="E17" s="127">
        <f t="shared" si="7"/>
        <v>747.73981900000001</v>
      </c>
      <c r="F17" s="127">
        <f t="shared" si="7"/>
        <v>807.28805</v>
      </c>
      <c r="G17" s="127">
        <f t="shared" si="7"/>
        <v>838.15388500000017</v>
      </c>
      <c r="H17" s="127">
        <f t="shared" si="7"/>
        <v>720.25107500000013</v>
      </c>
      <c r="I17" s="221">
        <f t="shared" si="3"/>
        <v>0.11378160844813734</v>
      </c>
      <c r="J17" s="214">
        <f t="shared" si="7"/>
        <v>802.20240080000008</v>
      </c>
      <c r="K17" s="221">
        <f t="shared" si="4"/>
        <v>0.17230241798667212</v>
      </c>
      <c r="L17" s="214">
        <f t="shared" si="7"/>
        <v>844.35207678000006</v>
      </c>
      <c r="M17" s="221">
        <f t="shared" si="5"/>
        <v>5.5260798909602338E-2</v>
      </c>
      <c r="N17" s="214">
        <f t="shared" si="7"/>
        <v>760.05272482000009</v>
      </c>
    </row>
    <row r="18" spans="1:14" x14ac:dyDescent="0.2">
      <c r="A18" s="125" t="s">
        <v>77</v>
      </c>
      <c r="B18" s="135">
        <f t="shared" ref="B18:H18" si="8">+B17/B10</f>
        <v>0.72149727115473083</v>
      </c>
      <c r="C18" s="135">
        <f>+C17/C10</f>
        <v>0.94746599606098159</v>
      </c>
      <c r="D18" s="135">
        <f t="shared" si="8"/>
        <v>1.135313908244753</v>
      </c>
      <c r="E18" s="135">
        <f>+E17/E10</f>
        <v>0.82407939616652659</v>
      </c>
      <c r="F18" s="135">
        <f t="shared" si="8"/>
        <v>0.98024143039626821</v>
      </c>
      <c r="G18" s="135">
        <f t="shared" si="8"/>
        <v>0.83189198776804174</v>
      </c>
      <c r="H18" s="135">
        <f t="shared" si="8"/>
        <v>0.68335093302101879</v>
      </c>
      <c r="I18" s="219"/>
      <c r="J18" s="220">
        <f>+J17/J10</f>
        <v>0.81323847449975162</v>
      </c>
      <c r="K18" s="220"/>
      <c r="L18" s="220">
        <f>+L17/L10</f>
        <v>0.88852996597589828</v>
      </c>
      <c r="M18" s="220"/>
      <c r="N18" s="220">
        <f>+N17/N10</f>
        <v>0.74327031280288813</v>
      </c>
    </row>
    <row r="19" spans="1:14" x14ac:dyDescent="0.2">
      <c r="A19" s="125" t="s">
        <v>78</v>
      </c>
      <c r="B19" s="135">
        <f>B17/B12</f>
        <v>0.83466619571579648</v>
      </c>
      <c r="C19" s="135">
        <f t="shared" ref="C19:H19" si="9">C17/C12</f>
        <v>0.82285671442206409</v>
      </c>
      <c r="D19" s="135">
        <f t="shared" si="9"/>
        <v>0.95162016508313529</v>
      </c>
      <c r="E19" s="135">
        <f>E17/E12</f>
        <v>0.90334452718587588</v>
      </c>
      <c r="F19" s="135">
        <f t="shared" si="9"/>
        <v>0.92973723276712927</v>
      </c>
      <c r="G19" s="135">
        <f t="shared" si="9"/>
        <v>0.83043729556217727</v>
      </c>
      <c r="H19" s="135">
        <f t="shared" si="9"/>
        <v>0.79665833711521961</v>
      </c>
      <c r="I19" s="219"/>
      <c r="J19" s="220">
        <f>J17/J12</f>
        <v>0.76664480158657355</v>
      </c>
      <c r="K19" s="220"/>
      <c r="L19" s="220">
        <f>L17/L12</f>
        <v>0.80692619434530921</v>
      </c>
      <c r="M19" s="220"/>
      <c r="N19" s="220">
        <f>N17/N12</f>
        <v>0.72636340882783801</v>
      </c>
    </row>
    <row r="20" spans="1:14" x14ac:dyDescent="0.2">
      <c r="A20" s="136" t="s">
        <v>205</v>
      </c>
      <c r="B20" s="137"/>
      <c r="C20" s="137"/>
      <c r="D20" s="137"/>
      <c r="E20" s="78"/>
      <c r="F20" s="78"/>
      <c r="G20" s="78"/>
      <c r="H20" s="139"/>
      <c r="I20" s="139"/>
    </row>
    <row r="21" spans="1:14" x14ac:dyDescent="0.2">
      <c r="A21" s="191" t="s">
        <v>79</v>
      </c>
      <c r="B21" s="79"/>
      <c r="C21" s="80"/>
      <c r="D21" s="80"/>
      <c r="E21" s="81"/>
      <c r="F21" s="78"/>
    </row>
    <row r="22" spans="1:14" x14ac:dyDescent="0.2">
      <c r="A22" s="191" t="s">
        <v>80</v>
      </c>
      <c r="F22" s="82"/>
    </row>
    <row r="23" spans="1:14" x14ac:dyDescent="0.2">
      <c r="A23" s="191" t="s">
        <v>81</v>
      </c>
    </row>
    <row r="24" spans="1:14" x14ac:dyDescent="0.2">
      <c r="A24" s="241" t="s">
        <v>248</v>
      </c>
    </row>
    <row r="26" spans="1:14" ht="14.25" x14ac:dyDescent="0.2">
      <c r="F26" s="211"/>
      <c r="G26" s="82"/>
      <c r="H26" s="212"/>
    </row>
    <row r="27" spans="1:14" x14ac:dyDescent="0.2">
      <c r="F27" s="82"/>
      <c r="G27" s="82"/>
      <c r="H27" s="212"/>
    </row>
    <row r="28" spans="1:14" x14ac:dyDescent="0.2">
      <c r="F28" s="82"/>
      <c r="G28" s="82"/>
      <c r="H28" s="212"/>
    </row>
    <row r="29" spans="1:14" ht="14.25" x14ac:dyDescent="0.2">
      <c r="D29" s="211"/>
      <c r="E29" s="211"/>
      <c r="F29" s="211"/>
      <c r="G29" s="211"/>
      <c r="H29" s="211"/>
    </row>
    <row r="30" spans="1:14" x14ac:dyDescent="0.2">
      <c r="D30" s="229"/>
      <c r="E30" s="229"/>
      <c r="F30" s="229"/>
      <c r="G30" s="229"/>
      <c r="H30" s="229"/>
    </row>
    <row r="31" spans="1:14" x14ac:dyDescent="0.2">
      <c r="E31" s="230"/>
      <c r="F31" s="208"/>
      <c r="G31" s="208"/>
      <c r="H31" s="208"/>
    </row>
    <row r="32" spans="1:14" x14ac:dyDescent="0.2">
      <c r="E32" s="230"/>
    </row>
  </sheetData>
  <mergeCells count="6">
    <mergeCell ref="A1:N1"/>
    <mergeCell ref="A3:A4"/>
    <mergeCell ref="B4:N4"/>
    <mergeCell ref="I3:J3"/>
    <mergeCell ref="K3:L3"/>
    <mergeCell ref="M3:N3"/>
  </mergeCells>
  <printOptions horizontalCentered="1"/>
  <pageMargins left="0.70866141732283472" right="0.70866141732283472" top="0.74803149606299213" bottom="0.74803149606299213" header="0.31496062992125984" footer="0.31496062992125984"/>
  <pageSetup paperSize="14" orientation="landscape" r:id="rId1"/>
  <headerFooter>
    <oddFooter>&amp;C&amp;10 11</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I43"/>
  <sheetViews>
    <sheetView topLeftCell="A22" zoomScaleNormal="100" workbookViewId="0">
      <selection activeCell="L56" sqref="L56"/>
    </sheetView>
  </sheetViews>
  <sheetFormatPr baseColWidth="10" defaultRowHeight="12.75" x14ac:dyDescent="0.2"/>
  <cols>
    <col min="1" max="1" width="5.5" style="12" bestFit="1" customWidth="1"/>
    <col min="2" max="13" width="8" style="12" bestFit="1" customWidth="1"/>
    <col min="14" max="14" width="9" style="12" bestFit="1" customWidth="1"/>
    <col min="15" max="21" width="8.875" style="12" customWidth="1"/>
    <col min="22" max="16384" width="11" style="12"/>
  </cols>
  <sheetData>
    <row r="1" spans="1:61" ht="14.25" customHeight="1" x14ac:dyDescent="0.2">
      <c r="A1" s="408" t="s">
        <v>390</v>
      </c>
      <c r="B1" s="409"/>
      <c r="C1" s="409"/>
      <c r="D1" s="409"/>
      <c r="E1" s="409"/>
      <c r="F1" s="409"/>
      <c r="G1" s="409"/>
      <c r="H1" s="409"/>
      <c r="I1" s="409"/>
      <c r="J1" s="409"/>
      <c r="K1" s="409"/>
      <c r="L1" s="409"/>
      <c r="M1" s="409"/>
      <c r="N1" s="409"/>
    </row>
    <row r="2" spans="1:61" x14ac:dyDescent="0.2">
      <c r="A2" s="408" t="s">
        <v>45</v>
      </c>
      <c r="B2" s="409"/>
      <c r="C2" s="409"/>
      <c r="D2" s="409"/>
      <c r="E2" s="409"/>
      <c r="F2" s="409"/>
      <c r="G2" s="409"/>
      <c r="H2" s="409"/>
      <c r="I2" s="409"/>
      <c r="J2" s="409"/>
      <c r="K2" s="409"/>
      <c r="L2" s="409"/>
      <c r="M2" s="409"/>
      <c r="N2" s="409"/>
      <c r="AC2" s="294"/>
    </row>
    <row r="3" spans="1:61" ht="14.25" customHeight="1" x14ac:dyDescent="0.2">
      <c r="A3" s="408" t="s">
        <v>46</v>
      </c>
      <c r="B3" s="409"/>
      <c r="C3" s="409"/>
      <c r="D3" s="409"/>
      <c r="E3" s="409"/>
      <c r="F3" s="409"/>
      <c r="G3" s="409"/>
      <c r="H3" s="409"/>
      <c r="I3" s="409"/>
      <c r="J3" s="409"/>
      <c r="K3" s="409"/>
      <c r="L3" s="409"/>
      <c r="M3" s="409"/>
      <c r="N3" s="409"/>
      <c r="W3" s="93"/>
      <c r="X3" s="93" t="s">
        <v>206</v>
      </c>
      <c r="Y3" s="93" t="s">
        <v>62</v>
      </c>
      <c r="Z3" s="93" t="s">
        <v>63</v>
      </c>
      <c r="AA3" s="93" t="s">
        <v>64</v>
      </c>
      <c r="AB3" s="93"/>
      <c r="AC3" s="93" t="s">
        <v>206</v>
      </c>
      <c r="AD3" s="93" t="s">
        <v>62</v>
      </c>
      <c r="AE3" s="93" t="s">
        <v>63</v>
      </c>
      <c r="AF3" s="93" t="s">
        <v>64</v>
      </c>
    </row>
    <row r="4" spans="1:61" ht="14.25" x14ac:dyDescent="0.2">
      <c r="W4" s="10">
        <v>40179</v>
      </c>
      <c r="X4" s="11">
        <v>7500</v>
      </c>
      <c r="Y4" s="11">
        <v>10500</v>
      </c>
      <c r="Z4" s="11">
        <v>6750</v>
      </c>
      <c r="AA4" s="11">
        <v>8500</v>
      </c>
      <c r="AB4" s="10">
        <v>40179</v>
      </c>
      <c r="AC4" s="8">
        <f>X4/40</f>
        <v>187.5</v>
      </c>
      <c r="AD4" s="8">
        <f t="shared" ref="AD4:AF17" si="0">Y4/40</f>
        <v>262.5</v>
      </c>
      <c r="AE4" s="8">
        <f t="shared" si="0"/>
        <v>168.75</v>
      </c>
      <c r="AF4" s="8">
        <f t="shared" si="0"/>
        <v>212.5</v>
      </c>
    </row>
    <row r="5" spans="1:61" ht="14.25" x14ac:dyDescent="0.2">
      <c r="A5" s="9" t="s">
        <v>47</v>
      </c>
      <c r="B5" s="9" t="s">
        <v>48</v>
      </c>
      <c r="C5" s="9" t="s">
        <v>49</v>
      </c>
      <c r="D5" s="9" t="s">
        <v>50</v>
      </c>
      <c r="E5" s="9" t="s">
        <v>51</v>
      </c>
      <c r="F5" s="9" t="s">
        <v>52</v>
      </c>
      <c r="G5" s="9" t="s">
        <v>53</v>
      </c>
      <c r="H5" s="9" t="s">
        <v>54</v>
      </c>
      <c r="I5" s="9" t="s">
        <v>55</v>
      </c>
      <c r="J5" s="9" t="s">
        <v>56</v>
      </c>
      <c r="K5" s="9" t="s">
        <v>57</v>
      </c>
      <c r="L5" s="9" t="s">
        <v>58</v>
      </c>
      <c r="M5" s="9" t="s">
        <v>59</v>
      </c>
      <c r="N5" s="9" t="s">
        <v>244</v>
      </c>
      <c r="T5" s="83"/>
      <c r="U5" s="83"/>
      <c r="W5" s="10">
        <v>40210</v>
      </c>
      <c r="X5" s="11">
        <v>8000</v>
      </c>
      <c r="Y5" s="11">
        <v>12000</v>
      </c>
      <c r="Z5" s="11">
        <v>7250</v>
      </c>
      <c r="AA5" s="11">
        <v>9750</v>
      </c>
      <c r="AB5" s="10">
        <v>40210</v>
      </c>
      <c r="AC5" s="8">
        <f t="shared" ref="AC5:AC17" si="1">X5/40</f>
        <v>200</v>
      </c>
      <c r="AD5" s="8">
        <f t="shared" si="0"/>
        <v>300</v>
      </c>
      <c r="AE5" s="8">
        <f t="shared" si="0"/>
        <v>181.25</v>
      </c>
      <c r="AF5" s="8">
        <f t="shared" si="0"/>
        <v>243.75</v>
      </c>
    </row>
    <row r="6" spans="1:61" ht="14.25" x14ac:dyDescent="0.2">
      <c r="A6" s="169">
        <v>2008</v>
      </c>
      <c r="B6" s="170">
        <v>7250</v>
      </c>
      <c r="C6" s="170">
        <v>7250</v>
      </c>
      <c r="D6" s="170">
        <v>7250</v>
      </c>
      <c r="E6" s="170" t="s">
        <v>60</v>
      </c>
      <c r="F6" s="170">
        <v>7500</v>
      </c>
      <c r="G6" s="170">
        <v>7500</v>
      </c>
      <c r="H6" s="170">
        <v>7500</v>
      </c>
      <c r="I6" s="170">
        <v>7500</v>
      </c>
      <c r="J6" s="170">
        <v>7500</v>
      </c>
      <c r="K6" s="170">
        <v>7600</v>
      </c>
      <c r="L6" s="170">
        <v>8000</v>
      </c>
      <c r="M6" s="170">
        <v>8500</v>
      </c>
      <c r="N6" s="170">
        <f>AVERAGE(B6:M6)</f>
        <v>7577.272727272727</v>
      </c>
      <c r="T6" s="168"/>
      <c r="U6" s="168"/>
      <c r="W6" s="10">
        <v>40238</v>
      </c>
      <c r="X6" s="11">
        <v>8500</v>
      </c>
      <c r="Y6" s="11">
        <v>13500</v>
      </c>
      <c r="Z6" s="11">
        <v>7750</v>
      </c>
      <c r="AA6" s="11">
        <v>11000</v>
      </c>
      <c r="AB6" s="10">
        <v>40238</v>
      </c>
      <c r="AC6" s="8">
        <f t="shared" si="1"/>
        <v>212.5</v>
      </c>
      <c r="AD6" s="8">
        <f t="shared" si="0"/>
        <v>337.5</v>
      </c>
      <c r="AE6" s="8">
        <f t="shared" si="0"/>
        <v>193.75</v>
      </c>
      <c r="AF6" s="8">
        <f t="shared" si="0"/>
        <v>275</v>
      </c>
    </row>
    <row r="7" spans="1:61" ht="14.25" x14ac:dyDescent="0.2">
      <c r="A7" s="169">
        <v>2009</v>
      </c>
      <c r="B7" s="170">
        <v>8012</v>
      </c>
      <c r="C7" s="170">
        <v>7862</v>
      </c>
      <c r="D7" s="170">
        <v>7749.5</v>
      </c>
      <c r="E7" s="170">
        <v>7750</v>
      </c>
      <c r="F7" s="170">
        <v>7750</v>
      </c>
      <c r="G7" s="170">
        <v>7000</v>
      </c>
      <c r="H7" s="170">
        <v>7000</v>
      </c>
      <c r="I7" s="170">
        <v>7000</v>
      </c>
      <c r="J7" s="170">
        <v>7000</v>
      </c>
      <c r="K7" s="170">
        <v>7250</v>
      </c>
      <c r="L7" s="170">
        <v>7500</v>
      </c>
      <c r="M7" s="170">
        <v>8000</v>
      </c>
      <c r="N7" s="170">
        <f>AVERAGE(B7:M7)</f>
        <v>7489.458333333333</v>
      </c>
      <c r="T7" s="168"/>
      <c r="U7" s="168"/>
      <c r="W7" s="10">
        <v>40269</v>
      </c>
      <c r="X7" s="11">
        <v>10500</v>
      </c>
      <c r="Y7" s="11">
        <v>14500</v>
      </c>
      <c r="Z7" s="11">
        <v>9000</v>
      </c>
      <c r="AA7" s="11">
        <v>11500</v>
      </c>
      <c r="AB7" s="10">
        <v>40269</v>
      </c>
      <c r="AC7" s="8">
        <f t="shared" si="1"/>
        <v>262.5</v>
      </c>
      <c r="AD7" s="8">
        <f t="shared" si="0"/>
        <v>362.5</v>
      </c>
      <c r="AE7" s="8">
        <f t="shared" si="0"/>
        <v>225</v>
      </c>
      <c r="AF7" s="8">
        <f t="shared" si="0"/>
        <v>287.5</v>
      </c>
    </row>
    <row r="8" spans="1:61" ht="14.25" x14ac:dyDescent="0.2">
      <c r="A8" s="169">
        <v>2010</v>
      </c>
      <c r="B8" s="170">
        <v>7500</v>
      </c>
      <c r="C8" s="170">
        <v>8000</v>
      </c>
      <c r="D8" s="170">
        <v>8500</v>
      </c>
      <c r="E8" s="170">
        <v>10500</v>
      </c>
      <c r="F8" s="170">
        <v>10500</v>
      </c>
      <c r="G8" s="170">
        <v>11250</v>
      </c>
      <c r="H8" s="170">
        <v>13500</v>
      </c>
      <c r="I8" s="170">
        <v>14000</v>
      </c>
      <c r="J8" s="170">
        <v>14500</v>
      </c>
      <c r="K8" s="170">
        <v>14000</v>
      </c>
      <c r="L8" s="170">
        <v>14000</v>
      </c>
      <c r="M8" s="170">
        <v>14000</v>
      </c>
      <c r="N8" s="170">
        <f>AVERAGE(B8:M8)</f>
        <v>11687.5</v>
      </c>
      <c r="O8" s="168"/>
      <c r="P8" s="168"/>
      <c r="Q8" s="168"/>
      <c r="R8" s="168"/>
      <c r="S8" s="168"/>
      <c r="T8" s="168"/>
      <c r="U8" s="168"/>
      <c r="W8" s="10">
        <v>40299</v>
      </c>
      <c r="X8" s="11">
        <v>10500</v>
      </c>
      <c r="Y8" s="11">
        <v>15500</v>
      </c>
      <c r="Z8" s="11">
        <v>10750</v>
      </c>
      <c r="AA8" s="11">
        <v>11500</v>
      </c>
      <c r="AB8" s="10">
        <v>40299</v>
      </c>
      <c r="AC8" s="8">
        <f t="shared" si="1"/>
        <v>262.5</v>
      </c>
      <c r="AD8" s="8">
        <f t="shared" si="0"/>
        <v>387.5</v>
      </c>
      <c r="AE8" s="8">
        <f t="shared" si="0"/>
        <v>268.75</v>
      </c>
      <c r="AF8" s="8">
        <f t="shared" si="0"/>
        <v>287.5</v>
      </c>
    </row>
    <row r="9" spans="1:61" ht="14.25" x14ac:dyDescent="0.2">
      <c r="A9" s="169">
        <v>2011</v>
      </c>
      <c r="B9" s="170">
        <v>14000</v>
      </c>
      <c r="C9" s="170">
        <v>14000</v>
      </c>
      <c r="D9" s="170">
        <v>14000</v>
      </c>
      <c r="E9" s="170">
        <v>14000</v>
      </c>
      <c r="F9" s="170">
        <v>14500</v>
      </c>
      <c r="G9" s="170">
        <v>14000</v>
      </c>
      <c r="H9" s="170">
        <v>12500</v>
      </c>
      <c r="I9" s="170">
        <v>12500</v>
      </c>
      <c r="J9" s="170">
        <v>11000</v>
      </c>
      <c r="K9" s="170" t="s">
        <v>60</v>
      </c>
      <c r="L9" s="170" t="s">
        <v>60</v>
      </c>
      <c r="M9" s="170" t="s">
        <v>60</v>
      </c>
      <c r="N9" s="170">
        <f>AVERAGE(B9:M9)</f>
        <v>13388.888888888889</v>
      </c>
      <c r="O9" s="168"/>
      <c r="P9" s="168"/>
      <c r="Q9" s="168"/>
      <c r="R9" s="168"/>
      <c r="S9" s="168"/>
      <c r="T9" s="168"/>
      <c r="U9" s="168"/>
      <c r="W9" s="10">
        <v>40330</v>
      </c>
      <c r="X9" s="11">
        <v>11250</v>
      </c>
      <c r="Y9" s="11">
        <v>16500</v>
      </c>
      <c r="Z9" s="11">
        <v>11000</v>
      </c>
      <c r="AA9" s="11">
        <v>15500</v>
      </c>
      <c r="AB9" s="10">
        <v>40330</v>
      </c>
      <c r="AC9" s="8">
        <f t="shared" si="1"/>
        <v>281.25</v>
      </c>
      <c r="AD9" s="8">
        <f t="shared" si="0"/>
        <v>412.5</v>
      </c>
      <c r="AE9" s="8">
        <f t="shared" si="0"/>
        <v>275</v>
      </c>
      <c r="AF9" s="8">
        <f t="shared" si="0"/>
        <v>387.5</v>
      </c>
    </row>
    <row r="10" spans="1:61" ht="15" thickBot="1" x14ac:dyDescent="0.25">
      <c r="A10" s="412" t="s">
        <v>170</v>
      </c>
      <c r="B10" s="412"/>
      <c r="C10" s="412"/>
      <c r="D10" s="412"/>
      <c r="E10" s="412"/>
      <c r="F10" s="412"/>
      <c r="G10" s="412"/>
      <c r="H10" s="412"/>
      <c r="I10" s="412"/>
      <c r="J10" s="412"/>
      <c r="K10" s="412"/>
      <c r="L10" s="412"/>
      <c r="M10" s="412"/>
      <c r="N10" s="88"/>
      <c r="O10" s="88"/>
      <c r="P10" s="88"/>
      <c r="Q10" s="88"/>
      <c r="R10" s="88"/>
      <c r="S10" s="88"/>
      <c r="T10" s="88"/>
      <c r="U10" s="88"/>
      <c r="V10" s="88"/>
      <c r="W10" s="10">
        <v>40360</v>
      </c>
      <c r="X10" s="11">
        <v>13500</v>
      </c>
      <c r="Y10" s="11">
        <v>17500</v>
      </c>
      <c r="Z10" s="11">
        <v>12000</v>
      </c>
      <c r="AA10" s="11">
        <v>17000</v>
      </c>
      <c r="AB10" s="10">
        <v>40360</v>
      </c>
      <c r="AC10" s="8">
        <f t="shared" si="1"/>
        <v>337.5</v>
      </c>
      <c r="AD10" s="8">
        <f t="shared" si="0"/>
        <v>437.5</v>
      </c>
      <c r="AE10" s="8">
        <f t="shared" si="0"/>
        <v>300</v>
      </c>
      <c r="AF10" s="8">
        <f t="shared" si="0"/>
        <v>425</v>
      </c>
      <c r="AV10" s="16" t="s">
        <v>65</v>
      </c>
      <c r="AW10" s="14">
        <v>9000</v>
      </c>
      <c r="AX10" s="14">
        <v>10000</v>
      </c>
      <c r="AY10" s="14">
        <v>11000</v>
      </c>
      <c r="AZ10" s="13">
        <v>10000</v>
      </c>
      <c r="BA10" s="13">
        <v>10000</v>
      </c>
      <c r="BB10" s="13">
        <v>13000</v>
      </c>
      <c r="BC10" s="13">
        <v>16000</v>
      </c>
      <c r="BD10" s="13">
        <v>16000</v>
      </c>
      <c r="BE10" s="13">
        <v>17000</v>
      </c>
      <c r="BF10" s="13">
        <v>16000</v>
      </c>
      <c r="BG10" s="13">
        <v>15000</v>
      </c>
      <c r="BH10" s="14">
        <v>15000</v>
      </c>
      <c r="BI10" s="15">
        <f>AVERAGE(AW10:BH10)</f>
        <v>13166.666666666666</v>
      </c>
    </row>
    <row r="11" spans="1:61" ht="14.25" x14ac:dyDescent="0.2">
      <c r="W11" s="10">
        <v>40391</v>
      </c>
      <c r="X11" s="11">
        <v>14000</v>
      </c>
      <c r="Y11" s="11">
        <v>18000</v>
      </c>
      <c r="Z11" s="11">
        <v>12500</v>
      </c>
      <c r="AA11" s="11">
        <v>16000</v>
      </c>
      <c r="AB11" s="10">
        <v>40391</v>
      </c>
      <c r="AC11" s="8">
        <f t="shared" si="1"/>
        <v>350</v>
      </c>
      <c r="AD11" s="8">
        <f t="shared" si="0"/>
        <v>450</v>
      </c>
      <c r="AE11" s="8">
        <f t="shared" si="0"/>
        <v>312.5</v>
      </c>
      <c r="AF11" s="8">
        <f t="shared" si="0"/>
        <v>400</v>
      </c>
    </row>
    <row r="12" spans="1:61" ht="14.25" x14ac:dyDescent="0.2">
      <c r="A12" s="408" t="s">
        <v>391</v>
      </c>
      <c r="B12" s="409"/>
      <c r="C12" s="409"/>
      <c r="D12" s="409"/>
      <c r="E12" s="409"/>
      <c r="F12" s="409"/>
      <c r="G12" s="409"/>
      <c r="H12" s="409"/>
      <c r="I12" s="409"/>
      <c r="J12" s="409"/>
      <c r="K12" s="409"/>
      <c r="L12" s="409"/>
      <c r="M12" s="409"/>
      <c r="N12" s="409"/>
      <c r="W12" s="10">
        <v>40422</v>
      </c>
      <c r="X12" s="11">
        <v>14500</v>
      </c>
      <c r="Y12" s="11">
        <v>20000</v>
      </c>
      <c r="Z12" s="11">
        <v>12500</v>
      </c>
      <c r="AA12" s="11">
        <v>16000</v>
      </c>
      <c r="AB12" s="10">
        <v>40422</v>
      </c>
      <c r="AC12" s="8">
        <f t="shared" si="1"/>
        <v>362.5</v>
      </c>
      <c r="AD12" s="8">
        <f t="shared" si="0"/>
        <v>500</v>
      </c>
      <c r="AE12" s="8">
        <f t="shared" si="0"/>
        <v>312.5</v>
      </c>
      <c r="AF12" s="8">
        <f t="shared" si="0"/>
        <v>400</v>
      </c>
    </row>
    <row r="13" spans="1:61" ht="14.25" x14ac:dyDescent="0.2">
      <c r="A13" s="408" t="s">
        <v>45</v>
      </c>
      <c r="B13" s="409"/>
      <c r="C13" s="409"/>
      <c r="D13" s="409"/>
      <c r="E13" s="409"/>
      <c r="F13" s="409"/>
      <c r="G13" s="409"/>
      <c r="H13" s="409"/>
      <c r="I13" s="409"/>
      <c r="J13" s="409"/>
      <c r="K13" s="409"/>
      <c r="L13" s="409"/>
      <c r="M13" s="409"/>
      <c r="N13" s="409"/>
      <c r="W13" s="10">
        <v>40452</v>
      </c>
      <c r="X13" s="11">
        <v>14000</v>
      </c>
      <c r="Y13" s="11">
        <v>19500</v>
      </c>
      <c r="Z13" s="11">
        <v>13000</v>
      </c>
      <c r="AA13" s="11">
        <v>15000</v>
      </c>
      <c r="AB13" s="10">
        <v>40452</v>
      </c>
      <c r="AC13" s="8">
        <f t="shared" si="1"/>
        <v>350</v>
      </c>
      <c r="AD13" s="8">
        <f t="shared" si="0"/>
        <v>487.5</v>
      </c>
      <c r="AE13" s="8">
        <f t="shared" si="0"/>
        <v>325</v>
      </c>
      <c r="AF13" s="8">
        <f t="shared" si="0"/>
        <v>375</v>
      </c>
    </row>
    <row r="14" spans="1:61" ht="14.25" x14ac:dyDescent="0.2">
      <c r="A14" s="408" t="s">
        <v>46</v>
      </c>
      <c r="B14" s="409"/>
      <c r="C14" s="409"/>
      <c r="D14" s="409"/>
      <c r="E14" s="409"/>
      <c r="F14" s="409"/>
      <c r="G14" s="409"/>
      <c r="H14" s="409"/>
      <c r="I14" s="409"/>
      <c r="J14" s="409"/>
      <c r="K14" s="409"/>
      <c r="L14" s="409"/>
      <c r="M14" s="409"/>
      <c r="N14" s="409"/>
      <c r="W14" s="10">
        <v>40483</v>
      </c>
      <c r="X14" s="11">
        <v>14000</v>
      </c>
      <c r="Y14" s="11">
        <v>18000</v>
      </c>
      <c r="Z14" s="11">
        <v>13000</v>
      </c>
      <c r="AA14" s="11">
        <v>15000</v>
      </c>
      <c r="AB14" s="10">
        <v>40483</v>
      </c>
      <c r="AC14" s="8">
        <f t="shared" si="1"/>
        <v>350</v>
      </c>
      <c r="AD14" s="8">
        <f t="shared" si="0"/>
        <v>450</v>
      </c>
      <c r="AE14" s="8">
        <f t="shared" si="0"/>
        <v>325</v>
      </c>
      <c r="AF14" s="8">
        <f t="shared" si="0"/>
        <v>375</v>
      </c>
    </row>
    <row r="15" spans="1:61" ht="14.25" x14ac:dyDescent="0.2">
      <c r="W15" s="10">
        <v>40513</v>
      </c>
      <c r="X15" s="11">
        <v>14000</v>
      </c>
      <c r="Y15" s="11">
        <v>18000</v>
      </c>
      <c r="Z15" s="11">
        <v>13500</v>
      </c>
      <c r="AA15" s="11">
        <v>15500</v>
      </c>
      <c r="AB15" s="10">
        <v>40513</v>
      </c>
      <c r="AC15" s="8">
        <f t="shared" si="1"/>
        <v>350</v>
      </c>
      <c r="AD15" s="8">
        <f t="shared" si="0"/>
        <v>450</v>
      </c>
      <c r="AE15" s="8">
        <f t="shared" si="0"/>
        <v>337.5</v>
      </c>
      <c r="AF15" s="8">
        <f t="shared" si="0"/>
        <v>387.5</v>
      </c>
    </row>
    <row r="16" spans="1:61" ht="14.25" x14ac:dyDescent="0.2">
      <c r="A16" s="9" t="s">
        <v>47</v>
      </c>
      <c r="B16" s="9" t="s">
        <v>48</v>
      </c>
      <c r="C16" s="9" t="s">
        <v>49</v>
      </c>
      <c r="D16" s="9" t="s">
        <v>50</v>
      </c>
      <c r="E16" s="9" t="s">
        <v>51</v>
      </c>
      <c r="F16" s="9" t="s">
        <v>52</v>
      </c>
      <c r="G16" s="9" t="s">
        <v>53</v>
      </c>
      <c r="H16" s="9" t="s">
        <v>54</v>
      </c>
      <c r="I16" s="9" t="s">
        <v>55</v>
      </c>
      <c r="J16" s="9" t="s">
        <v>56</v>
      </c>
      <c r="K16" s="9" t="s">
        <v>57</v>
      </c>
      <c r="L16" s="9" t="s">
        <v>58</v>
      </c>
      <c r="M16" s="9" t="s">
        <v>59</v>
      </c>
      <c r="N16" s="9" t="s">
        <v>244</v>
      </c>
      <c r="T16" s="83"/>
      <c r="U16" s="83"/>
      <c r="W16" s="10">
        <v>40544</v>
      </c>
      <c r="X16" s="11">
        <v>14000</v>
      </c>
      <c r="Y16" s="11">
        <v>18000</v>
      </c>
      <c r="Z16" s="11">
        <v>13500</v>
      </c>
      <c r="AA16" s="11">
        <v>15500</v>
      </c>
      <c r="AB16" s="10">
        <v>40544</v>
      </c>
      <c r="AC16" s="8">
        <f t="shared" si="1"/>
        <v>350</v>
      </c>
      <c r="AD16" s="8">
        <f t="shared" si="0"/>
        <v>450</v>
      </c>
      <c r="AE16" s="8">
        <f t="shared" si="0"/>
        <v>337.5</v>
      </c>
      <c r="AF16" s="8">
        <f t="shared" si="0"/>
        <v>387.5</v>
      </c>
    </row>
    <row r="17" spans="1:32" ht="14.25" x14ac:dyDescent="0.2">
      <c r="A17" s="169">
        <v>2008</v>
      </c>
      <c r="B17" s="170">
        <v>10250</v>
      </c>
      <c r="C17" s="170">
        <v>10250</v>
      </c>
      <c r="D17" s="170">
        <v>12250</v>
      </c>
      <c r="E17" s="170">
        <v>11500</v>
      </c>
      <c r="F17" s="170">
        <v>12500</v>
      </c>
      <c r="G17" s="170">
        <v>13500</v>
      </c>
      <c r="H17" s="170">
        <v>13500</v>
      </c>
      <c r="I17" s="170">
        <v>13500</v>
      </c>
      <c r="J17" s="170">
        <v>13500</v>
      </c>
      <c r="K17" s="170">
        <v>13000</v>
      </c>
      <c r="L17" s="170">
        <v>12637.5</v>
      </c>
      <c r="M17" s="170">
        <v>12637.5</v>
      </c>
      <c r="N17" s="170">
        <f>AVERAGE(B17:M17)</f>
        <v>12418.75</v>
      </c>
      <c r="T17" s="168"/>
      <c r="U17" s="168"/>
      <c r="W17" s="10">
        <v>40575</v>
      </c>
      <c r="X17" s="11">
        <v>14000</v>
      </c>
      <c r="Y17" s="11">
        <v>18500</v>
      </c>
      <c r="Z17" s="11">
        <v>13500</v>
      </c>
      <c r="AA17" s="11">
        <v>15500</v>
      </c>
      <c r="AB17" s="10">
        <v>40575</v>
      </c>
      <c r="AC17" s="8">
        <f t="shared" si="1"/>
        <v>350</v>
      </c>
      <c r="AD17" s="8">
        <f t="shared" si="0"/>
        <v>462.5</v>
      </c>
      <c r="AE17" s="8">
        <f t="shared" si="0"/>
        <v>337.5</v>
      </c>
      <c r="AF17" s="8">
        <f t="shared" si="0"/>
        <v>387.5</v>
      </c>
    </row>
    <row r="18" spans="1:32" ht="14.25" x14ac:dyDescent="0.2">
      <c r="A18" s="169">
        <v>2009</v>
      </c>
      <c r="B18" s="170">
        <v>11599</v>
      </c>
      <c r="C18" s="170">
        <v>11399</v>
      </c>
      <c r="D18" s="170">
        <v>11249.5</v>
      </c>
      <c r="E18" s="170">
        <v>10750</v>
      </c>
      <c r="F18" s="170">
        <v>11000</v>
      </c>
      <c r="G18" s="170">
        <v>9500</v>
      </c>
      <c r="H18" s="170">
        <v>9500</v>
      </c>
      <c r="I18" s="170">
        <v>9500</v>
      </c>
      <c r="J18" s="170">
        <v>9500</v>
      </c>
      <c r="K18" s="170">
        <v>9500</v>
      </c>
      <c r="L18" s="170">
        <v>10000</v>
      </c>
      <c r="M18" s="170">
        <v>10250</v>
      </c>
      <c r="N18" s="170">
        <f>AVERAGE(B18:M18)</f>
        <v>10312.291666666666</v>
      </c>
      <c r="T18" s="168"/>
      <c r="U18" s="168"/>
      <c r="W18" s="10">
        <v>40603</v>
      </c>
      <c r="X18" s="11">
        <v>14000</v>
      </c>
      <c r="Y18" s="11">
        <v>18500</v>
      </c>
      <c r="Z18" s="11">
        <v>13500</v>
      </c>
      <c r="AA18" s="11">
        <v>15500</v>
      </c>
      <c r="AB18" s="10">
        <v>40603</v>
      </c>
      <c r="AC18" s="8">
        <f t="shared" ref="AC18:AF19" si="2">X18/40</f>
        <v>350</v>
      </c>
      <c r="AD18" s="8">
        <f t="shared" si="2"/>
        <v>462.5</v>
      </c>
      <c r="AE18" s="8">
        <f t="shared" si="2"/>
        <v>337.5</v>
      </c>
      <c r="AF18" s="8">
        <f t="shared" si="2"/>
        <v>387.5</v>
      </c>
    </row>
    <row r="19" spans="1:32" ht="14.25" x14ac:dyDescent="0.2">
      <c r="A19" s="172">
        <v>2010</v>
      </c>
      <c r="B19" s="173">
        <v>10500</v>
      </c>
      <c r="C19" s="173">
        <v>12000</v>
      </c>
      <c r="D19" s="173">
        <v>13500</v>
      </c>
      <c r="E19" s="173">
        <v>14500</v>
      </c>
      <c r="F19" s="173">
        <v>15500</v>
      </c>
      <c r="G19" s="173">
        <v>16500</v>
      </c>
      <c r="H19" s="173">
        <v>17500</v>
      </c>
      <c r="I19" s="173">
        <v>18000</v>
      </c>
      <c r="J19" s="173">
        <v>20000</v>
      </c>
      <c r="K19" s="173">
        <v>19500</v>
      </c>
      <c r="L19" s="173">
        <v>18000</v>
      </c>
      <c r="M19" s="173">
        <v>18000</v>
      </c>
      <c r="N19" s="170">
        <f>AVERAGE(B19:M19)</f>
        <v>16125</v>
      </c>
      <c r="T19" s="168"/>
      <c r="U19" s="168"/>
      <c r="W19" s="10">
        <v>40634</v>
      </c>
      <c r="X19" s="11">
        <v>14000</v>
      </c>
      <c r="Y19" s="11">
        <v>19500</v>
      </c>
      <c r="Z19" s="11">
        <v>14250</v>
      </c>
      <c r="AA19" s="11">
        <v>16750</v>
      </c>
      <c r="AB19" s="10">
        <v>40634</v>
      </c>
      <c r="AC19" s="8">
        <f t="shared" si="2"/>
        <v>350</v>
      </c>
      <c r="AD19" s="8">
        <f t="shared" si="2"/>
        <v>487.5</v>
      </c>
      <c r="AE19" s="8">
        <f t="shared" si="2"/>
        <v>356.25</v>
      </c>
      <c r="AF19" s="8">
        <f t="shared" si="2"/>
        <v>418.75</v>
      </c>
    </row>
    <row r="20" spans="1:32" ht="14.25" x14ac:dyDescent="0.2">
      <c r="A20" s="174">
        <v>2011</v>
      </c>
      <c r="B20" s="175">
        <v>18000</v>
      </c>
      <c r="C20" s="175">
        <v>18500</v>
      </c>
      <c r="D20" s="175">
        <v>18500</v>
      </c>
      <c r="E20" s="175">
        <v>19500</v>
      </c>
      <c r="F20" s="175">
        <v>20250</v>
      </c>
      <c r="G20" s="175">
        <v>22000</v>
      </c>
      <c r="H20" s="175">
        <v>20000</v>
      </c>
      <c r="I20" s="175">
        <v>19000</v>
      </c>
      <c r="J20" s="175">
        <v>17500</v>
      </c>
      <c r="K20" s="175" t="s">
        <v>60</v>
      </c>
      <c r="L20" s="175" t="s">
        <v>60</v>
      </c>
      <c r="M20" s="175" t="s">
        <v>60</v>
      </c>
      <c r="N20" s="170">
        <f>AVERAGE(B20:M20)</f>
        <v>19250</v>
      </c>
      <c r="T20" s="168"/>
      <c r="U20" s="168"/>
      <c r="W20" s="10">
        <v>40664</v>
      </c>
      <c r="X20" s="11">
        <v>14500</v>
      </c>
      <c r="Y20" s="11">
        <v>20250</v>
      </c>
      <c r="Z20" s="11">
        <v>13000</v>
      </c>
      <c r="AA20" s="11">
        <v>16750</v>
      </c>
      <c r="AB20" s="10">
        <v>40664</v>
      </c>
      <c r="AC20" s="8">
        <f t="shared" ref="AC20:AF21" si="3">X20/40</f>
        <v>362.5</v>
      </c>
      <c r="AD20" s="8">
        <f t="shared" si="3"/>
        <v>506.25</v>
      </c>
      <c r="AE20" s="8">
        <f t="shared" si="3"/>
        <v>325</v>
      </c>
      <c r="AF20" s="8">
        <f t="shared" si="3"/>
        <v>418.75</v>
      </c>
    </row>
    <row r="21" spans="1:32" s="82" customFormat="1" ht="14.25" x14ac:dyDescent="0.2">
      <c r="A21" s="410" t="s">
        <v>170</v>
      </c>
      <c r="B21" s="411" t="s">
        <v>61</v>
      </c>
      <c r="C21" s="411" t="s">
        <v>61</v>
      </c>
      <c r="D21" s="411" t="s">
        <v>61</v>
      </c>
      <c r="E21" s="411" t="s">
        <v>61</v>
      </c>
      <c r="F21" s="411" t="s">
        <v>61</v>
      </c>
      <c r="G21" s="411" t="s">
        <v>61</v>
      </c>
      <c r="H21" s="411" t="s">
        <v>61</v>
      </c>
      <c r="I21" s="411" t="s">
        <v>61</v>
      </c>
      <c r="J21" s="411" t="s">
        <v>61</v>
      </c>
      <c r="K21" s="411" t="s">
        <v>61</v>
      </c>
      <c r="L21" s="411" t="s">
        <v>61</v>
      </c>
      <c r="M21" s="411" t="s">
        <v>61</v>
      </c>
      <c r="N21" s="411" t="s">
        <v>61</v>
      </c>
      <c r="T21" s="171"/>
      <c r="U21" s="171"/>
      <c r="W21" s="10">
        <v>40695</v>
      </c>
      <c r="X21" s="11">
        <v>14000</v>
      </c>
      <c r="Y21" s="11">
        <v>22000</v>
      </c>
      <c r="Z21" s="11">
        <v>12500</v>
      </c>
      <c r="AA21" s="11">
        <v>17000</v>
      </c>
      <c r="AB21" s="10">
        <v>40695</v>
      </c>
      <c r="AC21" s="82">
        <f t="shared" si="3"/>
        <v>350</v>
      </c>
      <c r="AD21" s="82">
        <f t="shared" si="3"/>
        <v>550</v>
      </c>
      <c r="AE21" s="82">
        <f t="shared" si="3"/>
        <v>312.5</v>
      </c>
      <c r="AF21" s="82">
        <f t="shared" si="3"/>
        <v>425</v>
      </c>
    </row>
    <row r="22" spans="1:32" ht="14.25" x14ac:dyDescent="0.2">
      <c r="W22" s="10">
        <v>40725</v>
      </c>
      <c r="X22" s="11">
        <v>12500</v>
      </c>
      <c r="Y22" s="11">
        <v>20000</v>
      </c>
      <c r="Z22" s="11">
        <v>11000</v>
      </c>
      <c r="AA22" s="11">
        <v>16000</v>
      </c>
      <c r="AB22" s="10">
        <v>40725</v>
      </c>
      <c r="AC22" s="82">
        <f t="shared" ref="AC22:AF23" si="4">X22/40</f>
        <v>312.5</v>
      </c>
      <c r="AD22" s="82">
        <f t="shared" si="4"/>
        <v>500</v>
      </c>
      <c r="AE22" s="82">
        <f t="shared" si="4"/>
        <v>275</v>
      </c>
      <c r="AF22" s="82">
        <f t="shared" si="4"/>
        <v>400</v>
      </c>
    </row>
    <row r="23" spans="1:32" ht="14.25" x14ac:dyDescent="0.2">
      <c r="A23" s="408" t="s">
        <v>392</v>
      </c>
      <c r="B23" s="409"/>
      <c r="C23" s="409"/>
      <c r="D23" s="409"/>
      <c r="E23" s="409"/>
      <c r="F23" s="409"/>
      <c r="G23" s="409"/>
      <c r="H23" s="409"/>
      <c r="I23" s="409"/>
      <c r="J23" s="409"/>
      <c r="K23" s="409"/>
      <c r="L23" s="409"/>
      <c r="M23" s="409"/>
      <c r="N23" s="409"/>
      <c r="W23" s="10">
        <v>40756</v>
      </c>
      <c r="X23" s="11">
        <v>12500</v>
      </c>
      <c r="Y23" s="11">
        <v>19000</v>
      </c>
      <c r="Z23" s="11">
        <v>10000</v>
      </c>
      <c r="AA23" s="11">
        <v>14000</v>
      </c>
      <c r="AB23" s="10">
        <v>40756</v>
      </c>
      <c r="AC23" s="12">
        <f t="shared" si="4"/>
        <v>312.5</v>
      </c>
      <c r="AD23" s="12">
        <f t="shared" si="4"/>
        <v>475</v>
      </c>
      <c r="AE23" s="12">
        <f t="shared" si="4"/>
        <v>250</v>
      </c>
      <c r="AF23" s="12">
        <f t="shared" si="4"/>
        <v>350</v>
      </c>
    </row>
    <row r="24" spans="1:32" ht="14.25" x14ac:dyDescent="0.2">
      <c r="A24" s="408" t="s">
        <v>45</v>
      </c>
      <c r="B24" s="409"/>
      <c r="C24" s="409"/>
      <c r="D24" s="409"/>
      <c r="E24" s="409"/>
      <c r="F24" s="409"/>
      <c r="G24" s="409"/>
      <c r="H24" s="409"/>
      <c r="I24" s="409"/>
      <c r="J24" s="409"/>
      <c r="K24" s="409"/>
      <c r="L24" s="409"/>
      <c r="M24" s="409"/>
      <c r="N24" s="409"/>
      <c r="W24" s="10">
        <v>40787</v>
      </c>
      <c r="X24" s="11">
        <v>11000</v>
      </c>
      <c r="Y24" s="11">
        <v>17500</v>
      </c>
      <c r="Z24" s="11">
        <v>9500</v>
      </c>
      <c r="AA24" s="11">
        <v>12500</v>
      </c>
      <c r="AB24" s="10">
        <v>40787</v>
      </c>
      <c r="AC24" s="331">
        <f>X24/40</f>
        <v>275</v>
      </c>
      <c r="AD24" s="331">
        <f>Y24/40</f>
        <v>437.5</v>
      </c>
      <c r="AE24" s="331">
        <f>Z24/40</f>
        <v>237.5</v>
      </c>
      <c r="AF24" s="331">
        <f>AA24/40</f>
        <v>312.5</v>
      </c>
    </row>
    <row r="25" spans="1:32" x14ac:dyDescent="0.2">
      <c r="A25" s="408" t="s">
        <v>46</v>
      </c>
      <c r="B25" s="409"/>
      <c r="C25" s="409"/>
      <c r="D25" s="409"/>
      <c r="E25" s="409"/>
      <c r="F25" s="409"/>
      <c r="G25" s="409"/>
      <c r="H25" s="409"/>
      <c r="I25" s="409"/>
      <c r="J25" s="409"/>
      <c r="K25" s="409"/>
      <c r="L25" s="409"/>
      <c r="M25" s="409"/>
      <c r="N25" s="409"/>
    </row>
    <row r="27" spans="1:32" x14ac:dyDescent="0.2">
      <c r="A27" s="9" t="s">
        <v>47</v>
      </c>
      <c r="B27" s="9" t="s">
        <v>48</v>
      </c>
      <c r="C27" s="9" t="s">
        <v>49</v>
      </c>
      <c r="D27" s="9" t="s">
        <v>50</v>
      </c>
      <c r="E27" s="9" t="s">
        <v>51</v>
      </c>
      <c r="F27" s="9" t="s">
        <v>52</v>
      </c>
      <c r="G27" s="9" t="s">
        <v>53</v>
      </c>
      <c r="H27" s="9" t="s">
        <v>54</v>
      </c>
      <c r="I27" s="9" t="s">
        <v>55</v>
      </c>
      <c r="J27" s="9" t="s">
        <v>56</v>
      </c>
      <c r="K27" s="9" t="s">
        <v>57</v>
      </c>
      <c r="L27" s="9" t="s">
        <v>58</v>
      </c>
      <c r="M27" s="9" t="s">
        <v>59</v>
      </c>
      <c r="N27" s="9" t="s">
        <v>244</v>
      </c>
      <c r="T27" s="83"/>
      <c r="U27" s="83"/>
      <c r="X27" s="168"/>
    </row>
    <row r="28" spans="1:32" x14ac:dyDescent="0.2">
      <c r="A28" s="169">
        <v>2008</v>
      </c>
      <c r="B28" s="170">
        <v>6000</v>
      </c>
      <c r="C28" s="170">
        <v>6000</v>
      </c>
      <c r="D28" s="170">
        <v>6500</v>
      </c>
      <c r="E28" s="170">
        <v>8750</v>
      </c>
      <c r="F28" s="170">
        <v>8750</v>
      </c>
      <c r="G28" s="170">
        <v>9250</v>
      </c>
      <c r="H28" s="170">
        <v>9250</v>
      </c>
      <c r="I28" s="170">
        <v>9250</v>
      </c>
      <c r="J28" s="170">
        <v>9250</v>
      </c>
      <c r="K28" s="170">
        <v>8000</v>
      </c>
      <c r="L28" s="170">
        <v>6000</v>
      </c>
      <c r="M28" s="170">
        <v>5500</v>
      </c>
      <c r="N28" s="170">
        <f>AVERAGE(B28:M28)</f>
        <v>7708.333333333333</v>
      </c>
      <c r="T28" s="168"/>
      <c r="U28" s="168"/>
      <c r="X28" s="168"/>
    </row>
    <row r="29" spans="1:32" x14ac:dyDescent="0.2">
      <c r="A29" s="169">
        <v>2009</v>
      </c>
      <c r="B29" s="170">
        <v>4500</v>
      </c>
      <c r="C29" s="170">
        <v>4500</v>
      </c>
      <c r="D29" s="170">
        <v>4500</v>
      </c>
      <c r="E29" s="170">
        <v>4500</v>
      </c>
      <c r="F29" s="170">
        <v>5000</v>
      </c>
      <c r="G29" s="170">
        <v>5750</v>
      </c>
      <c r="H29" s="170">
        <v>5500</v>
      </c>
      <c r="I29" s="170">
        <v>5000</v>
      </c>
      <c r="J29" s="170">
        <v>5250</v>
      </c>
      <c r="K29" s="170">
        <v>5250</v>
      </c>
      <c r="L29" s="170">
        <v>5750</v>
      </c>
      <c r="M29" s="170">
        <v>6250</v>
      </c>
      <c r="N29" s="170">
        <f>AVERAGE(B29:M29)</f>
        <v>5145.833333333333</v>
      </c>
      <c r="T29" s="168"/>
      <c r="U29" s="168"/>
      <c r="X29" s="168"/>
    </row>
    <row r="30" spans="1:32" x14ac:dyDescent="0.2">
      <c r="A30" s="169">
        <v>2010</v>
      </c>
      <c r="B30" s="170">
        <v>6750</v>
      </c>
      <c r="C30" s="170">
        <v>7250</v>
      </c>
      <c r="D30" s="170">
        <v>7750</v>
      </c>
      <c r="E30" s="170">
        <v>9000</v>
      </c>
      <c r="F30" s="170">
        <v>10750</v>
      </c>
      <c r="G30" s="170">
        <v>11000</v>
      </c>
      <c r="H30" s="170">
        <v>12000</v>
      </c>
      <c r="I30" s="170">
        <v>12500</v>
      </c>
      <c r="J30" s="170">
        <v>12500</v>
      </c>
      <c r="K30" s="170">
        <v>13000</v>
      </c>
      <c r="L30" s="170">
        <v>13000</v>
      </c>
      <c r="M30" s="170">
        <v>13500</v>
      </c>
      <c r="N30" s="170">
        <f>AVERAGE(B30:M30)</f>
        <v>10750</v>
      </c>
      <c r="T30" s="168"/>
      <c r="U30" s="168"/>
      <c r="X30" s="168"/>
    </row>
    <row r="31" spans="1:32" x14ac:dyDescent="0.2">
      <c r="A31" s="169">
        <v>2011</v>
      </c>
      <c r="B31" s="170">
        <v>13500</v>
      </c>
      <c r="C31" s="170">
        <v>13500</v>
      </c>
      <c r="D31" s="170">
        <v>13500</v>
      </c>
      <c r="E31" s="170">
        <v>14250</v>
      </c>
      <c r="F31" s="170">
        <v>13000</v>
      </c>
      <c r="G31" s="170">
        <v>12500</v>
      </c>
      <c r="H31" s="170">
        <v>11000</v>
      </c>
      <c r="I31" s="170">
        <v>10000</v>
      </c>
      <c r="J31" s="170">
        <v>9500</v>
      </c>
      <c r="K31" s="170" t="s">
        <v>60</v>
      </c>
      <c r="L31" s="170" t="s">
        <v>60</v>
      </c>
      <c r="M31" s="170" t="s">
        <v>60</v>
      </c>
      <c r="N31" s="170">
        <f>AVERAGE(B31:M31)</f>
        <v>12305.555555555555</v>
      </c>
      <c r="T31" s="168"/>
      <c r="U31" s="168"/>
    </row>
    <row r="32" spans="1:32" s="82" customFormat="1" x14ac:dyDescent="0.2">
      <c r="A32" s="410" t="s">
        <v>170</v>
      </c>
      <c r="B32" s="411" t="s">
        <v>61</v>
      </c>
      <c r="C32" s="411" t="s">
        <v>61</v>
      </c>
      <c r="D32" s="411" t="s">
        <v>61</v>
      </c>
      <c r="E32" s="411" t="s">
        <v>61</v>
      </c>
      <c r="F32" s="411" t="s">
        <v>61</v>
      </c>
      <c r="G32" s="411" t="s">
        <v>61</v>
      </c>
      <c r="H32" s="411" t="s">
        <v>61</v>
      </c>
      <c r="I32" s="411" t="s">
        <v>61</v>
      </c>
      <c r="J32" s="411" t="s">
        <v>61</v>
      </c>
      <c r="K32" s="411" t="s">
        <v>61</v>
      </c>
      <c r="L32" s="411" t="s">
        <v>61</v>
      </c>
      <c r="M32" s="411" t="s">
        <v>61</v>
      </c>
      <c r="N32" s="411" t="s">
        <v>61</v>
      </c>
      <c r="T32" s="171"/>
      <c r="U32" s="171"/>
    </row>
    <row r="34" spans="1:21" x14ac:dyDescent="0.2">
      <c r="A34" s="408" t="s">
        <v>393</v>
      </c>
      <c r="B34" s="409"/>
      <c r="C34" s="409"/>
      <c r="D34" s="409"/>
      <c r="E34" s="409"/>
      <c r="F34" s="409"/>
      <c r="G34" s="409"/>
      <c r="H34" s="409"/>
      <c r="I34" s="409"/>
      <c r="J34" s="409"/>
      <c r="K34" s="409"/>
      <c r="L34" s="409"/>
      <c r="M34" s="409"/>
      <c r="N34" s="409"/>
    </row>
    <row r="35" spans="1:21" x14ac:dyDescent="0.2">
      <c r="A35" s="408" t="s">
        <v>45</v>
      </c>
      <c r="B35" s="409"/>
      <c r="C35" s="409"/>
      <c r="D35" s="409"/>
      <c r="E35" s="409"/>
      <c r="F35" s="409"/>
      <c r="G35" s="409"/>
      <c r="H35" s="409"/>
      <c r="I35" s="409"/>
      <c r="J35" s="409"/>
      <c r="K35" s="409"/>
      <c r="L35" s="409"/>
      <c r="M35" s="409"/>
      <c r="N35" s="409"/>
    </row>
    <row r="36" spans="1:21" x14ac:dyDescent="0.2">
      <c r="A36" s="408" t="s">
        <v>46</v>
      </c>
      <c r="B36" s="409"/>
      <c r="C36" s="409"/>
      <c r="D36" s="409"/>
      <c r="E36" s="409"/>
      <c r="F36" s="409"/>
      <c r="G36" s="409"/>
      <c r="H36" s="409"/>
      <c r="I36" s="409"/>
      <c r="J36" s="409"/>
      <c r="K36" s="409"/>
      <c r="L36" s="409"/>
      <c r="M36" s="409"/>
      <c r="N36" s="409"/>
    </row>
    <row r="38" spans="1:21" x14ac:dyDescent="0.2">
      <c r="A38" s="9" t="s">
        <v>47</v>
      </c>
      <c r="B38" s="9" t="s">
        <v>48</v>
      </c>
      <c r="C38" s="9" t="s">
        <v>49</v>
      </c>
      <c r="D38" s="9" t="s">
        <v>50</v>
      </c>
      <c r="E38" s="9" t="s">
        <v>51</v>
      </c>
      <c r="F38" s="9" t="s">
        <v>52</v>
      </c>
      <c r="G38" s="9" t="s">
        <v>53</v>
      </c>
      <c r="H38" s="9" t="s">
        <v>54</v>
      </c>
      <c r="I38" s="9" t="s">
        <v>55</v>
      </c>
      <c r="J38" s="9" t="s">
        <v>56</v>
      </c>
      <c r="K38" s="9" t="s">
        <v>57</v>
      </c>
      <c r="L38" s="9" t="s">
        <v>58</v>
      </c>
      <c r="M38" s="9" t="s">
        <v>59</v>
      </c>
      <c r="N38" s="9" t="s">
        <v>244</v>
      </c>
      <c r="T38" s="83"/>
      <c r="U38" s="83"/>
    </row>
    <row r="39" spans="1:21" x14ac:dyDescent="0.2">
      <c r="A39" s="169">
        <v>2008</v>
      </c>
      <c r="B39" s="170">
        <v>9000</v>
      </c>
      <c r="C39" s="170">
        <v>9000</v>
      </c>
      <c r="D39" s="170">
        <v>12000</v>
      </c>
      <c r="E39" s="170">
        <v>13000</v>
      </c>
      <c r="F39" s="170">
        <v>14000</v>
      </c>
      <c r="G39" s="170">
        <v>15000</v>
      </c>
      <c r="H39" s="170">
        <v>15000</v>
      </c>
      <c r="I39" s="170">
        <v>15000</v>
      </c>
      <c r="J39" s="170">
        <v>9750</v>
      </c>
      <c r="K39" s="170">
        <v>8500</v>
      </c>
      <c r="L39" s="170">
        <v>7250</v>
      </c>
      <c r="M39" s="170">
        <v>6000</v>
      </c>
      <c r="N39" s="170">
        <f>AVERAGE(B39:M39)</f>
        <v>11125</v>
      </c>
      <c r="T39" s="168"/>
      <c r="U39" s="168"/>
    </row>
    <row r="40" spans="1:21" x14ac:dyDescent="0.2">
      <c r="A40" s="169">
        <v>2009</v>
      </c>
      <c r="B40" s="170">
        <v>5500</v>
      </c>
      <c r="C40" s="170">
        <v>5500</v>
      </c>
      <c r="D40" s="170">
        <v>5500</v>
      </c>
      <c r="E40" s="170">
        <v>7500</v>
      </c>
      <c r="F40" s="170">
        <v>7500</v>
      </c>
      <c r="G40" s="170">
        <v>8000</v>
      </c>
      <c r="H40" s="170">
        <v>7500</v>
      </c>
      <c r="I40" s="170">
        <v>7000</v>
      </c>
      <c r="J40" s="170">
        <v>6500</v>
      </c>
      <c r="K40" s="170">
        <v>6500</v>
      </c>
      <c r="L40" s="170">
        <v>6750</v>
      </c>
      <c r="M40" s="170">
        <v>7250</v>
      </c>
      <c r="N40" s="170">
        <f>AVERAGE(B40:M40)</f>
        <v>6750</v>
      </c>
      <c r="T40" s="168"/>
      <c r="U40" s="168"/>
    </row>
    <row r="41" spans="1:21" x14ac:dyDescent="0.2">
      <c r="A41" s="169">
        <v>2010</v>
      </c>
      <c r="B41" s="170">
        <v>8500</v>
      </c>
      <c r="C41" s="170">
        <v>9750</v>
      </c>
      <c r="D41" s="170">
        <v>11000</v>
      </c>
      <c r="E41" s="170">
        <v>11500</v>
      </c>
      <c r="F41" s="170">
        <v>11500</v>
      </c>
      <c r="G41" s="170">
        <v>15500</v>
      </c>
      <c r="H41" s="170">
        <v>17000</v>
      </c>
      <c r="I41" s="170">
        <v>16000</v>
      </c>
      <c r="J41" s="170">
        <v>16000</v>
      </c>
      <c r="K41" s="170">
        <v>15000</v>
      </c>
      <c r="L41" s="170">
        <v>15000</v>
      </c>
      <c r="M41" s="170">
        <v>15500</v>
      </c>
      <c r="N41" s="170">
        <f>AVERAGE(B41:M41)</f>
        <v>13520.833333333334</v>
      </c>
      <c r="T41" s="168"/>
      <c r="U41" s="168"/>
    </row>
    <row r="42" spans="1:21" x14ac:dyDescent="0.2">
      <c r="A42" s="169">
        <v>2011</v>
      </c>
      <c r="B42" s="170">
        <v>15500</v>
      </c>
      <c r="C42" s="170">
        <v>15500</v>
      </c>
      <c r="D42" s="170">
        <v>15500</v>
      </c>
      <c r="E42" s="170">
        <v>16750</v>
      </c>
      <c r="F42" s="170">
        <v>16750</v>
      </c>
      <c r="G42" s="170">
        <v>17000</v>
      </c>
      <c r="H42" s="170">
        <v>16000</v>
      </c>
      <c r="I42" s="170">
        <v>14000</v>
      </c>
      <c r="J42" s="170">
        <v>12500</v>
      </c>
      <c r="K42" s="170" t="s">
        <v>60</v>
      </c>
      <c r="L42" s="170" t="s">
        <v>60</v>
      </c>
      <c r="M42" s="170" t="s">
        <v>60</v>
      </c>
      <c r="N42" s="170">
        <f>AVERAGE(B42:M42)</f>
        <v>15500</v>
      </c>
      <c r="T42" s="168"/>
      <c r="U42" s="168"/>
    </row>
    <row r="43" spans="1:21" s="82" customFormat="1" x14ac:dyDescent="0.2">
      <c r="A43" s="410" t="s">
        <v>170</v>
      </c>
      <c r="B43" s="411" t="s">
        <v>61</v>
      </c>
      <c r="C43" s="411" t="s">
        <v>61</v>
      </c>
      <c r="D43" s="411" t="s">
        <v>61</v>
      </c>
      <c r="E43" s="411" t="s">
        <v>61</v>
      </c>
      <c r="F43" s="411" t="s">
        <v>61</v>
      </c>
      <c r="G43" s="411" t="s">
        <v>61</v>
      </c>
      <c r="H43" s="411" t="s">
        <v>61</v>
      </c>
      <c r="I43" s="411" t="s">
        <v>61</v>
      </c>
      <c r="J43" s="411" t="s">
        <v>61</v>
      </c>
      <c r="K43" s="411" t="s">
        <v>61</v>
      </c>
      <c r="L43" s="411" t="s">
        <v>61</v>
      </c>
      <c r="M43" s="411" t="s">
        <v>61</v>
      </c>
      <c r="N43" s="411" t="s">
        <v>61</v>
      </c>
      <c r="T43" s="171"/>
      <c r="U43" s="171"/>
    </row>
  </sheetData>
  <mergeCells count="16">
    <mergeCell ref="A1:N1"/>
    <mergeCell ref="A2:N2"/>
    <mergeCell ref="A3:N3"/>
    <mergeCell ref="A12:N12"/>
    <mergeCell ref="A13:N13"/>
    <mergeCell ref="A10:M10"/>
    <mergeCell ref="A34:N34"/>
    <mergeCell ref="A35:N35"/>
    <mergeCell ref="A36:N36"/>
    <mergeCell ref="A43:N43"/>
    <mergeCell ref="A14:N14"/>
    <mergeCell ref="A21:N21"/>
    <mergeCell ref="A32:N32"/>
    <mergeCell ref="A23:N23"/>
    <mergeCell ref="A24:N24"/>
    <mergeCell ref="A25:N25"/>
  </mergeCells>
  <printOptions horizontalCentered="1" verticalCentered="1"/>
  <pageMargins left="0.70866141732283472" right="0.70866141732283472" top="0.74803149606299213" bottom="0.74803149606299213" header="0.31496062992125984" footer="0.31496062992125984"/>
  <pageSetup scale="89" orientation="landscape" r:id="rId1"/>
  <headerFooter>
    <oddFooter>&amp;C&amp;10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9:U19"/>
  <sheetViews>
    <sheetView zoomScaleNormal="100" workbookViewId="0">
      <selection activeCell="J38" sqref="J38"/>
    </sheetView>
  </sheetViews>
  <sheetFormatPr baseColWidth="10" defaultRowHeight="14.25" x14ac:dyDescent="0.2"/>
  <sheetData>
    <row r="19" spans="1:21" s="189" customFormat="1" ht="18.75" customHeight="1" x14ac:dyDescent="0.2">
      <c r="A19" s="413"/>
      <c r="B19" s="414"/>
      <c r="C19" s="414"/>
      <c r="D19" s="414"/>
      <c r="E19" s="414"/>
      <c r="F19" s="414"/>
      <c r="G19" s="414"/>
      <c r="H19" s="414"/>
      <c r="I19" s="414"/>
      <c r="J19" s="414"/>
      <c r="K19" s="414"/>
      <c r="L19" s="414"/>
      <c r="M19" s="414"/>
      <c r="N19" s="414"/>
      <c r="T19" s="190"/>
      <c r="U19" s="190"/>
    </row>
  </sheetData>
  <mergeCells count="1">
    <mergeCell ref="A19:N19"/>
  </mergeCells>
  <printOptions horizontalCentered="1" verticalCentered="1"/>
  <pageMargins left="0.70866141732283472" right="0.70866141732283472" top="1.299212598425197" bottom="0.74803149606299213" header="0.31496062992125984" footer="0.31496062992125984"/>
  <pageSetup paperSize="119" scale="95" orientation="portrait" r:id="rId1"/>
  <headerFooter>
    <oddFooter>&amp;C13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119"/>
  <sheetViews>
    <sheetView topLeftCell="J1" zoomScaleNormal="100" workbookViewId="0">
      <selection activeCell="Q31" sqref="Q31"/>
    </sheetView>
  </sheetViews>
  <sheetFormatPr baseColWidth="10" defaultRowHeight="12.75" x14ac:dyDescent="0.2"/>
  <cols>
    <col min="1" max="1" width="9.5" style="12" bestFit="1" customWidth="1"/>
    <col min="2" max="2" width="4.125" style="12" bestFit="1" customWidth="1"/>
    <col min="3" max="3" width="7.875" style="12" bestFit="1" customWidth="1"/>
    <col min="4" max="4" width="7.625" style="12" bestFit="1" customWidth="1"/>
    <col min="5" max="5" width="7.25" style="12" bestFit="1" customWidth="1"/>
    <col min="6" max="6" width="7.875" style="12" bestFit="1" customWidth="1"/>
    <col min="7" max="7" width="7.625" style="12" bestFit="1" customWidth="1"/>
    <col min="8" max="8" width="7.25" style="12" bestFit="1" customWidth="1"/>
    <col min="9" max="9" width="8" style="12" bestFit="1" customWidth="1"/>
    <col min="10" max="10" width="7.625" style="12" bestFit="1" customWidth="1"/>
    <col min="11" max="11" width="7.25" style="12" bestFit="1" customWidth="1"/>
    <col min="12" max="12" width="7.125" style="231" customWidth="1"/>
    <col min="13" max="13" width="7.875" style="12" bestFit="1" customWidth="1"/>
    <col min="14" max="14" width="7.125" style="231" bestFit="1" customWidth="1"/>
    <col min="15" max="17" width="6.75" style="12" bestFit="1" customWidth="1"/>
    <col min="18" max="18" width="7.625" style="12" customWidth="1"/>
    <col min="19" max="19" width="9.125" style="12" bestFit="1" customWidth="1"/>
    <col min="20" max="20" width="6.625" style="12" bestFit="1" customWidth="1"/>
    <col min="21" max="21" width="8.375" style="12" bestFit="1" customWidth="1"/>
    <col min="22" max="22" width="8.125" style="12" bestFit="1" customWidth="1"/>
    <col min="23" max="23" width="6.625" style="12" customWidth="1"/>
    <col min="24" max="24" width="6.75" style="12" bestFit="1" customWidth="1"/>
    <col min="25" max="25" width="6.5" style="12" bestFit="1" customWidth="1"/>
    <col min="26" max="28" width="6.75" style="12" bestFit="1" customWidth="1"/>
    <col min="29" max="32" width="6.75" style="12" customWidth="1"/>
    <col min="33" max="16384" width="11" style="12"/>
  </cols>
  <sheetData>
    <row r="1" spans="1:26" s="72" customFormat="1" x14ac:dyDescent="0.2">
      <c r="A1" s="415" t="s">
        <v>247</v>
      </c>
      <c r="B1" s="415"/>
      <c r="C1" s="415"/>
      <c r="D1" s="415"/>
      <c r="E1" s="415"/>
      <c r="F1" s="415"/>
      <c r="G1" s="415"/>
      <c r="H1" s="415"/>
      <c r="I1" s="415"/>
      <c r="J1" s="415"/>
      <c r="K1" s="415"/>
      <c r="L1" s="415"/>
      <c r="M1" s="415"/>
      <c r="N1" s="415"/>
      <c r="O1" s="415"/>
      <c r="Z1" s="231"/>
    </row>
    <row r="2" spans="1:26" x14ac:dyDescent="0.2">
      <c r="A2" s="416" t="s">
        <v>167</v>
      </c>
      <c r="B2" s="425" t="s">
        <v>212</v>
      </c>
      <c r="C2" s="418" t="s">
        <v>104</v>
      </c>
      <c r="D2" s="419"/>
      <c r="E2" s="420"/>
      <c r="F2" s="418" t="s">
        <v>105</v>
      </c>
      <c r="G2" s="419"/>
      <c r="H2" s="420"/>
      <c r="I2" s="418" t="s">
        <v>106</v>
      </c>
      <c r="J2" s="419"/>
      <c r="K2" s="420"/>
      <c r="L2" s="418" t="s">
        <v>107</v>
      </c>
      <c r="M2" s="419"/>
      <c r="N2" s="420"/>
      <c r="O2" s="418" t="s">
        <v>108</v>
      </c>
      <c r="P2" s="419"/>
      <c r="Q2" s="420"/>
      <c r="Z2" s="231"/>
    </row>
    <row r="3" spans="1:26" x14ac:dyDescent="0.2">
      <c r="A3" s="417"/>
      <c r="B3" s="426"/>
      <c r="C3" s="255">
        <v>2011</v>
      </c>
      <c r="D3" s="255">
        <v>2010</v>
      </c>
      <c r="E3" s="255" t="s">
        <v>246</v>
      </c>
      <c r="F3" s="255">
        <v>2011</v>
      </c>
      <c r="G3" s="255">
        <v>2010</v>
      </c>
      <c r="H3" s="255" t="s">
        <v>246</v>
      </c>
      <c r="I3" s="255">
        <v>2011</v>
      </c>
      <c r="J3" s="255">
        <v>2010</v>
      </c>
      <c r="K3" s="255" t="s">
        <v>246</v>
      </c>
      <c r="L3" s="255">
        <v>2011</v>
      </c>
      <c r="M3" s="255">
        <v>2010</v>
      </c>
      <c r="N3" s="255" t="s">
        <v>246</v>
      </c>
      <c r="O3" s="273">
        <v>2011</v>
      </c>
      <c r="P3" s="273">
        <v>2010</v>
      </c>
      <c r="Q3" s="273" t="s">
        <v>246</v>
      </c>
      <c r="R3" s="87"/>
      <c r="S3" s="87"/>
      <c r="T3" s="87"/>
      <c r="U3" s="87"/>
      <c r="V3" s="87"/>
      <c r="W3" s="87"/>
      <c r="X3" s="87"/>
      <c r="Y3" s="87"/>
      <c r="Z3" s="231"/>
    </row>
    <row r="4" spans="1:26" x14ac:dyDescent="0.2">
      <c r="A4" s="91" t="s">
        <v>168</v>
      </c>
      <c r="B4" s="31"/>
      <c r="C4" s="31"/>
      <c r="D4" s="31"/>
      <c r="E4" s="31"/>
      <c r="F4" s="31"/>
      <c r="G4" s="31"/>
      <c r="H4" s="31"/>
      <c r="I4" s="31"/>
      <c r="J4" s="31"/>
      <c r="K4" s="31"/>
      <c r="L4" s="232"/>
      <c r="M4" s="31"/>
      <c r="N4" s="232"/>
      <c r="O4" s="274"/>
      <c r="P4" s="82"/>
      <c r="Q4" s="275"/>
      <c r="R4" s="82"/>
      <c r="S4" s="82"/>
      <c r="T4" s="82"/>
      <c r="U4" s="82"/>
      <c r="V4" s="82"/>
      <c r="W4" s="82"/>
      <c r="X4" s="82"/>
      <c r="Y4" s="82"/>
      <c r="Z4" s="231"/>
    </row>
    <row r="5" spans="1:26" x14ac:dyDescent="0.2">
      <c r="A5" s="33" t="s">
        <v>211</v>
      </c>
      <c r="B5" s="21" t="s">
        <v>66</v>
      </c>
      <c r="C5" s="22">
        <v>215</v>
      </c>
      <c r="D5" s="22">
        <v>130</v>
      </c>
      <c r="E5" s="23">
        <f>C5/D5-1</f>
        <v>0.65384615384615374</v>
      </c>
      <c r="F5" s="22">
        <v>220</v>
      </c>
      <c r="G5" s="22">
        <v>137.5</v>
      </c>
      <c r="H5" s="23">
        <f>F5/G5-1</f>
        <v>0.60000000000000009</v>
      </c>
      <c r="I5" s="22">
        <v>235</v>
      </c>
      <c r="J5" s="22">
        <v>145</v>
      </c>
      <c r="K5" s="23">
        <f>I5/J5-1</f>
        <v>0.6206896551724137</v>
      </c>
      <c r="L5" s="233">
        <v>245</v>
      </c>
      <c r="M5" s="22">
        <v>155</v>
      </c>
      <c r="N5" s="23">
        <f>L5/M5-1</f>
        <v>0.58064516129032251</v>
      </c>
      <c r="O5" s="233">
        <v>245</v>
      </c>
      <c r="P5" s="22">
        <v>160</v>
      </c>
      <c r="Q5" s="23">
        <f>O5/P5-1</f>
        <v>0.53125</v>
      </c>
      <c r="R5" s="82"/>
      <c r="S5" s="82"/>
      <c r="T5" s="244"/>
      <c r="U5" s="82"/>
      <c r="V5" s="82"/>
      <c r="W5" s="244"/>
      <c r="X5" s="82"/>
      <c r="Y5" s="82"/>
      <c r="Z5" s="244"/>
    </row>
    <row r="6" spans="1:26" x14ac:dyDescent="0.2">
      <c r="A6" s="34"/>
      <c r="B6" s="24" t="s">
        <v>67</v>
      </c>
      <c r="C6" s="25">
        <v>240</v>
      </c>
      <c r="D6" s="25">
        <v>150</v>
      </c>
      <c r="E6" s="26">
        <f t="shared" ref="E6:E16" si="0">C6/D6-1</f>
        <v>0.60000000000000009</v>
      </c>
      <c r="F6" s="25">
        <v>250</v>
      </c>
      <c r="G6" s="25">
        <v>152.5</v>
      </c>
      <c r="H6" s="26">
        <f t="shared" ref="H6:H16" si="1">F6/G6-1</f>
        <v>0.63934426229508201</v>
      </c>
      <c r="I6" s="25">
        <v>275</v>
      </c>
      <c r="J6" s="25">
        <v>155</v>
      </c>
      <c r="K6" s="26">
        <f t="shared" ref="K6:K16" si="2">I6/J6-1</f>
        <v>0.77419354838709675</v>
      </c>
      <c r="L6" s="234">
        <v>277.5</v>
      </c>
      <c r="M6" s="25">
        <v>180</v>
      </c>
      <c r="N6" s="26">
        <f t="shared" ref="N6:N16" si="3">L6/M6-1</f>
        <v>0.54166666666666674</v>
      </c>
      <c r="O6" s="234">
        <v>277.5</v>
      </c>
      <c r="P6" s="25">
        <v>185</v>
      </c>
      <c r="Q6" s="26">
        <f t="shared" ref="Q6:Q16" si="4">O6/P6-1</f>
        <v>0.5</v>
      </c>
      <c r="R6" s="88"/>
      <c r="S6" s="88"/>
      <c r="T6" s="242"/>
      <c r="U6" s="243"/>
      <c r="V6" s="242"/>
      <c r="W6" s="87"/>
      <c r="X6" s="87"/>
      <c r="Y6" s="87"/>
      <c r="Z6" s="231"/>
    </row>
    <row r="7" spans="1:26" x14ac:dyDescent="0.2">
      <c r="A7" s="33" t="s">
        <v>245</v>
      </c>
      <c r="B7" s="21" t="s">
        <v>66</v>
      </c>
      <c r="C7" s="22">
        <v>215</v>
      </c>
      <c r="D7" s="22">
        <v>132.5</v>
      </c>
      <c r="E7" s="23">
        <f t="shared" si="0"/>
        <v>0.62264150943396235</v>
      </c>
      <c r="F7" s="22">
        <v>225</v>
      </c>
      <c r="G7" s="22">
        <v>140</v>
      </c>
      <c r="H7" s="23">
        <f t="shared" si="1"/>
        <v>0.60714285714285721</v>
      </c>
      <c r="I7" s="22">
        <v>240</v>
      </c>
      <c r="J7" s="22">
        <v>150</v>
      </c>
      <c r="K7" s="23">
        <f t="shared" si="2"/>
        <v>0.60000000000000009</v>
      </c>
      <c r="L7" s="233">
        <v>242.5</v>
      </c>
      <c r="M7" s="22">
        <v>160</v>
      </c>
      <c r="N7" s="23">
        <f t="shared" si="3"/>
        <v>0.515625</v>
      </c>
      <c r="O7" s="233">
        <v>242.5</v>
      </c>
      <c r="P7" s="22">
        <v>165</v>
      </c>
      <c r="Q7" s="23">
        <f t="shared" si="4"/>
        <v>0.46969696969696972</v>
      </c>
      <c r="R7" s="88"/>
      <c r="S7" s="88"/>
      <c r="T7" s="88"/>
      <c r="U7" s="88"/>
      <c r="V7" s="88"/>
      <c r="W7" s="88"/>
      <c r="X7" s="88"/>
      <c r="Y7" s="19"/>
      <c r="Z7" s="231"/>
    </row>
    <row r="8" spans="1:26" x14ac:dyDescent="0.2">
      <c r="A8" s="34"/>
      <c r="B8" s="24" t="s">
        <v>67</v>
      </c>
      <c r="C8" s="25">
        <v>240</v>
      </c>
      <c r="D8" s="25">
        <v>150</v>
      </c>
      <c r="E8" s="26">
        <f t="shared" si="0"/>
        <v>0.60000000000000009</v>
      </c>
      <c r="F8" s="25">
        <v>250</v>
      </c>
      <c r="G8" s="25">
        <v>155</v>
      </c>
      <c r="H8" s="26">
        <f t="shared" si="1"/>
        <v>0.61290322580645151</v>
      </c>
      <c r="I8" s="25">
        <v>275</v>
      </c>
      <c r="J8" s="25">
        <v>162.5</v>
      </c>
      <c r="K8" s="26">
        <f t="shared" si="2"/>
        <v>0.69230769230769229</v>
      </c>
      <c r="L8" s="234">
        <v>277.5</v>
      </c>
      <c r="M8" s="25">
        <v>175</v>
      </c>
      <c r="N8" s="26">
        <f t="shared" si="3"/>
        <v>0.58571428571428563</v>
      </c>
      <c r="O8" s="234">
        <v>277.5</v>
      </c>
      <c r="P8" s="25">
        <v>185</v>
      </c>
      <c r="Q8" s="26">
        <f t="shared" si="4"/>
        <v>0.5</v>
      </c>
      <c r="R8" s="88"/>
      <c r="S8" s="88"/>
      <c r="T8" s="88"/>
      <c r="U8" s="88"/>
      <c r="V8" s="88"/>
      <c r="W8" s="88"/>
      <c r="X8" s="88"/>
      <c r="Y8" s="231"/>
      <c r="Z8" s="231"/>
    </row>
    <row r="9" spans="1:26" x14ac:dyDescent="0.2">
      <c r="A9" s="33" t="s">
        <v>98</v>
      </c>
      <c r="B9" s="21" t="s">
        <v>66</v>
      </c>
      <c r="C9" s="22">
        <v>230</v>
      </c>
      <c r="D9" s="22">
        <v>130</v>
      </c>
      <c r="E9" s="23">
        <f t="shared" si="0"/>
        <v>0.76923076923076916</v>
      </c>
      <c r="F9" s="22">
        <v>237.5</v>
      </c>
      <c r="G9" s="22">
        <v>137.5</v>
      </c>
      <c r="H9" s="23">
        <f t="shared" si="1"/>
        <v>0.72727272727272729</v>
      </c>
      <c r="I9" s="22">
        <v>245</v>
      </c>
      <c r="J9" s="22">
        <v>145</v>
      </c>
      <c r="K9" s="23">
        <f t="shared" si="2"/>
        <v>0.68965517241379315</v>
      </c>
      <c r="L9" s="233">
        <v>257.5</v>
      </c>
      <c r="M9" s="22">
        <v>170</v>
      </c>
      <c r="N9" s="23">
        <f t="shared" si="3"/>
        <v>0.51470588235294112</v>
      </c>
      <c r="O9" s="233">
        <v>257.5</v>
      </c>
      <c r="P9" s="22">
        <v>170</v>
      </c>
      <c r="Q9" s="23">
        <f t="shared" si="4"/>
        <v>0.51470588235294112</v>
      </c>
      <c r="R9" s="88"/>
      <c r="S9" s="88"/>
      <c r="T9" s="88"/>
      <c r="U9" s="88"/>
      <c r="V9" s="88"/>
      <c r="W9" s="88"/>
      <c r="X9" s="88"/>
      <c r="Y9" s="19"/>
      <c r="Z9" s="231"/>
    </row>
    <row r="10" spans="1:26" x14ac:dyDescent="0.2">
      <c r="A10" s="34"/>
      <c r="B10" s="24" t="s">
        <v>67</v>
      </c>
      <c r="C10" s="25">
        <v>250</v>
      </c>
      <c r="D10" s="25">
        <v>150</v>
      </c>
      <c r="E10" s="26">
        <f t="shared" si="0"/>
        <v>0.66666666666666674</v>
      </c>
      <c r="F10" s="25">
        <v>250</v>
      </c>
      <c r="G10" s="25">
        <v>152.5</v>
      </c>
      <c r="H10" s="26">
        <f t="shared" si="1"/>
        <v>0.63934426229508201</v>
      </c>
      <c r="I10" s="25">
        <v>270</v>
      </c>
      <c r="J10" s="25">
        <v>155</v>
      </c>
      <c r="K10" s="26">
        <f t="shared" si="2"/>
        <v>0.74193548387096775</v>
      </c>
      <c r="L10" s="234">
        <v>280</v>
      </c>
      <c r="M10" s="25">
        <v>185</v>
      </c>
      <c r="N10" s="26">
        <f t="shared" si="3"/>
        <v>0.5135135135135136</v>
      </c>
      <c r="O10" s="234">
        <v>280</v>
      </c>
      <c r="P10" s="25">
        <v>190</v>
      </c>
      <c r="Q10" s="26">
        <f t="shared" si="4"/>
        <v>0.47368421052631571</v>
      </c>
      <c r="R10" s="88"/>
      <c r="S10" s="88"/>
      <c r="T10" s="88"/>
      <c r="U10" s="88"/>
      <c r="V10" s="88"/>
      <c r="W10" s="88"/>
      <c r="X10" s="88"/>
      <c r="Y10" s="231"/>
      <c r="Z10" s="231"/>
    </row>
    <row r="11" spans="1:26" x14ac:dyDescent="0.2">
      <c r="A11" s="33" t="s">
        <v>99</v>
      </c>
      <c r="B11" s="21" t="s">
        <v>66</v>
      </c>
      <c r="C11" s="22">
        <v>230</v>
      </c>
      <c r="D11" s="22">
        <v>130</v>
      </c>
      <c r="E11" s="23">
        <f t="shared" si="0"/>
        <v>0.76923076923076916</v>
      </c>
      <c r="F11" s="22">
        <v>230</v>
      </c>
      <c r="G11" s="22">
        <v>137.5</v>
      </c>
      <c r="H11" s="23">
        <f t="shared" si="1"/>
        <v>0.67272727272727262</v>
      </c>
      <c r="I11" s="22">
        <v>245</v>
      </c>
      <c r="J11" s="22">
        <v>145</v>
      </c>
      <c r="K11" s="23">
        <f t="shared" si="2"/>
        <v>0.68965517241379315</v>
      </c>
      <c r="L11" s="233">
        <v>260</v>
      </c>
      <c r="M11" s="22">
        <v>160</v>
      </c>
      <c r="N11" s="23">
        <f t="shared" si="3"/>
        <v>0.625</v>
      </c>
      <c r="O11" s="233">
        <v>260</v>
      </c>
      <c r="P11" s="22">
        <v>175</v>
      </c>
      <c r="Q11" s="23">
        <f t="shared" si="4"/>
        <v>0.48571428571428577</v>
      </c>
      <c r="R11" s="88"/>
      <c r="S11" s="88"/>
      <c r="T11" s="88"/>
      <c r="U11" s="88"/>
      <c r="V11" s="88"/>
      <c r="W11" s="88"/>
      <c r="X11" s="88"/>
      <c r="Y11" s="19"/>
      <c r="Z11" s="231"/>
    </row>
    <row r="12" spans="1:26" x14ac:dyDescent="0.2">
      <c r="A12" s="34"/>
      <c r="B12" s="24" t="s">
        <v>67</v>
      </c>
      <c r="C12" s="25">
        <v>250</v>
      </c>
      <c r="D12" s="25">
        <v>155</v>
      </c>
      <c r="E12" s="26">
        <f t="shared" si="0"/>
        <v>0.61290322580645151</v>
      </c>
      <c r="F12" s="25">
        <v>255</v>
      </c>
      <c r="G12" s="25">
        <v>160</v>
      </c>
      <c r="H12" s="26">
        <f t="shared" si="1"/>
        <v>0.59375</v>
      </c>
      <c r="I12" s="25">
        <v>270</v>
      </c>
      <c r="J12" s="25">
        <v>165</v>
      </c>
      <c r="K12" s="26">
        <f t="shared" si="2"/>
        <v>0.63636363636363646</v>
      </c>
      <c r="L12" s="234">
        <v>280</v>
      </c>
      <c r="M12" s="25">
        <v>180</v>
      </c>
      <c r="N12" s="26">
        <f t="shared" si="3"/>
        <v>0.55555555555555558</v>
      </c>
      <c r="O12" s="234">
        <v>280</v>
      </c>
      <c r="P12" s="25">
        <v>195</v>
      </c>
      <c r="Q12" s="26">
        <f t="shared" si="4"/>
        <v>0.4358974358974359</v>
      </c>
      <c r="R12" s="88"/>
      <c r="S12" s="88"/>
      <c r="T12" s="88"/>
      <c r="U12" s="88"/>
      <c r="V12" s="88"/>
      <c r="W12" s="88"/>
      <c r="X12" s="88"/>
      <c r="Y12" s="231"/>
      <c r="Z12" s="231"/>
    </row>
    <row r="13" spans="1:26" x14ac:dyDescent="0.2">
      <c r="A13" s="33" t="s">
        <v>100</v>
      </c>
      <c r="B13" s="21" t="s">
        <v>66</v>
      </c>
      <c r="C13" s="22">
        <v>180</v>
      </c>
      <c r="D13" s="22">
        <v>110</v>
      </c>
      <c r="E13" s="23">
        <f t="shared" si="0"/>
        <v>0.63636363636363646</v>
      </c>
      <c r="F13" s="22">
        <v>190</v>
      </c>
      <c r="G13" s="22">
        <v>120</v>
      </c>
      <c r="H13" s="23">
        <f t="shared" si="1"/>
        <v>0.58333333333333326</v>
      </c>
      <c r="I13" s="22">
        <v>205</v>
      </c>
      <c r="J13" s="22">
        <v>130</v>
      </c>
      <c r="K13" s="23">
        <f t="shared" si="2"/>
        <v>0.57692307692307687</v>
      </c>
      <c r="L13" s="233">
        <v>202.5</v>
      </c>
      <c r="M13" s="22">
        <v>140</v>
      </c>
      <c r="N13" s="23">
        <f t="shared" si="3"/>
        <v>0.4464285714285714</v>
      </c>
      <c r="O13" s="233">
        <v>202.5</v>
      </c>
      <c r="P13" s="22">
        <v>140</v>
      </c>
      <c r="Q13" s="23">
        <f t="shared" si="4"/>
        <v>0.4464285714285714</v>
      </c>
      <c r="R13" s="88"/>
      <c r="S13" s="88"/>
      <c r="T13" s="88"/>
      <c r="U13" s="88"/>
      <c r="V13" s="88"/>
      <c r="W13" s="88"/>
      <c r="X13" s="88"/>
      <c r="Y13" s="19"/>
      <c r="Z13" s="231"/>
    </row>
    <row r="14" spans="1:26" x14ac:dyDescent="0.2">
      <c r="A14" s="34"/>
      <c r="B14" s="24" t="s">
        <v>67</v>
      </c>
      <c r="C14" s="25">
        <v>190</v>
      </c>
      <c r="D14" s="25">
        <v>140</v>
      </c>
      <c r="E14" s="26">
        <f t="shared" si="0"/>
        <v>0.35714285714285721</v>
      </c>
      <c r="F14" s="25">
        <v>215</v>
      </c>
      <c r="G14" s="25">
        <v>140</v>
      </c>
      <c r="H14" s="26">
        <f t="shared" si="1"/>
        <v>0.53571428571428581</v>
      </c>
      <c r="I14" s="25">
        <v>225</v>
      </c>
      <c r="J14" s="25">
        <v>140</v>
      </c>
      <c r="K14" s="26">
        <f t="shared" si="2"/>
        <v>0.60714285714285721</v>
      </c>
      <c r="L14" s="234">
        <v>210</v>
      </c>
      <c r="M14" s="25">
        <v>150</v>
      </c>
      <c r="N14" s="26">
        <f t="shared" si="3"/>
        <v>0.39999999999999991</v>
      </c>
      <c r="O14" s="234">
        <v>210</v>
      </c>
      <c r="P14" s="25">
        <v>140</v>
      </c>
      <c r="Q14" s="26">
        <f t="shared" si="4"/>
        <v>0.5</v>
      </c>
      <c r="R14" s="88"/>
      <c r="S14" s="88"/>
      <c r="T14" s="88"/>
      <c r="U14" s="88"/>
      <c r="V14" s="88"/>
      <c r="W14" s="88"/>
      <c r="X14" s="88"/>
      <c r="Y14" s="231"/>
      <c r="Z14" s="231"/>
    </row>
    <row r="15" spans="1:26" x14ac:dyDescent="0.2">
      <c r="A15" s="33" t="s">
        <v>63</v>
      </c>
      <c r="B15" s="21" t="s">
        <v>66</v>
      </c>
      <c r="C15" s="22">
        <v>160</v>
      </c>
      <c r="D15" s="22">
        <v>95</v>
      </c>
      <c r="E15" s="23">
        <f t="shared" si="0"/>
        <v>0.68421052631578938</v>
      </c>
      <c r="F15" s="22">
        <v>160</v>
      </c>
      <c r="G15" s="22">
        <v>102.5</v>
      </c>
      <c r="H15" s="23">
        <f t="shared" si="1"/>
        <v>0.56097560975609762</v>
      </c>
      <c r="I15" s="22">
        <v>165</v>
      </c>
      <c r="J15" s="22">
        <v>110</v>
      </c>
      <c r="K15" s="23">
        <f t="shared" si="2"/>
        <v>0.5</v>
      </c>
      <c r="L15" s="233">
        <v>180</v>
      </c>
      <c r="M15" s="22">
        <v>115</v>
      </c>
      <c r="N15" s="23">
        <f t="shared" si="3"/>
        <v>0.56521739130434789</v>
      </c>
      <c r="O15" s="233">
        <v>180</v>
      </c>
      <c r="P15" s="22">
        <v>120</v>
      </c>
      <c r="Q15" s="23">
        <f t="shared" si="4"/>
        <v>0.5</v>
      </c>
      <c r="R15" s="88"/>
      <c r="S15" s="88"/>
      <c r="T15" s="88"/>
      <c r="U15" s="88"/>
      <c r="V15" s="88"/>
      <c r="W15" s="88"/>
      <c r="X15" s="88"/>
      <c r="Y15" s="19"/>
      <c r="Z15" s="231"/>
    </row>
    <row r="16" spans="1:26" x14ac:dyDescent="0.2">
      <c r="A16" s="34"/>
      <c r="B16" s="24" t="s">
        <v>67</v>
      </c>
      <c r="C16" s="25">
        <v>170</v>
      </c>
      <c r="D16" s="25">
        <v>110</v>
      </c>
      <c r="E16" s="26">
        <f t="shared" si="0"/>
        <v>0.54545454545454541</v>
      </c>
      <c r="F16" s="25">
        <v>175</v>
      </c>
      <c r="G16" s="25">
        <v>120</v>
      </c>
      <c r="H16" s="26">
        <f t="shared" si="1"/>
        <v>0.45833333333333326</v>
      </c>
      <c r="I16" s="25">
        <v>180</v>
      </c>
      <c r="J16" s="25">
        <v>130</v>
      </c>
      <c r="K16" s="26">
        <f t="shared" si="2"/>
        <v>0.38461538461538458</v>
      </c>
      <c r="L16" s="234">
        <v>195</v>
      </c>
      <c r="M16" s="25">
        <v>140</v>
      </c>
      <c r="N16" s="26">
        <f t="shared" si="3"/>
        <v>0.39285714285714279</v>
      </c>
      <c r="O16" s="234">
        <v>195</v>
      </c>
      <c r="P16" s="25">
        <v>140</v>
      </c>
      <c r="Q16" s="26">
        <f t="shared" si="4"/>
        <v>0.39285714285714279</v>
      </c>
      <c r="T16" s="88"/>
      <c r="U16" s="88"/>
      <c r="V16" s="88"/>
      <c r="W16" s="88"/>
      <c r="X16" s="88"/>
      <c r="Y16" s="231"/>
      <c r="Z16" s="231"/>
    </row>
    <row r="17" spans="1:26" x14ac:dyDescent="0.2">
      <c r="A17" s="91" t="s">
        <v>169</v>
      </c>
      <c r="B17" s="31"/>
      <c r="C17" s="31"/>
      <c r="D17" s="31"/>
      <c r="E17" s="31"/>
      <c r="F17" s="31"/>
      <c r="G17" s="31"/>
      <c r="H17" s="31"/>
      <c r="I17" s="31"/>
      <c r="J17" s="31"/>
      <c r="K17" s="31"/>
      <c r="L17" s="232"/>
      <c r="M17" s="31"/>
      <c r="N17" s="232"/>
      <c r="O17" s="274"/>
      <c r="P17" s="32"/>
      <c r="Q17" s="274"/>
      <c r="T17" s="88"/>
      <c r="U17" s="88"/>
      <c r="V17" s="88"/>
      <c r="W17" s="88"/>
      <c r="X17" s="88"/>
      <c r="Y17" s="19"/>
      <c r="Z17" s="231"/>
    </row>
    <row r="18" spans="1:26" x14ac:dyDescent="0.2">
      <c r="A18" s="33" t="s">
        <v>101</v>
      </c>
      <c r="B18" s="21" t="s">
        <v>66</v>
      </c>
      <c r="C18" s="22">
        <v>210</v>
      </c>
      <c r="D18" s="22">
        <v>110</v>
      </c>
      <c r="E18" s="23">
        <f t="shared" ref="E18:E27" si="5">C18/D18-1</f>
        <v>0.90909090909090917</v>
      </c>
      <c r="F18" s="22">
        <v>215</v>
      </c>
      <c r="G18" s="22">
        <v>117.5</v>
      </c>
      <c r="H18" s="23">
        <f t="shared" ref="H18:H27" si="6">F18/G18-1</f>
        <v>0.82978723404255317</v>
      </c>
      <c r="I18" s="22">
        <v>225</v>
      </c>
      <c r="J18" s="22">
        <v>125</v>
      </c>
      <c r="K18" s="23">
        <f t="shared" ref="K18:K27" si="7">I18/J18-1</f>
        <v>0.8</v>
      </c>
      <c r="L18" s="233">
        <v>245</v>
      </c>
      <c r="M18" s="22">
        <v>140</v>
      </c>
      <c r="N18" s="23">
        <f t="shared" ref="N18:N27" si="8">L18/M18-1</f>
        <v>0.75</v>
      </c>
      <c r="O18" s="233">
        <v>245</v>
      </c>
      <c r="P18" s="22">
        <v>150</v>
      </c>
      <c r="Q18" s="23">
        <f t="shared" ref="Q18:Q27" si="9">O18/P18-1</f>
        <v>0.6333333333333333</v>
      </c>
      <c r="R18" s="88"/>
      <c r="S18" s="88"/>
      <c r="T18" s="245"/>
      <c r="U18" s="88"/>
      <c r="V18" s="88"/>
      <c r="W18" s="245"/>
      <c r="X18" s="88"/>
      <c r="Y18" s="88"/>
      <c r="Z18" s="245"/>
    </row>
    <row r="19" spans="1:26" x14ac:dyDescent="0.2">
      <c r="A19" s="34"/>
      <c r="B19" s="24" t="s">
        <v>67</v>
      </c>
      <c r="C19" s="25">
        <v>235</v>
      </c>
      <c r="D19" s="25">
        <v>125</v>
      </c>
      <c r="E19" s="26">
        <f t="shared" si="5"/>
        <v>0.87999999999999989</v>
      </c>
      <c r="F19" s="25">
        <v>245</v>
      </c>
      <c r="G19" s="25">
        <v>132.5</v>
      </c>
      <c r="H19" s="26">
        <f t="shared" si="6"/>
        <v>0.84905660377358494</v>
      </c>
      <c r="I19" s="25">
        <v>270</v>
      </c>
      <c r="J19" s="25">
        <v>140</v>
      </c>
      <c r="K19" s="26">
        <f t="shared" si="7"/>
        <v>0.9285714285714286</v>
      </c>
      <c r="L19" s="234">
        <v>265</v>
      </c>
      <c r="M19" s="25">
        <v>170</v>
      </c>
      <c r="N19" s="26">
        <f t="shared" si="8"/>
        <v>0.55882352941176472</v>
      </c>
      <c r="O19" s="234">
        <v>265</v>
      </c>
      <c r="P19" s="25">
        <v>180</v>
      </c>
      <c r="Q19" s="26">
        <f t="shared" si="9"/>
        <v>0.47222222222222232</v>
      </c>
      <c r="R19" s="89"/>
      <c r="T19" s="87"/>
      <c r="U19" s="87"/>
      <c r="V19" s="87"/>
      <c r="W19" s="87"/>
      <c r="X19" s="87"/>
      <c r="Y19" s="87"/>
      <c r="Z19" s="231"/>
    </row>
    <row r="20" spans="1:26" x14ac:dyDescent="0.2">
      <c r="A20" s="33" t="s">
        <v>102</v>
      </c>
      <c r="B20" s="21" t="s">
        <v>66</v>
      </c>
      <c r="C20" s="22">
        <v>250</v>
      </c>
      <c r="D20" s="22">
        <v>130</v>
      </c>
      <c r="E20" s="23">
        <f t="shared" si="5"/>
        <v>0.92307692307692313</v>
      </c>
      <c r="F20" s="22">
        <v>260</v>
      </c>
      <c r="G20" s="22">
        <v>135</v>
      </c>
      <c r="H20" s="23">
        <f t="shared" si="6"/>
        <v>0.92592592592592582</v>
      </c>
      <c r="I20" s="22">
        <v>270</v>
      </c>
      <c r="J20" s="22">
        <v>140</v>
      </c>
      <c r="K20" s="23">
        <f t="shared" si="7"/>
        <v>0.9285714285714286</v>
      </c>
      <c r="L20" s="233">
        <v>250</v>
      </c>
      <c r="M20" s="22">
        <v>150</v>
      </c>
      <c r="N20" s="23">
        <f t="shared" si="8"/>
        <v>0.66666666666666674</v>
      </c>
      <c r="O20" s="233">
        <v>250</v>
      </c>
      <c r="P20" s="22">
        <v>160</v>
      </c>
      <c r="Q20" s="23">
        <f t="shared" si="9"/>
        <v>0.5625</v>
      </c>
      <c r="S20" s="89"/>
      <c r="T20" s="88"/>
      <c r="U20" s="88"/>
      <c r="V20" s="88"/>
      <c r="W20" s="88"/>
      <c r="X20" s="88"/>
      <c r="Y20" s="88"/>
      <c r="Z20" s="231"/>
    </row>
    <row r="21" spans="1:26" x14ac:dyDescent="0.2">
      <c r="A21" s="34"/>
      <c r="B21" s="24" t="s">
        <v>67</v>
      </c>
      <c r="C21" s="25">
        <v>260</v>
      </c>
      <c r="D21" s="25">
        <v>140</v>
      </c>
      <c r="E21" s="26">
        <f t="shared" si="5"/>
        <v>0.85714285714285721</v>
      </c>
      <c r="F21" s="25">
        <v>275</v>
      </c>
      <c r="G21" s="25">
        <v>145</v>
      </c>
      <c r="H21" s="26">
        <f t="shared" si="6"/>
        <v>0.89655172413793105</v>
      </c>
      <c r="I21" s="25">
        <v>287.5</v>
      </c>
      <c r="J21" s="25">
        <v>150</v>
      </c>
      <c r="K21" s="26">
        <f t="shared" si="7"/>
        <v>0.91666666666666674</v>
      </c>
      <c r="L21" s="234">
        <v>280</v>
      </c>
      <c r="M21" s="25">
        <v>180</v>
      </c>
      <c r="N21" s="26">
        <f t="shared" si="8"/>
        <v>0.55555555555555558</v>
      </c>
      <c r="O21" s="234">
        <v>280</v>
      </c>
      <c r="P21" s="25">
        <v>215</v>
      </c>
      <c r="Q21" s="26">
        <f t="shared" si="9"/>
        <v>0.30232558139534893</v>
      </c>
      <c r="T21" s="88"/>
      <c r="U21" s="88"/>
      <c r="V21" s="88"/>
      <c r="W21" s="88"/>
      <c r="X21" s="88"/>
      <c r="Y21" s="88"/>
      <c r="Z21" s="231"/>
    </row>
    <row r="22" spans="1:26" x14ac:dyDescent="0.2">
      <c r="A22" s="33" t="s">
        <v>64</v>
      </c>
      <c r="B22" s="21" t="s">
        <v>66</v>
      </c>
      <c r="C22" s="22">
        <v>205</v>
      </c>
      <c r="D22" s="22">
        <v>105</v>
      </c>
      <c r="E22" s="23">
        <f t="shared" si="5"/>
        <v>0.95238095238095233</v>
      </c>
      <c r="F22" s="22">
        <v>205</v>
      </c>
      <c r="G22" s="22">
        <v>110</v>
      </c>
      <c r="H22" s="23">
        <f t="shared" si="6"/>
        <v>0.86363636363636354</v>
      </c>
      <c r="I22" s="22">
        <v>220</v>
      </c>
      <c r="J22" s="22">
        <v>115</v>
      </c>
      <c r="K22" s="23">
        <f t="shared" si="7"/>
        <v>0.91304347826086962</v>
      </c>
      <c r="L22" s="233">
        <v>230</v>
      </c>
      <c r="M22" s="22">
        <v>125</v>
      </c>
      <c r="N22" s="23">
        <f t="shared" si="8"/>
        <v>0.84000000000000008</v>
      </c>
      <c r="O22" s="233">
        <v>230</v>
      </c>
      <c r="P22" s="22">
        <v>135</v>
      </c>
      <c r="Q22" s="23">
        <f t="shared" si="9"/>
        <v>0.70370370370370372</v>
      </c>
      <c r="T22" s="245"/>
      <c r="U22" s="88"/>
      <c r="V22" s="88"/>
      <c r="W22" s="88"/>
      <c r="X22" s="88"/>
      <c r="Y22" s="88"/>
      <c r="Z22" s="231"/>
    </row>
    <row r="23" spans="1:26" x14ac:dyDescent="0.2">
      <c r="A23" s="34"/>
      <c r="B23" s="24" t="s">
        <v>67</v>
      </c>
      <c r="C23" s="25">
        <v>230</v>
      </c>
      <c r="D23" s="25">
        <v>105</v>
      </c>
      <c r="E23" s="26">
        <f t="shared" si="5"/>
        <v>1.1904761904761907</v>
      </c>
      <c r="F23" s="25">
        <v>220</v>
      </c>
      <c r="G23" s="25">
        <v>115</v>
      </c>
      <c r="H23" s="26">
        <f t="shared" si="6"/>
        <v>0.91304347826086962</v>
      </c>
      <c r="I23" s="25">
        <v>230</v>
      </c>
      <c r="J23" s="25">
        <v>125</v>
      </c>
      <c r="K23" s="26">
        <f t="shared" si="7"/>
        <v>0.84000000000000008</v>
      </c>
      <c r="L23" s="234">
        <v>245</v>
      </c>
      <c r="M23" s="25">
        <v>140</v>
      </c>
      <c r="N23" s="26">
        <f t="shared" si="8"/>
        <v>0.75</v>
      </c>
      <c r="O23" s="234">
        <v>245</v>
      </c>
      <c r="P23" s="25">
        <v>140</v>
      </c>
      <c r="Q23" s="26">
        <f t="shared" si="9"/>
        <v>0.75</v>
      </c>
      <c r="T23" s="88"/>
      <c r="U23" s="88"/>
      <c r="V23" s="88"/>
      <c r="W23" s="88"/>
      <c r="X23" s="88"/>
      <c r="Y23" s="88"/>
      <c r="Z23" s="231"/>
    </row>
    <row r="24" spans="1:26" x14ac:dyDescent="0.2">
      <c r="A24" s="33" t="s">
        <v>103</v>
      </c>
      <c r="B24" s="21" t="s">
        <v>66</v>
      </c>
      <c r="C24" s="22">
        <v>175</v>
      </c>
      <c r="D24" s="22">
        <v>95</v>
      </c>
      <c r="E24" s="23">
        <f t="shared" si="5"/>
        <v>0.84210526315789469</v>
      </c>
      <c r="F24" s="22">
        <v>170</v>
      </c>
      <c r="G24" s="22">
        <v>102.5</v>
      </c>
      <c r="H24" s="23">
        <f t="shared" si="6"/>
        <v>0.65853658536585358</v>
      </c>
      <c r="I24" s="22">
        <v>177.5</v>
      </c>
      <c r="J24" s="22">
        <v>110</v>
      </c>
      <c r="K24" s="23">
        <f t="shared" si="7"/>
        <v>0.61363636363636354</v>
      </c>
      <c r="L24" s="233">
        <v>200</v>
      </c>
      <c r="M24" s="22">
        <v>125</v>
      </c>
      <c r="N24" s="23">
        <f t="shared" si="8"/>
        <v>0.60000000000000009</v>
      </c>
      <c r="O24" s="233">
        <v>200</v>
      </c>
      <c r="P24" s="22">
        <v>125</v>
      </c>
      <c r="Q24" s="23">
        <f t="shared" si="9"/>
        <v>0.60000000000000009</v>
      </c>
      <c r="T24" s="88"/>
      <c r="U24" s="88"/>
      <c r="V24" s="88"/>
      <c r="W24" s="88"/>
      <c r="X24" s="88"/>
      <c r="Y24" s="88"/>
      <c r="Z24" s="231"/>
    </row>
    <row r="25" spans="1:26" x14ac:dyDescent="0.2">
      <c r="A25" s="34"/>
      <c r="B25" s="24" t="s">
        <v>67</v>
      </c>
      <c r="C25" s="25">
        <v>190</v>
      </c>
      <c r="D25" s="25">
        <v>105</v>
      </c>
      <c r="E25" s="26">
        <f t="shared" si="5"/>
        <v>0.80952380952380953</v>
      </c>
      <c r="F25" s="25">
        <v>185</v>
      </c>
      <c r="G25" s="25">
        <v>107.5</v>
      </c>
      <c r="H25" s="26">
        <f t="shared" si="6"/>
        <v>0.72093023255813948</v>
      </c>
      <c r="I25" s="25">
        <v>195</v>
      </c>
      <c r="J25" s="25">
        <v>110</v>
      </c>
      <c r="K25" s="26">
        <f t="shared" si="7"/>
        <v>0.77272727272727271</v>
      </c>
      <c r="L25" s="234">
        <v>215</v>
      </c>
      <c r="M25" s="25">
        <v>125</v>
      </c>
      <c r="N25" s="26">
        <f t="shared" si="8"/>
        <v>0.72</v>
      </c>
      <c r="O25" s="234">
        <v>215</v>
      </c>
      <c r="P25" s="25">
        <v>135</v>
      </c>
      <c r="Q25" s="26">
        <f t="shared" si="9"/>
        <v>0.59259259259259256</v>
      </c>
      <c r="T25" s="88"/>
      <c r="U25" s="88"/>
      <c r="V25" s="88"/>
      <c r="W25" s="88"/>
      <c r="X25" s="88"/>
      <c r="Y25" s="88"/>
      <c r="Z25" s="231"/>
    </row>
    <row r="26" spans="1:26" x14ac:dyDescent="0.2">
      <c r="A26" s="33" t="s">
        <v>82</v>
      </c>
      <c r="B26" s="21" t="s">
        <v>66</v>
      </c>
      <c r="C26" s="22">
        <v>175</v>
      </c>
      <c r="D26" s="22">
        <v>105</v>
      </c>
      <c r="E26" s="23">
        <f t="shared" si="5"/>
        <v>0.66666666666666674</v>
      </c>
      <c r="F26" s="22">
        <v>175</v>
      </c>
      <c r="G26" s="22">
        <v>110</v>
      </c>
      <c r="H26" s="23">
        <f t="shared" si="6"/>
        <v>0.59090909090909083</v>
      </c>
      <c r="I26" s="22">
        <v>177.5</v>
      </c>
      <c r="J26" s="22">
        <v>115</v>
      </c>
      <c r="K26" s="23">
        <f t="shared" si="7"/>
        <v>0.54347826086956519</v>
      </c>
      <c r="L26" s="233">
        <v>200</v>
      </c>
      <c r="M26" s="22">
        <v>125</v>
      </c>
      <c r="N26" s="23">
        <f t="shared" si="8"/>
        <v>0.60000000000000009</v>
      </c>
      <c r="O26" s="233">
        <v>200</v>
      </c>
      <c r="P26" s="22">
        <v>125</v>
      </c>
      <c r="Q26" s="23">
        <f t="shared" si="9"/>
        <v>0.60000000000000009</v>
      </c>
      <c r="T26" s="88"/>
      <c r="U26" s="88"/>
      <c r="V26" s="88"/>
      <c r="W26" s="88"/>
      <c r="X26" s="88"/>
      <c r="Y26" s="88"/>
      <c r="Z26" s="231"/>
    </row>
    <row r="27" spans="1:26" x14ac:dyDescent="0.2">
      <c r="A27" s="34"/>
      <c r="B27" s="24" t="s">
        <v>67</v>
      </c>
      <c r="C27" s="25">
        <v>190</v>
      </c>
      <c r="D27" s="25">
        <v>110</v>
      </c>
      <c r="E27" s="26">
        <f t="shared" si="5"/>
        <v>0.72727272727272729</v>
      </c>
      <c r="F27" s="25">
        <v>195</v>
      </c>
      <c r="G27" s="25">
        <v>117.5</v>
      </c>
      <c r="H27" s="26">
        <f t="shared" si="6"/>
        <v>0.65957446808510634</v>
      </c>
      <c r="I27" s="25">
        <v>200</v>
      </c>
      <c r="J27" s="25">
        <v>125</v>
      </c>
      <c r="K27" s="26">
        <f t="shared" si="7"/>
        <v>0.60000000000000009</v>
      </c>
      <c r="L27" s="234">
        <v>220</v>
      </c>
      <c r="M27" s="25">
        <v>135</v>
      </c>
      <c r="N27" s="26">
        <f t="shared" si="8"/>
        <v>0.62962962962962954</v>
      </c>
      <c r="O27" s="234">
        <v>220</v>
      </c>
      <c r="P27" s="25">
        <v>135</v>
      </c>
      <c r="Q27" s="26">
        <f t="shared" si="9"/>
        <v>0.62962962962962954</v>
      </c>
      <c r="T27" s="88"/>
      <c r="U27" s="88"/>
      <c r="V27" s="88"/>
      <c r="W27" s="88"/>
      <c r="X27" s="88"/>
      <c r="Y27" s="88"/>
      <c r="Z27" s="231"/>
    </row>
    <row r="28" spans="1:26" x14ac:dyDescent="0.2">
      <c r="A28" s="412" t="s">
        <v>170</v>
      </c>
      <c r="B28" s="412"/>
      <c r="C28" s="412"/>
      <c r="D28" s="412"/>
      <c r="E28" s="412"/>
      <c r="F28" s="412"/>
      <c r="G28" s="412"/>
      <c r="H28" s="412"/>
      <c r="I28" s="412"/>
      <c r="J28" s="412"/>
      <c r="K28" s="412"/>
      <c r="L28" s="412"/>
      <c r="M28" s="412"/>
      <c r="N28" s="412"/>
      <c r="O28" s="412"/>
      <c r="P28" s="88"/>
      <c r="T28" s="88"/>
      <c r="U28" s="88"/>
      <c r="V28" s="88"/>
      <c r="W28" s="88"/>
      <c r="X28" s="88"/>
      <c r="Y28" s="88"/>
      <c r="Z28" s="231"/>
    </row>
    <row r="29" spans="1:26" x14ac:dyDescent="0.2">
      <c r="A29" s="82"/>
      <c r="B29" s="82"/>
      <c r="C29" s="82"/>
      <c r="D29" s="82"/>
      <c r="E29" s="82"/>
      <c r="F29" s="82"/>
      <c r="G29" s="82"/>
      <c r="H29" s="82"/>
      <c r="I29" s="82"/>
      <c r="J29" s="82"/>
      <c r="K29" s="82"/>
      <c r="L29" s="82"/>
      <c r="M29" s="82"/>
      <c r="N29" s="82"/>
      <c r="O29" s="82"/>
      <c r="P29" s="88"/>
      <c r="Q29" s="88"/>
      <c r="T29" s="88"/>
      <c r="U29" s="88"/>
      <c r="V29" s="88"/>
      <c r="W29" s="88"/>
      <c r="X29" s="88"/>
      <c r="Y29" s="88"/>
      <c r="Z29" s="231"/>
    </row>
    <row r="30" spans="1:26" x14ac:dyDescent="0.2">
      <c r="C30" s="228"/>
      <c r="D30" s="228"/>
      <c r="E30" s="227"/>
      <c r="F30" s="228"/>
      <c r="G30" s="228"/>
      <c r="H30" s="227"/>
      <c r="I30" s="228"/>
      <c r="J30" s="228"/>
      <c r="K30" s="227"/>
      <c r="L30" s="227"/>
      <c r="P30" s="89"/>
      <c r="T30" s="89"/>
      <c r="U30" s="89"/>
      <c r="V30" s="89"/>
      <c r="W30" s="89"/>
      <c r="X30" s="89"/>
      <c r="Y30" s="89"/>
      <c r="Z30" s="231"/>
    </row>
    <row r="31" spans="1:26" x14ac:dyDescent="0.2">
      <c r="C31" s="228"/>
      <c r="D31" s="228"/>
      <c r="E31" s="227"/>
      <c r="F31" s="228"/>
      <c r="G31" s="228"/>
      <c r="H31" s="227"/>
      <c r="I31" s="228"/>
      <c r="J31" s="228"/>
      <c r="K31" s="227"/>
      <c r="L31" s="227"/>
      <c r="Z31" s="231"/>
    </row>
    <row r="32" spans="1:26" x14ac:dyDescent="0.2">
      <c r="Z32" s="231"/>
    </row>
    <row r="33" spans="1:34" x14ac:dyDescent="0.2">
      <c r="A33" s="415" t="s">
        <v>394</v>
      </c>
      <c r="B33" s="415"/>
      <c r="C33" s="415"/>
      <c r="D33" s="415"/>
      <c r="E33" s="415"/>
      <c r="F33" s="415"/>
      <c r="G33" s="415"/>
      <c r="H33" s="415"/>
      <c r="I33" s="415"/>
      <c r="J33" s="415"/>
      <c r="K33" s="415"/>
      <c r="L33" s="415"/>
      <c r="M33" s="415"/>
      <c r="N33" s="415"/>
      <c r="O33" s="415"/>
      <c r="P33" s="415"/>
      <c r="Q33" s="415"/>
      <c r="R33" s="415"/>
      <c r="S33" s="415"/>
      <c r="T33" s="415"/>
      <c r="U33" s="415"/>
      <c r="V33" s="415"/>
      <c r="W33" s="415"/>
      <c r="Z33" s="231"/>
    </row>
    <row r="34" spans="1:34" ht="25.5" x14ac:dyDescent="0.2">
      <c r="A34" s="248" t="s">
        <v>167</v>
      </c>
      <c r="B34" s="250" t="s">
        <v>212</v>
      </c>
      <c r="C34" s="422" t="s">
        <v>104</v>
      </c>
      <c r="D34" s="423"/>
      <c r="E34" s="424"/>
      <c r="F34" s="422" t="s">
        <v>105</v>
      </c>
      <c r="G34" s="423"/>
      <c r="H34" s="424"/>
      <c r="I34" s="422" t="s">
        <v>106</v>
      </c>
      <c r="J34" s="423"/>
      <c r="K34" s="424"/>
      <c r="L34" s="422" t="s">
        <v>107</v>
      </c>
      <c r="M34" s="423"/>
      <c r="N34" s="424"/>
      <c r="O34" s="422" t="s">
        <v>108</v>
      </c>
      <c r="P34" s="423"/>
      <c r="Q34" s="424"/>
      <c r="R34" s="422" t="s">
        <v>277</v>
      </c>
      <c r="S34" s="423"/>
      <c r="T34" s="424"/>
      <c r="U34" s="422" t="s">
        <v>297</v>
      </c>
      <c r="V34" s="423"/>
      <c r="W34" s="424"/>
      <c r="X34" s="422" t="s">
        <v>300</v>
      </c>
      <c r="Y34" s="423"/>
      <c r="Z34" s="424"/>
      <c r="AA34" s="422" t="s">
        <v>307</v>
      </c>
      <c r="AB34" s="423"/>
      <c r="AC34" s="424"/>
      <c r="AD34" s="422" t="s">
        <v>322</v>
      </c>
      <c r="AE34" s="423"/>
      <c r="AF34" s="424"/>
    </row>
    <row r="35" spans="1:34" x14ac:dyDescent="0.2">
      <c r="A35" s="249"/>
      <c r="B35" s="251"/>
      <c r="C35" s="255">
        <v>2011</v>
      </c>
      <c r="D35" s="255">
        <v>2010</v>
      </c>
      <c r="E35" s="255" t="s">
        <v>246</v>
      </c>
      <c r="F35" s="255">
        <v>2011</v>
      </c>
      <c r="G35" s="255">
        <v>2010</v>
      </c>
      <c r="H35" s="255" t="s">
        <v>246</v>
      </c>
      <c r="I35" s="255">
        <v>2011</v>
      </c>
      <c r="J35" s="255">
        <v>2010</v>
      </c>
      <c r="K35" s="255" t="s">
        <v>246</v>
      </c>
      <c r="L35" s="255">
        <v>2011</v>
      </c>
      <c r="M35" s="255">
        <v>2010</v>
      </c>
      <c r="N35" s="255" t="s">
        <v>246</v>
      </c>
      <c r="O35" s="273">
        <v>2011</v>
      </c>
      <c r="P35" s="273">
        <v>2010</v>
      </c>
      <c r="Q35" s="273" t="s">
        <v>246</v>
      </c>
      <c r="R35" s="296">
        <v>2011</v>
      </c>
      <c r="S35" s="296">
        <v>2010</v>
      </c>
      <c r="T35" s="296" t="s">
        <v>246</v>
      </c>
      <c r="U35" s="318">
        <v>2011</v>
      </c>
      <c r="V35" s="318">
        <v>2010</v>
      </c>
      <c r="W35" s="318" t="s">
        <v>246</v>
      </c>
      <c r="X35" s="322">
        <v>2011</v>
      </c>
      <c r="Y35" s="322">
        <v>2010</v>
      </c>
      <c r="Z35" s="322" t="s">
        <v>246</v>
      </c>
      <c r="AA35" s="332">
        <v>2011</v>
      </c>
      <c r="AB35" s="332">
        <v>2010</v>
      </c>
      <c r="AC35" s="332" t="s">
        <v>246</v>
      </c>
      <c r="AD35" s="349">
        <v>2011</v>
      </c>
      <c r="AE35" s="349">
        <v>2010</v>
      </c>
      <c r="AF35" s="349" t="s">
        <v>246</v>
      </c>
    </row>
    <row r="36" spans="1:34" ht="15" x14ac:dyDescent="0.2">
      <c r="A36" s="253" t="s">
        <v>213</v>
      </c>
      <c r="B36" s="350"/>
      <c r="C36" s="259"/>
      <c r="D36" s="254"/>
      <c r="E36" s="352"/>
      <c r="F36" s="254"/>
      <c r="G36" s="254"/>
      <c r="H36" s="352"/>
      <c r="I36" s="254"/>
      <c r="J36" s="254"/>
      <c r="K36" s="352"/>
      <c r="L36" s="254"/>
      <c r="M36" s="254"/>
      <c r="N36" s="352"/>
      <c r="O36" s="274"/>
      <c r="P36" s="274"/>
      <c r="Q36" s="275"/>
      <c r="R36" s="297"/>
      <c r="S36" s="297"/>
      <c r="T36" s="298"/>
      <c r="U36" s="82"/>
      <c r="V36" s="299"/>
      <c r="W36" s="319"/>
      <c r="X36" s="82"/>
      <c r="Y36" s="299"/>
      <c r="Z36" s="323"/>
      <c r="AA36" s="82"/>
      <c r="AB36" s="299"/>
      <c r="AC36" s="333"/>
      <c r="AF36" s="352"/>
      <c r="AG36" s="288"/>
      <c r="AH36" s="82"/>
    </row>
    <row r="37" spans="1:34" ht="15" x14ac:dyDescent="0.2">
      <c r="A37" s="33" t="s">
        <v>216</v>
      </c>
      <c r="B37" s="21" t="s">
        <v>215</v>
      </c>
      <c r="C37" s="22">
        <v>13500</v>
      </c>
      <c r="D37" s="22">
        <v>7500</v>
      </c>
      <c r="E37" s="23">
        <f>C37/D37-1</f>
        <v>0.8</v>
      </c>
      <c r="F37" s="22">
        <v>13500</v>
      </c>
      <c r="G37" s="22">
        <v>8000</v>
      </c>
      <c r="H37" s="23">
        <f>F37/G37-1</f>
        <v>0.6875</v>
      </c>
      <c r="I37" s="22">
        <v>13500</v>
      </c>
      <c r="J37" s="22">
        <v>8500</v>
      </c>
      <c r="K37" s="23">
        <f>I37/J37-1</f>
        <v>0.58823529411764697</v>
      </c>
      <c r="L37" s="233">
        <v>13500</v>
      </c>
      <c r="M37" s="22">
        <v>9500</v>
      </c>
      <c r="N37" s="23">
        <f>L37/M37-1</f>
        <v>0.42105263157894735</v>
      </c>
      <c r="O37" s="233">
        <v>13500</v>
      </c>
      <c r="P37" s="22">
        <v>9500</v>
      </c>
      <c r="Q37" s="23">
        <f>O37/P37-1</f>
        <v>0.42105263157894735</v>
      </c>
      <c r="R37" s="233">
        <v>13500</v>
      </c>
      <c r="S37" s="22">
        <v>11000</v>
      </c>
      <c r="T37" s="23">
        <f>R37/S37-1</f>
        <v>0.22727272727272729</v>
      </c>
      <c r="U37" s="233">
        <v>11500</v>
      </c>
      <c r="V37" s="22">
        <v>13000</v>
      </c>
      <c r="W37" s="23">
        <f>U37/V37-1</f>
        <v>-0.11538461538461542</v>
      </c>
      <c r="X37" s="233">
        <v>11500</v>
      </c>
      <c r="Y37" s="22">
        <v>13500</v>
      </c>
      <c r="Z37" s="23">
        <f>X37/Y37-1</f>
        <v>-0.14814814814814814</v>
      </c>
      <c r="AA37" s="233">
        <v>10500</v>
      </c>
      <c r="AB37" s="22">
        <v>13500</v>
      </c>
      <c r="AC37" s="23">
        <f>AA37/AB37-1</f>
        <v>-0.22222222222222221</v>
      </c>
      <c r="AD37" s="233">
        <v>10500</v>
      </c>
      <c r="AE37" s="22">
        <v>13500</v>
      </c>
      <c r="AF37" s="23">
        <f>AD37/AE37-1</f>
        <v>-0.22222222222222221</v>
      </c>
      <c r="AG37" s="288"/>
      <c r="AH37" s="82"/>
    </row>
    <row r="38" spans="1:34" ht="13.5" customHeight="1" x14ac:dyDescent="0.2">
      <c r="A38" s="34"/>
      <c r="B38" s="24" t="s">
        <v>214</v>
      </c>
      <c r="C38" s="25">
        <v>14500</v>
      </c>
      <c r="D38" s="25">
        <v>7500</v>
      </c>
      <c r="E38" s="26">
        <f t="shared" ref="E38:E48" si="10">C38/D38-1</f>
        <v>0.93333333333333335</v>
      </c>
      <c r="F38" s="25">
        <v>14500</v>
      </c>
      <c r="G38" s="25">
        <v>8000</v>
      </c>
      <c r="H38" s="26">
        <f t="shared" ref="H38:H48" si="11">F38/G38-1</f>
        <v>0.8125</v>
      </c>
      <c r="I38" s="25">
        <v>14500</v>
      </c>
      <c r="J38" s="25">
        <v>8500</v>
      </c>
      <c r="K38" s="26">
        <f t="shared" ref="K38:K48" si="12">I38/J38-1</f>
        <v>0.70588235294117641</v>
      </c>
      <c r="L38" s="234">
        <v>14500</v>
      </c>
      <c r="M38" s="25">
        <v>11000</v>
      </c>
      <c r="N38" s="26">
        <f t="shared" ref="N38:N48" si="13">L38/M38-1</f>
        <v>0.31818181818181812</v>
      </c>
      <c r="O38" s="234">
        <v>14500</v>
      </c>
      <c r="P38" s="25">
        <v>11000</v>
      </c>
      <c r="Q38" s="26">
        <f t="shared" ref="Q38:Q48" si="14">O38/P38-1</f>
        <v>0.31818181818181812</v>
      </c>
      <c r="R38" s="234">
        <v>14500</v>
      </c>
      <c r="S38" s="25">
        <v>11500</v>
      </c>
      <c r="T38" s="26">
        <f t="shared" ref="T38:T48" si="15">R38/S38-1</f>
        <v>0.26086956521739135</v>
      </c>
      <c r="U38" s="234">
        <v>13000</v>
      </c>
      <c r="V38" s="25">
        <v>13500</v>
      </c>
      <c r="W38" s="26">
        <f t="shared" ref="W38:W48" si="16">U38/V38-1</f>
        <v>-3.703703703703709E-2</v>
      </c>
      <c r="X38" s="234">
        <v>13000</v>
      </c>
      <c r="Y38" s="25">
        <v>14500</v>
      </c>
      <c r="Z38" s="26">
        <f t="shared" ref="Z38:Z48" si="17">X38/Y38-1</f>
        <v>-0.10344827586206895</v>
      </c>
      <c r="AA38" s="234">
        <v>11500</v>
      </c>
      <c r="AB38" s="25">
        <v>14500</v>
      </c>
      <c r="AC38" s="26">
        <f t="shared" ref="AC38:AC48" si="18">AA38/AB38-1</f>
        <v>-0.2068965517241379</v>
      </c>
      <c r="AD38" s="234">
        <v>11500</v>
      </c>
      <c r="AE38" s="25">
        <v>14500</v>
      </c>
      <c r="AF38" s="26">
        <f t="shared" ref="AF38:AF48" si="19">AD38/AE38-1</f>
        <v>-0.2068965517241379</v>
      </c>
      <c r="AG38" s="288"/>
      <c r="AH38" s="82"/>
    </row>
    <row r="39" spans="1:34" ht="15" x14ac:dyDescent="0.2">
      <c r="A39" s="33" t="s">
        <v>211</v>
      </c>
      <c r="B39" s="21" t="s">
        <v>215</v>
      </c>
      <c r="C39" s="22">
        <v>17500</v>
      </c>
      <c r="D39" s="22">
        <v>10000</v>
      </c>
      <c r="E39" s="23">
        <f t="shared" si="10"/>
        <v>0.75</v>
      </c>
      <c r="F39" s="22">
        <v>17500</v>
      </c>
      <c r="G39" s="22">
        <v>11500</v>
      </c>
      <c r="H39" s="23">
        <f t="shared" si="11"/>
        <v>0.52173913043478271</v>
      </c>
      <c r="I39" s="22">
        <v>17500</v>
      </c>
      <c r="J39" s="22">
        <v>13000</v>
      </c>
      <c r="K39" s="23">
        <f t="shared" si="12"/>
        <v>0.34615384615384626</v>
      </c>
      <c r="L39" s="233">
        <v>18500</v>
      </c>
      <c r="M39" s="22">
        <v>14000</v>
      </c>
      <c r="N39" s="23">
        <f t="shared" si="13"/>
        <v>0.3214285714285714</v>
      </c>
      <c r="O39" s="233">
        <v>18750</v>
      </c>
      <c r="P39" s="22">
        <v>15000</v>
      </c>
      <c r="Q39" s="23">
        <f t="shared" si="14"/>
        <v>0.25</v>
      </c>
      <c r="R39" s="233">
        <v>21500</v>
      </c>
      <c r="S39" s="22">
        <v>16000</v>
      </c>
      <c r="T39" s="23">
        <f t="shared" si="15"/>
        <v>0.34375</v>
      </c>
      <c r="U39" s="233">
        <v>19000</v>
      </c>
      <c r="V39" s="22">
        <v>17000</v>
      </c>
      <c r="W39" s="23">
        <f t="shared" si="16"/>
        <v>0.11764705882352944</v>
      </c>
      <c r="X39" s="233">
        <v>17000</v>
      </c>
      <c r="Y39" s="22">
        <v>17500</v>
      </c>
      <c r="Z39" s="23">
        <f t="shared" si="17"/>
        <v>-2.8571428571428581E-2</v>
      </c>
      <c r="AA39" s="233">
        <v>16500</v>
      </c>
      <c r="AB39" s="22">
        <v>19000</v>
      </c>
      <c r="AC39" s="23">
        <f t="shared" si="18"/>
        <v>-0.13157894736842102</v>
      </c>
      <c r="AD39" s="233">
        <v>16500</v>
      </c>
      <c r="AE39" s="22">
        <v>18500</v>
      </c>
      <c r="AF39" s="23">
        <f t="shared" si="19"/>
        <v>-0.10810810810810811</v>
      </c>
      <c r="AG39" s="288"/>
      <c r="AH39" s="82"/>
    </row>
    <row r="40" spans="1:34" ht="15" x14ac:dyDescent="0.2">
      <c r="A40" s="34"/>
      <c r="B40" s="24" t="s">
        <v>214</v>
      </c>
      <c r="C40" s="25">
        <v>19000</v>
      </c>
      <c r="D40" s="25">
        <v>11000</v>
      </c>
      <c r="E40" s="26">
        <f t="shared" si="10"/>
        <v>0.72727272727272729</v>
      </c>
      <c r="F40" s="25">
        <v>19000</v>
      </c>
      <c r="G40" s="25">
        <v>12500</v>
      </c>
      <c r="H40" s="26">
        <f t="shared" si="11"/>
        <v>0.52</v>
      </c>
      <c r="I40" s="25">
        <v>19000</v>
      </c>
      <c r="J40" s="25">
        <v>14000</v>
      </c>
      <c r="K40" s="26">
        <f t="shared" si="12"/>
        <v>0.35714285714285721</v>
      </c>
      <c r="L40" s="234">
        <v>20000</v>
      </c>
      <c r="M40" s="25">
        <v>15250</v>
      </c>
      <c r="N40" s="26">
        <f t="shared" si="13"/>
        <v>0.31147540983606548</v>
      </c>
      <c r="O40" s="234">
        <v>21500</v>
      </c>
      <c r="P40" s="25">
        <v>15750</v>
      </c>
      <c r="Q40" s="26">
        <f t="shared" si="14"/>
        <v>0.36507936507936511</v>
      </c>
      <c r="R40" s="234">
        <v>23000</v>
      </c>
      <c r="S40" s="25">
        <v>17000</v>
      </c>
      <c r="T40" s="26">
        <f t="shared" si="15"/>
        <v>0.35294117647058831</v>
      </c>
      <c r="U40" s="234">
        <v>21000</v>
      </c>
      <c r="V40" s="25">
        <v>18250</v>
      </c>
      <c r="W40" s="26">
        <f t="shared" si="16"/>
        <v>0.15068493150684925</v>
      </c>
      <c r="X40" s="234">
        <v>21000</v>
      </c>
      <c r="Y40" s="25">
        <v>19000</v>
      </c>
      <c r="Z40" s="26">
        <f t="shared" si="17"/>
        <v>0.10526315789473695</v>
      </c>
      <c r="AA40" s="234">
        <v>19000</v>
      </c>
      <c r="AB40" s="25">
        <v>20000</v>
      </c>
      <c r="AC40" s="26">
        <f t="shared" si="18"/>
        <v>-5.0000000000000044E-2</v>
      </c>
      <c r="AD40" s="234">
        <v>19500</v>
      </c>
      <c r="AE40" s="25">
        <v>20000</v>
      </c>
      <c r="AF40" s="26">
        <f t="shared" si="19"/>
        <v>-2.5000000000000022E-2</v>
      </c>
      <c r="AG40" s="290"/>
      <c r="AH40" s="82"/>
    </row>
    <row r="41" spans="1:34" ht="12.75" customHeight="1" x14ac:dyDescent="0.2">
      <c r="A41" s="235" t="s">
        <v>245</v>
      </c>
      <c r="B41" s="21" t="s">
        <v>215</v>
      </c>
      <c r="C41" s="236">
        <v>17500</v>
      </c>
      <c r="D41" s="236">
        <v>11000</v>
      </c>
      <c r="E41" s="26">
        <f t="shared" si="10"/>
        <v>0.59090909090909083</v>
      </c>
      <c r="F41" s="236">
        <v>17500</v>
      </c>
      <c r="G41" s="236">
        <v>11500</v>
      </c>
      <c r="H41" s="23">
        <f t="shared" si="11"/>
        <v>0.52173913043478271</v>
      </c>
      <c r="I41" s="236">
        <v>17500</v>
      </c>
      <c r="J41" s="236">
        <v>12000</v>
      </c>
      <c r="K41" s="23">
        <f t="shared" si="12"/>
        <v>0.45833333333333326</v>
      </c>
      <c r="L41" s="237">
        <v>18750</v>
      </c>
      <c r="M41" s="236">
        <v>13500</v>
      </c>
      <c r="N41" s="23">
        <f t="shared" si="13"/>
        <v>0.38888888888888884</v>
      </c>
      <c r="O41" s="237">
        <v>20000</v>
      </c>
      <c r="P41" s="236">
        <v>14000</v>
      </c>
      <c r="Q41" s="23">
        <f t="shared" si="14"/>
        <v>0.4285714285714286</v>
      </c>
      <c r="R41" s="237">
        <v>21000</v>
      </c>
      <c r="S41" s="236">
        <v>16000</v>
      </c>
      <c r="T41" s="23">
        <f t="shared" si="15"/>
        <v>0.3125</v>
      </c>
      <c r="U41" s="237">
        <v>21000</v>
      </c>
      <c r="V41" s="236">
        <v>18000</v>
      </c>
      <c r="W41" s="23">
        <f t="shared" si="16"/>
        <v>0.16666666666666674</v>
      </c>
      <c r="X41" s="237">
        <v>19000</v>
      </c>
      <c r="Y41" s="236">
        <v>19000</v>
      </c>
      <c r="Z41" s="23">
        <f t="shared" si="17"/>
        <v>0</v>
      </c>
      <c r="AA41" s="237">
        <v>17000</v>
      </c>
      <c r="AB41" s="236">
        <v>19000</v>
      </c>
      <c r="AC41" s="23">
        <f t="shared" si="18"/>
        <v>-0.10526315789473684</v>
      </c>
      <c r="AD41" s="237">
        <v>17000</v>
      </c>
      <c r="AE41" s="236">
        <v>19000</v>
      </c>
      <c r="AF41" s="23">
        <f t="shared" si="19"/>
        <v>-0.10526315789473684</v>
      </c>
      <c r="AG41" s="290"/>
      <c r="AH41" s="82"/>
    </row>
    <row r="42" spans="1:34" ht="15" x14ac:dyDescent="0.2">
      <c r="A42" s="235"/>
      <c r="B42" s="24" t="s">
        <v>214</v>
      </c>
      <c r="C42" s="236">
        <v>19000</v>
      </c>
      <c r="D42" s="236">
        <v>12000</v>
      </c>
      <c r="E42" s="26">
        <f t="shared" si="10"/>
        <v>0.58333333333333326</v>
      </c>
      <c r="F42" s="236">
        <v>19000</v>
      </c>
      <c r="G42" s="236">
        <v>12500</v>
      </c>
      <c r="H42" s="26">
        <f t="shared" si="11"/>
        <v>0.52</v>
      </c>
      <c r="I42" s="236">
        <v>19000</v>
      </c>
      <c r="J42" s="236">
        <v>13000</v>
      </c>
      <c r="K42" s="26">
        <f t="shared" si="12"/>
        <v>0.46153846153846145</v>
      </c>
      <c r="L42" s="237">
        <v>20500</v>
      </c>
      <c r="M42" s="236">
        <v>13500</v>
      </c>
      <c r="N42" s="26">
        <f t="shared" si="13"/>
        <v>0.5185185185185186</v>
      </c>
      <c r="O42" s="237">
        <v>22500</v>
      </c>
      <c r="P42" s="236">
        <v>14500</v>
      </c>
      <c r="Q42" s="26">
        <f t="shared" si="14"/>
        <v>0.55172413793103448</v>
      </c>
      <c r="R42" s="237">
        <v>23000</v>
      </c>
      <c r="S42" s="236">
        <v>17000</v>
      </c>
      <c r="T42" s="26">
        <f t="shared" si="15"/>
        <v>0.35294117647058831</v>
      </c>
      <c r="U42" s="237">
        <v>23000</v>
      </c>
      <c r="V42" s="236">
        <v>19000</v>
      </c>
      <c r="W42" s="26">
        <f t="shared" si="16"/>
        <v>0.21052631578947367</v>
      </c>
      <c r="X42" s="237">
        <v>21000</v>
      </c>
      <c r="Y42" s="236">
        <v>19000</v>
      </c>
      <c r="Z42" s="26">
        <f t="shared" si="17"/>
        <v>0.10526315789473695</v>
      </c>
      <c r="AA42" s="237">
        <v>19500</v>
      </c>
      <c r="AB42" s="236">
        <v>20000</v>
      </c>
      <c r="AC42" s="26">
        <f t="shared" si="18"/>
        <v>-2.5000000000000022E-2</v>
      </c>
      <c r="AD42" s="237">
        <v>19500</v>
      </c>
      <c r="AE42" s="236">
        <v>19000</v>
      </c>
      <c r="AF42" s="26">
        <f t="shared" si="19"/>
        <v>2.6315789473684292E-2</v>
      </c>
      <c r="AG42" s="290"/>
      <c r="AH42" s="82"/>
    </row>
    <row r="43" spans="1:34" ht="15" x14ac:dyDescent="0.2">
      <c r="A43" s="33" t="s">
        <v>98</v>
      </c>
      <c r="B43" s="21" t="s">
        <v>215</v>
      </c>
      <c r="C43" s="22">
        <v>19000</v>
      </c>
      <c r="D43" s="22">
        <v>12500</v>
      </c>
      <c r="E43" s="23">
        <f t="shared" si="10"/>
        <v>0.52</v>
      </c>
      <c r="F43" s="22">
        <v>19000</v>
      </c>
      <c r="G43" s="22">
        <v>12750</v>
      </c>
      <c r="H43" s="23">
        <f t="shared" si="11"/>
        <v>0.49019607843137258</v>
      </c>
      <c r="I43" s="22">
        <v>19000</v>
      </c>
      <c r="J43" s="22">
        <v>13000</v>
      </c>
      <c r="K43" s="23">
        <f t="shared" si="12"/>
        <v>0.46153846153846145</v>
      </c>
      <c r="L43" s="233">
        <v>20500</v>
      </c>
      <c r="M43" s="22">
        <v>14500</v>
      </c>
      <c r="N43" s="23">
        <f t="shared" si="13"/>
        <v>0.4137931034482758</v>
      </c>
      <c r="O43" s="233">
        <v>22000</v>
      </c>
      <c r="P43" s="22">
        <v>15500</v>
      </c>
      <c r="Q43" s="23">
        <f t="shared" si="14"/>
        <v>0.41935483870967749</v>
      </c>
      <c r="R43" s="233">
        <v>23000</v>
      </c>
      <c r="S43" s="22">
        <v>18500</v>
      </c>
      <c r="T43" s="23">
        <f t="shared" si="15"/>
        <v>0.2432432432432432</v>
      </c>
      <c r="U43" s="233">
        <v>23000</v>
      </c>
      <c r="V43" s="22">
        <v>19000</v>
      </c>
      <c r="W43" s="23">
        <f t="shared" si="16"/>
        <v>0.21052631578947367</v>
      </c>
      <c r="X43" s="233">
        <v>22500</v>
      </c>
      <c r="Y43" s="22">
        <v>19000</v>
      </c>
      <c r="Z43" s="23">
        <f t="shared" si="17"/>
        <v>0.18421052631578938</v>
      </c>
      <c r="AA43" s="233">
        <v>20000</v>
      </c>
      <c r="AB43" s="22">
        <v>20500</v>
      </c>
      <c r="AC43" s="23">
        <f t="shared" si="18"/>
        <v>-2.4390243902439046E-2</v>
      </c>
      <c r="AD43" s="233">
        <v>20000</v>
      </c>
      <c r="AE43" s="22">
        <v>20500</v>
      </c>
      <c r="AF43" s="23">
        <f t="shared" si="19"/>
        <v>-2.4390243902439046E-2</v>
      </c>
      <c r="AG43" s="290"/>
      <c r="AH43" s="88"/>
    </row>
    <row r="44" spans="1:34" ht="15" x14ac:dyDescent="0.2">
      <c r="A44" s="34"/>
      <c r="B44" s="24" t="s">
        <v>214</v>
      </c>
      <c r="C44" s="25">
        <v>21000</v>
      </c>
      <c r="D44" s="25">
        <v>13500</v>
      </c>
      <c r="E44" s="26">
        <f t="shared" si="10"/>
        <v>0.55555555555555558</v>
      </c>
      <c r="F44" s="25">
        <v>21000</v>
      </c>
      <c r="G44" s="25">
        <v>14250</v>
      </c>
      <c r="H44" s="26">
        <f t="shared" si="11"/>
        <v>0.47368421052631571</v>
      </c>
      <c r="I44" s="25">
        <v>21000</v>
      </c>
      <c r="J44" s="25">
        <v>15000</v>
      </c>
      <c r="K44" s="26">
        <f t="shared" si="12"/>
        <v>0.39999999999999991</v>
      </c>
      <c r="L44" s="234">
        <v>22500</v>
      </c>
      <c r="M44" s="25">
        <v>16000</v>
      </c>
      <c r="N44" s="26">
        <f t="shared" si="13"/>
        <v>0.40625</v>
      </c>
      <c r="O44" s="234">
        <v>23500</v>
      </c>
      <c r="P44" s="25">
        <v>17000</v>
      </c>
      <c r="Q44" s="26">
        <f t="shared" si="14"/>
        <v>0.38235294117647056</v>
      </c>
      <c r="R44" s="234">
        <v>24000</v>
      </c>
      <c r="S44" s="25">
        <v>19000</v>
      </c>
      <c r="T44" s="26">
        <f t="shared" si="15"/>
        <v>0.26315789473684204</v>
      </c>
      <c r="U44" s="234">
        <v>24000</v>
      </c>
      <c r="V44" s="25">
        <v>20000</v>
      </c>
      <c r="W44" s="26">
        <f t="shared" si="16"/>
        <v>0.19999999999999996</v>
      </c>
      <c r="X44" s="234">
        <v>23500</v>
      </c>
      <c r="Y44" s="25">
        <v>21000</v>
      </c>
      <c r="Z44" s="26">
        <f t="shared" si="17"/>
        <v>0.11904761904761907</v>
      </c>
      <c r="AA44" s="234">
        <v>21000</v>
      </c>
      <c r="AB44" s="25">
        <v>21000</v>
      </c>
      <c r="AC44" s="26">
        <f t="shared" si="18"/>
        <v>0</v>
      </c>
      <c r="AD44" s="234">
        <v>21000</v>
      </c>
      <c r="AE44" s="25">
        <v>22000</v>
      </c>
      <c r="AF44" s="26">
        <f t="shared" si="19"/>
        <v>-4.5454545454545414E-2</v>
      </c>
      <c r="AG44" s="290"/>
      <c r="AH44" s="82"/>
    </row>
    <row r="45" spans="1:34" ht="15" x14ac:dyDescent="0.2">
      <c r="A45" s="33" t="s">
        <v>99</v>
      </c>
      <c r="B45" s="21" t="s">
        <v>215</v>
      </c>
      <c r="C45" s="22">
        <v>19000</v>
      </c>
      <c r="D45" s="22">
        <v>13000</v>
      </c>
      <c r="E45" s="23">
        <f t="shared" si="10"/>
        <v>0.46153846153846145</v>
      </c>
      <c r="F45" s="22">
        <v>19000</v>
      </c>
      <c r="G45" s="22">
        <v>13000</v>
      </c>
      <c r="H45" s="23">
        <f t="shared" si="11"/>
        <v>0.46153846153846145</v>
      </c>
      <c r="I45" s="22">
        <v>19000</v>
      </c>
      <c r="J45" s="22">
        <v>13000</v>
      </c>
      <c r="K45" s="23">
        <f t="shared" si="12"/>
        <v>0.46153846153846145</v>
      </c>
      <c r="L45" s="233">
        <v>20500</v>
      </c>
      <c r="M45" s="22">
        <v>14000</v>
      </c>
      <c r="N45" s="23">
        <f t="shared" si="13"/>
        <v>0.46428571428571419</v>
      </c>
      <c r="O45" s="233">
        <v>22000</v>
      </c>
      <c r="P45" s="22">
        <v>15000</v>
      </c>
      <c r="Q45" s="23">
        <f t="shared" si="14"/>
        <v>0.46666666666666656</v>
      </c>
      <c r="R45" s="233">
        <v>23000</v>
      </c>
      <c r="S45" s="22">
        <v>20000</v>
      </c>
      <c r="T45" s="23">
        <f t="shared" si="15"/>
        <v>0.14999999999999991</v>
      </c>
      <c r="U45" s="233">
        <v>23000</v>
      </c>
      <c r="V45" s="22">
        <v>19500</v>
      </c>
      <c r="W45" s="23">
        <f t="shared" si="16"/>
        <v>0.17948717948717952</v>
      </c>
      <c r="X45" s="233">
        <v>23000</v>
      </c>
      <c r="Y45" s="22">
        <v>19500</v>
      </c>
      <c r="Z45" s="23">
        <f t="shared" si="17"/>
        <v>0.17948717948717952</v>
      </c>
      <c r="AA45" s="233">
        <v>20000</v>
      </c>
      <c r="AB45" s="22">
        <v>20000</v>
      </c>
      <c r="AC45" s="23">
        <f t="shared" si="18"/>
        <v>0</v>
      </c>
      <c r="AD45" s="233">
        <v>20000</v>
      </c>
      <c r="AE45" s="22">
        <v>20000</v>
      </c>
      <c r="AF45" s="23">
        <f t="shared" si="19"/>
        <v>0</v>
      </c>
      <c r="AG45" s="290"/>
      <c r="AH45" s="82"/>
    </row>
    <row r="46" spans="1:34" ht="15" x14ac:dyDescent="0.2">
      <c r="A46" s="34"/>
      <c r="B46" s="24" t="s">
        <v>214</v>
      </c>
      <c r="C46" s="25">
        <v>21000</v>
      </c>
      <c r="D46" s="25">
        <v>13000</v>
      </c>
      <c r="E46" s="26">
        <f t="shared" si="10"/>
        <v>0.61538461538461542</v>
      </c>
      <c r="F46" s="25">
        <v>21000</v>
      </c>
      <c r="G46" s="25">
        <v>13500</v>
      </c>
      <c r="H46" s="26">
        <f t="shared" si="11"/>
        <v>0.55555555555555558</v>
      </c>
      <c r="I46" s="25">
        <v>21000</v>
      </c>
      <c r="J46" s="25">
        <v>14000</v>
      </c>
      <c r="K46" s="26">
        <f t="shared" si="12"/>
        <v>0.5</v>
      </c>
      <c r="L46" s="234">
        <v>21000</v>
      </c>
      <c r="M46" s="25">
        <v>14500</v>
      </c>
      <c r="N46" s="26">
        <f t="shared" si="13"/>
        <v>0.44827586206896552</v>
      </c>
      <c r="O46" s="234">
        <v>22500</v>
      </c>
      <c r="P46" s="25">
        <v>16500</v>
      </c>
      <c r="Q46" s="26">
        <f t="shared" si="14"/>
        <v>0.36363636363636354</v>
      </c>
      <c r="R46" s="234">
        <v>23000</v>
      </c>
      <c r="S46" s="25">
        <v>20000</v>
      </c>
      <c r="T46" s="26">
        <f t="shared" si="15"/>
        <v>0.14999999999999991</v>
      </c>
      <c r="U46" s="234">
        <v>23000</v>
      </c>
      <c r="V46" s="25">
        <v>21000</v>
      </c>
      <c r="W46" s="26">
        <f t="shared" si="16"/>
        <v>9.5238095238095344E-2</v>
      </c>
      <c r="X46" s="234">
        <v>23000</v>
      </c>
      <c r="Y46" s="25">
        <v>21000</v>
      </c>
      <c r="Z46" s="26">
        <f t="shared" si="17"/>
        <v>9.5238095238095344E-2</v>
      </c>
      <c r="AA46" s="234">
        <v>21500</v>
      </c>
      <c r="AB46" s="25">
        <v>21000</v>
      </c>
      <c r="AC46" s="26">
        <f t="shared" si="18"/>
        <v>2.3809523809523725E-2</v>
      </c>
      <c r="AD46" s="234">
        <v>21500</v>
      </c>
      <c r="AE46" s="25">
        <v>21000</v>
      </c>
      <c r="AF46" s="26">
        <f t="shared" si="19"/>
        <v>2.3809523809523725E-2</v>
      </c>
      <c r="AG46" s="290"/>
      <c r="AH46" s="82"/>
    </row>
    <row r="47" spans="1:34" ht="15" x14ac:dyDescent="0.2">
      <c r="A47" s="33" t="s">
        <v>100</v>
      </c>
      <c r="B47" s="21" t="s">
        <v>215</v>
      </c>
      <c r="C47" s="22">
        <v>14500</v>
      </c>
      <c r="D47" s="22">
        <v>8500</v>
      </c>
      <c r="E47" s="23">
        <f t="shared" si="10"/>
        <v>0.70588235294117641</v>
      </c>
      <c r="F47" s="22">
        <v>14500</v>
      </c>
      <c r="G47" s="22">
        <v>9250</v>
      </c>
      <c r="H47" s="23">
        <f t="shared" si="11"/>
        <v>0.56756756756756754</v>
      </c>
      <c r="I47" s="22">
        <v>14500</v>
      </c>
      <c r="J47" s="22">
        <v>10000</v>
      </c>
      <c r="K47" s="23">
        <f t="shared" si="12"/>
        <v>0.44999999999999996</v>
      </c>
      <c r="L47" s="233">
        <v>15000</v>
      </c>
      <c r="M47" s="22">
        <v>9500</v>
      </c>
      <c r="N47" s="23">
        <f t="shared" si="13"/>
        <v>0.57894736842105265</v>
      </c>
      <c r="O47" s="233">
        <v>16250</v>
      </c>
      <c r="P47" s="22">
        <v>9500</v>
      </c>
      <c r="Q47" s="23">
        <f t="shared" si="14"/>
        <v>0.71052631578947367</v>
      </c>
      <c r="R47" s="233">
        <v>16500</v>
      </c>
      <c r="S47" s="22">
        <v>12000</v>
      </c>
      <c r="T47" s="23">
        <f t="shared" si="15"/>
        <v>0.375</v>
      </c>
      <c r="U47" s="233">
        <v>15000</v>
      </c>
      <c r="V47" s="22">
        <v>15000</v>
      </c>
      <c r="W47" s="23">
        <f t="shared" si="16"/>
        <v>0</v>
      </c>
      <c r="X47" s="233">
        <v>14000</v>
      </c>
      <c r="Y47" s="22">
        <v>15000</v>
      </c>
      <c r="Z47" s="23">
        <f t="shared" si="17"/>
        <v>-6.6666666666666652E-2</v>
      </c>
      <c r="AA47" s="233">
        <v>12000</v>
      </c>
      <c r="AB47" s="22">
        <v>16000</v>
      </c>
      <c r="AC47" s="23">
        <f t="shared" si="18"/>
        <v>-0.25</v>
      </c>
      <c r="AD47" s="233">
        <v>12000</v>
      </c>
      <c r="AE47" s="22">
        <v>15000</v>
      </c>
      <c r="AF47" s="23">
        <f t="shared" si="19"/>
        <v>-0.19999999999999996</v>
      </c>
      <c r="AG47" s="290"/>
      <c r="AH47" s="82"/>
    </row>
    <row r="48" spans="1:34" ht="15" x14ac:dyDescent="0.2">
      <c r="A48" s="33" t="s">
        <v>63</v>
      </c>
      <c r="B48" s="21" t="s">
        <v>215</v>
      </c>
      <c r="C48" s="22">
        <v>13500</v>
      </c>
      <c r="D48" s="22">
        <v>6750</v>
      </c>
      <c r="E48" s="23">
        <f t="shared" si="10"/>
        <v>1</v>
      </c>
      <c r="F48" s="22">
        <v>13500</v>
      </c>
      <c r="G48" s="22">
        <v>7250</v>
      </c>
      <c r="H48" s="23">
        <f t="shared" si="11"/>
        <v>0.86206896551724133</v>
      </c>
      <c r="I48" s="22">
        <v>13500</v>
      </c>
      <c r="J48" s="22">
        <v>7750</v>
      </c>
      <c r="K48" s="23">
        <f t="shared" si="12"/>
        <v>0.74193548387096775</v>
      </c>
      <c r="L48" s="233">
        <v>14250</v>
      </c>
      <c r="M48" s="22">
        <v>9000</v>
      </c>
      <c r="N48" s="23">
        <f t="shared" si="13"/>
        <v>0.58333333333333326</v>
      </c>
      <c r="O48" s="233">
        <v>13000</v>
      </c>
      <c r="P48" s="22">
        <v>10750</v>
      </c>
      <c r="Q48" s="23">
        <f t="shared" si="14"/>
        <v>0.20930232558139528</v>
      </c>
      <c r="R48" s="233">
        <v>12500</v>
      </c>
      <c r="S48" s="22">
        <v>11000</v>
      </c>
      <c r="T48" s="23">
        <f t="shared" si="15"/>
        <v>0.13636363636363646</v>
      </c>
      <c r="U48" s="233">
        <v>11000</v>
      </c>
      <c r="V48" s="22">
        <v>12000</v>
      </c>
      <c r="W48" s="23">
        <f t="shared" si="16"/>
        <v>-8.333333333333337E-2</v>
      </c>
      <c r="X48" s="233">
        <v>10000</v>
      </c>
      <c r="Y48" s="22">
        <v>12500</v>
      </c>
      <c r="Z48" s="23">
        <f t="shared" si="17"/>
        <v>-0.19999999999999996</v>
      </c>
      <c r="AA48" s="233">
        <v>9500</v>
      </c>
      <c r="AB48" s="22">
        <v>12500</v>
      </c>
      <c r="AC48" s="23">
        <f t="shared" si="18"/>
        <v>-0.24</v>
      </c>
      <c r="AD48" s="233">
        <v>9500</v>
      </c>
      <c r="AE48" s="22">
        <v>13000</v>
      </c>
      <c r="AF48" s="23">
        <f t="shared" si="19"/>
        <v>-0.26923076923076927</v>
      </c>
      <c r="AG48" s="290"/>
      <c r="AH48" s="82"/>
    </row>
    <row r="49" spans="1:34" ht="15" x14ac:dyDescent="0.2">
      <c r="A49" s="253" t="s">
        <v>217</v>
      </c>
      <c r="B49" s="350"/>
      <c r="C49" s="259"/>
      <c r="D49" s="351"/>
      <c r="E49" s="352"/>
      <c r="F49" s="351"/>
      <c r="G49" s="351"/>
      <c r="H49" s="352"/>
      <c r="I49" s="351"/>
      <c r="J49" s="351"/>
      <c r="K49" s="352"/>
      <c r="L49" s="351"/>
      <c r="M49" s="351"/>
      <c r="N49" s="352"/>
      <c r="O49" s="351"/>
      <c r="P49" s="351"/>
      <c r="Q49" s="352"/>
      <c r="R49" s="351"/>
      <c r="S49" s="351"/>
      <c r="T49" s="352"/>
      <c r="U49" s="82"/>
      <c r="V49" s="299"/>
      <c r="W49" s="352"/>
      <c r="X49" s="82"/>
      <c r="Y49" s="299"/>
      <c r="Z49" s="352"/>
      <c r="AA49" s="82"/>
      <c r="AB49" s="299"/>
      <c r="AC49" s="352"/>
      <c r="AD49" s="348"/>
      <c r="AE49" s="348"/>
      <c r="AF49" s="352"/>
      <c r="AG49" s="290"/>
      <c r="AH49" s="82"/>
    </row>
    <row r="50" spans="1:34" ht="15" x14ac:dyDescent="0.2">
      <c r="A50" s="33" t="s">
        <v>101</v>
      </c>
      <c r="B50" s="21" t="s">
        <v>215</v>
      </c>
      <c r="C50" s="22">
        <v>17000</v>
      </c>
      <c r="D50" s="22">
        <v>7000</v>
      </c>
      <c r="E50" s="23">
        <f t="shared" ref="E50:E57" si="20">C50/D50-1</f>
        <v>1.4285714285714284</v>
      </c>
      <c r="F50" s="22">
        <v>17000</v>
      </c>
      <c r="G50" s="22">
        <v>8750</v>
      </c>
      <c r="H50" s="23">
        <f t="shared" ref="H50:H57" si="21">F50/G50-1</f>
        <v>0.94285714285714284</v>
      </c>
      <c r="I50" s="22">
        <v>17000</v>
      </c>
      <c r="J50" s="22">
        <v>10500</v>
      </c>
      <c r="K50" s="23">
        <f t="shared" ref="K50:K57" si="22">I50/J50-1</f>
        <v>0.61904761904761907</v>
      </c>
      <c r="L50" s="233">
        <v>20000</v>
      </c>
      <c r="M50" s="22">
        <v>13500</v>
      </c>
      <c r="N50" s="23">
        <f t="shared" ref="N50:N57" si="23">L50/M50-1</f>
        <v>0.4814814814814814</v>
      </c>
      <c r="O50" s="233">
        <v>22000</v>
      </c>
      <c r="P50" s="22">
        <v>15000</v>
      </c>
      <c r="Q50" s="23">
        <f t="shared" ref="Q50:Q57" si="24">O50/P50-1</f>
        <v>0.46666666666666656</v>
      </c>
      <c r="R50" s="233">
        <v>23000</v>
      </c>
      <c r="S50" s="22">
        <v>16500</v>
      </c>
      <c r="T50" s="23">
        <f t="shared" ref="T50:T57" si="25">R50/S50-1</f>
        <v>0.39393939393939403</v>
      </c>
      <c r="U50" s="233">
        <v>23000</v>
      </c>
      <c r="V50" s="22">
        <v>17000</v>
      </c>
      <c r="W50" s="23">
        <f t="shared" ref="W50:W57" si="26">U50/V50-1</f>
        <v>0.35294117647058831</v>
      </c>
      <c r="X50" s="233">
        <v>21000</v>
      </c>
      <c r="Y50" s="22">
        <v>18250</v>
      </c>
      <c r="Z50" s="23">
        <f t="shared" ref="Z50:Z57" si="27">X50/Y50-1</f>
        <v>0.15068493150684925</v>
      </c>
      <c r="AA50" s="233">
        <v>19000</v>
      </c>
      <c r="AB50" s="22">
        <v>19000</v>
      </c>
      <c r="AC50" s="23">
        <f>AA50/AB50-1</f>
        <v>0</v>
      </c>
      <c r="AD50" s="233">
        <v>18000</v>
      </c>
      <c r="AE50" s="22">
        <v>19000</v>
      </c>
      <c r="AF50" s="23">
        <f t="shared" ref="AF50:AF57" si="28">AD50/AE50-1</f>
        <v>-5.2631578947368474E-2</v>
      </c>
      <c r="AG50" s="290"/>
      <c r="AH50" s="82"/>
    </row>
    <row r="51" spans="1:34" ht="15" x14ac:dyDescent="0.2">
      <c r="A51" s="34"/>
      <c r="B51" s="24" t="s">
        <v>214</v>
      </c>
      <c r="C51" s="25">
        <v>19000</v>
      </c>
      <c r="D51" s="25">
        <v>10500</v>
      </c>
      <c r="E51" s="26">
        <f t="shared" si="20"/>
        <v>0.80952380952380953</v>
      </c>
      <c r="F51" s="25">
        <v>19000</v>
      </c>
      <c r="G51" s="25">
        <v>11000</v>
      </c>
      <c r="H51" s="26">
        <f t="shared" si="21"/>
        <v>0.72727272727272729</v>
      </c>
      <c r="I51" s="25">
        <v>20000</v>
      </c>
      <c r="J51" s="25">
        <v>12000</v>
      </c>
      <c r="K51" s="26">
        <f t="shared" si="22"/>
        <v>0.66666666666666674</v>
      </c>
      <c r="L51" s="234">
        <v>22000</v>
      </c>
      <c r="M51" s="25">
        <v>14000</v>
      </c>
      <c r="N51" s="26">
        <f t="shared" si="23"/>
        <v>0.5714285714285714</v>
      </c>
      <c r="O51" s="234">
        <v>22500</v>
      </c>
      <c r="P51" s="25">
        <v>16000</v>
      </c>
      <c r="Q51" s="26">
        <f t="shared" si="24"/>
        <v>0.40625</v>
      </c>
      <c r="R51" s="234">
        <v>24000</v>
      </c>
      <c r="S51" s="25">
        <v>17250</v>
      </c>
      <c r="T51" s="26">
        <f t="shared" si="25"/>
        <v>0.39130434782608692</v>
      </c>
      <c r="U51" s="234">
        <v>24000</v>
      </c>
      <c r="V51" s="25">
        <v>19000</v>
      </c>
      <c r="W51" s="26">
        <f t="shared" si="26"/>
        <v>0.26315789473684204</v>
      </c>
      <c r="X51" s="234">
        <v>23500</v>
      </c>
      <c r="Y51" s="25">
        <v>20500</v>
      </c>
      <c r="Z51" s="26">
        <f t="shared" si="27"/>
        <v>0.14634146341463405</v>
      </c>
      <c r="AA51" s="234">
        <v>22000</v>
      </c>
      <c r="AB51" s="25">
        <v>20500</v>
      </c>
      <c r="AC51" s="26">
        <f>AA51/AB51-1</f>
        <v>7.3170731707317138E-2</v>
      </c>
      <c r="AD51" s="234">
        <v>21000</v>
      </c>
      <c r="AE51" s="25">
        <v>21000</v>
      </c>
      <c r="AF51" s="26">
        <f t="shared" si="28"/>
        <v>0</v>
      </c>
      <c r="AG51" s="290"/>
      <c r="AH51" s="88"/>
    </row>
    <row r="52" spans="1:34" ht="15" x14ac:dyDescent="0.2">
      <c r="A52" s="33" t="s">
        <v>102</v>
      </c>
      <c r="B52" s="21" t="s">
        <v>215</v>
      </c>
      <c r="C52" s="22">
        <v>21000</v>
      </c>
      <c r="D52" s="22">
        <v>9000</v>
      </c>
      <c r="E52" s="23">
        <f t="shared" si="20"/>
        <v>1.3333333333333335</v>
      </c>
      <c r="F52" s="22">
        <v>21000</v>
      </c>
      <c r="G52" s="22">
        <v>10250</v>
      </c>
      <c r="H52" s="23">
        <f t="shared" si="21"/>
        <v>1.0487804878048781</v>
      </c>
      <c r="I52" s="22">
        <v>22500</v>
      </c>
      <c r="J52" s="22">
        <v>12000</v>
      </c>
      <c r="K52" s="23">
        <f t="shared" si="22"/>
        <v>0.875</v>
      </c>
      <c r="L52" s="233">
        <v>23500</v>
      </c>
      <c r="M52" s="22">
        <v>14000</v>
      </c>
      <c r="N52" s="23">
        <f t="shared" si="23"/>
        <v>0.6785714285714286</v>
      </c>
      <c r="O52" s="233">
        <v>24500</v>
      </c>
      <c r="P52" s="22">
        <v>15000</v>
      </c>
      <c r="Q52" s="23">
        <f t="shared" si="24"/>
        <v>0.6333333333333333</v>
      </c>
      <c r="R52" s="233">
        <v>25000</v>
      </c>
      <c r="S52" s="22">
        <v>18500</v>
      </c>
      <c r="T52" s="23">
        <f t="shared" si="25"/>
        <v>0.35135135135135132</v>
      </c>
      <c r="U52" s="233">
        <v>26000</v>
      </c>
      <c r="V52" s="22">
        <v>19500</v>
      </c>
      <c r="W52" s="23">
        <f t="shared" si="26"/>
        <v>0.33333333333333326</v>
      </c>
      <c r="X52" s="233">
        <v>25000</v>
      </c>
      <c r="Y52" s="22">
        <v>19500</v>
      </c>
      <c r="Z52" s="23">
        <f t="shared" si="27"/>
        <v>0.28205128205128216</v>
      </c>
      <c r="AA52" s="233">
        <v>23500</v>
      </c>
      <c r="AB52" s="22">
        <v>20000</v>
      </c>
      <c r="AC52" s="23">
        <f>AA52/AB52-1</f>
        <v>0.17500000000000004</v>
      </c>
      <c r="AD52" s="233">
        <v>23500</v>
      </c>
      <c r="AE52" s="22">
        <v>19500</v>
      </c>
      <c r="AF52" s="23">
        <f t="shared" si="28"/>
        <v>0.20512820512820507</v>
      </c>
      <c r="AG52" s="288"/>
      <c r="AH52" s="82"/>
    </row>
    <row r="53" spans="1:34" ht="15" x14ac:dyDescent="0.2">
      <c r="A53" s="34"/>
      <c r="B53" s="24" t="s">
        <v>214</v>
      </c>
      <c r="C53" s="25">
        <v>21000</v>
      </c>
      <c r="D53" s="25">
        <v>11000</v>
      </c>
      <c r="E53" s="26">
        <f t="shared" si="20"/>
        <v>0.90909090909090917</v>
      </c>
      <c r="F53" s="25">
        <v>21000</v>
      </c>
      <c r="G53" s="25">
        <v>12250</v>
      </c>
      <c r="H53" s="26">
        <f t="shared" si="21"/>
        <v>0.71428571428571419</v>
      </c>
      <c r="I53" s="25">
        <v>22500</v>
      </c>
      <c r="J53" s="25">
        <v>13500</v>
      </c>
      <c r="K53" s="26">
        <f t="shared" si="22"/>
        <v>0.66666666666666674</v>
      </c>
      <c r="L53" s="234">
        <v>26000</v>
      </c>
      <c r="M53" s="25">
        <v>15000</v>
      </c>
      <c r="N53" s="26">
        <f t="shared" si="23"/>
        <v>0.73333333333333339</v>
      </c>
      <c r="O53" s="234">
        <v>25500</v>
      </c>
      <c r="P53" s="25">
        <v>17500</v>
      </c>
      <c r="Q53" s="26">
        <f t="shared" si="24"/>
        <v>0.45714285714285707</v>
      </c>
      <c r="R53" s="234">
        <v>26000</v>
      </c>
      <c r="S53" s="25">
        <v>19000</v>
      </c>
      <c r="T53" s="26">
        <f t="shared" si="25"/>
        <v>0.36842105263157898</v>
      </c>
      <c r="U53" s="234">
        <v>27000</v>
      </c>
      <c r="V53" s="25">
        <v>21500</v>
      </c>
      <c r="W53" s="26">
        <f t="shared" si="26"/>
        <v>0.2558139534883721</v>
      </c>
      <c r="X53" s="234">
        <v>25000</v>
      </c>
      <c r="Y53" s="25">
        <v>21500</v>
      </c>
      <c r="Z53" s="26">
        <f t="shared" si="27"/>
        <v>0.16279069767441867</v>
      </c>
      <c r="AA53" s="234">
        <v>24500</v>
      </c>
      <c r="AB53" s="25">
        <v>21500</v>
      </c>
      <c r="AC53" s="26">
        <f>AA53/AB53-1</f>
        <v>0.13953488372093026</v>
      </c>
      <c r="AD53" s="234">
        <v>24500</v>
      </c>
      <c r="AE53" s="25">
        <v>22000</v>
      </c>
      <c r="AF53" s="26">
        <f t="shared" si="28"/>
        <v>0.11363636363636354</v>
      </c>
      <c r="AG53" s="288"/>
      <c r="AH53" s="82"/>
    </row>
    <row r="54" spans="1:34" ht="15" x14ac:dyDescent="0.2">
      <c r="A54" s="33" t="s">
        <v>64</v>
      </c>
      <c r="B54" s="21" t="s">
        <v>215</v>
      </c>
      <c r="C54" s="22">
        <v>15500</v>
      </c>
      <c r="D54" s="22">
        <v>7000</v>
      </c>
      <c r="E54" s="23">
        <f t="shared" si="20"/>
        <v>1.2142857142857144</v>
      </c>
      <c r="F54" s="22">
        <v>15500</v>
      </c>
      <c r="G54" s="22">
        <v>8750</v>
      </c>
      <c r="H54" s="23">
        <f t="shared" si="21"/>
        <v>0.77142857142857135</v>
      </c>
      <c r="I54" s="22">
        <v>15500</v>
      </c>
      <c r="J54" s="22">
        <v>10500</v>
      </c>
      <c r="K54" s="23">
        <f t="shared" si="22"/>
        <v>0.47619047619047628</v>
      </c>
      <c r="L54" s="233">
        <v>16750</v>
      </c>
      <c r="M54" s="22">
        <v>11000</v>
      </c>
      <c r="N54" s="23">
        <f t="shared" si="23"/>
        <v>0.52272727272727271</v>
      </c>
      <c r="O54" s="233">
        <v>16750</v>
      </c>
      <c r="P54" s="22">
        <v>11000</v>
      </c>
      <c r="Q54" s="23">
        <f t="shared" si="24"/>
        <v>0.52272727272727271</v>
      </c>
      <c r="R54" s="233">
        <v>17000</v>
      </c>
      <c r="S54" s="22">
        <v>15000</v>
      </c>
      <c r="T54" s="23">
        <f t="shared" si="25"/>
        <v>0.1333333333333333</v>
      </c>
      <c r="U54" s="233">
        <v>16000</v>
      </c>
      <c r="V54" s="22">
        <v>16500</v>
      </c>
      <c r="W54" s="23">
        <f t="shared" si="26"/>
        <v>-3.0303030303030276E-2</v>
      </c>
      <c r="X54" s="233">
        <v>13500</v>
      </c>
      <c r="Y54" s="22">
        <v>16000</v>
      </c>
      <c r="Z54" s="23">
        <f t="shared" si="27"/>
        <v>-0.15625</v>
      </c>
      <c r="AA54" s="233">
        <v>12000</v>
      </c>
      <c r="AB54" s="22">
        <v>16000</v>
      </c>
      <c r="AC54" s="23">
        <f>AA54/AB54-1</f>
        <v>-0.25</v>
      </c>
      <c r="AD54" s="233">
        <v>12000</v>
      </c>
      <c r="AE54" s="22">
        <v>15000</v>
      </c>
      <c r="AF54" s="23">
        <f t="shared" si="28"/>
        <v>-0.19999999999999996</v>
      </c>
      <c r="AG54" s="288"/>
      <c r="AH54" s="82"/>
    </row>
    <row r="55" spans="1:34" ht="15" x14ac:dyDescent="0.2">
      <c r="A55" s="34"/>
      <c r="B55" s="24" t="s">
        <v>214</v>
      </c>
      <c r="C55" s="25">
        <v>15500</v>
      </c>
      <c r="D55" s="25">
        <v>10250</v>
      </c>
      <c r="E55" s="26">
        <f t="shared" si="20"/>
        <v>0.51219512195121952</v>
      </c>
      <c r="F55" s="25">
        <v>15500</v>
      </c>
      <c r="G55" s="25">
        <v>10750</v>
      </c>
      <c r="H55" s="26">
        <f t="shared" si="21"/>
        <v>0.44186046511627897</v>
      </c>
      <c r="I55" s="25">
        <v>16000</v>
      </c>
      <c r="J55" s="25">
        <v>11500</v>
      </c>
      <c r="K55" s="26">
        <f t="shared" si="22"/>
        <v>0.39130434782608692</v>
      </c>
      <c r="L55" s="234">
        <v>17000</v>
      </c>
      <c r="M55" s="25">
        <v>11500</v>
      </c>
      <c r="N55" s="26">
        <f t="shared" si="23"/>
        <v>0.47826086956521729</v>
      </c>
      <c r="O55" s="234">
        <v>17500</v>
      </c>
      <c r="P55" s="25">
        <v>12000</v>
      </c>
      <c r="Q55" s="26">
        <f t="shared" si="24"/>
        <v>0.45833333333333326</v>
      </c>
      <c r="R55" s="234">
        <v>17500</v>
      </c>
      <c r="S55" s="25">
        <v>16000</v>
      </c>
      <c r="T55" s="26">
        <f t="shared" si="25"/>
        <v>9.375E-2</v>
      </c>
      <c r="U55" s="234">
        <v>16500</v>
      </c>
      <c r="V55" s="25">
        <v>17500</v>
      </c>
      <c r="W55" s="26">
        <f t="shared" si="26"/>
        <v>-5.7142857142857162E-2</v>
      </c>
      <c r="X55" s="234">
        <v>15000</v>
      </c>
      <c r="Y55" s="25" t="s">
        <v>299</v>
      </c>
      <c r="Z55" s="26"/>
      <c r="AA55" s="234">
        <v>13500</v>
      </c>
      <c r="AB55" s="25" t="s">
        <v>299</v>
      </c>
      <c r="AC55" s="26"/>
      <c r="AD55" s="234">
        <v>13500</v>
      </c>
      <c r="AE55" s="25">
        <v>15500</v>
      </c>
      <c r="AF55" s="26">
        <f t="shared" si="28"/>
        <v>-0.12903225806451613</v>
      </c>
      <c r="AG55" s="288"/>
      <c r="AH55" s="82"/>
    </row>
    <row r="56" spans="1:34" ht="15" x14ac:dyDescent="0.2">
      <c r="A56" s="33" t="s">
        <v>103</v>
      </c>
      <c r="B56" s="21" t="s">
        <v>215</v>
      </c>
      <c r="C56" s="22">
        <v>13250</v>
      </c>
      <c r="D56" s="22">
        <v>6500</v>
      </c>
      <c r="E56" s="23">
        <f t="shared" si="20"/>
        <v>1.0384615384615383</v>
      </c>
      <c r="F56" s="22">
        <v>13250</v>
      </c>
      <c r="G56" s="22">
        <v>7250</v>
      </c>
      <c r="H56" s="23">
        <f t="shared" si="21"/>
        <v>0.82758620689655182</v>
      </c>
      <c r="I56" s="22">
        <v>13000</v>
      </c>
      <c r="J56" s="22">
        <v>8000</v>
      </c>
      <c r="K56" s="23">
        <f t="shared" si="22"/>
        <v>0.625</v>
      </c>
      <c r="L56" s="233">
        <v>14500</v>
      </c>
      <c r="M56" s="22">
        <v>8500</v>
      </c>
      <c r="N56" s="23">
        <f t="shared" si="23"/>
        <v>0.70588235294117641</v>
      </c>
      <c r="O56" s="233">
        <v>14500</v>
      </c>
      <c r="P56" s="22">
        <v>9500</v>
      </c>
      <c r="Q56" s="23">
        <f t="shared" si="24"/>
        <v>0.52631578947368429</v>
      </c>
      <c r="R56" s="233">
        <v>15000</v>
      </c>
      <c r="S56" s="22">
        <v>13500</v>
      </c>
      <c r="T56" s="23">
        <f t="shared" si="25"/>
        <v>0.11111111111111116</v>
      </c>
      <c r="U56" s="233">
        <v>14000</v>
      </c>
      <c r="V56" s="22">
        <v>12000</v>
      </c>
      <c r="W56" s="23">
        <f t="shared" si="26"/>
        <v>0.16666666666666674</v>
      </c>
      <c r="X56" s="233">
        <v>12000</v>
      </c>
      <c r="Y56" s="22">
        <v>12500</v>
      </c>
      <c r="Z56" s="23">
        <f t="shared" si="27"/>
        <v>-4.0000000000000036E-2</v>
      </c>
      <c r="AA56" s="233">
        <v>11000</v>
      </c>
      <c r="AB56" s="22">
        <v>12500</v>
      </c>
      <c r="AC56" s="23">
        <f>AA56/AB56-1</f>
        <v>-0.12</v>
      </c>
      <c r="AD56" s="233">
        <v>11000</v>
      </c>
      <c r="AE56" s="22">
        <v>13000</v>
      </c>
      <c r="AF56" s="23">
        <f t="shared" si="28"/>
        <v>-0.15384615384615385</v>
      </c>
      <c r="AG56" s="288"/>
      <c r="AH56" s="82"/>
    </row>
    <row r="57" spans="1:34" ht="15" x14ac:dyDescent="0.2">
      <c r="A57" s="76" t="s">
        <v>82</v>
      </c>
      <c r="B57" s="20" t="s">
        <v>215</v>
      </c>
      <c r="C57" s="238">
        <v>13500</v>
      </c>
      <c r="D57" s="238">
        <v>7000</v>
      </c>
      <c r="E57" s="239">
        <f t="shared" si="20"/>
        <v>0.9285714285714286</v>
      </c>
      <c r="F57" s="238">
        <v>13500</v>
      </c>
      <c r="G57" s="238">
        <v>8000</v>
      </c>
      <c r="H57" s="239">
        <f t="shared" si="21"/>
        <v>0.6875</v>
      </c>
      <c r="I57" s="238">
        <v>13000</v>
      </c>
      <c r="J57" s="238">
        <v>9000</v>
      </c>
      <c r="K57" s="239">
        <f t="shared" si="22"/>
        <v>0.44444444444444442</v>
      </c>
      <c r="L57" s="240">
        <v>14500</v>
      </c>
      <c r="M57" s="238">
        <v>8500</v>
      </c>
      <c r="N57" s="239">
        <f t="shared" si="23"/>
        <v>0.70588235294117641</v>
      </c>
      <c r="O57" s="240">
        <v>14500</v>
      </c>
      <c r="P57" s="238">
        <v>9500</v>
      </c>
      <c r="Q57" s="239">
        <f t="shared" si="24"/>
        <v>0.52631578947368429</v>
      </c>
      <c r="R57" s="240">
        <v>15000</v>
      </c>
      <c r="S57" s="238">
        <v>14500</v>
      </c>
      <c r="T57" s="239">
        <f t="shared" si="25"/>
        <v>3.4482758620689724E-2</v>
      </c>
      <c r="U57" s="240">
        <v>14000</v>
      </c>
      <c r="V57" s="238">
        <v>13000</v>
      </c>
      <c r="W57" s="239">
        <f t="shared" si="26"/>
        <v>7.6923076923076872E-2</v>
      </c>
      <c r="X57" s="240">
        <v>12000</v>
      </c>
      <c r="Y57" s="238">
        <v>13000</v>
      </c>
      <c r="Z57" s="239">
        <f t="shared" si="27"/>
        <v>-7.6923076923076872E-2</v>
      </c>
      <c r="AA57" s="240">
        <v>11000</v>
      </c>
      <c r="AB57" s="238">
        <v>13000</v>
      </c>
      <c r="AC57" s="239">
        <f>AA57/AB57-1</f>
        <v>-0.15384615384615385</v>
      </c>
      <c r="AD57" s="240">
        <v>11000</v>
      </c>
      <c r="AE57" s="238">
        <v>13000</v>
      </c>
      <c r="AF57" s="239">
        <f t="shared" si="28"/>
        <v>-0.15384615384615385</v>
      </c>
      <c r="AG57" s="288"/>
      <c r="AH57" s="82"/>
    </row>
    <row r="58" spans="1:34" ht="15" x14ac:dyDescent="0.2">
      <c r="A58" s="421" t="s">
        <v>170</v>
      </c>
      <c r="B58" s="421"/>
      <c r="C58" s="421"/>
      <c r="D58" s="421"/>
      <c r="E58" s="421"/>
      <c r="F58" s="421"/>
      <c r="G58" s="421"/>
      <c r="H58" s="421"/>
      <c r="I58" s="421"/>
      <c r="J58" s="421"/>
      <c r="K58" s="421"/>
      <c r="L58" s="421"/>
      <c r="M58" s="421"/>
      <c r="N58" s="421"/>
      <c r="R58" s="289"/>
      <c r="S58" s="288"/>
      <c r="V58" s="301"/>
      <c r="W58" s="300"/>
      <c r="Z58" s="231"/>
      <c r="AA58" s="288"/>
      <c r="AB58" s="288"/>
      <c r="AC58" s="82"/>
      <c r="AD58" s="88"/>
      <c r="AG58" s="290"/>
      <c r="AH58" s="82"/>
    </row>
    <row r="59" spans="1:34" ht="15" x14ac:dyDescent="0.2">
      <c r="R59" s="287"/>
      <c r="S59" s="290"/>
      <c r="V59" s="302"/>
      <c r="W59" s="300"/>
      <c r="Z59" s="231"/>
      <c r="AA59" s="326"/>
      <c r="AB59" s="290"/>
      <c r="AC59" s="82"/>
      <c r="AD59" s="82"/>
      <c r="AG59" s="290"/>
      <c r="AH59" s="82"/>
    </row>
    <row r="60" spans="1:34" ht="15" x14ac:dyDescent="0.2">
      <c r="R60" s="287"/>
      <c r="S60" s="290"/>
      <c r="V60" s="302"/>
      <c r="W60" s="300"/>
      <c r="Z60" s="231"/>
      <c r="AA60" s="326"/>
      <c r="AB60" s="290"/>
      <c r="AC60" s="82"/>
      <c r="AD60" s="88"/>
      <c r="AG60" s="291"/>
      <c r="AH60" s="82"/>
    </row>
    <row r="61" spans="1:34" ht="14.25" x14ac:dyDescent="0.2">
      <c r="R61" s="287"/>
      <c r="S61" s="291"/>
      <c r="V61" s="303"/>
      <c r="W61" s="300"/>
      <c r="Z61" s="231"/>
      <c r="AA61" s="327"/>
      <c r="AB61" s="291"/>
      <c r="AC61" s="82"/>
      <c r="AD61" s="82"/>
      <c r="AG61" s="284"/>
      <c r="AH61" s="82"/>
    </row>
    <row r="62" spans="1:34" ht="14.25" x14ac:dyDescent="0.2">
      <c r="R62" s="285"/>
      <c r="S62" s="284"/>
      <c r="V62" s="304"/>
      <c r="W62" s="300"/>
      <c r="Z62" s="231"/>
      <c r="AA62" s="325"/>
      <c r="AB62" s="284"/>
      <c r="AC62" s="82"/>
      <c r="AD62" s="82"/>
      <c r="AG62" s="293"/>
      <c r="AH62" s="82"/>
    </row>
    <row r="63" spans="1:34" ht="15" x14ac:dyDescent="0.2">
      <c r="R63" s="292"/>
      <c r="S63" s="293"/>
      <c r="V63" s="299"/>
      <c r="W63" s="300"/>
      <c r="Z63" s="231"/>
      <c r="AA63" s="328"/>
      <c r="AB63" s="329"/>
      <c r="AC63" s="82"/>
      <c r="AD63" s="82"/>
      <c r="AG63" s="290"/>
      <c r="AH63" s="82"/>
    </row>
    <row r="64" spans="1:34" ht="15" x14ac:dyDescent="0.2">
      <c r="R64" s="289"/>
      <c r="S64" s="290"/>
      <c r="V64" s="302"/>
      <c r="W64" s="300"/>
      <c r="Z64" s="72"/>
      <c r="AA64" s="326"/>
      <c r="AB64" s="290"/>
      <c r="AC64" s="82"/>
      <c r="AD64" s="82"/>
      <c r="AG64" s="290"/>
      <c r="AH64" s="82"/>
    </row>
    <row r="65" spans="15:39" ht="13.5" customHeight="1" x14ac:dyDescent="0.2">
      <c r="R65" s="289"/>
      <c r="S65" s="290"/>
      <c r="V65" s="302"/>
      <c r="W65" s="300"/>
      <c r="AA65" s="326"/>
      <c r="AB65" s="290"/>
      <c r="AC65" s="82"/>
      <c r="AD65" s="88"/>
      <c r="AG65" s="290"/>
      <c r="AH65" s="82"/>
    </row>
    <row r="66" spans="15:39" ht="15" x14ac:dyDescent="0.2">
      <c r="O66" s="88"/>
      <c r="P66" s="88"/>
      <c r="R66" s="287"/>
      <c r="S66" s="290"/>
      <c r="V66" s="302"/>
      <c r="W66" s="300"/>
      <c r="Z66" s="87"/>
      <c r="AA66" s="326"/>
      <c r="AB66" s="290"/>
      <c r="AC66" s="82"/>
      <c r="AD66" s="82"/>
      <c r="AG66" s="290"/>
      <c r="AH66" s="82"/>
    </row>
    <row r="67" spans="15:39" ht="15" x14ac:dyDescent="0.2">
      <c r="R67" s="289"/>
      <c r="S67" s="290"/>
      <c r="V67" s="302"/>
      <c r="W67" s="300"/>
      <c r="Z67" s="82"/>
      <c r="AA67" s="326"/>
      <c r="AB67" s="290"/>
      <c r="AC67" s="82"/>
      <c r="AD67" s="88"/>
      <c r="AG67" s="288"/>
      <c r="AH67" s="82"/>
    </row>
    <row r="68" spans="15:39" ht="15" x14ac:dyDescent="0.2">
      <c r="R68" s="289"/>
      <c r="S68" s="288"/>
      <c r="V68" s="301"/>
      <c r="W68" s="300"/>
      <c r="Z68" s="82"/>
      <c r="AA68" s="288"/>
      <c r="AB68" s="288"/>
      <c r="AC68" s="82"/>
      <c r="AD68" s="82"/>
      <c r="AG68" s="290"/>
      <c r="AH68" s="82"/>
    </row>
    <row r="69" spans="15:39" ht="15" x14ac:dyDescent="0.2">
      <c r="R69" s="289"/>
      <c r="S69" s="288"/>
      <c r="V69" s="301"/>
      <c r="W69" s="300"/>
      <c r="Z69" s="87"/>
      <c r="AA69" s="288"/>
      <c r="AB69" s="288"/>
      <c r="AC69" s="82"/>
      <c r="AD69" s="88"/>
      <c r="AG69" s="290"/>
      <c r="AH69" s="82"/>
    </row>
    <row r="70" spans="15:39" ht="15" x14ac:dyDescent="0.2">
      <c r="R70" s="287"/>
      <c r="S70" s="290"/>
      <c r="V70" s="302"/>
      <c r="W70" s="300"/>
      <c r="Z70" s="19"/>
      <c r="AA70" s="326"/>
      <c r="AB70" s="290"/>
      <c r="AC70" s="88"/>
      <c r="AD70" s="88"/>
      <c r="AG70" s="290"/>
      <c r="AH70" s="88"/>
      <c r="AI70" s="19"/>
      <c r="AJ70" s="19"/>
      <c r="AK70" s="19"/>
      <c r="AL70" s="19"/>
      <c r="AM70" s="19"/>
    </row>
    <row r="71" spans="15:39" ht="15" x14ac:dyDescent="0.2">
      <c r="R71" s="289"/>
      <c r="S71" s="290"/>
      <c r="V71" s="302"/>
      <c r="W71" s="300"/>
      <c r="Z71" s="231"/>
      <c r="AA71" s="326"/>
      <c r="AB71" s="290"/>
      <c r="AC71" s="88"/>
      <c r="AD71" s="88"/>
      <c r="AG71" s="290"/>
      <c r="AH71" s="82"/>
      <c r="AI71" s="19"/>
      <c r="AJ71" s="19"/>
      <c r="AK71" s="19"/>
      <c r="AL71" s="19"/>
      <c r="AM71" s="19"/>
    </row>
    <row r="72" spans="15:39" ht="15" x14ac:dyDescent="0.2">
      <c r="R72" s="287"/>
      <c r="S72" s="290"/>
      <c r="V72" s="302"/>
      <c r="W72" s="300"/>
      <c r="Z72" s="19"/>
      <c r="AA72" s="326"/>
      <c r="AB72" s="290"/>
      <c r="AC72" s="88"/>
      <c r="AD72" s="88"/>
      <c r="AG72" s="290"/>
      <c r="AH72" s="82"/>
      <c r="AI72" s="19"/>
      <c r="AJ72" s="19"/>
      <c r="AK72" s="19"/>
      <c r="AL72" s="19"/>
      <c r="AM72" s="19"/>
    </row>
    <row r="73" spans="15:39" ht="15" x14ac:dyDescent="0.2">
      <c r="R73" s="287"/>
      <c r="S73" s="290"/>
      <c r="V73" s="302"/>
      <c r="W73" s="300"/>
      <c r="Z73" s="231"/>
      <c r="AA73" s="326"/>
      <c r="AB73" s="290"/>
      <c r="AC73" s="88"/>
      <c r="AD73" s="88"/>
      <c r="AG73" s="288"/>
      <c r="AH73" s="82"/>
      <c r="AI73" s="19"/>
      <c r="AJ73" s="19"/>
      <c r="AK73" s="19"/>
      <c r="AL73" s="19"/>
      <c r="AM73" s="19"/>
    </row>
    <row r="74" spans="15:39" ht="15" x14ac:dyDescent="0.2">
      <c r="R74" s="289"/>
      <c r="S74" s="290"/>
      <c r="V74" s="302"/>
      <c r="W74" s="300"/>
      <c r="Z74" s="19"/>
      <c r="AA74" s="326"/>
      <c r="AB74" s="330"/>
      <c r="AC74" s="88"/>
      <c r="AD74" s="88"/>
      <c r="AG74" s="288"/>
      <c r="AH74" s="82"/>
      <c r="AI74" s="19"/>
      <c r="AJ74" s="19"/>
      <c r="AK74" s="19"/>
      <c r="AL74" s="19"/>
      <c r="AM74" s="19"/>
    </row>
    <row r="75" spans="15:39" ht="15" x14ac:dyDescent="0.2">
      <c r="R75" s="287"/>
      <c r="S75" s="290"/>
      <c r="V75" s="302"/>
      <c r="W75" s="300"/>
      <c r="Z75" s="231"/>
      <c r="AA75" s="326"/>
      <c r="AB75" s="330"/>
      <c r="AC75" s="88"/>
      <c r="AD75" s="88"/>
      <c r="AG75" s="290"/>
      <c r="AH75" s="82"/>
      <c r="AI75" s="19"/>
      <c r="AJ75" s="19"/>
      <c r="AK75" s="19"/>
      <c r="AL75" s="19"/>
      <c r="AM75" s="19"/>
    </row>
    <row r="76" spans="15:39" ht="15" x14ac:dyDescent="0.2">
      <c r="R76" s="287"/>
      <c r="S76" s="290"/>
      <c r="V76" s="302"/>
      <c r="W76" s="300"/>
      <c r="Z76" s="19"/>
      <c r="AA76" s="326"/>
      <c r="AB76" s="290"/>
      <c r="AC76" s="88"/>
      <c r="AD76" s="88"/>
      <c r="AG76" s="290"/>
      <c r="AH76" s="82"/>
      <c r="AI76" s="19"/>
      <c r="AJ76" s="19"/>
      <c r="AK76" s="19"/>
      <c r="AL76" s="19"/>
      <c r="AM76" s="19"/>
    </row>
    <row r="77" spans="15:39" ht="15" x14ac:dyDescent="0.2">
      <c r="R77" s="287"/>
      <c r="S77" s="290"/>
      <c r="V77" s="302"/>
      <c r="W77" s="300"/>
      <c r="Z77" s="231"/>
      <c r="AA77" s="326"/>
      <c r="AB77" s="290"/>
      <c r="AC77" s="88"/>
      <c r="AD77" s="88"/>
      <c r="AG77" s="290"/>
      <c r="AH77" s="82"/>
      <c r="AI77" s="19"/>
      <c r="AJ77" s="19"/>
      <c r="AK77" s="19"/>
      <c r="AL77" s="19"/>
      <c r="AM77" s="19"/>
    </row>
    <row r="78" spans="15:39" ht="15" x14ac:dyDescent="0.2">
      <c r="R78" s="287"/>
      <c r="S78" s="290"/>
      <c r="V78" s="302"/>
      <c r="W78" s="300"/>
      <c r="Z78" s="19"/>
      <c r="AA78" s="326"/>
      <c r="AB78" s="290"/>
      <c r="AC78" s="88"/>
      <c r="AD78" s="88"/>
      <c r="AG78" s="290"/>
      <c r="AH78" s="88"/>
      <c r="AI78" s="19"/>
      <c r="AJ78" s="19"/>
      <c r="AK78" s="19"/>
      <c r="AL78" s="19"/>
      <c r="AM78" s="19"/>
    </row>
    <row r="79" spans="15:39" ht="15" x14ac:dyDescent="0.2">
      <c r="R79" s="287"/>
      <c r="S79" s="290"/>
      <c r="V79" s="302"/>
      <c r="W79" s="300"/>
      <c r="Z79" s="231"/>
      <c r="AA79" s="326"/>
      <c r="AB79" s="290"/>
      <c r="AC79" s="88"/>
      <c r="AD79" s="88"/>
      <c r="AE79" s="88"/>
      <c r="AF79" s="19"/>
      <c r="AG79" s="19"/>
      <c r="AH79" s="19"/>
      <c r="AI79" s="19"/>
      <c r="AJ79" s="19"/>
      <c r="AK79" s="19"/>
      <c r="AL79" s="19"/>
      <c r="AM79" s="19"/>
    </row>
    <row r="80" spans="15:39" x14ac:dyDescent="0.2">
      <c r="R80" s="82"/>
      <c r="S80" s="82"/>
      <c r="V80" s="300"/>
      <c r="W80" s="300"/>
      <c r="Z80" s="19"/>
      <c r="AA80" s="88"/>
      <c r="AB80" s="88"/>
      <c r="AC80" s="88"/>
      <c r="AD80" s="88"/>
      <c r="AE80" s="88"/>
      <c r="AF80" s="19"/>
      <c r="AG80" s="19"/>
      <c r="AH80" s="19"/>
      <c r="AI80" s="19"/>
      <c r="AJ80" s="19"/>
      <c r="AK80" s="19"/>
      <c r="AL80" s="19"/>
      <c r="AM80" s="19"/>
    </row>
    <row r="81" spans="22:39" x14ac:dyDescent="0.2">
      <c r="V81" s="300"/>
      <c r="W81" s="300"/>
      <c r="Z81" s="88"/>
      <c r="AA81" s="88"/>
      <c r="AB81" s="88"/>
      <c r="AC81" s="88"/>
      <c r="AD81" s="88"/>
      <c r="AE81" s="88"/>
      <c r="AF81" s="19"/>
      <c r="AG81" s="19"/>
      <c r="AH81" s="19"/>
      <c r="AI81" s="19"/>
      <c r="AJ81" s="19"/>
      <c r="AK81" s="19"/>
      <c r="AL81" s="19"/>
      <c r="AM81" s="19"/>
    </row>
    <row r="82" spans="22:39" x14ac:dyDescent="0.2">
      <c r="V82" s="300"/>
      <c r="W82" s="300"/>
      <c r="Z82" s="19"/>
      <c r="AA82" s="88"/>
      <c r="AB82" s="88"/>
      <c r="AC82" s="88"/>
      <c r="AD82" s="88"/>
      <c r="AE82" s="88"/>
      <c r="AF82" s="19"/>
      <c r="AG82" s="19"/>
      <c r="AH82" s="19"/>
      <c r="AI82" s="19"/>
      <c r="AJ82" s="19"/>
      <c r="AK82" s="19"/>
      <c r="AL82" s="19"/>
      <c r="AM82" s="19"/>
    </row>
    <row r="83" spans="22:39" x14ac:dyDescent="0.2">
      <c r="Z83" s="231"/>
      <c r="AA83" s="88"/>
      <c r="AB83" s="88"/>
      <c r="AC83" s="88"/>
      <c r="AD83" s="88"/>
      <c r="AE83" s="88"/>
      <c r="AF83" s="19"/>
      <c r="AG83" s="19"/>
      <c r="AH83" s="19"/>
      <c r="AI83" s="19"/>
      <c r="AJ83" s="19"/>
      <c r="AK83" s="19"/>
      <c r="AL83" s="19"/>
      <c r="AM83" s="19"/>
    </row>
    <row r="84" spans="22:39" x14ac:dyDescent="0.2">
      <c r="Z84" s="19"/>
      <c r="AA84" s="88"/>
      <c r="AB84" s="88"/>
      <c r="AC84" s="88"/>
      <c r="AD84" s="88"/>
      <c r="AE84" s="88"/>
      <c r="AF84" s="19"/>
      <c r="AG84" s="19"/>
      <c r="AH84" s="19"/>
      <c r="AI84" s="19"/>
      <c r="AJ84" s="19"/>
      <c r="AK84" s="19"/>
      <c r="AL84" s="19"/>
      <c r="AM84" s="19"/>
    </row>
    <row r="85" spans="22:39" x14ac:dyDescent="0.2">
      <c r="Z85" s="231"/>
      <c r="AA85" s="88"/>
      <c r="AB85" s="88"/>
      <c r="AC85" s="88"/>
      <c r="AD85" s="88"/>
      <c r="AE85" s="88"/>
      <c r="AF85" s="19"/>
      <c r="AG85" s="19"/>
      <c r="AH85" s="19"/>
      <c r="AI85" s="19"/>
      <c r="AJ85" s="19"/>
      <c r="AK85" s="19"/>
      <c r="AL85" s="19"/>
      <c r="AM85" s="19"/>
    </row>
    <row r="86" spans="22:39" x14ac:dyDescent="0.2">
      <c r="Z86" s="19"/>
      <c r="AA86" s="88"/>
      <c r="AB86" s="88"/>
      <c r="AC86" s="88"/>
      <c r="AD86" s="88"/>
      <c r="AE86" s="88"/>
      <c r="AF86" s="19"/>
      <c r="AG86" s="19"/>
      <c r="AH86" s="19"/>
      <c r="AI86" s="19"/>
      <c r="AJ86" s="19"/>
      <c r="AK86" s="19"/>
      <c r="AL86" s="19"/>
      <c r="AM86" s="19"/>
    </row>
    <row r="87" spans="22:39" x14ac:dyDescent="0.2">
      <c r="Z87" s="231"/>
      <c r="AA87" s="88"/>
      <c r="AB87" s="88"/>
      <c r="AC87" s="88"/>
      <c r="AD87" s="88"/>
      <c r="AE87" s="88"/>
      <c r="AF87" s="19"/>
      <c r="AG87" s="19"/>
      <c r="AH87" s="19"/>
      <c r="AI87" s="19"/>
      <c r="AJ87" s="19"/>
      <c r="AK87" s="19"/>
      <c r="AL87" s="19"/>
      <c r="AM87" s="19"/>
    </row>
    <row r="88" spans="22:39" x14ac:dyDescent="0.2">
      <c r="Z88" s="19"/>
      <c r="AA88" s="88"/>
      <c r="AB88" s="88"/>
      <c r="AC88" s="88"/>
      <c r="AD88" s="88"/>
      <c r="AE88" s="88"/>
      <c r="AF88" s="19"/>
      <c r="AG88" s="19"/>
      <c r="AH88" s="19"/>
      <c r="AI88" s="19"/>
      <c r="AJ88" s="19"/>
      <c r="AK88" s="19"/>
      <c r="AL88" s="19"/>
      <c r="AM88" s="19"/>
    </row>
    <row r="89" spans="22:39" x14ac:dyDescent="0.2">
      <c r="Z89" s="231"/>
      <c r="AA89" s="88"/>
      <c r="AB89" s="88"/>
      <c r="AC89" s="88"/>
      <c r="AD89" s="88"/>
      <c r="AE89" s="88"/>
      <c r="AF89" s="19"/>
      <c r="AG89" s="19"/>
      <c r="AH89" s="19"/>
      <c r="AI89" s="19"/>
      <c r="AJ89" s="19"/>
      <c r="AK89" s="19"/>
      <c r="AL89" s="19"/>
      <c r="AM89" s="19"/>
    </row>
    <row r="90" spans="22:39" x14ac:dyDescent="0.2">
      <c r="Z90" s="19"/>
      <c r="AA90" s="88"/>
      <c r="AB90" s="88"/>
      <c r="AC90" s="88"/>
      <c r="AD90" s="88"/>
      <c r="AE90" s="88"/>
      <c r="AF90" s="19"/>
      <c r="AG90" s="19"/>
      <c r="AH90" s="19"/>
      <c r="AI90" s="19"/>
      <c r="AJ90" s="19"/>
      <c r="AK90" s="19"/>
      <c r="AL90" s="19"/>
      <c r="AM90" s="19"/>
    </row>
    <row r="91" spans="22:39" x14ac:dyDescent="0.2">
      <c r="Z91" s="231"/>
      <c r="AA91" s="88"/>
      <c r="AB91" s="88"/>
      <c r="AC91" s="88"/>
      <c r="AD91" s="88"/>
      <c r="AE91" s="88"/>
      <c r="AF91" s="19"/>
      <c r="AG91" s="19"/>
      <c r="AH91" s="19"/>
      <c r="AI91" s="19"/>
      <c r="AJ91" s="19"/>
      <c r="AK91" s="19"/>
      <c r="AL91" s="19"/>
      <c r="AM91" s="19"/>
    </row>
    <row r="92" spans="22:39" x14ac:dyDescent="0.2">
      <c r="Z92" s="19"/>
      <c r="AA92" s="88"/>
      <c r="AB92" s="88"/>
      <c r="AC92" s="88"/>
      <c r="AD92" s="88"/>
      <c r="AE92" s="88"/>
      <c r="AF92" s="19"/>
      <c r="AG92" s="19"/>
      <c r="AH92" s="19"/>
      <c r="AI92" s="19"/>
      <c r="AJ92" s="19"/>
      <c r="AK92" s="19"/>
      <c r="AL92" s="19"/>
      <c r="AM92" s="19"/>
    </row>
    <row r="93" spans="22:39" x14ac:dyDescent="0.2">
      <c r="Z93" s="89"/>
      <c r="AA93" s="88"/>
      <c r="AB93" s="88"/>
      <c r="AC93" s="88"/>
      <c r="AD93" s="88"/>
      <c r="AE93" s="88"/>
      <c r="AF93" s="19"/>
      <c r="AG93" s="19"/>
      <c r="AH93" s="19"/>
      <c r="AI93" s="19"/>
      <c r="AJ93" s="19"/>
      <c r="AK93" s="19"/>
      <c r="AL93" s="19"/>
      <c r="AM93" s="19"/>
    </row>
    <row r="94" spans="22:39" x14ac:dyDescent="0.2">
      <c r="AA94" s="82"/>
      <c r="AB94" s="82"/>
      <c r="AC94" s="82"/>
      <c r="AD94" s="82"/>
      <c r="AE94" s="82"/>
      <c r="AG94" s="231"/>
      <c r="AH94" s="231"/>
      <c r="AI94" s="231"/>
      <c r="AJ94" s="231"/>
      <c r="AK94" s="231"/>
      <c r="AL94" s="231"/>
      <c r="AM94" s="231"/>
    </row>
    <row r="95" spans="22:39" x14ac:dyDescent="0.2">
      <c r="AA95" s="82"/>
      <c r="AB95" s="82"/>
      <c r="AC95" s="82"/>
      <c r="AD95" s="82"/>
      <c r="AE95" s="82"/>
      <c r="AG95" s="231"/>
      <c r="AH95" s="231"/>
      <c r="AI95" s="231"/>
      <c r="AJ95" s="231"/>
      <c r="AK95" s="231"/>
      <c r="AL95" s="231"/>
      <c r="AM95" s="231"/>
    </row>
    <row r="96" spans="22:39" x14ac:dyDescent="0.2">
      <c r="AA96" s="82"/>
      <c r="AB96" s="82"/>
      <c r="AC96" s="82"/>
      <c r="AD96" s="82"/>
      <c r="AE96" s="82"/>
      <c r="AG96" s="231"/>
      <c r="AH96" s="231"/>
      <c r="AI96" s="231"/>
      <c r="AJ96" s="231"/>
      <c r="AK96" s="231"/>
      <c r="AL96" s="231"/>
      <c r="AM96" s="231"/>
    </row>
    <row r="97" spans="26:39" x14ac:dyDescent="0.2">
      <c r="Z97" s="19"/>
      <c r="AA97" s="88"/>
      <c r="AB97" s="88"/>
      <c r="AC97" s="88"/>
      <c r="AD97" s="88"/>
      <c r="AE97" s="88"/>
      <c r="AF97" s="19"/>
      <c r="AG97" s="19"/>
      <c r="AH97" s="19"/>
      <c r="AI97" s="19"/>
      <c r="AJ97" s="19"/>
      <c r="AK97" s="19"/>
      <c r="AL97" s="19"/>
      <c r="AM97" s="19"/>
    </row>
    <row r="98" spans="26:39" x14ac:dyDescent="0.2">
      <c r="Z98" s="231"/>
      <c r="AA98" s="88"/>
      <c r="AB98" s="88"/>
      <c r="AC98" s="88"/>
      <c r="AD98" s="88"/>
      <c r="AE98" s="88"/>
      <c r="AF98" s="19"/>
      <c r="AG98" s="19"/>
      <c r="AH98" s="19"/>
      <c r="AI98" s="19"/>
      <c r="AJ98" s="19"/>
      <c r="AK98" s="19"/>
      <c r="AL98" s="19"/>
      <c r="AM98" s="19"/>
    </row>
    <row r="99" spans="26:39" x14ac:dyDescent="0.2">
      <c r="Z99" s="19"/>
      <c r="AA99" s="88"/>
      <c r="AB99" s="88"/>
      <c r="AC99" s="88"/>
      <c r="AD99" s="88"/>
      <c r="AE99" s="88"/>
      <c r="AF99" s="19"/>
      <c r="AG99" s="19"/>
      <c r="AH99" s="19"/>
      <c r="AI99" s="19"/>
      <c r="AJ99" s="19"/>
      <c r="AK99" s="19"/>
      <c r="AL99" s="19"/>
      <c r="AM99" s="19"/>
    </row>
    <row r="100" spans="26:39" x14ac:dyDescent="0.2">
      <c r="Z100" s="231"/>
      <c r="AA100" s="88"/>
      <c r="AB100" s="88"/>
      <c r="AC100" s="88"/>
      <c r="AD100" s="88"/>
      <c r="AE100" s="88"/>
      <c r="AF100" s="19"/>
      <c r="AG100" s="19"/>
      <c r="AH100" s="19"/>
      <c r="AI100" s="19"/>
      <c r="AJ100" s="19"/>
      <c r="AK100" s="19"/>
      <c r="AL100" s="19"/>
      <c r="AM100" s="19"/>
    </row>
    <row r="101" spans="26:39" x14ac:dyDescent="0.2">
      <c r="Z101" s="19"/>
      <c r="AA101" s="88"/>
      <c r="AB101" s="88"/>
      <c r="AC101" s="88"/>
      <c r="AD101" s="88"/>
      <c r="AE101" s="88"/>
      <c r="AF101" s="19"/>
      <c r="AG101" s="19"/>
      <c r="AH101" s="19"/>
      <c r="AI101" s="19"/>
      <c r="AJ101" s="19"/>
      <c r="AK101" s="19"/>
      <c r="AL101" s="19"/>
      <c r="AM101" s="19"/>
    </row>
    <row r="102" spans="26:39" x14ac:dyDescent="0.2">
      <c r="Z102" s="231"/>
      <c r="AA102" s="88"/>
      <c r="AB102" s="88"/>
      <c r="AC102" s="88"/>
      <c r="AD102" s="88"/>
      <c r="AE102" s="88"/>
      <c r="AF102" s="19"/>
      <c r="AG102" s="19"/>
      <c r="AH102" s="19"/>
      <c r="AI102" s="19"/>
      <c r="AJ102" s="19"/>
      <c r="AK102" s="19"/>
      <c r="AL102" s="19"/>
      <c r="AM102" s="19"/>
    </row>
    <row r="103" spans="26:39" x14ac:dyDescent="0.2">
      <c r="Z103" s="19"/>
      <c r="AA103" s="88"/>
      <c r="AB103" s="88"/>
      <c r="AC103" s="88"/>
      <c r="AD103" s="88"/>
      <c r="AE103" s="88"/>
      <c r="AF103" s="19"/>
      <c r="AG103" s="19"/>
      <c r="AH103" s="19"/>
      <c r="AI103" s="19"/>
      <c r="AJ103" s="19"/>
      <c r="AK103" s="19"/>
      <c r="AL103" s="19"/>
      <c r="AM103" s="19"/>
    </row>
    <row r="104" spans="26:39" x14ac:dyDescent="0.2">
      <c r="Z104" s="231"/>
      <c r="AA104" s="88"/>
      <c r="AB104" s="88"/>
      <c r="AC104" s="88"/>
      <c r="AD104" s="88"/>
      <c r="AE104" s="88"/>
      <c r="AF104" s="19"/>
      <c r="AG104" s="19"/>
      <c r="AH104" s="19"/>
      <c r="AI104" s="19"/>
      <c r="AJ104" s="19"/>
      <c r="AK104" s="19"/>
      <c r="AL104" s="19"/>
      <c r="AM104" s="19"/>
    </row>
    <row r="105" spans="26:39" ht="12.75" customHeight="1" x14ac:dyDescent="0.2">
      <c r="Z105" s="19"/>
      <c r="AA105" s="88"/>
      <c r="AB105" s="88"/>
      <c r="AC105" s="88"/>
      <c r="AD105" s="88"/>
      <c r="AE105" s="88"/>
      <c r="AF105" s="19"/>
      <c r="AG105" s="19"/>
      <c r="AH105" s="19"/>
      <c r="AI105" s="19"/>
      <c r="AJ105" s="19"/>
      <c r="AK105" s="19"/>
      <c r="AL105" s="19"/>
      <c r="AM105" s="19"/>
    </row>
    <row r="106" spans="26:39" x14ac:dyDescent="0.2">
      <c r="Z106" s="231"/>
      <c r="AA106" s="88"/>
      <c r="AB106" s="88"/>
      <c r="AC106" s="88"/>
      <c r="AD106" s="88"/>
      <c r="AE106" s="88"/>
      <c r="AF106" s="19"/>
      <c r="AG106" s="19"/>
      <c r="AH106" s="19"/>
      <c r="AI106" s="19"/>
      <c r="AJ106" s="19"/>
      <c r="AK106" s="19"/>
      <c r="AL106" s="19"/>
      <c r="AM106" s="19"/>
    </row>
    <row r="107" spans="26:39" x14ac:dyDescent="0.2">
      <c r="Z107" s="19"/>
      <c r="AA107" s="88"/>
      <c r="AB107" s="88"/>
      <c r="AC107" s="88"/>
      <c r="AD107" s="88"/>
      <c r="AE107" s="88"/>
      <c r="AF107" s="19"/>
      <c r="AG107" s="19"/>
      <c r="AH107" s="19"/>
      <c r="AI107" s="19"/>
      <c r="AJ107" s="19"/>
      <c r="AK107" s="19"/>
      <c r="AL107" s="19"/>
      <c r="AM107" s="19"/>
    </row>
    <row r="108" spans="26:39" x14ac:dyDescent="0.2">
      <c r="Z108" s="88"/>
      <c r="AA108" s="88"/>
      <c r="AB108" s="88"/>
      <c r="AC108" s="88"/>
      <c r="AD108" s="88"/>
      <c r="AE108" s="88"/>
      <c r="AF108" s="19"/>
      <c r="AG108" s="19"/>
      <c r="AH108" s="19"/>
      <c r="AI108" s="19"/>
      <c r="AJ108" s="19"/>
      <c r="AK108" s="19"/>
      <c r="AL108" s="19"/>
      <c r="AM108" s="19"/>
    </row>
    <row r="109" spans="26:39" x14ac:dyDescent="0.2">
      <c r="Z109" s="19"/>
      <c r="AA109" s="88"/>
      <c r="AB109" s="88"/>
      <c r="AC109" s="88"/>
      <c r="AD109" s="88"/>
      <c r="AE109" s="88"/>
      <c r="AF109" s="19"/>
      <c r="AG109" s="19"/>
      <c r="AH109" s="19"/>
      <c r="AI109" s="19"/>
      <c r="AJ109" s="19"/>
      <c r="AK109" s="19"/>
      <c r="AL109" s="19"/>
      <c r="AM109" s="19"/>
    </row>
    <row r="110" spans="26:39" x14ac:dyDescent="0.2">
      <c r="Z110" s="231"/>
      <c r="AA110" s="88"/>
      <c r="AB110" s="88"/>
      <c r="AC110" s="88"/>
      <c r="AD110" s="88"/>
      <c r="AE110" s="88"/>
      <c r="AF110" s="19"/>
      <c r="AG110" s="19"/>
      <c r="AH110" s="19"/>
      <c r="AI110" s="19"/>
      <c r="AJ110" s="19"/>
      <c r="AK110" s="19"/>
      <c r="AL110" s="19"/>
      <c r="AM110" s="19"/>
    </row>
    <row r="111" spans="26:39" x14ac:dyDescent="0.2">
      <c r="Z111" s="19"/>
      <c r="AA111" s="88"/>
      <c r="AB111" s="88"/>
      <c r="AC111" s="88"/>
      <c r="AD111" s="88"/>
      <c r="AE111" s="88"/>
      <c r="AF111" s="19"/>
      <c r="AG111" s="19"/>
      <c r="AH111" s="19"/>
      <c r="AI111" s="19"/>
      <c r="AJ111" s="19"/>
      <c r="AK111" s="19"/>
      <c r="AL111" s="19"/>
      <c r="AM111" s="19"/>
    </row>
    <row r="112" spans="26:39" x14ac:dyDescent="0.2">
      <c r="Z112" s="231"/>
      <c r="AA112" s="88"/>
      <c r="AB112" s="82"/>
      <c r="AC112" s="82"/>
      <c r="AD112" s="82"/>
      <c r="AE112" s="82"/>
    </row>
    <row r="113" spans="26:31" x14ac:dyDescent="0.2">
      <c r="Z113" s="19"/>
      <c r="AA113" s="88"/>
      <c r="AB113" s="82"/>
      <c r="AC113" s="82"/>
      <c r="AD113" s="82"/>
      <c r="AE113" s="82"/>
    </row>
    <row r="114" spans="26:31" x14ac:dyDescent="0.2">
      <c r="Z114" s="231"/>
      <c r="AA114" s="88"/>
      <c r="AB114" s="82"/>
      <c r="AC114" s="82"/>
      <c r="AD114" s="82"/>
      <c r="AE114" s="82"/>
    </row>
    <row r="115" spans="26:31" x14ac:dyDescent="0.2">
      <c r="Z115" s="19"/>
      <c r="AA115" s="19"/>
    </row>
    <row r="116" spans="26:31" x14ac:dyDescent="0.2">
      <c r="Z116" s="231"/>
      <c r="AA116" s="19"/>
    </row>
    <row r="117" spans="26:31" x14ac:dyDescent="0.2">
      <c r="Z117" s="19"/>
      <c r="AA117" s="19"/>
    </row>
    <row r="118" spans="26:31" x14ac:dyDescent="0.2">
      <c r="Z118" s="231"/>
      <c r="AA118" s="19"/>
    </row>
    <row r="119" spans="26:31" x14ac:dyDescent="0.2">
      <c r="Z119" s="19"/>
      <c r="AA119" s="19"/>
    </row>
  </sheetData>
  <mergeCells count="21">
    <mergeCell ref="A28:O28"/>
    <mergeCell ref="AD34:AF34"/>
    <mergeCell ref="F34:H34"/>
    <mergeCell ref="I34:K34"/>
    <mergeCell ref="B2:B3"/>
    <mergeCell ref="AA34:AC34"/>
    <mergeCell ref="A58:N58"/>
    <mergeCell ref="X34:Z34"/>
    <mergeCell ref="R34:T34"/>
    <mergeCell ref="U34:W34"/>
    <mergeCell ref="A33:W33"/>
    <mergeCell ref="C34:E34"/>
    <mergeCell ref="O34:Q34"/>
    <mergeCell ref="L34:N34"/>
    <mergeCell ref="A1:O1"/>
    <mergeCell ref="A2:A3"/>
    <mergeCell ref="C2:E2"/>
    <mergeCell ref="F2:H2"/>
    <mergeCell ref="I2:K2"/>
    <mergeCell ref="L2:N2"/>
    <mergeCell ref="O2:Q2"/>
  </mergeCells>
  <printOptions horizontalCentered="1"/>
  <pageMargins left="0.70866141732283472" right="0.70866141732283472" top="0.74803149606299213" bottom="0.74803149606299213" header="0.31496062992125984" footer="0.31496062992125984"/>
  <pageSetup paperSize="119" scale="58" orientation="landscape" r:id="rId1"/>
  <headerFooter>
    <oddFooter>&amp;C&amp;10 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3:J43"/>
  <sheetViews>
    <sheetView topLeftCell="A7" zoomScaleNormal="100" workbookViewId="0">
      <selection activeCell="F26" sqref="F26"/>
    </sheetView>
  </sheetViews>
  <sheetFormatPr baseColWidth="10" defaultRowHeight="14.25" x14ac:dyDescent="0.2"/>
  <cols>
    <col min="1" max="4" width="26.5" style="30" customWidth="1"/>
    <col min="5" max="10" width="8.125" style="30" customWidth="1"/>
    <col min="11" max="11" width="11" style="30" customWidth="1"/>
    <col min="12" max="16384" width="11" style="30"/>
  </cols>
  <sheetData>
    <row r="3" spans="1:10" ht="23.25" customHeight="1" x14ac:dyDescent="0.25">
      <c r="A3" s="17"/>
      <c r="B3" s="17"/>
      <c r="C3" s="17"/>
      <c r="D3" s="17"/>
      <c r="E3" s="17"/>
      <c r="F3" s="17"/>
      <c r="G3" s="17"/>
      <c r="H3" s="17"/>
      <c r="I3" s="17"/>
      <c r="J3" s="17"/>
    </row>
    <row r="4" spans="1:10" x14ac:dyDescent="0.2">
      <c r="A4" s="28"/>
      <c r="B4" s="28"/>
      <c r="C4" s="28"/>
      <c r="D4" s="28"/>
      <c r="E4" s="28"/>
      <c r="F4" s="28"/>
      <c r="G4" s="28"/>
      <c r="H4" s="28"/>
      <c r="I4" s="28"/>
      <c r="J4" s="28"/>
    </row>
    <row r="5" spans="1:10" ht="15" customHeight="1" x14ac:dyDescent="0.25">
      <c r="A5" s="27"/>
      <c r="B5" s="27"/>
      <c r="C5" s="27"/>
      <c r="D5" s="27"/>
      <c r="E5" s="27"/>
      <c r="F5" s="27"/>
      <c r="G5" s="27"/>
      <c r="H5" s="27"/>
      <c r="I5" s="27"/>
      <c r="J5" s="27"/>
    </row>
    <row r="6" spans="1:10" ht="15" customHeight="1" x14ac:dyDescent="0.2">
      <c r="A6" s="29"/>
      <c r="B6" s="29"/>
      <c r="C6" s="29"/>
      <c r="D6" s="29"/>
      <c r="E6" s="29"/>
      <c r="F6" s="29"/>
      <c r="G6" s="29"/>
      <c r="H6" s="29"/>
      <c r="I6" s="29"/>
      <c r="J6" s="29"/>
    </row>
    <row r="7" spans="1:10" ht="28.5" customHeight="1" x14ac:dyDescent="0.2">
      <c r="A7" s="29"/>
      <c r="B7" s="29"/>
      <c r="C7" s="29"/>
      <c r="D7" s="29"/>
      <c r="E7" s="29"/>
      <c r="F7" s="29"/>
      <c r="G7" s="29"/>
      <c r="H7" s="29"/>
      <c r="I7" s="29"/>
      <c r="J7" s="29"/>
    </row>
    <row r="8" spans="1:10" x14ac:dyDescent="0.2">
      <c r="A8" s="29"/>
      <c r="B8" s="29"/>
      <c r="C8" s="29"/>
      <c r="D8" s="29"/>
      <c r="E8" s="29"/>
      <c r="F8" s="29"/>
      <c r="G8" s="29"/>
      <c r="H8" s="29"/>
      <c r="I8" s="29"/>
      <c r="J8" s="29"/>
    </row>
    <row r="9" spans="1:10" x14ac:dyDescent="0.2">
      <c r="A9" s="29"/>
      <c r="B9" s="29"/>
      <c r="C9" s="29"/>
      <c r="D9" s="29"/>
      <c r="E9" s="29"/>
      <c r="F9" s="29"/>
      <c r="G9" s="29"/>
      <c r="H9" s="29"/>
      <c r="I9" s="29"/>
      <c r="J9" s="29"/>
    </row>
    <row r="10" spans="1:10" x14ac:dyDescent="0.2">
      <c r="A10" s="29"/>
      <c r="B10" s="29"/>
      <c r="C10" s="29"/>
      <c r="D10" s="29"/>
      <c r="E10" s="29"/>
      <c r="F10" s="29"/>
      <c r="G10" s="29"/>
      <c r="H10" s="29"/>
      <c r="I10" s="29"/>
      <c r="J10" s="29"/>
    </row>
    <row r="11" spans="1:10" s="18" customFormat="1" x14ac:dyDescent="0.2">
      <c r="A11" s="29"/>
      <c r="B11" s="29"/>
      <c r="C11" s="29"/>
      <c r="D11" s="29"/>
      <c r="E11" s="29"/>
      <c r="F11" s="29"/>
      <c r="G11" s="29"/>
      <c r="H11" s="29"/>
      <c r="I11" s="29"/>
      <c r="J11" s="29"/>
    </row>
    <row r="12" spans="1:10" x14ac:dyDescent="0.2">
      <c r="A12" s="29"/>
      <c r="B12" s="29"/>
      <c r="C12" s="29"/>
      <c r="D12" s="29"/>
      <c r="E12" s="29"/>
      <c r="F12" s="29"/>
      <c r="G12" s="29"/>
      <c r="H12" s="29"/>
      <c r="I12" s="29"/>
      <c r="J12" s="29"/>
    </row>
    <row r="13" spans="1:10" ht="15.75" x14ac:dyDescent="0.25">
      <c r="A13" s="27"/>
      <c r="B13" s="27"/>
      <c r="C13" s="27"/>
      <c r="D13" s="27"/>
      <c r="E13" s="27"/>
      <c r="F13" s="27"/>
      <c r="G13" s="27"/>
      <c r="H13" s="27"/>
      <c r="I13" s="27"/>
      <c r="J13" s="27"/>
    </row>
    <row r="14" spans="1:10" x14ac:dyDescent="0.2">
      <c r="A14" s="84"/>
      <c r="B14" s="84"/>
      <c r="C14" s="84"/>
      <c r="D14" s="84"/>
      <c r="E14" s="84"/>
      <c r="F14" s="84"/>
      <c r="G14" s="84"/>
      <c r="H14" s="84"/>
      <c r="I14" s="84"/>
      <c r="J14" s="84"/>
    </row>
    <row r="15" spans="1:10" ht="15.75" x14ac:dyDescent="0.25">
      <c r="A15" s="85"/>
      <c r="B15" s="85"/>
      <c r="C15" s="85"/>
      <c r="D15" s="85"/>
      <c r="E15" s="85"/>
      <c r="F15" s="85"/>
      <c r="G15" s="85"/>
      <c r="H15" s="85"/>
      <c r="I15" s="85"/>
      <c r="J15" s="85"/>
    </row>
    <row r="16" spans="1:10" x14ac:dyDescent="0.2">
      <c r="A16" s="86"/>
      <c r="B16" s="86"/>
      <c r="C16" s="86"/>
      <c r="D16" s="86"/>
      <c r="E16" s="86"/>
      <c r="F16" s="86"/>
      <c r="G16" s="86"/>
      <c r="H16" s="86"/>
      <c r="I16" s="86"/>
      <c r="J16" s="86"/>
    </row>
    <row r="17" spans="1:10" x14ac:dyDescent="0.2">
      <c r="A17" s="86"/>
      <c r="B17" s="86"/>
      <c r="C17" s="86"/>
      <c r="D17" s="86"/>
      <c r="E17" s="86"/>
      <c r="F17" s="86"/>
      <c r="G17" s="86"/>
      <c r="H17" s="86"/>
      <c r="I17" s="86"/>
      <c r="J17" s="86"/>
    </row>
    <row r="18" spans="1:10" x14ac:dyDescent="0.2">
      <c r="A18" s="86"/>
      <c r="B18" s="86"/>
      <c r="C18" s="86"/>
      <c r="D18" s="86"/>
      <c r="E18" s="86"/>
      <c r="F18" s="86"/>
      <c r="G18" s="86"/>
      <c r="H18" s="86"/>
      <c r="I18" s="86"/>
      <c r="J18" s="86"/>
    </row>
    <row r="19" spans="1:10" x14ac:dyDescent="0.2">
      <c r="A19" s="86"/>
      <c r="B19" s="86"/>
      <c r="C19" s="86"/>
      <c r="D19" s="86"/>
      <c r="E19" s="86"/>
      <c r="F19" s="86"/>
      <c r="G19" s="86"/>
      <c r="H19" s="86"/>
      <c r="I19" s="86"/>
      <c r="J19" s="86"/>
    </row>
    <row r="20" spans="1:10" x14ac:dyDescent="0.2">
      <c r="A20" s="86"/>
      <c r="B20" s="86"/>
      <c r="C20" s="86"/>
      <c r="D20" s="86"/>
      <c r="E20" s="86"/>
      <c r="F20" s="86"/>
      <c r="G20" s="86"/>
      <c r="H20" s="86"/>
      <c r="I20" s="86"/>
      <c r="J20" s="86"/>
    </row>
    <row r="21" spans="1:10" ht="15.75" customHeight="1" x14ac:dyDescent="0.2">
      <c r="A21" s="29"/>
      <c r="B21" s="29"/>
      <c r="C21" s="29"/>
      <c r="D21" s="29"/>
      <c r="E21" s="29"/>
      <c r="F21" s="29"/>
      <c r="G21" s="29"/>
      <c r="H21" s="29"/>
      <c r="I21" s="29"/>
      <c r="J21" s="29"/>
    </row>
    <row r="22" spans="1:10" ht="15.75" x14ac:dyDescent="0.25">
      <c r="A22" s="27"/>
      <c r="B22" s="27"/>
      <c r="C22" s="27"/>
      <c r="D22" s="27"/>
      <c r="E22" s="27"/>
      <c r="F22" s="27"/>
      <c r="G22" s="27"/>
      <c r="H22" s="27"/>
      <c r="I22" s="27"/>
      <c r="J22" s="27"/>
    </row>
    <row r="35" ht="15.75" customHeight="1" x14ac:dyDescent="0.2"/>
    <row r="40" ht="15.75" customHeight="1" x14ac:dyDescent="0.2"/>
    <row r="42" ht="19.5" customHeight="1" x14ac:dyDescent="0.2"/>
    <row r="43" ht="18.75" customHeight="1" x14ac:dyDescent="0.2"/>
  </sheetData>
  <printOptions horizontalCentered="1" verticalCentered="1"/>
  <pageMargins left="0.70866141732283472" right="0.70866141732283472" top="0.74803149606299213" bottom="0.74803149606299213" header="0.31496062992125984" footer="0.31496062992125984"/>
  <pageSetup paperSize="119" scale="70" orientation="portrait" r:id="rId1"/>
  <headerFooter>
    <oddFooter>&amp;C&amp;10 15</oddFooter>
  </headerFooter>
  <rowBreaks count="2" manualBreakCount="2">
    <brk id="41" max="16383" man="1"/>
    <brk id="4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5"/>
  <sheetViews>
    <sheetView zoomScaleNormal="100" workbookViewId="0">
      <selection activeCell="L25" sqref="L25"/>
    </sheetView>
  </sheetViews>
  <sheetFormatPr baseColWidth="10" defaultRowHeight="12.75" x14ac:dyDescent="0.2"/>
  <cols>
    <col min="1" max="1" width="11.125" style="247" customWidth="1"/>
    <col min="2" max="2" width="12.375" style="247" bestFit="1" customWidth="1"/>
    <col min="3" max="3" width="11.375" style="247" customWidth="1"/>
    <col min="4" max="4" width="11" style="247" bestFit="1" customWidth="1"/>
    <col min="5" max="5" width="11.25" style="247" customWidth="1"/>
    <col min="6" max="6" width="11.125" style="247" bestFit="1" customWidth="1"/>
    <col min="7" max="7" width="11.375" style="247" customWidth="1"/>
    <col min="8" max="9" width="11.125" style="247" bestFit="1" customWidth="1"/>
    <col min="10" max="10" width="12.625" style="247" bestFit="1" customWidth="1"/>
    <col min="11" max="11" width="12.25" style="247" bestFit="1" customWidth="1"/>
    <col min="12" max="16384" width="11" style="247"/>
  </cols>
  <sheetData>
    <row r="1" spans="1:11" x14ac:dyDescent="0.2">
      <c r="A1" s="435" t="s">
        <v>263</v>
      </c>
      <c r="B1" s="435"/>
      <c r="C1" s="435"/>
      <c r="D1" s="435"/>
      <c r="E1" s="435"/>
      <c r="F1" s="435"/>
      <c r="G1" s="435"/>
      <c r="H1" s="435"/>
      <c r="I1" s="435"/>
      <c r="J1" s="435"/>
      <c r="K1" s="435"/>
    </row>
    <row r="2" spans="1:11" ht="14.25" customHeight="1" x14ac:dyDescent="0.2">
      <c r="A2" s="438" t="s">
        <v>262</v>
      </c>
      <c r="B2" s="424" t="s">
        <v>218</v>
      </c>
      <c r="C2" s="437"/>
      <c r="D2" s="436" t="s">
        <v>219</v>
      </c>
      <c r="E2" s="436"/>
      <c r="F2" s="436"/>
      <c r="G2" s="436"/>
      <c r="H2" s="436"/>
      <c r="I2" s="436"/>
      <c r="J2" s="431" t="s">
        <v>203</v>
      </c>
      <c r="K2" s="432"/>
    </row>
    <row r="3" spans="1:11" x14ac:dyDescent="0.2">
      <c r="A3" s="439"/>
      <c r="B3" s="424"/>
      <c r="C3" s="437"/>
      <c r="D3" s="436" t="s">
        <v>222</v>
      </c>
      <c r="E3" s="436"/>
      <c r="F3" s="436" t="s">
        <v>220</v>
      </c>
      <c r="G3" s="436"/>
      <c r="H3" s="436" t="s">
        <v>221</v>
      </c>
      <c r="I3" s="436"/>
      <c r="J3" s="433"/>
      <c r="K3" s="434"/>
    </row>
    <row r="4" spans="1:11" x14ac:dyDescent="0.2">
      <c r="A4" s="440"/>
      <c r="B4" s="252">
        <v>2009</v>
      </c>
      <c r="C4" s="255">
        <v>2010</v>
      </c>
      <c r="D4" s="255">
        <v>2009</v>
      </c>
      <c r="E4" s="255">
        <v>2010</v>
      </c>
      <c r="F4" s="255">
        <v>2009</v>
      </c>
      <c r="G4" s="255">
        <v>2010</v>
      </c>
      <c r="H4" s="255">
        <v>2009</v>
      </c>
      <c r="I4" s="255">
        <v>2010</v>
      </c>
      <c r="J4" s="255">
        <v>2009</v>
      </c>
      <c r="K4" s="255">
        <v>2010</v>
      </c>
    </row>
    <row r="5" spans="1:11" x14ac:dyDescent="0.2">
      <c r="A5" s="24" t="s">
        <v>249</v>
      </c>
      <c r="B5" s="240"/>
      <c r="C5" s="240">
        <v>3200</v>
      </c>
      <c r="D5" s="240">
        <v>98214</v>
      </c>
      <c r="E5" s="240">
        <v>108930</v>
      </c>
      <c r="F5" s="240"/>
      <c r="G5" s="240"/>
      <c r="H5" s="240"/>
      <c r="I5" s="240"/>
      <c r="J5" s="240">
        <f>B5+D5+F5+H5</f>
        <v>98214</v>
      </c>
      <c r="K5" s="240">
        <f t="shared" ref="K5:K12" si="0">C5+E5+G5+I5</f>
        <v>112130</v>
      </c>
    </row>
    <row r="6" spans="1:11" x14ac:dyDescent="0.2">
      <c r="A6" s="20" t="s">
        <v>250</v>
      </c>
      <c r="B6" s="240">
        <v>8448697</v>
      </c>
      <c r="C6" s="240">
        <v>11094484</v>
      </c>
      <c r="D6" s="240">
        <v>4278549</v>
      </c>
      <c r="E6" s="240">
        <v>3991321</v>
      </c>
      <c r="F6" s="240">
        <v>84000</v>
      </c>
      <c r="G6" s="240">
        <v>30250</v>
      </c>
      <c r="H6" s="240">
        <v>23610387</v>
      </c>
      <c r="I6" s="240">
        <v>17390693</v>
      </c>
      <c r="J6" s="240">
        <f t="shared" ref="J6:J12" si="1">B6+D6+F6+H6</f>
        <v>36421633</v>
      </c>
      <c r="K6" s="240">
        <f t="shared" si="0"/>
        <v>32506748</v>
      </c>
    </row>
    <row r="7" spans="1:11" x14ac:dyDescent="0.2">
      <c r="A7" s="20" t="s">
        <v>251</v>
      </c>
      <c r="B7" s="240">
        <v>17004737</v>
      </c>
      <c r="C7" s="240">
        <v>14601595</v>
      </c>
      <c r="D7" s="240">
        <v>445767</v>
      </c>
      <c r="E7" s="240">
        <v>212701</v>
      </c>
      <c r="F7" s="240">
        <v>2803</v>
      </c>
      <c r="G7" s="240">
        <v>5103</v>
      </c>
      <c r="H7" s="240"/>
      <c r="I7" s="240"/>
      <c r="J7" s="240">
        <f t="shared" si="1"/>
        <v>17453307</v>
      </c>
      <c r="K7" s="240">
        <f t="shared" si="0"/>
        <v>14819399</v>
      </c>
    </row>
    <row r="8" spans="1:11" x14ac:dyDescent="0.2">
      <c r="A8" s="20" t="s">
        <v>252</v>
      </c>
      <c r="B8" s="240">
        <v>127664971</v>
      </c>
      <c r="C8" s="240">
        <v>111597987</v>
      </c>
      <c r="D8" s="240">
        <v>9590120</v>
      </c>
      <c r="E8" s="240">
        <v>7582545</v>
      </c>
      <c r="F8" s="240">
        <v>931563</v>
      </c>
      <c r="G8" s="240">
        <v>5414452</v>
      </c>
      <c r="H8" s="240"/>
      <c r="I8" s="240"/>
      <c r="J8" s="240">
        <f t="shared" si="1"/>
        <v>138186654</v>
      </c>
      <c r="K8" s="240">
        <f t="shared" si="0"/>
        <v>124594984</v>
      </c>
    </row>
    <row r="9" spans="1:11" x14ac:dyDescent="0.2">
      <c r="A9" s="20" t="s">
        <v>261</v>
      </c>
      <c r="B9" s="240">
        <v>274084810</v>
      </c>
      <c r="C9" s="240">
        <v>232856521</v>
      </c>
      <c r="D9" s="240">
        <v>9589204</v>
      </c>
      <c r="E9" s="240">
        <v>20866241</v>
      </c>
      <c r="F9" s="240">
        <v>8150687</v>
      </c>
      <c r="G9" s="240">
        <v>5814662</v>
      </c>
      <c r="H9" s="240"/>
      <c r="I9" s="240"/>
      <c r="J9" s="240">
        <f t="shared" si="1"/>
        <v>291824701</v>
      </c>
      <c r="K9" s="240">
        <f t="shared" si="0"/>
        <v>259537424</v>
      </c>
    </row>
    <row r="10" spans="1:11" x14ac:dyDescent="0.2">
      <c r="A10" s="20" t="s">
        <v>253</v>
      </c>
      <c r="B10" s="240">
        <v>306635723</v>
      </c>
      <c r="C10" s="240">
        <v>227977352</v>
      </c>
      <c r="D10" s="240">
        <v>58219512</v>
      </c>
      <c r="E10" s="240">
        <v>35337084</v>
      </c>
      <c r="F10" s="240">
        <v>4639523</v>
      </c>
      <c r="G10" s="240">
        <v>12276289</v>
      </c>
      <c r="H10" s="240"/>
      <c r="I10" s="240"/>
      <c r="J10" s="240">
        <f t="shared" si="1"/>
        <v>369494758</v>
      </c>
      <c r="K10" s="240">
        <f t="shared" si="0"/>
        <v>275590725</v>
      </c>
    </row>
    <row r="11" spans="1:11" x14ac:dyDescent="0.2">
      <c r="A11" s="20" t="s">
        <v>288</v>
      </c>
      <c r="B11" s="240">
        <v>4086974</v>
      </c>
      <c r="C11" s="240">
        <v>4011124</v>
      </c>
      <c r="D11" s="240">
        <v>7288728</v>
      </c>
      <c r="E11" s="240">
        <v>7338498</v>
      </c>
      <c r="F11" s="240">
        <v>1600</v>
      </c>
      <c r="G11" s="240">
        <v>1250</v>
      </c>
      <c r="H11" s="240"/>
      <c r="I11" s="240"/>
      <c r="J11" s="240">
        <f t="shared" si="1"/>
        <v>11377302</v>
      </c>
      <c r="K11" s="240">
        <f t="shared" si="0"/>
        <v>11350872</v>
      </c>
    </row>
    <row r="12" spans="1:11" x14ac:dyDescent="0.2">
      <c r="A12" s="20" t="s">
        <v>254</v>
      </c>
      <c r="B12" s="240"/>
      <c r="C12" s="240"/>
      <c r="D12" s="240">
        <v>447520</v>
      </c>
      <c r="E12" s="240"/>
      <c r="F12" s="240"/>
      <c r="G12" s="240"/>
      <c r="H12" s="240"/>
      <c r="I12" s="240"/>
      <c r="J12" s="240">
        <f t="shared" si="1"/>
        <v>447520</v>
      </c>
      <c r="K12" s="240">
        <f t="shared" si="0"/>
        <v>0</v>
      </c>
    </row>
    <row r="13" spans="1:11" x14ac:dyDescent="0.2">
      <c r="A13" s="20" t="s">
        <v>9</v>
      </c>
      <c r="B13" s="240">
        <f>SUM(B5:B12)</f>
        <v>737925912</v>
      </c>
      <c r="C13" s="240">
        <f t="shared" ref="C13:K13" si="2">SUM(C5:C12)</f>
        <v>602142263</v>
      </c>
      <c r="D13" s="240">
        <f t="shared" si="2"/>
        <v>89957614</v>
      </c>
      <c r="E13" s="240">
        <f t="shared" si="2"/>
        <v>75437320</v>
      </c>
      <c r="F13" s="240">
        <f t="shared" si="2"/>
        <v>13810176</v>
      </c>
      <c r="G13" s="240">
        <f t="shared" si="2"/>
        <v>23542006</v>
      </c>
      <c r="H13" s="240">
        <f t="shared" si="2"/>
        <v>23610387</v>
      </c>
      <c r="I13" s="240">
        <f t="shared" si="2"/>
        <v>17390693</v>
      </c>
      <c r="J13" s="240">
        <f t="shared" si="2"/>
        <v>865304089</v>
      </c>
      <c r="K13" s="240">
        <f t="shared" si="2"/>
        <v>718512282</v>
      </c>
    </row>
    <row r="14" spans="1:11" x14ac:dyDescent="0.2">
      <c r="A14" s="264" t="s">
        <v>258</v>
      </c>
      <c r="B14" s="265"/>
      <c r="C14" s="265"/>
      <c r="D14" s="265"/>
      <c r="E14" s="265"/>
      <c r="F14" s="265"/>
      <c r="G14" s="265"/>
      <c r="H14" s="265"/>
      <c r="I14" s="265"/>
      <c r="J14" s="265"/>
      <c r="K14" s="266"/>
    </row>
    <row r="15" spans="1:11" x14ac:dyDescent="0.2">
      <c r="A15" s="264" t="s">
        <v>257</v>
      </c>
      <c r="B15" s="265"/>
      <c r="C15" s="265"/>
      <c r="D15" s="265"/>
      <c r="E15" s="265"/>
      <c r="F15" s="265"/>
      <c r="G15" s="265"/>
      <c r="H15" s="265"/>
      <c r="I15" s="265"/>
      <c r="J15" s="265"/>
      <c r="K15" s="266"/>
    </row>
    <row r="20" spans="3:9" x14ac:dyDescent="0.2">
      <c r="C20" s="435" t="s">
        <v>264</v>
      </c>
      <c r="D20" s="435"/>
      <c r="E20" s="435"/>
      <c r="F20" s="435"/>
      <c r="G20" s="435"/>
      <c r="H20" s="435"/>
    </row>
    <row r="21" spans="3:9" s="72" customFormat="1" x14ac:dyDescent="0.2">
      <c r="C21" s="427" t="s">
        <v>265</v>
      </c>
      <c r="D21" s="428"/>
      <c r="E21" s="259">
        <v>2009</v>
      </c>
      <c r="F21" s="259" t="s">
        <v>255</v>
      </c>
      <c r="G21" s="259">
        <v>2010</v>
      </c>
      <c r="H21" s="259" t="s">
        <v>255</v>
      </c>
      <c r="I21" s="259" t="s">
        <v>256</v>
      </c>
    </row>
    <row r="22" spans="3:9" s="72" customFormat="1" x14ac:dyDescent="0.2">
      <c r="C22" s="429"/>
      <c r="D22" s="430"/>
      <c r="E22" s="259" t="s">
        <v>229</v>
      </c>
      <c r="F22" s="259" t="s">
        <v>230</v>
      </c>
      <c r="G22" s="259" t="s">
        <v>229</v>
      </c>
      <c r="H22" s="259" t="s">
        <v>230</v>
      </c>
      <c r="I22" s="259" t="s">
        <v>230</v>
      </c>
    </row>
    <row r="23" spans="3:9" x14ac:dyDescent="0.2">
      <c r="C23" s="264" t="s">
        <v>207</v>
      </c>
      <c r="D23" s="20"/>
      <c r="E23" s="359">
        <v>318072125</v>
      </c>
      <c r="F23" s="267">
        <f t="shared" ref="F23:F34" si="3">E23/$E$34</f>
        <v>0.43103531103539838</v>
      </c>
      <c r="G23" s="75">
        <v>258970029</v>
      </c>
      <c r="H23" s="267">
        <f t="shared" ref="H23:H34" si="4">G23/$G$34</f>
        <v>0.43008113682264487</v>
      </c>
      <c r="I23" s="267">
        <f>G23/E23-1</f>
        <v>-0.18581350377685568</v>
      </c>
    </row>
    <row r="24" spans="3:9" x14ac:dyDescent="0.2">
      <c r="C24" s="20" t="s">
        <v>98</v>
      </c>
      <c r="D24" s="20"/>
      <c r="E24" s="359">
        <v>101341973</v>
      </c>
      <c r="F24" s="267">
        <f t="shared" si="3"/>
        <v>0.13733353355939615</v>
      </c>
      <c r="G24" s="75">
        <v>78604712</v>
      </c>
      <c r="H24" s="267">
        <f t="shared" si="4"/>
        <v>0.13054176202210871</v>
      </c>
      <c r="I24" s="267">
        <f t="shared" ref="I24:I34" si="5">G24/E24-1</f>
        <v>-0.22436173607948207</v>
      </c>
    </row>
    <row r="25" spans="3:9" x14ac:dyDescent="0.2">
      <c r="C25" s="20" t="s">
        <v>245</v>
      </c>
      <c r="D25" s="20"/>
      <c r="E25" s="359">
        <v>78730749</v>
      </c>
      <c r="F25" s="267">
        <f t="shared" si="3"/>
        <v>0.10669194253745083</v>
      </c>
      <c r="G25" s="75">
        <v>66516540</v>
      </c>
      <c r="H25" s="267">
        <f t="shared" si="4"/>
        <v>0.11046648622304062</v>
      </c>
      <c r="I25" s="267">
        <f t="shared" si="5"/>
        <v>-0.15513899150127486</v>
      </c>
    </row>
    <row r="26" spans="3:9" x14ac:dyDescent="0.2">
      <c r="C26" s="20" t="s">
        <v>99</v>
      </c>
      <c r="D26" s="20"/>
      <c r="E26" s="359">
        <v>46989912</v>
      </c>
      <c r="F26" s="267">
        <f t="shared" si="3"/>
        <v>6.3678360165783141E-2</v>
      </c>
      <c r="G26" s="75">
        <v>51217592</v>
      </c>
      <c r="H26" s="267">
        <f t="shared" si="4"/>
        <v>8.505895557774526E-2</v>
      </c>
      <c r="I26" s="267">
        <f t="shared" si="5"/>
        <v>8.9969949294648632E-2</v>
      </c>
    </row>
    <row r="27" spans="3:9" x14ac:dyDescent="0.2">
      <c r="C27" s="20" t="s">
        <v>102</v>
      </c>
      <c r="D27" s="20"/>
      <c r="E27" s="359">
        <v>68140119</v>
      </c>
      <c r="F27" s="267">
        <f t="shared" si="3"/>
        <v>9.2340054593448129E-2</v>
      </c>
      <c r="G27" s="75">
        <v>49050156</v>
      </c>
      <c r="H27" s="267">
        <f t="shared" si="4"/>
        <v>8.1459414184983064E-2</v>
      </c>
      <c r="I27" s="267">
        <f t="shared" si="5"/>
        <v>-0.28015746494367</v>
      </c>
    </row>
    <row r="28" spans="3:9" x14ac:dyDescent="0.2">
      <c r="C28" s="20" t="s">
        <v>208</v>
      </c>
      <c r="D28" s="20"/>
      <c r="E28" s="359">
        <v>71842062</v>
      </c>
      <c r="F28" s="267">
        <f t="shared" si="3"/>
        <v>9.7356741146664053E-2</v>
      </c>
      <c r="G28" s="75">
        <v>47513708</v>
      </c>
      <c r="H28" s="267">
        <f t="shared" si="4"/>
        <v>7.8907777978042382E-2</v>
      </c>
      <c r="I28" s="267">
        <f t="shared" si="5"/>
        <v>-0.3386366332302656</v>
      </c>
    </row>
    <row r="29" spans="3:9" x14ac:dyDescent="0.2">
      <c r="C29" s="20" t="s">
        <v>209</v>
      </c>
      <c r="D29" s="20"/>
      <c r="E29" s="359">
        <v>12203658</v>
      </c>
      <c r="F29" s="267">
        <f t="shared" si="3"/>
        <v>1.6537782183206489E-2</v>
      </c>
      <c r="G29" s="75">
        <v>12287078</v>
      </c>
      <c r="H29" s="267">
        <f t="shared" si="4"/>
        <v>2.0405606374120262E-2</v>
      </c>
      <c r="I29" s="267">
        <f t="shared" si="5"/>
        <v>6.8356553420294563E-3</v>
      </c>
    </row>
    <row r="30" spans="3:9" x14ac:dyDescent="0.2">
      <c r="C30" s="20" t="s">
        <v>225</v>
      </c>
      <c r="D30" s="20"/>
      <c r="E30" s="359">
        <v>9035389</v>
      </c>
      <c r="F30" s="267">
        <f t="shared" si="3"/>
        <v>1.2244303734383568E-2</v>
      </c>
      <c r="G30" s="75">
        <v>7060849</v>
      </c>
      <c r="H30" s="267">
        <f t="shared" si="4"/>
        <v>1.1726213942900068E-2</v>
      </c>
      <c r="I30" s="267">
        <f t="shared" si="5"/>
        <v>-0.2185340332331015</v>
      </c>
    </row>
    <row r="31" spans="3:9" x14ac:dyDescent="0.2">
      <c r="C31" s="20" t="s">
        <v>226</v>
      </c>
      <c r="D31" s="20"/>
      <c r="E31" s="359">
        <v>6453347</v>
      </c>
      <c r="F31" s="267">
        <f t="shared" si="3"/>
        <v>8.7452505665636532E-3</v>
      </c>
      <c r="G31" s="75">
        <v>6049212</v>
      </c>
      <c r="H31" s="267">
        <f t="shared" si="4"/>
        <v>1.0046150837945749E-2</v>
      </c>
      <c r="I31" s="267">
        <f t="shared" si="5"/>
        <v>-6.2624092583275059E-2</v>
      </c>
    </row>
    <row r="32" spans="3:9" x14ac:dyDescent="0.2">
      <c r="C32" s="20" t="s">
        <v>227</v>
      </c>
      <c r="D32" s="20"/>
      <c r="E32" s="359">
        <v>3617174</v>
      </c>
      <c r="F32" s="267">
        <f t="shared" si="3"/>
        <v>4.901811877287757E-3</v>
      </c>
      <c r="G32" s="75">
        <v>3651037</v>
      </c>
      <c r="H32" s="267">
        <f t="shared" si="4"/>
        <v>6.063412625796705E-3</v>
      </c>
      <c r="I32" s="267">
        <f t="shared" si="5"/>
        <v>9.361728244204004E-3</v>
      </c>
    </row>
    <row r="33" spans="3:9" x14ac:dyDescent="0.2">
      <c r="C33" s="20" t="s">
        <v>228</v>
      </c>
      <c r="D33" s="20"/>
      <c r="E33" s="359">
        <v>21499404</v>
      </c>
      <c r="F33" s="267">
        <f t="shared" si="3"/>
        <v>2.9134908600417869E-2</v>
      </c>
      <c r="G33" s="75">
        <v>21221350</v>
      </c>
      <c r="H33" s="267">
        <f t="shared" si="4"/>
        <v>3.5243083410672338E-2</v>
      </c>
      <c r="I33" s="267">
        <f t="shared" si="5"/>
        <v>-1.2933102703684196E-2</v>
      </c>
    </row>
    <row r="34" spans="3:9" x14ac:dyDescent="0.2">
      <c r="C34" s="20" t="s">
        <v>9</v>
      </c>
      <c r="D34" s="20"/>
      <c r="E34" s="359">
        <f>SUM(E23:E33)</f>
        <v>737925912</v>
      </c>
      <c r="F34" s="267">
        <f t="shared" si="3"/>
        <v>1</v>
      </c>
      <c r="G34" s="75">
        <f>SUM(G23:G33)</f>
        <v>602142263</v>
      </c>
      <c r="H34" s="267">
        <f t="shared" si="4"/>
        <v>1</v>
      </c>
      <c r="I34" s="267">
        <f t="shared" si="5"/>
        <v>-0.18400715680519431</v>
      </c>
    </row>
    <row r="35" spans="3:9" x14ac:dyDescent="0.2">
      <c r="C35" s="360" t="s">
        <v>258</v>
      </c>
      <c r="D35" s="265"/>
      <c r="E35" s="268"/>
      <c r="F35" s="268"/>
      <c r="G35" s="268"/>
      <c r="H35" s="268"/>
      <c r="I35" s="269"/>
    </row>
  </sheetData>
  <mergeCells count="10">
    <mergeCell ref="C21:D22"/>
    <mergeCell ref="J2:K3"/>
    <mergeCell ref="C20:H20"/>
    <mergeCell ref="A1:K1"/>
    <mergeCell ref="D2:I2"/>
    <mergeCell ref="B2:C3"/>
    <mergeCell ref="D3:E3"/>
    <mergeCell ref="F3:G3"/>
    <mergeCell ref="H3:I3"/>
    <mergeCell ref="A2:A4"/>
  </mergeCells>
  <printOptions horizontalCentered="1" verticalCentered="1"/>
  <pageMargins left="0.70866141732283472" right="0.70866141732283472" top="0.74803149606299213" bottom="0.74803149606299213" header="0.31496062992125984" footer="0.31496062992125984"/>
  <pageSetup paperSize="119" scale="80" orientation="landscape" r:id="rId1"/>
  <headerFooter>
    <oddFooter>&amp;C&amp;10 17</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0"/>
  <sheetViews>
    <sheetView topLeftCell="A4" zoomScaleNormal="100" workbookViewId="0">
      <selection activeCell="H26" sqref="H26"/>
    </sheetView>
  </sheetViews>
  <sheetFormatPr baseColWidth="10" defaultRowHeight="12.75" x14ac:dyDescent="0.2"/>
  <cols>
    <col min="1" max="1" width="14.625" style="12" bestFit="1" customWidth="1"/>
    <col min="2" max="4" width="6.625" style="12" bestFit="1" customWidth="1"/>
    <col min="5" max="5" width="10.375" style="12" bestFit="1" customWidth="1"/>
    <col min="6" max="8" width="8" style="12" bestFit="1" customWidth="1"/>
    <col min="9" max="10" width="10.375" style="12" bestFit="1" customWidth="1"/>
    <col min="11" max="16384" width="11" style="12"/>
  </cols>
  <sheetData>
    <row r="1" spans="1:13" x14ac:dyDescent="0.2">
      <c r="A1" s="377" t="s">
        <v>259</v>
      </c>
      <c r="B1" s="377"/>
      <c r="C1" s="377"/>
      <c r="D1" s="377"/>
      <c r="E1" s="377"/>
      <c r="F1" s="377"/>
      <c r="G1" s="377"/>
      <c r="H1" s="377"/>
      <c r="I1" s="377"/>
      <c r="J1" s="377"/>
      <c r="K1" s="71"/>
    </row>
    <row r="2" spans="1:13" x14ac:dyDescent="0.2">
      <c r="A2" s="70"/>
      <c r="B2" s="70"/>
      <c r="C2" s="70"/>
      <c r="D2" s="70"/>
      <c r="E2" s="70"/>
      <c r="F2" s="70"/>
      <c r="G2" s="70"/>
      <c r="H2" s="70"/>
      <c r="I2" s="70"/>
      <c r="J2" s="70"/>
      <c r="K2" s="71"/>
    </row>
    <row r="3" spans="1:13" s="72" customFormat="1" x14ac:dyDescent="0.2">
      <c r="A3" s="397" t="s">
        <v>12</v>
      </c>
      <c r="B3" s="396" t="s">
        <v>144</v>
      </c>
      <c r="C3" s="396"/>
      <c r="D3" s="396"/>
      <c r="E3" s="396"/>
      <c r="F3" s="402" t="s">
        <v>145</v>
      </c>
      <c r="G3" s="396"/>
      <c r="H3" s="396"/>
      <c r="I3" s="396"/>
      <c r="J3" s="403"/>
    </row>
    <row r="4" spans="1:13" s="72" customFormat="1" x14ac:dyDescent="0.2">
      <c r="A4" s="404"/>
      <c r="B4" s="397">
        <v>2010</v>
      </c>
      <c r="C4" s="402" t="s">
        <v>387</v>
      </c>
      <c r="D4" s="396"/>
      <c r="E4" s="396"/>
      <c r="F4" s="397">
        <v>2010</v>
      </c>
      <c r="G4" s="402" t="str">
        <f>C4</f>
        <v>Enero-octubre</v>
      </c>
      <c r="H4" s="396"/>
      <c r="I4" s="396"/>
      <c r="J4" s="403"/>
    </row>
    <row r="5" spans="1:13" s="72" customFormat="1" x14ac:dyDescent="0.2">
      <c r="A5" s="398"/>
      <c r="B5" s="398"/>
      <c r="C5" s="92">
        <v>2010</v>
      </c>
      <c r="D5" s="92">
        <v>2011</v>
      </c>
      <c r="E5" s="92" t="s">
        <v>11</v>
      </c>
      <c r="F5" s="398"/>
      <c r="G5" s="92">
        <v>2010</v>
      </c>
      <c r="H5" s="92">
        <v>2011</v>
      </c>
      <c r="I5" s="92" t="s">
        <v>11</v>
      </c>
      <c r="J5" s="74" t="s">
        <v>13</v>
      </c>
    </row>
    <row r="6" spans="1:13" x14ac:dyDescent="0.2">
      <c r="A6" s="24" t="s">
        <v>388</v>
      </c>
      <c r="B6" s="75">
        <v>109078</v>
      </c>
      <c r="C6" s="75">
        <v>105057</v>
      </c>
      <c r="D6" s="75">
        <v>56518</v>
      </c>
      <c r="E6" s="76" t="s">
        <v>351</v>
      </c>
      <c r="F6" s="75">
        <v>498758</v>
      </c>
      <c r="G6" s="75">
        <v>477135</v>
      </c>
      <c r="H6" s="75">
        <v>277269</v>
      </c>
      <c r="I6" s="76" t="s">
        <v>352</v>
      </c>
      <c r="J6" s="76" t="s">
        <v>353</v>
      </c>
      <c r="L6" s="320"/>
      <c r="M6" s="320"/>
    </row>
    <row r="7" spans="1:13" x14ac:dyDescent="0.2">
      <c r="A7" s="20" t="s">
        <v>7</v>
      </c>
      <c r="B7" s="75">
        <v>16207</v>
      </c>
      <c r="C7" s="75">
        <v>16207</v>
      </c>
      <c r="D7" s="75">
        <v>23886</v>
      </c>
      <c r="E7" s="76" t="s">
        <v>354</v>
      </c>
      <c r="F7" s="75">
        <v>52713</v>
      </c>
      <c r="G7" s="75">
        <v>52713</v>
      </c>
      <c r="H7" s="75">
        <v>163380</v>
      </c>
      <c r="I7" s="76" t="s">
        <v>355</v>
      </c>
      <c r="J7" s="76" t="s">
        <v>356</v>
      </c>
      <c r="L7" s="320"/>
      <c r="M7" s="320"/>
    </row>
    <row r="8" spans="1:13" x14ac:dyDescent="0.2">
      <c r="A8" s="20" t="s">
        <v>43</v>
      </c>
      <c r="B8" s="75">
        <v>64670</v>
      </c>
      <c r="C8" s="75">
        <v>53294</v>
      </c>
      <c r="D8" s="75">
        <v>52449</v>
      </c>
      <c r="E8" s="76" t="s">
        <v>314</v>
      </c>
      <c r="F8" s="75">
        <v>180186</v>
      </c>
      <c r="G8" s="75">
        <v>148681</v>
      </c>
      <c r="H8" s="75">
        <v>146946</v>
      </c>
      <c r="I8" s="76" t="s">
        <v>302</v>
      </c>
      <c r="J8" s="76" t="s">
        <v>357</v>
      </c>
      <c r="L8" s="320"/>
      <c r="M8" s="320"/>
    </row>
    <row r="9" spans="1:13" x14ac:dyDescent="0.2">
      <c r="A9" s="20" t="s">
        <v>6</v>
      </c>
      <c r="B9" s="75">
        <v>2806</v>
      </c>
      <c r="C9" s="75">
        <v>2806</v>
      </c>
      <c r="D9" s="75">
        <v>15658</v>
      </c>
      <c r="E9" s="76" t="s">
        <v>358</v>
      </c>
      <c r="F9" s="75">
        <v>22314</v>
      </c>
      <c r="G9" s="75">
        <v>22314</v>
      </c>
      <c r="H9" s="75">
        <v>128168</v>
      </c>
      <c r="I9" s="76" t="s">
        <v>359</v>
      </c>
      <c r="J9" s="76" t="s">
        <v>303</v>
      </c>
      <c r="L9" s="320"/>
      <c r="M9" s="320"/>
    </row>
    <row r="10" spans="1:13" x14ac:dyDescent="0.2">
      <c r="A10" s="20" t="s">
        <v>360</v>
      </c>
      <c r="B10" s="75">
        <v>3431</v>
      </c>
      <c r="C10" s="75">
        <v>3259</v>
      </c>
      <c r="D10" s="75">
        <v>7911</v>
      </c>
      <c r="E10" s="76" t="s">
        <v>361</v>
      </c>
      <c r="F10" s="75">
        <v>19733</v>
      </c>
      <c r="G10" s="75">
        <v>18999</v>
      </c>
      <c r="H10" s="75">
        <v>106479</v>
      </c>
      <c r="I10" s="76" t="s">
        <v>362</v>
      </c>
      <c r="J10" s="76" t="s">
        <v>363</v>
      </c>
      <c r="L10" s="320"/>
      <c r="M10" s="320"/>
    </row>
    <row r="11" spans="1:13" x14ac:dyDescent="0.2">
      <c r="A11" s="20" t="s">
        <v>3</v>
      </c>
      <c r="B11" s="75">
        <v>8560</v>
      </c>
      <c r="C11" s="75">
        <v>7408</v>
      </c>
      <c r="D11" s="75">
        <v>13574</v>
      </c>
      <c r="E11" s="76" t="s">
        <v>364</v>
      </c>
      <c r="F11" s="75">
        <v>61776</v>
      </c>
      <c r="G11" s="75">
        <v>51876</v>
      </c>
      <c r="H11" s="75">
        <v>82579</v>
      </c>
      <c r="I11" s="76" t="s">
        <v>365</v>
      </c>
      <c r="J11" s="76" t="s">
        <v>347</v>
      </c>
      <c r="L11" s="320"/>
      <c r="M11" s="320"/>
    </row>
    <row r="12" spans="1:13" x14ac:dyDescent="0.2">
      <c r="A12" s="20" t="s">
        <v>223</v>
      </c>
      <c r="B12" s="75">
        <v>4383</v>
      </c>
      <c r="C12" s="75">
        <v>1353</v>
      </c>
      <c r="D12" s="75">
        <v>17999</v>
      </c>
      <c r="E12" s="76" t="s">
        <v>366</v>
      </c>
      <c r="F12" s="75">
        <v>12887</v>
      </c>
      <c r="G12" s="75">
        <v>3955</v>
      </c>
      <c r="H12" s="75">
        <v>54381</v>
      </c>
      <c r="I12" s="76" t="s">
        <v>367</v>
      </c>
      <c r="J12" s="76" t="s">
        <v>368</v>
      </c>
      <c r="L12" s="320"/>
      <c r="M12" s="320"/>
    </row>
    <row r="13" spans="1:13" x14ac:dyDescent="0.2">
      <c r="A13" s="20" t="s">
        <v>44</v>
      </c>
      <c r="B13" s="75">
        <v>4245</v>
      </c>
      <c r="C13" s="75">
        <v>4245</v>
      </c>
      <c r="D13" s="75">
        <v>6184</v>
      </c>
      <c r="E13" s="76" t="s">
        <v>369</v>
      </c>
      <c r="F13" s="75">
        <v>20650</v>
      </c>
      <c r="G13" s="75">
        <v>20650</v>
      </c>
      <c r="H13" s="75">
        <v>48711</v>
      </c>
      <c r="I13" s="76" t="s">
        <v>370</v>
      </c>
      <c r="J13" s="76" t="s">
        <v>343</v>
      </c>
      <c r="L13" s="320"/>
      <c r="M13" s="320"/>
    </row>
    <row r="14" spans="1:13" x14ac:dyDescent="0.2">
      <c r="A14" s="20" t="s">
        <v>371</v>
      </c>
      <c r="B14" s="75">
        <v>6125</v>
      </c>
      <c r="C14" s="75">
        <v>5670</v>
      </c>
      <c r="D14" s="75">
        <v>6066</v>
      </c>
      <c r="E14" s="76" t="s">
        <v>372</v>
      </c>
      <c r="F14" s="75">
        <v>41808</v>
      </c>
      <c r="G14" s="75">
        <v>39825</v>
      </c>
      <c r="H14" s="75">
        <v>46275</v>
      </c>
      <c r="I14" s="76" t="s">
        <v>373</v>
      </c>
      <c r="J14" s="76" t="s">
        <v>374</v>
      </c>
      <c r="L14" s="320"/>
      <c r="M14" s="320"/>
    </row>
    <row r="15" spans="1:13" x14ac:dyDescent="0.2">
      <c r="A15" s="20" t="s">
        <v>306</v>
      </c>
      <c r="B15" s="75">
        <v>9249</v>
      </c>
      <c r="C15" s="75">
        <v>5901</v>
      </c>
      <c r="D15" s="75">
        <v>7500</v>
      </c>
      <c r="E15" s="76" t="s">
        <v>315</v>
      </c>
      <c r="F15" s="75">
        <v>53704</v>
      </c>
      <c r="G15" s="75">
        <v>35806</v>
      </c>
      <c r="H15" s="75">
        <v>46055</v>
      </c>
      <c r="I15" s="76" t="s">
        <v>316</v>
      </c>
      <c r="J15" s="76" t="s">
        <v>374</v>
      </c>
      <c r="L15" s="320"/>
      <c r="M15" s="320"/>
    </row>
    <row r="16" spans="1:13" x14ac:dyDescent="0.2">
      <c r="A16" s="20" t="s">
        <v>396</v>
      </c>
      <c r="B16" s="75">
        <v>228754</v>
      </c>
      <c r="C16" s="75">
        <v>205200</v>
      </c>
      <c r="D16" s="75">
        <v>207745</v>
      </c>
      <c r="E16" s="76" t="s">
        <v>310</v>
      </c>
      <c r="F16" s="75">
        <v>964529</v>
      </c>
      <c r="G16" s="75">
        <v>871954</v>
      </c>
      <c r="H16" s="75">
        <v>1100243</v>
      </c>
      <c r="I16" s="76" t="s">
        <v>375</v>
      </c>
      <c r="J16" s="76" t="s">
        <v>376</v>
      </c>
      <c r="L16" s="320"/>
      <c r="M16" s="320"/>
    </row>
    <row r="17" spans="1:17" x14ac:dyDescent="0.2">
      <c r="A17" s="20" t="s">
        <v>395</v>
      </c>
      <c r="B17" s="75">
        <v>119163</v>
      </c>
      <c r="C17" s="75">
        <v>112600</v>
      </c>
      <c r="D17" s="75">
        <v>72740</v>
      </c>
      <c r="E17" s="76" t="s">
        <v>377</v>
      </c>
      <c r="F17" s="75">
        <v>713282</v>
      </c>
      <c r="G17" s="75">
        <v>677820</v>
      </c>
      <c r="H17" s="75">
        <v>360673</v>
      </c>
      <c r="I17" s="76" t="s">
        <v>378</v>
      </c>
      <c r="J17" s="76" t="s">
        <v>379</v>
      </c>
      <c r="L17" s="320"/>
      <c r="M17" s="320"/>
    </row>
    <row r="18" spans="1:17" x14ac:dyDescent="0.2">
      <c r="A18" s="20" t="s">
        <v>9</v>
      </c>
      <c r="B18" s="75">
        <v>347917</v>
      </c>
      <c r="C18" s="75">
        <v>317800</v>
      </c>
      <c r="D18" s="75">
        <v>280485</v>
      </c>
      <c r="E18" s="76" t="s">
        <v>380</v>
      </c>
      <c r="F18" s="75">
        <v>1677811</v>
      </c>
      <c r="G18" s="75">
        <v>1549774</v>
      </c>
      <c r="H18" s="75">
        <v>1460916</v>
      </c>
      <c r="I18" s="76" t="s">
        <v>381</v>
      </c>
      <c r="J18" s="76" t="s">
        <v>10</v>
      </c>
      <c r="L18" s="258"/>
    </row>
    <row r="19" spans="1:17" s="145" customFormat="1" x14ac:dyDescent="0.2">
      <c r="A19" s="151" t="s">
        <v>240</v>
      </c>
      <c r="B19" s="151"/>
      <c r="C19" s="151"/>
      <c r="D19" s="151"/>
      <c r="E19" s="151"/>
      <c r="F19" s="151"/>
      <c r="G19" s="151"/>
      <c r="H19" s="151"/>
      <c r="I19" s="151"/>
      <c r="J19" s="151"/>
      <c r="K19" s="151"/>
      <c r="L19" s="144"/>
      <c r="M19" s="144"/>
      <c r="N19" s="144"/>
      <c r="Q19" s="144"/>
    </row>
    <row r="20" spans="1:17" x14ac:dyDescent="0.2">
      <c r="A20" s="441"/>
      <c r="B20" s="441"/>
      <c r="C20" s="441"/>
      <c r="D20" s="441"/>
      <c r="E20" s="441"/>
      <c r="F20" s="441"/>
      <c r="G20" s="441"/>
      <c r="H20" s="441"/>
      <c r="I20" s="441"/>
      <c r="J20" s="441"/>
    </row>
  </sheetData>
  <mergeCells count="9">
    <mergeCell ref="A1:J1"/>
    <mergeCell ref="B4:B5"/>
    <mergeCell ref="C4:E4"/>
    <mergeCell ref="A20:J20"/>
    <mergeCell ref="F4:F5"/>
    <mergeCell ref="G4:J4"/>
    <mergeCell ref="A3:A5"/>
    <mergeCell ref="B3:E3"/>
    <mergeCell ref="F3:J3"/>
  </mergeCells>
  <pageMargins left="0.70866141732283472" right="0.70866141732283472" top="1.299212598425197" bottom="0.74803149606299213" header="0.31496062992125984" footer="0.31496062992125984"/>
  <pageSetup paperSize="119" orientation="landscape" r:id="rId1"/>
  <headerFooter>
    <oddFooter>&amp;C&amp;10 18</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N44"/>
  <sheetViews>
    <sheetView zoomScale="80" zoomScaleNormal="80" workbookViewId="0">
      <pane xSplit="2" ySplit="3" topLeftCell="C4" activePane="bottomRight" state="frozen"/>
      <selection pane="topRight" activeCell="C1" sqref="C1"/>
      <selection pane="bottomLeft" activeCell="A5" sqref="A5"/>
      <selection pane="bottomRight" activeCell="AB2" sqref="AB2:AC2"/>
    </sheetView>
  </sheetViews>
  <sheetFormatPr baseColWidth="10" defaultRowHeight="12.75" x14ac:dyDescent="0.2"/>
  <cols>
    <col min="1" max="1" width="8.875" style="12" bestFit="1" customWidth="1"/>
    <col min="2" max="2" width="43.375" style="12" bestFit="1" customWidth="1"/>
    <col min="3" max="4" width="12.375" style="12" bestFit="1" customWidth="1"/>
    <col min="5" max="6" width="11.375" style="12" bestFit="1" customWidth="1"/>
    <col min="7" max="7" width="12.375" style="12" bestFit="1" customWidth="1"/>
    <col min="8" max="19" width="11" style="12" hidden="1" customWidth="1"/>
    <col min="20" max="24" width="11" style="12"/>
    <col min="25" max="25" width="9.5" style="12" bestFit="1" customWidth="1"/>
    <col min="26" max="26" width="8.625" style="12" bestFit="1" customWidth="1"/>
    <col min="27" max="16384" width="11" style="12"/>
  </cols>
  <sheetData>
    <row r="1" spans="1:40" x14ac:dyDescent="0.2">
      <c r="A1" s="415" t="s">
        <v>260</v>
      </c>
      <c r="B1" s="415"/>
      <c r="C1" s="415"/>
      <c r="D1" s="415"/>
      <c r="E1" s="415"/>
      <c r="F1" s="415"/>
      <c r="G1" s="415"/>
      <c r="H1" s="415"/>
      <c r="I1" s="415"/>
      <c r="J1" s="415"/>
      <c r="K1" s="415"/>
      <c r="L1" s="415"/>
      <c r="M1" s="415"/>
      <c r="N1" s="415"/>
      <c r="O1" s="415"/>
      <c r="P1" s="415"/>
      <c r="Q1" s="415"/>
      <c r="R1" s="415"/>
      <c r="S1" s="415"/>
      <c r="T1" s="415"/>
      <c r="U1" s="415"/>
      <c r="V1" s="415"/>
    </row>
    <row r="2" spans="1:40" x14ac:dyDescent="0.2">
      <c r="A2" s="442" t="s">
        <v>96</v>
      </c>
      <c r="B2" s="442" t="s">
        <v>97</v>
      </c>
      <c r="C2" s="259">
        <v>2006</v>
      </c>
      <c r="D2" s="259">
        <v>2007</v>
      </c>
      <c r="E2" s="259">
        <v>2008</v>
      </c>
      <c r="F2" s="259">
        <v>2009</v>
      </c>
      <c r="G2" s="259">
        <v>2010</v>
      </c>
      <c r="H2" s="260">
        <v>40179</v>
      </c>
      <c r="I2" s="260">
        <v>40210</v>
      </c>
      <c r="J2" s="260">
        <v>40238</v>
      </c>
      <c r="K2" s="260">
        <v>40269</v>
      </c>
      <c r="L2" s="260">
        <v>40299</v>
      </c>
      <c r="M2" s="260">
        <v>40330</v>
      </c>
      <c r="N2" s="260">
        <v>40360</v>
      </c>
      <c r="O2" s="260">
        <v>40391</v>
      </c>
      <c r="P2" s="260">
        <v>40422</v>
      </c>
      <c r="Q2" s="260">
        <v>40452</v>
      </c>
      <c r="R2" s="260">
        <v>40483</v>
      </c>
      <c r="S2" s="260">
        <v>40513</v>
      </c>
      <c r="T2" s="261">
        <v>40544</v>
      </c>
      <c r="U2" s="261">
        <v>40575</v>
      </c>
      <c r="V2" s="261">
        <v>40603</v>
      </c>
      <c r="W2" s="261">
        <v>40634</v>
      </c>
      <c r="X2" s="261">
        <v>40664</v>
      </c>
      <c r="Y2" s="261">
        <v>40695</v>
      </c>
      <c r="Z2" s="261">
        <v>40725</v>
      </c>
      <c r="AA2" s="261">
        <v>40756</v>
      </c>
      <c r="AB2" s="261">
        <v>40787</v>
      </c>
      <c r="AC2" s="261">
        <v>40817</v>
      </c>
    </row>
    <row r="3" spans="1:40" x14ac:dyDescent="0.2">
      <c r="A3" s="442"/>
      <c r="B3" s="442"/>
      <c r="C3" s="443" t="s">
        <v>93</v>
      </c>
      <c r="D3" s="444"/>
      <c r="E3" s="444"/>
      <c r="F3" s="444"/>
      <c r="G3" s="444"/>
      <c r="H3" s="444"/>
      <c r="I3" s="444"/>
      <c r="J3" s="444"/>
      <c r="K3" s="444"/>
      <c r="L3" s="444"/>
      <c r="M3" s="444"/>
      <c r="N3" s="444"/>
      <c r="O3" s="444"/>
      <c r="P3" s="444"/>
      <c r="Q3" s="444"/>
      <c r="R3" s="444"/>
      <c r="S3" s="444"/>
      <c r="T3" s="444"/>
      <c r="U3" s="444"/>
      <c r="V3" s="445"/>
      <c r="X3" s="272"/>
      <c r="Y3" s="295"/>
      <c r="Z3" s="82"/>
      <c r="AA3" s="82"/>
      <c r="AB3" s="82"/>
      <c r="AC3" s="82"/>
      <c r="AD3" s="82"/>
      <c r="AE3" s="82"/>
      <c r="AF3" s="82"/>
      <c r="AG3" s="82"/>
      <c r="AH3" s="82"/>
      <c r="AI3" s="82"/>
      <c r="AJ3" s="82"/>
      <c r="AK3" s="82"/>
    </row>
    <row r="4" spans="1:40" x14ac:dyDescent="0.2">
      <c r="A4" s="21">
        <v>22082010</v>
      </c>
      <c r="B4" s="21" t="s">
        <v>83</v>
      </c>
      <c r="C4" s="162">
        <v>26722</v>
      </c>
      <c r="D4" s="162">
        <v>60645</v>
      </c>
      <c r="E4" s="162">
        <v>55983</v>
      </c>
      <c r="F4" s="162">
        <v>76660</v>
      </c>
      <c r="G4" s="162">
        <v>80887</v>
      </c>
      <c r="H4" s="162">
        <v>6905</v>
      </c>
      <c r="I4" s="162">
        <v>3218</v>
      </c>
      <c r="J4" s="162">
        <v>10532</v>
      </c>
      <c r="K4" s="162">
        <v>2208</v>
      </c>
      <c r="L4" s="162">
        <v>4465</v>
      </c>
      <c r="M4" s="162">
        <v>11359</v>
      </c>
      <c r="N4" s="162">
        <v>2370</v>
      </c>
      <c r="O4" s="21">
        <v>92</v>
      </c>
      <c r="P4" s="162">
        <v>5281</v>
      </c>
      <c r="Q4" s="162">
        <v>23055</v>
      </c>
      <c r="R4" s="162">
        <v>7975</v>
      </c>
      <c r="S4" s="162">
        <v>3426</v>
      </c>
      <c r="T4" s="162">
        <v>15756</v>
      </c>
      <c r="U4" s="162">
        <v>8550</v>
      </c>
      <c r="V4" s="162">
        <v>6990</v>
      </c>
      <c r="W4" s="162">
        <v>10349</v>
      </c>
      <c r="X4" s="162">
        <v>14818</v>
      </c>
      <c r="Y4" s="162">
        <v>14287</v>
      </c>
      <c r="Z4" s="162">
        <v>168</v>
      </c>
      <c r="AA4" s="162">
        <v>9504</v>
      </c>
      <c r="AB4" s="162">
        <v>10623</v>
      </c>
      <c r="AC4" s="162">
        <v>20992</v>
      </c>
      <c r="AD4" s="230"/>
      <c r="AE4" s="230"/>
      <c r="AF4" s="230"/>
      <c r="AG4" s="230"/>
    </row>
    <row r="5" spans="1:40" x14ac:dyDescent="0.2">
      <c r="A5" s="140">
        <v>22085010</v>
      </c>
      <c r="B5" s="140" t="s">
        <v>84</v>
      </c>
      <c r="C5" s="163">
        <v>100021</v>
      </c>
      <c r="D5" s="163">
        <v>154751</v>
      </c>
      <c r="E5" s="163">
        <v>84313</v>
      </c>
      <c r="F5" s="163">
        <v>104421</v>
      </c>
      <c r="G5" s="163">
        <v>122347</v>
      </c>
      <c r="H5" s="163">
        <v>6629</v>
      </c>
      <c r="I5" s="163">
        <v>27144</v>
      </c>
      <c r="J5" s="163">
        <v>3874</v>
      </c>
      <c r="K5" s="163">
        <v>3709</v>
      </c>
      <c r="L5" s="163">
        <v>3342</v>
      </c>
      <c r="M5" s="163">
        <v>5408</v>
      </c>
      <c r="N5" s="163">
        <v>4770</v>
      </c>
      <c r="O5" s="163">
        <v>9594</v>
      </c>
      <c r="P5" s="163">
        <v>22006</v>
      </c>
      <c r="Q5" s="163">
        <v>7419</v>
      </c>
      <c r="R5" s="163">
        <v>9468</v>
      </c>
      <c r="S5" s="163">
        <v>18981</v>
      </c>
      <c r="T5" s="163">
        <v>2619</v>
      </c>
      <c r="U5" s="140">
        <v>0</v>
      </c>
      <c r="V5" s="140">
        <v>18395</v>
      </c>
      <c r="W5" s="140">
        <v>6642</v>
      </c>
      <c r="X5" s="140">
        <v>3811</v>
      </c>
      <c r="Y5" s="140">
        <v>3223</v>
      </c>
      <c r="Z5" s="140">
        <v>9409</v>
      </c>
      <c r="AA5" s="140">
        <v>15613</v>
      </c>
      <c r="AB5" s="140">
        <v>1212</v>
      </c>
      <c r="AC5" s="140">
        <v>10834</v>
      </c>
      <c r="AD5" s="230"/>
      <c r="AE5" s="230"/>
      <c r="AF5" s="230"/>
      <c r="AG5" s="230"/>
    </row>
    <row r="6" spans="1:40" x14ac:dyDescent="0.2">
      <c r="A6" s="140">
        <v>22085020</v>
      </c>
      <c r="B6" s="140" t="s">
        <v>85</v>
      </c>
      <c r="C6" s="163">
        <v>1035</v>
      </c>
      <c r="D6" s="163">
        <v>12302</v>
      </c>
      <c r="E6" s="163">
        <v>10125</v>
      </c>
      <c r="F6" s="163">
        <v>1570</v>
      </c>
      <c r="G6" s="140">
        <v>0</v>
      </c>
      <c r="H6" s="140"/>
      <c r="I6" s="140"/>
      <c r="J6" s="140"/>
      <c r="K6" s="140"/>
      <c r="L6" s="140"/>
      <c r="M6" s="140"/>
      <c r="N6" s="140"/>
      <c r="O6" s="140"/>
      <c r="P6" s="140"/>
      <c r="Q6" s="140"/>
      <c r="R6" s="140"/>
      <c r="S6" s="140"/>
      <c r="T6" s="140"/>
      <c r="U6" s="140"/>
      <c r="V6" s="140"/>
      <c r="W6" s="140">
        <v>0</v>
      </c>
      <c r="X6" s="140">
        <v>0</v>
      </c>
      <c r="Y6" s="140">
        <v>0</v>
      </c>
      <c r="Z6" s="140">
        <v>556</v>
      </c>
      <c r="AA6" s="140">
        <v>0</v>
      </c>
      <c r="AB6" s="140">
        <v>459</v>
      </c>
      <c r="AC6" s="140">
        <v>0</v>
      </c>
      <c r="AD6" s="357"/>
      <c r="AE6" s="357"/>
      <c r="AF6" s="230"/>
      <c r="AG6" s="357"/>
    </row>
    <row r="7" spans="1:40" x14ac:dyDescent="0.2">
      <c r="A7" s="140">
        <v>22087000</v>
      </c>
      <c r="B7" s="140" t="s">
        <v>86</v>
      </c>
      <c r="C7" s="163">
        <v>1997170</v>
      </c>
      <c r="D7" s="163">
        <v>1432941</v>
      </c>
      <c r="E7" s="163">
        <v>19255212</v>
      </c>
      <c r="F7" s="163">
        <v>975288</v>
      </c>
      <c r="G7" s="163">
        <v>1440167</v>
      </c>
      <c r="H7" s="163">
        <v>39476</v>
      </c>
      <c r="I7" s="163">
        <v>35331</v>
      </c>
      <c r="J7" s="163">
        <v>70678</v>
      </c>
      <c r="K7" s="163">
        <v>193416</v>
      </c>
      <c r="L7" s="163">
        <v>137454</v>
      </c>
      <c r="M7" s="163">
        <v>30045</v>
      </c>
      <c r="N7" s="163">
        <v>135852</v>
      </c>
      <c r="O7" s="163">
        <v>139676</v>
      </c>
      <c r="P7" s="163">
        <v>96926</v>
      </c>
      <c r="Q7" s="163">
        <v>306660</v>
      </c>
      <c r="R7" s="163">
        <v>197938</v>
      </c>
      <c r="S7" s="163">
        <v>56711</v>
      </c>
      <c r="T7" s="163">
        <v>84814</v>
      </c>
      <c r="U7" s="163">
        <v>31779</v>
      </c>
      <c r="V7" s="163">
        <v>178620</v>
      </c>
      <c r="W7" s="163">
        <v>121814</v>
      </c>
      <c r="X7" s="163">
        <v>131398</v>
      </c>
      <c r="Y7" s="163">
        <v>98795</v>
      </c>
      <c r="Z7" s="163">
        <v>71153</v>
      </c>
      <c r="AA7" s="163">
        <v>128340</v>
      </c>
      <c r="AB7" s="163">
        <v>62264</v>
      </c>
      <c r="AC7" s="163">
        <v>123019</v>
      </c>
      <c r="AD7" s="230"/>
      <c r="AE7" s="230"/>
      <c r="AF7" s="230"/>
      <c r="AG7" s="230"/>
    </row>
    <row r="8" spans="1:40" x14ac:dyDescent="0.2">
      <c r="A8" s="140">
        <v>22082090</v>
      </c>
      <c r="B8" s="140" t="s">
        <v>87</v>
      </c>
      <c r="C8" s="163">
        <v>7706</v>
      </c>
      <c r="D8" s="163">
        <v>6904</v>
      </c>
      <c r="E8" s="163">
        <v>20332</v>
      </c>
      <c r="F8" s="163">
        <v>8097</v>
      </c>
      <c r="G8" s="163">
        <v>1807</v>
      </c>
      <c r="H8" s="140">
        <v>0</v>
      </c>
      <c r="I8" s="140">
        <v>921</v>
      </c>
      <c r="J8" s="140">
        <v>42</v>
      </c>
      <c r="K8" s="140">
        <v>87</v>
      </c>
      <c r="L8" s="140">
        <v>2</v>
      </c>
      <c r="M8" s="140">
        <v>0</v>
      </c>
      <c r="N8" s="140">
        <v>424</v>
      </c>
      <c r="O8" s="140">
        <v>132</v>
      </c>
      <c r="P8" s="140">
        <v>100</v>
      </c>
      <c r="Q8" s="140">
        <v>0</v>
      </c>
      <c r="R8" s="140">
        <v>97</v>
      </c>
      <c r="S8" s="140">
        <v>0</v>
      </c>
      <c r="T8" s="140">
        <v>216</v>
      </c>
      <c r="U8" s="140">
        <v>0</v>
      </c>
      <c r="V8" s="140">
        <v>88</v>
      </c>
      <c r="W8" s="140">
        <v>0</v>
      </c>
      <c r="X8" s="140">
        <v>1</v>
      </c>
      <c r="Y8" s="140">
        <v>1362</v>
      </c>
      <c r="Z8" s="140">
        <v>0</v>
      </c>
      <c r="AA8" s="140">
        <v>60</v>
      </c>
      <c r="AB8" s="140">
        <v>631</v>
      </c>
      <c r="AC8" s="140">
        <v>182</v>
      </c>
      <c r="AD8" s="357"/>
      <c r="AE8" s="357"/>
      <c r="AF8" s="357"/>
      <c r="AG8" s="357"/>
    </row>
    <row r="9" spans="1:40" x14ac:dyDescent="0.2">
      <c r="A9" s="140">
        <v>22089090</v>
      </c>
      <c r="B9" s="140" t="s">
        <v>88</v>
      </c>
      <c r="C9" s="163">
        <v>1812543</v>
      </c>
      <c r="D9" s="163">
        <v>233449</v>
      </c>
      <c r="E9" s="163">
        <v>479897</v>
      </c>
      <c r="F9" s="163">
        <v>498774</v>
      </c>
      <c r="G9" s="163">
        <v>452505</v>
      </c>
      <c r="H9" s="163">
        <v>84607</v>
      </c>
      <c r="I9" s="163">
        <v>48116</v>
      </c>
      <c r="J9" s="140">
        <v>678</v>
      </c>
      <c r="K9" s="163">
        <v>75618</v>
      </c>
      <c r="L9" s="163">
        <v>11648</v>
      </c>
      <c r="M9" s="163">
        <v>7153</v>
      </c>
      <c r="N9" s="163">
        <v>55371</v>
      </c>
      <c r="O9" s="163">
        <v>16305</v>
      </c>
      <c r="P9" s="163">
        <v>11610</v>
      </c>
      <c r="Q9" s="163">
        <v>35659</v>
      </c>
      <c r="R9" s="163">
        <v>49170</v>
      </c>
      <c r="S9" s="163">
        <v>56565</v>
      </c>
      <c r="T9" s="163">
        <v>14823</v>
      </c>
      <c r="U9" s="163">
        <v>22746</v>
      </c>
      <c r="V9" s="163">
        <v>33571</v>
      </c>
      <c r="W9" s="163">
        <v>124</v>
      </c>
      <c r="X9" s="163">
        <v>23136</v>
      </c>
      <c r="Y9" s="163">
        <v>69298</v>
      </c>
      <c r="Z9" s="163">
        <v>21135</v>
      </c>
      <c r="AA9" s="163">
        <v>32729</v>
      </c>
      <c r="AB9" s="163">
        <v>48</v>
      </c>
      <c r="AC9" s="163">
        <v>22890</v>
      </c>
      <c r="AD9" s="357"/>
      <c r="AE9" s="230"/>
      <c r="AF9" s="230"/>
      <c r="AG9" s="230"/>
    </row>
    <row r="10" spans="1:40" x14ac:dyDescent="0.2">
      <c r="A10" s="140">
        <v>22084000</v>
      </c>
      <c r="B10" s="140" t="s">
        <v>89</v>
      </c>
      <c r="C10" s="163">
        <v>5545092</v>
      </c>
      <c r="D10" s="163">
        <v>10673640</v>
      </c>
      <c r="E10" s="163">
        <v>12673394</v>
      </c>
      <c r="F10" s="163">
        <v>13311316</v>
      </c>
      <c r="G10" s="163">
        <v>15640457</v>
      </c>
      <c r="H10" s="163">
        <v>826596</v>
      </c>
      <c r="I10" s="163">
        <v>958564</v>
      </c>
      <c r="J10" s="163">
        <v>714401</v>
      </c>
      <c r="K10" s="163">
        <v>1002756</v>
      </c>
      <c r="L10" s="163">
        <v>1584833</v>
      </c>
      <c r="M10" s="163">
        <v>1126596</v>
      </c>
      <c r="N10" s="163">
        <v>1321223</v>
      </c>
      <c r="O10" s="163">
        <v>1732184</v>
      </c>
      <c r="P10" s="163">
        <v>1743943</v>
      </c>
      <c r="Q10" s="163">
        <v>1454988</v>
      </c>
      <c r="R10" s="163">
        <v>1293973</v>
      </c>
      <c r="S10" s="163">
        <v>1880393</v>
      </c>
      <c r="T10" s="163">
        <v>938600</v>
      </c>
      <c r="U10" s="163">
        <v>1134863</v>
      </c>
      <c r="V10" s="163">
        <v>1522064</v>
      </c>
      <c r="W10" s="163">
        <v>1299650</v>
      </c>
      <c r="X10" s="163">
        <v>1374082</v>
      </c>
      <c r="Y10" s="163">
        <v>1110613</v>
      </c>
      <c r="Z10" s="163">
        <v>1389847</v>
      </c>
      <c r="AA10" s="163">
        <v>1762383</v>
      </c>
      <c r="AB10" s="163">
        <v>1456811</v>
      </c>
      <c r="AC10" s="163">
        <v>1021139</v>
      </c>
      <c r="AD10" s="230"/>
      <c r="AE10" s="230"/>
      <c r="AF10" s="230"/>
      <c r="AG10" s="230"/>
    </row>
    <row r="11" spans="1:40" x14ac:dyDescent="0.2">
      <c r="A11" s="140">
        <v>22089010</v>
      </c>
      <c r="B11" s="140" t="s">
        <v>90</v>
      </c>
      <c r="C11" s="163">
        <v>406852</v>
      </c>
      <c r="D11" s="163">
        <v>416567</v>
      </c>
      <c r="E11" s="163">
        <v>333899</v>
      </c>
      <c r="F11" s="163">
        <v>997673</v>
      </c>
      <c r="G11" s="163">
        <v>816421</v>
      </c>
      <c r="H11" s="163">
        <v>41985</v>
      </c>
      <c r="I11" s="163">
        <v>17712</v>
      </c>
      <c r="J11" s="163">
        <v>51117</v>
      </c>
      <c r="K11" s="163">
        <v>86714</v>
      </c>
      <c r="L11" s="163">
        <v>78009</v>
      </c>
      <c r="M11" s="163">
        <v>22021</v>
      </c>
      <c r="N11" s="163">
        <v>80554</v>
      </c>
      <c r="O11" s="163">
        <v>59487</v>
      </c>
      <c r="P11" s="163">
        <v>84645</v>
      </c>
      <c r="Q11" s="163">
        <v>69307</v>
      </c>
      <c r="R11" s="163">
        <v>91858</v>
      </c>
      <c r="S11" s="163">
        <v>133009</v>
      </c>
      <c r="T11" s="163">
        <v>54714</v>
      </c>
      <c r="U11" s="163">
        <v>92409</v>
      </c>
      <c r="V11" s="163">
        <v>76587</v>
      </c>
      <c r="W11" s="163">
        <v>59058</v>
      </c>
      <c r="X11" s="163">
        <v>101100</v>
      </c>
      <c r="Y11" s="163">
        <v>112293</v>
      </c>
      <c r="Z11" s="163">
        <v>42037</v>
      </c>
      <c r="AA11" s="163">
        <v>82536</v>
      </c>
      <c r="AB11" s="163">
        <v>68294</v>
      </c>
      <c r="AC11" s="163">
        <v>61811</v>
      </c>
      <c r="AD11" s="230"/>
      <c r="AE11" s="230"/>
      <c r="AF11" s="230"/>
      <c r="AG11" s="230"/>
    </row>
    <row r="12" spans="1:40" x14ac:dyDescent="0.2">
      <c r="A12" s="140">
        <v>22086000</v>
      </c>
      <c r="B12" s="140" t="s">
        <v>91</v>
      </c>
      <c r="C12" s="163">
        <v>645141</v>
      </c>
      <c r="D12" s="163">
        <v>1416577</v>
      </c>
      <c r="E12" s="163">
        <v>1285016</v>
      </c>
      <c r="F12" s="163">
        <v>1895598</v>
      </c>
      <c r="G12" s="163">
        <v>3169485</v>
      </c>
      <c r="H12" s="163">
        <v>175670</v>
      </c>
      <c r="I12" s="163">
        <v>126020</v>
      </c>
      <c r="J12" s="163">
        <v>126104</v>
      </c>
      <c r="K12" s="163">
        <v>230641</v>
      </c>
      <c r="L12" s="163">
        <v>191834</v>
      </c>
      <c r="M12" s="163">
        <v>272972</v>
      </c>
      <c r="N12" s="163">
        <v>516703</v>
      </c>
      <c r="O12" s="163">
        <v>283861</v>
      </c>
      <c r="P12" s="163">
        <v>181251</v>
      </c>
      <c r="Q12" s="163">
        <v>407089</v>
      </c>
      <c r="R12" s="163">
        <v>338682</v>
      </c>
      <c r="S12" s="163">
        <v>318653</v>
      </c>
      <c r="T12" s="163">
        <v>181984</v>
      </c>
      <c r="U12" s="163">
        <v>228564</v>
      </c>
      <c r="V12" s="163">
        <v>234176</v>
      </c>
      <c r="W12" s="163">
        <v>236167</v>
      </c>
      <c r="X12" s="163">
        <v>175757</v>
      </c>
      <c r="Y12" s="163">
        <v>319420</v>
      </c>
      <c r="Z12" s="163">
        <v>335002</v>
      </c>
      <c r="AA12" s="163">
        <v>209523</v>
      </c>
      <c r="AB12" s="163">
        <v>220027</v>
      </c>
      <c r="AC12" s="163">
        <v>356616</v>
      </c>
      <c r="AD12" s="230"/>
      <c r="AE12" s="230"/>
      <c r="AF12" s="230"/>
      <c r="AG12" s="230"/>
    </row>
    <row r="13" spans="1:40" x14ac:dyDescent="0.2">
      <c r="A13" s="24">
        <v>22083000</v>
      </c>
      <c r="B13" s="24" t="s">
        <v>92</v>
      </c>
      <c r="C13" s="164">
        <v>3343663</v>
      </c>
      <c r="D13" s="164">
        <v>4638340</v>
      </c>
      <c r="E13" s="164">
        <v>3456507</v>
      </c>
      <c r="F13" s="164">
        <v>12418875</v>
      </c>
      <c r="G13" s="164">
        <v>3897513.5</v>
      </c>
      <c r="H13" s="164">
        <v>89351</v>
      </c>
      <c r="I13" s="164">
        <v>67428</v>
      </c>
      <c r="J13" s="164">
        <v>231265</v>
      </c>
      <c r="K13" s="164">
        <v>407259</v>
      </c>
      <c r="L13" s="164">
        <v>138863</v>
      </c>
      <c r="M13" s="164">
        <v>278061</v>
      </c>
      <c r="N13" s="164">
        <v>299568</v>
      </c>
      <c r="O13" s="164">
        <v>585791</v>
      </c>
      <c r="P13" s="164">
        <v>567752</v>
      </c>
      <c r="Q13" s="164">
        <v>691089</v>
      </c>
      <c r="R13" s="164">
        <v>323852</v>
      </c>
      <c r="S13" s="164">
        <v>217229</v>
      </c>
      <c r="T13" s="164">
        <v>258696</v>
      </c>
      <c r="U13" s="164">
        <v>209287</v>
      </c>
      <c r="V13" s="164">
        <v>235212</v>
      </c>
      <c r="W13" s="164">
        <v>378704</v>
      </c>
      <c r="X13" s="164">
        <v>286682</v>
      </c>
      <c r="Y13" s="164">
        <v>471359</v>
      </c>
      <c r="Z13" s="164">
        <v>453879</v>
      </c>
      <c r="AA13" s="164">
        <v>431940</v>
      </c>
      <c r="AB13" s="164">
        <v>285539</v>
      </c>
      <c r="AC13" s="164">
        <v>354433</v>
      </c>
      <c r="AD13" s="230"/>
      <c r="AE13" s="230"/>
      <c r="AF13" s="230"/>
      <c r="AG13" s="230"/>
    </row>
    <row r="14" spans="1:40" x14ac:dyDescent="0.2">
      <c r="A14" s="20"/>
      <c r="B14" s="20"/>
      <c r="C14" s="443" t="s">
        <v>95</v>
      </c>
      <c r="D14" s="444"/>
      <c r="E14" s="444"/>
      <c r="F14" s="444"/>
      <c r="G14" s="444"/>
      <c r="H14" s="444"/>
      <c r="I14" s="444"/>
      <c r="J14" s="444"/>
      <c r="K14" s="444"/>
      <c r="L14" s="444"/>
      <c r="M14" s="444"/>
      <c r="N14" s="444"/>
      <c r="O14" s="444"/>
      <c r="P14" s="444"/>
      <c r="Q14" s="444"/>
      <c r="R14" s="444"/>
      <c r="S14" s="444"/>
      <c r="T14" s="444"/>
      <c r="U14" s="444"/>
      <c r="V14" s="445"/>
      <c r="X14" s="272"/>
      <c r="Y14" s="295"/>
      <c r="Z14" s="321"/>
      <c r="AA14" s="324"/>
      <c r="AB14" s="335"/>
      <c r="AC14" s="357"/>
    </row>
    <row r="15" spans="1:40" x14ac:dyDescent="0.2">
      <c r="A15" s="21">
        <v>22082010</v>
      </c>
      <c r="B15" s="21" t="s">
        <v>83</v>
      </c>
      <c r="C15" s="162">
        <v>180127</v>
      </c>
      <c r="D15" s="162">
        <v>416415</v>
      </c>
      <c r="E15" s="162">
        <v>370140</v>
      </c>
      <c r="F15" s="162">
        <v>360056</v>
      </c>
      <c r="G15" s="162">
        <v>611508</v>
      </c>
      <c r="H15" s="162">
        <v>79721</v>
      </c>
      <c r="I15" s="162">
        <v>16674</v>
      </c>
      <c r="J15" s="162">
        <v>89154</v>
      </c>
      <c r="K15" s="162">
        <v>15595</v>
      </c>
      <c r="L15" s="162">
        <v>21514</v>
      </c>
      <c r="M15" s="162">
        <v>43723</v>
      </c>
      <c r="N15" s="162">
        <v>26160</v>
      </c>
      <c r="O15" s="21">
        <v>1609</v>
      </c>
      <c r="P15" s="162">
        <v>58985</v>
      </c>
      <c r="Q15" s="162">
        <v>140871</v>
      </c>
      <c r="R15" s="162">
        <v>81386</v>
      </c>
      <c r="S15" s="162">
        <v>36111</v>
      </c>
      <c r="T15" s="162">
        <v>69210</v>
      </c>
      <c r="U15" s="162">
        <v>29276</v>
      </c>
      <c r="V15" s="162">
        <v>31543</v>
      </c>
      <c r="W15" s="162">
        <v>60193</v>
      </c>
      <c r="X15" s="162">
        <v>146889</v>
      </c>
      <c r="Y15" s="162">
        <v>69782</v>
      </c>
      <c r="Z15" s="162">
        <v>5025</v>
      </c>
      <c r="AA15" s="162">
        <v>37885</v>
      </c>
      <c r="AB15" s="162">
        <v>89003</v>
      </c>
      <c r="AC15" s="162">
        <v>104687</v>
      </c>
      <c r="AD15" s="230"/>
    </row>
    <row r="16" spans="1:40" x14ac:dyDescent="0.2">
      <c r="A16" s="140">
        <v>22085010</v>
      </c>
      <c r="B16" s="140" t="s">
        <v>84</v>
      </c>
      <c r="C16" s="163">
        <v>332266</v>
      </c>
      <c r="D16" s="163">
        <v>546536</v>
      </c>
      <c r="E16" s="163">
        <v>337009</v>
      </c>
      <c r="F16" s="163">
        <v>444494</v>
      </c>
      <c r="G16" s="163">
        <v>518553</v>
      </c>
      <c r="H16" s="163">
        <v>42442</v>
      </c>
      <c r="I16" s="163">
        <v>93505</v>
      </c>
      <c r="J16" s="163">
        <v>7083</v>
      </c>
      <c r="K16" s="163">
        <v>24162</v>
      </c>
      <c r="L16" s="163">
        <v>8488</v>
      </c>
      <c r="M16" s="163">
        <v>21251</v>
      </c>
      <c r="N16" s="163">
        <v>17193</v>
      </c>
      <c r="O16" s="163">
        <v>47243</v>
      </c>
      <c r="P16" s="163">
        <v>105556</v>
      </c>
      <c r="Q16" s="163">
        <v>24642</v>
      </c>
      <c r="R16" s="163">
        <v>34448</v>
      </c>
      <c r="S16" s="163">
        <v>92533</v>
      </c>
      <c r="T16" s="163">
        <v>6533</v>
      </c>
      <c r="U16" s="140">
        <v>0</v>
      </c>
      <c r="V16" s="140">
        <v>77275</v>
      </c>
      <c r="W16" s="140">
        <v>27635</v>
      </c>
      <c r="X16" s="140">
        <v>27426</v>
      </c>
      <c r="Y16" s="140">
        <v>9087</v>
      </c>
      <c r="Z16" s="140">
        <v>63936</v>
      </c>
      <c r="AA16" s="140">
        <v>55640</v>
      </c>
      <c r="AB16" s="140">
        <v>628</v>
      </c>
      <c r="AC16" s="140">
        <v>74844</v>
      </c>
      <c r="AD16" s="357"/>
      <c r="AF16" s="230"/>
      <c r="AG16" s="230"/>
      <c r="AH16" s="230"/>
      <c r="AI16" s="230"/>
      <c r="AJ16" s="230"/>
      <c r="AK16" s="230"/>
      <c r="AL16" s="230"/>
      <c r="AM16" s="230"/>
      <c r="AN16" s="230"/>
    </row>
    <row r="17" spans="1:40" x14ac:dyDescent="0.2">
      <c r="A17" s="140">
        <v>22085020</v>
      </c>
      <c r="B17" s="140" t="s">
        <v>85</v>
      </c>
      <c r="C17" s="163">
        <v>1159</v>
      </c>
      <c r="D17" s="163">
        <v>13631</v>
      </c>
      <c r="E17" s="163">
        <v>14335</v>
      </c>
      <c r="F17" s="163">
        <v>14171</v>
      </c>
      <c r="G17" s="140">
        <v>0</v>
      </c>
      <c r="H17" s="140"/>
      <c r="I17" s="140"/>
      <c r="J17" s="140"/>
      <c r="K17" s="140"/>
      <c r="L17" s="140"/>
      <c r="M17" s="140"/>
      <c r="N17" s="140"/>
      <c r="O17" s="140"/>
      <c r="P17" s="140"/>
      <c r="Q17" s="140"/>
      <c r="R17" s="140"/>
      <c r="S17" s="140"/>
      <c r="T17" s="140"/>
      <c r="U17" s="140"/>
      <c r="V17" s="140"/>
      <c r="W17" s="140">
        <v>0</v>
      </c>
      <c r="X17" s="140">
        <v>0</v>
      </c>
      <c r="Y17" s="140">
        <v>0</v>
      </c>
      <c r="Z17" s="140">
        <v>1285</v>
      </c>
      <c r="AA17" s="140">
        <v>0</v>
      </c>
      <c r="AB17" s="140">
        <v>3396</v>
      </c>
      <c r="AC17" s="140">
        <v>0</v>
      </c>
      <c r="AD17" s="230"/>
    </row>
    <row r="18" spans="1:40" x14ac:dyDescent="0.2">
      <c r="A18" s="140">
        <v>22087000</v>
      </c>
      <c r="B18" s="140" t="s">
        <v>86</v>
      </c>
      <c r="C18" s="163">
        <v>4990862</v>
      </c>
      <c r="D18" s="163">
        <v>6327651</v>
      </c>
      <c r="E18" s="163">
        <v>8844438</v>
      </c>
      <c r="F18" s="163">
        <v>3366183</v>
      </c>
      <c r="G18" s="163">
        <v>5538443</v>
      </c>
      <c r="H18" s="163">
        <v>161087</v>
      </c>
      <c r="I18" s="163">
        <v>137795</v>
      </c>
      <c r="J18" s="163">
        <v>260241</v>
      </c>
      <c r="K18" s="163">
        <v>641064</v>
      </c>
      <c r="L18" s="163">
        <v>492195</v>
      </c>
      <c r="M18" s="163">
        <v>197293</v>
      </c>
      <c r="N18" s="163">
        <v>438667</v>
      </c>
      <c r="O18" s="163">
        <v>502938</v>
      </c>
      <c r="P18" s="163">
        <v>328466</v>
      </c>
      <c r="Q18" s="163">
        <v>1470640</v>
      </c>
      <c r="R18" s="163">
        <v>607030</v>
      </c>
      <c r="S18" s="163">
        <v>301022</v>
      </c>
      <c r="T18" s="163">
        <v>235782</v>
      </c>
      <c r="U18" s="163">
        <v>145746</v>
      </c>
      <c r="V18" s="163">
        <v>602373</v>
      </c>
      <c r="W18" s="163">
        <v>480824</v>
      </c>
      <c r="X18" s="163">
        <v>552895</v>
      </c>
      <c r="Y18" s="163">
        <v>513500</v>
      </c>
      <c r="Z18" s="163">
        <v>300740</v>
      </c>
      <c r="AA18" s="163">
        <v>560894</v>
      </c>
      <c r="AB18" s="163">
        <v>308346</v>
      </c>
      <c r="AC18" s="163">
        <v>665550</v>
      </c>
      <c r="AD18" s="230"/>
    </row>
    <row r="19" spans="1:40" x14ac:dyDescent="0.2">
      <c r="A19" s="140">
        <v>22082090</v>
      </c>
      <c r="B19" s="140" t="s">
        <v>87</v>
      </c>
      <c r="C19" s="163">
        <v>93572</v>
      </c>
      <c r="D19" s="163">
        <v>94320</v>
      </c>
      <c r="E19" s="163">
        <v>134679</v>
      </c>
      <c r="F19" s="163">
        <v>61878</v>
      </c>
      <c r="G19" s="163">
        <v>30309</v>
      </c>
      <c r="H19" s="140">
        <v>0</v>
      </c>
      <c r="I19" s="140">
        <v>15598</v>
      </c>
      <c r="J19" s="140">
        <v>423</v>
      </c>
      <c r="K19" s="140">
        <v>1227</v>
      </c>
      <c r="L19" s="140">
        <v>188</v>
      </c>
      <c r="M19" s="140">
        <v>0</v>
      </c>
      <c r="N19" s="140">
        <v>7953</v>
      </c>
      <c r="O19" s="140">
        <v>2452</v>
      </c>
      <c r="P19" s="140">
        <v>978</v>
      </c>
      <c r="Q19" s="140">
        <v>0</v>
      </c>
      <c r="R19" s="140">
        <v>1488</v>
      </c>
      <c r="S19" s="140">
        <v>0</v>
      </c>
      <c r="T19" s="140">
        <v>2705</v>
      </c>
      <c r="U19" s="140">
        <v>0</v>
      </c>
      <c r="V19" s="140">
        <v>979</v>
      </c>
      <c r="W19" s="140">
        <v>0</v>
      </c>
      <c r="X19" s="140">
        <v>591</v>
      </c>
      <c r="Y19" s="140">
        <v>5054</v>
      </c>
      <c r="Z19" s="140">
        <v>0</v>
      </c>
      <c r="AA19" s="140">
        <v>889</v>
      </c>
      <c r="AB19" s="140">
        <v>23180</v>
      </c>
      <c r="AC19" s="140">
        <v>2565</v>
      </c>
      <c r="AD19" s="230"/>
    </row>
    <row r="20" spans="1:40" x14ac:dyDescent="0.2">
      <c r="A20" s="140">
        <v>22089090</v>
      </c>
      <c r="B20" s="140" t="s">
        <v>88</v>
      </c>
      <c r="C20" s="163">
        <v>269930</v>
      </c>
      <c r="D20" s="163">
        <v>412303</v>
      </c>
      <c r="E20" s="163">
        <v>1196497</v>
      </c>
      <c r="F20" s="163">
        <v>1294235</v>
      </c>
      <c r="G20" s="163">
        <v>1186210</v>
      </c>
      <c r="H20" s="163">
        <v>173047</v>
      </c>
      <c r="I20" s="163">
        <v>58692</v>
      </c>
      <c r="J20" s="140">
        <v>2949</v>
      </c>
      <c r="K20" s="163">
        <v>139865</v>
      </c>
      <c r="L20" s="163">
        <v>71405</v>
      </c>
      <c r="M20" s="163">
        <v>39540</v>
      </c>
      <c r="N20" s="163">
        <v>214394</v>
      </c>
      <c r="O20" s="163">
        <v>47246</v>
      </c>
      <c r="P20" s="163">
        <v>33024</v>
      </c>
      <c r="Q20" s="163">
        <v>161064</v>
      </c>
      <c r="R20" s="163">
        <v>86186</v>
      </c>
      <c r="S20" s="163">
        <v>158792</v>
      </c>
      <c r="T20" s="163">
        <v>68362</v>
      </c>
      <c r="U20" s="163">
        <v>78759</v>
      </c>
      <c r="V20" s="163">
        <v>128111</v>
      </c>
      <c r="W20" s="163">
        <v>2811</v>
      </c>
      <c r="X20" s="163">
        <v>78004</v>
      </c>
      <c r="Y20" s="163">
        <v>140757</v>
      </c>
      <c r="Z20" s="163">
        <v>107157</v>
      </c>
      <c r="AA20" s="163">
        <v>142915</v>
      </c>
      <c r="AB20" s="163">
        <v>529</v>
      </c>
      <c r="AC20" s="163">
        <v>111257</v>
      </c>
      <c r="AD20" s="357"/>
      <c r="AF20" s="295"/>
      <c r="AG20" s="295"/>
      <c r="AH20" s="295"/>
      <c r="AI20" s="295"/>
      <c r="AJ20" s="295"/>
      <c r="AK20" s="295"/>
      <c r="AL20" s="295"/>
      <c r="AM20" s="295"/>
      <c r="AN20" s="295"/>
    </row>
    <row r="21" spans="1:40" x14ac:dyDescent="0.2">
      <c r="A21" s="140">
        <v>22084000</v>
      </c>
      <c r="B21" s="140" t="s">
        <v>89</v>
      </c>
      <c r="C21" s="163">
        <v>13616035</v>
      </c>
      <c r="D21" s="163">
        <v>27135069</v>
      </c>
      <c r="E21" s="163">
        <v>34489864</v>
      </c>
      <c r="F21" s="163">
        <v>38284342</v>
      </c>
      <c r="G21" s="163">
        <v>46450309</v>
      </c>
      <c r="H21" s="163">
        <v>2217568</v>
      </c>
      <c r="I21" s="163">
        <v>2842530</v>
      </c>
      <c r="J21" s="163">
        <v>2331123</v>
      </c>
      <c r="K21" s="163">
        <v>2862092</v>
      </c>
      <c r="L21" s="163">
        <v>4582519</v>
      </c>
      <c r="M21" s="163">
        <v>3135354</v>
      </c>
      <c r="N21" s="163">
        <v>3879323</v>
      </c>
      <c r="O21" s="163">
        <v>4983391</v>
      </c>
      <c r="P21" s="163">
        <v>5180267</v>
      </c>
      <c r="Q21" s="163">
        <v>4451307</v>
      </c>
      <c r="R21" s="163">
        <v>4122276</v>
      </c>
      <c r="S21" s="163">
        <v>5862553</v>
      </c>
      <c r="T21" s="163">
        <v>3529725</v>
      </c>
      <c r="U21" s="163">
        <v>3600807</v>
      </c>
      <c r="V21" s="163">
        <v>4471111</v>
      </c>
      <c r="W21" s="163">
        <v>4026910</v>
      </c>
      <c r="X21" s="163">
        <v>4248629</v>
      </c>
      <c r="Y21" s="163">
        <v>3538809</v>
      </c>
      <c r="Z21" s="163">
        <v>5097150</v>
      </c>
      <c r="AA21" s="163">
        <v>5645051</v>
      </c>
      <c r="AB21" s="163">
        <v>4895784</v>
      </c>
      <c r="AC21" s="163">
        <v>3328100</v>
      </c>
      <c r="AD21" s="230"/>
      <c r="AF21" s="230"/>
      <c r="AG21" s="230"/>
      <c r="AH21" s="295"/>
      <c r="AI21" s="295"/>
      <c r="AJ21" s="230"/>
      <c r="AK21" s="230"/>
      <c r="AL21" s="230"/>
      <c r="AM21" s="230"/>
      <c r="AN21" s="295"/>
    </row>
    <row r="22" spans="1:40" x14ac:dyDescent="0.2">
      <c r="A22" s="140">
        <v>22089010</v>
      </c>
      <c r="B22" s="140" t="s">
        <v>90</v>
      </c>
      <c r="C22" s="163">
        <v>1250132</v>
      </c>
      <c r="D22" s="163">
        <v>1195259</v>
      </c>
      <c r="E22" s="163">
        <v>1183190</v>
      </c>
      <c r="F22" s="163">
        <v>1719865</v>
      </c>
      <c r="G22" s="163">
        <v>3099217</v>
      </c>
      <c r="H22" s="163">
        <v>163802</v>
      </c>
      <c r="I22" s="163">
        <v>71131</v>
      </c>
      <c r="J22" s="163">
        <v>214854</v>
      </c>
      <c r="K22" s="163">
        <v>284424</v>
      </c>
      <c r="L22" s="163">
        <v>256224</v>
      </c>
      <c r="M22" s="163">
        <v>80015</v>
      </c>
      <c r="N22" s="163">
        <v>280280</v>
      </c>
      <c r="O22" s="163">
        <v>262487</v>
      </c>
      <c r="P22" s="163">
        <v>296043</v>
      </c>
      <c r="Q22" s="163">
        <v>263155</v>
      </c>
      <c r="R22" s="163">
        <v>374926</v>
      </c>
      <c r="S22" s="163">
        <v>551870</v>
      </c>
      <c r="T22" s="163">
        <v>198369</v>
      </c>
      <c r="U22" s="163">
        <v>357478</v>
      </c>
      <c r="V22" s="163">
        <v>288469</v>
      </c>
      <c r="W22" s="163">
        <v>210459</v>
      </c>
      <c r="X22" s="163">
        <v>338388</v>
      </c>
      <c r="Y22" s="163">
        <v>470504</v>
      </c>
      <c r="Z22" s="163">
        <v>164270</v>
      </c>
      <c r="AA22" s="163">
        <v>284193</v>
      </c>
      <c r="AB22" s="163">
        <v>264199</v>
      </c>
      <c r="AC22" s="163">
        <v>243712</v>
      </c>
      <c r="AD22" s="230"/>
    </row>
    <row r="23" spans="1:40" x14ac:dyDescent="0.2">
      <c r="A23" s="140">
        <v>22086000</v>
      </c>
      <c r="B23" s="140" t="s">
        <v>91</v>
      </c>
      <c r="C23" s="163">
        <v>1830892</v>
      </c>
      <c r="D23" s="163">
        <v>4110499</v>
      </c>
      <c r="E23" s="163">
        <v>5793749</v>
      </c>
      <c r="F23" s="163">
        <v>6014712</v>
      </c>
      <c r="G23" s="163">
        <v>9253515</v>
      </c>
      <c r="H23" s="163">
        <v>617237</v>
      </c>
      <c r="I23" s="163">
        <v>409299</v>
      </c>
      <c r="J23" s="163">
        <v>338452</v>
      </c>
      <c r="K23" s="163">
        <v>632259</v>
      </c>
      <c r="L23" s="163">
        <v>549733</v>
      </c>
      <c r="M23" s="163">
        <v>671807</v>
      </c>
      <c r="N23" s="163">
        <v>1489914</v>
      </c>
      <c r="O23" s="163">
        <v>788199</v>
      </c>
      <c r="P23" s="163">
        <v>627148</v>
      </c>
      <c r="Q23" s="163">
        <v>1232058</v>
      </c>
      <c r="R23" s="163">
        <v>1032067</v>
      </c>
      <c r="S23" s="163">
        <v>865336</v>
      </c>
      <c r="T23" s="163">
        <v>718686</v>
      </c>
      <c r="U23" s="163">
        <v>692172</v>
      </c>
      <c r="V23" s="163">
        <v>709427</v>
      </c>
      <c r="W23" s="163">
        <v>680293</v>
      </c>
      <c r="X23" s="163">
        <v>657573</v>
      </c>
      <c r="Y23" s="163">
        <v>1233696</v>
      </c>
      <c r="Z23" s="163">
        <v>1281307</v>
      </c>
      <c r="AA23" s="163">
        <v>673794</v>
      </c>
      <c r="AB23" s="163">
        <v>824219</v>
      </c>
      <c r="AC23" s="163">
        <v>1184680</v>
      </c>
      <c r="AD23" s="230"/>
    </row>
    <row r="24" spans="1:40" x14ac:dyDescent="0.2">
      <c r="A24" s="24">
        <v>22083000</v>
      </c>
      <c r="B24" s="24" t="s">
        <v>92</v>
      </c>
      <c r="C24" s="164">
        <v>14835968</v>
      </c>
      <c r="D24" s="164">
        <v>21896499</v>
      </c>
      <c r="E24" s="164">
        <v>16824053</v>
      </c>
      <c r="F24" s="164">
        <v>19784158</v>
      </c>
      <c r="G24" s="164">
        <v>21967276</v>
      </c>
      <c r="H24" s="164">
        <v>334875</v>
      </c>
      <c r="I24" s="164">
        <v>315615</v>
      </c>
      <c r="J24" s="164">
        <v>1039867</v>
      </c>
      <c r="K24" s="164">
        <v>2438959</v>
      </c>
      <c r="L24" s="164">
        <v>772837</v>
      </c>
      <c r="M24" s="164">
        <v>1479690</v>
      </c>
      <c r="N24" s="164">
        <v>1543715</v>
      </c>
      <c r="O24" s="164">
        <v>2808349</v>
      </c>
      <c r="P24" s="164">
        <v>3607489</v>
      </c>
      <c r="Q24" s="164">
        <v>4334561</v>
      </c>
      <c r="R24" s="164">
        <v>1764418</v>
      </c>
      <c r="S24" s="164">
        <v>1526894</v>
      </c>
      <c r="T24" s="164">
        <v>1345423</v>
      </c>
      <c r="U24" s="164">
        <v>1490557</v>
      </c>
      <c r="V24" s="164">
        <v>1147557</v>
      </c>
      <c r="W24" s="164">
        <v>2565660</v>
      </c>
      <c r="X24" s="164">
        <v>1946644</v>
      </c>
      <c r="Y24" s="164">
        <v>2912480</v>
      </c>
      <c r="Z24" s="164">
        <v>2578878</v>
      </c>
      <c r="AA24" s="164">
        <v>2444649</v>
      </c>
      <c r="AB24" s="164">
        <v>2146304</v>
      </c>
      <c r="AC24" s="164">
        <v>2324998</v>
      </c>
      <c r="AD24" s="230"/>
      <c r="AF24" s="295"/>
      <c r="AG24" s="230"/>
      <c r="AH24" s="295"/>
      <c r="AI24" s="295"/>
      <c r="AJ24" s="295"/>
      <c r="AK24" s="295"/>
      <c r="AL24" s="295"/>
      <c r="AM24" s="230"/>
      <c r="AN24" s="295"/>
    </row>
    <row r="25" spans="1:40" x14ac:dyDescent="0.2">
      <c r="A25" s="20"/>
      <c r="B25" s="20"/>
      <c r="C25" s="443" t="s">
        <v>94</v>
      </c>
      <c r="D25" s="444"/>
      <c r="E25" s="444"/>
      <c r="F25" s="444"/>
      <c r="G25" s="444"/>
      <c r="H25" s="444"/>
      <c r="I25" s="444"/>
      <c r="J25" s="444"/>
      <c r="K25" s="444"/>
      <c r="L25" s="444"/>
      <c r="M25" s="444"/>
      <c r="N25" s="444"/>
      <c r="O25" s="444"/>
      <c r="P25" s="444"/>
      <c r="Q25" s="444"/>
      <c r="R25" s="444"/>
      <c r="S25" s="444"/>
      <c r="T25" s="444"/>
      <c r="U25" s="444"/>
      <c r="V25" s="445"/>
      <c r="X25" s="272"/>
      <c r="Y25" s="295"/>
      <c r="Z25" s="321"/>
      <c r="AA25" s="324"/>
      <c r="AB25" s="335"/>
      <c r="AC25" s="357"/>
    </row>
    <row r="26" spans="1:40" x14ac:dyDescent="0.2">
      <c r="A26" s="21">
        <v>22082010</v>
      </c>
      <c r="B26" s="21" t="s">
        <v>83</v>
      </c>
      <c r="C26" s="165">
        <f t="shared" ref="C26:U26" si="0">C15/C4</f>
        <v>6.7407753910635435</v>
      </c>
      <c r="D26" s="165">
        <f t="shared" si="0"/>
        <v>6.8664358149888693</v>
      </c>
      <c r="E26" s="165">
        <f t="shared" si="0"/>
        <v>6.6116499651679979</v>
      </c>
      <c r="F26" s="165">
        <f t="shared" si="0"/>
        <v>4.6967910253065481</v>
      </c>
      <c r="G26" s="165">
        <f t="shared" si="0"/>
        <v>7.5600281874714108</v>
      </c>
      <c r="H26" s="165">
        <f t="shared" si="0"/>
        <v>11.545401882693699</v>
      </c>
      <c r="I26" s="165">
        <f t="shared" si="0"/>
        <v>5.1814791796146675</v>
      </c>
      <c r="J26" s="165">
        <f t="shared" si="0"/>
        <v>8.465058868211166</v>
      </c>
      <c r="K26" s="165">
        <f t="shared" si="0"/>
        <v>7.0629528985507246</v>
      </c>
      <c r="L26" s="165">
        <f t="shared" si="0"/>
        <v>4.8183650615901454</v>
      </c>
      <c r="M26" s="165">
        <f t="shared" si="0"/>
        <v>3.8491944713443087</v>
      </c>
      <c r="N26" s="165">
        <f t="shared" si="0"/>
        <v>11.037974683544304</v>
      </c>
      <c r="O26" s="165">
        <f t="shared" si="0"/>
        <v>17.489130434782609</v>
      </c>
      <c r="P26" s="165">
        <f t="shared" si="0"/>
        <v>11.16928612005302</v>
      </c>
      <c r="Q26" s="165">
        <f t="shared" si="0"/>
        <v>6.1102147039687704</v>
      </c>
      <c r="R26" s="165">
        <f t="shared" si="0"/>
        <v>10.205141065830722</v>
      </c>
      <c r="S26" s="165">
        <f t="shared" si="0"/>
        <v>10.540280210157619</v>
      </c>
      <c r="T26" s="165">
        <f t="shared" si="0"/>
        <v>4.3926123381568924</v>
      </c>
      <c r="U26" s="165">
        <f t="shared" si="0"/>
        <v>3.4240935672514619</v>
      </c>
      <c r="V26" s="165">
        <f>V15/V4</f>
        <v>4.5125894134477829</v>
      </c>
      <c r="W26" s="165">
        <f t="shared" ref="W26:X35" si="1">W15/W4</f>
        <v>5.8163107546622861</v>
      </c>
      <c r="X26" s="165">
        <f t="shared" si="1"/>
        <v>9.9128762316102037</v>
      </c>
      <c r="Y26" s="165">
        <f>Y15/Y4</f>
        <v>4.8843004129628333</v>
      </c>
      <c r="Z26" s="165">
        <f t="shared" ref="Z26:AA35" si="2">Z15/Z4</f>
        <v>29.910714285714285</v>
      </c>
      <c r="AA26" s="165">
        <f t="shared" si="2"/>
        <v>3.98621632996633</v>
      </c>
      <c r="AB26" s="165">
        <f t="shared" ref="AB26:AC35" si="3">AB15/AB4</f>
        <v>8.3783300385955002</v>
      </c>
      <c r="AC26" s="165">
        <f t="shared" si="3"/>
        <v>4.9869950457317076</v>
      </c>
    </row>
    <row r="27" spans="1:40" x14ac:dyDescent="0.2">
      <c r="A27" s="140">
        <v>22085010</v>
      </c>
      <c r="B27" s="140" t="s">
        <v>84</v>
      </c>
      <c r="C27" s="166">
        <f t="shared" ref="C27:T27" si="4">C16/C5</f>
        <v>3.3219623878985414</v>
      </c>
      <c r="D27" s="166">
        <f t="shared" si="4"/>
        <v>3.5317122344928302</v>
      </c>
      <c r="E27" s="166">
        <f t="shared" si="4"/>
        <v>3.9971178821771258</v>
      </c>
      <c r="F27" s="166">
        <f t="shared" si="4"/>
        <v>4.2567491213453232</v>
      </c>
      <c r="G27" s="166">
        <f t="shared" si="4"/>
        <v>4.2383793636133289</v>
      </c>
      <c r="H27" s="166">
        <f t="shared" si="4"/>
        <v>6.4024739779755615</v>
      </c>
      <c r="I27" s="166">
        <f t="shared" si="4"/>
        <v>3.4447760094311817</v>
      </c>
      <c r="J27" s="166">
        <f t="shared" si="4"/>
        <v>1.8283427981414559</v>
      </c>
      <c r="K27" s="166">
        <f t="shared" si="4"/>
        <v>6.5144243731464009</v>
      </c>
      <c r="L27" s="166">
        <f t="shared" si="4"/>
        <v>2.5397965290245361</v>
      </c>
      <c r="M27" s="166">
        <f t="shared" si="4"/>
        <v>3.9295488165680474</v>
      </c>
      <c r="N27" s="166">
        <f t="shared" si="4"/>
        <v>3.6044025157232706</v>
      </c>
      <c r="O27" s="166">
        <f t="shared" si="4"/>
        <v>4.9242234730039609</v>
      </c>
      <c r="P27" s="166">
        <f t="shared" si="4"/>
        <v>4.7966918113241839</v>
      </c>
      <c r="Q27" s="166">
        <f t="shared" si="4"/>
        <v>3.3214718964820058</v>
      </c>
      <c r="R27" s="166">
        <f t="shared" si="4"/>
        <v>3.6383607942543303</v>
      </c>
      <c r="S27" s="166">
        <f t="shared" si="4"/>
        <v>4.875032927664507</v>
      </c>
      <c r="T27" s="166">
        <f t="shared" si="4"/>
        <v>2.4944635357006493</v>
      </c>
      <c r="U27" s="166"/>
      <c r="V27" s="166">
        <f>V16/V5</f>
        <v>4.2008698015765153</v>
      </c>
      <c r="W27" s="166">
        <f t="shared" si="1"/>
        <v>4.1606443842216203</v>
      </c>
      <c r="X27" s="166">
        <f t="shared" si="1"/>
        <v>7.19653634216741</v>
      </c>
      <c r="Y27" s="166">
        <f>Y16/Y5</f>
        <v>2.8194228979211915</v>
      </c>
      <c r="Z27" s="166">
        <f t="shared" si="2"/>
        <v>6.7951960888510996</v>
      </c>
      <c r="AA27" s="166">
        <f t="shared" si="2"/>
        <v>3.5636969192339718</v>
      </c>
      <c r="AB27" s="166">
        <f t="shared" si="3"/>
        <v>0.5181518151815182</v>
      </c>
      <c r="AC27" s="166">
        <f t="shared" si="3"/>
        <v>6.9082517998892374</v>
      </c>
    </row>
    <row r="28" spans="1:40" x14ac:dyDescent="0.2">
      <c r="A28" s="140">
        <v>22085020</v>
      </c>
      <c r="B28" s="140" t="s">
        <v>85</v>
      </c>
      <c r="C28" s="166">
        <f>C17/C6</f>
        <v>1.1198067632850242</v>
      </c>
      <c r="D28" s="166">
        <f>D17/D6</f>
        <v>1.1080312144366771</v>
      </c>
      <c r="E28" s="166">
        <f>E17/E6</f>
        <v>1.4158024691358024</v>
      </c>
      <c r="F28" s="166">
        <f>F17/F6</f>
        <v>9.0261146496815279</v>
      </c>
      <c r="G28" s="166"/>
      <c r="H28" s="166"/>
      <c r="I28" s="166"/>
      <c r="J28" s="166"/>
      <c r="K28" s="166"/>
      <c r="L28" s="166"/>
      <c r="M28" s="166"/>
      <c r="N28" s="166"/>
      <c r="O28" s="166"/>
      <c r="P28" s="166"/>
      <c r="Q28" s="166"/>
      <c r="R28" s="166"/>
      <c r="S28" s="166"/>
      <c r="T28" s="166"/>
      <c r="U28" s="166"/>
      <c r="V28" s="166"/>
      <c r="W28" s="166"/>
      <c r="X28" s="166"/>
      <c r="Y28" s="166"/>
      <c r="Z28" s="166">
        <f t="shared" si="2"/>
        <v>2.3111510791366907</v>
      </c>
      <c r="AA28" s="166"/>
      <c r="AB28" s="166">
        <f t="shared" si="3"/>
        <v>7.3986928104575167</v>
      </c>
      <c r="AC28" s="166"/>
    </row>
    <row r="29" spans="1:40" x14ac:dyDescent="0.2">
      <c r="A29" s="140">
        <v>22087000</v>
      </c>
      <c r="B29" s="140" t="s">
        <v>86</v>
      </c>
      <c r="C29" s="166">
        <f t="shared" ref="C29:V29" si="5">C18/C7</f>
        <v>2.4989670383592784</v>
      </c>
      <c r="D29" s="166">
        <f t="shared" si="5"/>
        <v>4.4158489428385401</v>
      </c>
      <c r="E29" s="166">
        <f t="shared" si="5"/>
        <v>0.45932696040947252</v>
      </c>
      <c r="F29" s="166">
        <f t="shared" si="5"/>
        <v>3.4514758717425007</v>
      </c>
      <c r="G29" s="166">
        <f t="shared" si="5"/>
        <v>3.8456949784295849</v>
      </c>
      <c r="H29" s="166">
        <f t="shared" si="5"/>
        <v>4.0806312696321818</v>
      </c>
      <c r="I29" s="166">
        <f t="shared" si="5"/>
        <v>3.9001160453992245</v>
      </c>
      <c r="J29" s="166">
        <f t="shared" si="5"/>
        <v>3.6820651404963356</v>
      </c>
      <c r="K29" s="166">
        <f t="shared" si="5"/>
        <v>3.3144310708524629</v>
      </c>
      <c r="L29" s="166">
        <f t="shared" si="5"/>
        <v>3.5807979396743637</v>
      </c>
      <c r="M29" s="166">
        <f t="shared" si="5"/>
        <v>6.5665834581461144</v>
      </c>
      <c r="N29" s="166">
        <f t="shared" si="5"/>
        <v>3.2290065659688483</v>
      </c>
      <c r="O29" s="166">
        <f t="shared" si="5"/>
        <v>3.6007474440848823</v>
      </c>
      <c r="P29" s="166">
        <f t="shared" si="5"/>
        <v>3.388832717743433</v>
      </c>
      <c r="Q29" s="166">
        <f t="shared" si="5"/>
        <v>4.7956694710754579</v>
      </c>
      <c r="R29" s="166">
        <f t="shared" si="5"/>
        <v>3.066768382018612</v>
      </c>
      <c r="S29" s="166">
        <f t="shared" si="5"/>
        <v>5.3080002115991602</v>
      </c>
      <c r="T29" s="166">
        <f t="shared" si="5"/>
        <v>2.7799891527342182</v>
      </c>
      <c r="U29" s="166">
        <f t="shared" si="5"/>
        <v>4.5862361937128293</v>
      </c>
      <c r="V29" s="166">
        <f t="shared" si="5"/>
        <v>3.3723715149479343</v>
      </c>
      <c r="W29" s="166">
        <f t="shared" si="1"/>
        <v>3.9471981874004629</v>
      </c>
      <c r="X29" s="166">
        <f t="shared" si="1"/>
        <v>4.2077885508150805</v>
      </c>
      <c r="Y29" s="166">
        <f>Y18/Y7</f>
        <v>5.1976314590819372</v>
      </c>
      <c r="Z29" s="166">
        <f t="shared" si="2"/>
        <v>4.2266664792770507</v>
      </c>
      <c r="AA29" s="166">
        <f t="shared" si="2"/>
        <v>4.3703755649057188</v>
      </c>
      <c r="AB29" s="166">
        <f t="shared" si="3"/>
        <v>4.9522356417833739</v>
      </c>
      <c r="AC29" s="166">
        <f t="shared" si="3"/>
        <v>5.410139897089068</v>
      </c>
    </row>
    <row r="30" spans="1:40" x14ac:dyDescent="0.2">
      <c r="A30" s="140">
        <v>22082090</v>
      </c>
      <c r="B30" s="140" t="s">
        <v>87</v>
      </c>
      <c r="C30" s="166">
        <f t="shared" ref="C30:T30" si="6">C19/C8</f>
        <v>12.142745912276148</v>
      </c>
      <c r="D30" s="166">
        <f t="shared" si="6"/>
        <v>13.661645422943222</v>
      </c>
      <c r="E30" s="166">
        <f t="shared" si="6"/>
        <v>6.6239917371630925</v>
      </c>
      <c r="F30" s="166">
        <f t="shared" si="6"/>
        <v>7.6420896628380879</v>
      </c>
      <c r="G30" s="166">
        <f t="shared" si="6"/>
        <v>16.77310459324848</v>
      </c>
      <c r="H30" s="166"/>
      <c r="I30" s="166">
        <f t="shared" si="6"/>
        <v>16.935939196525517</v>
      </c>
      <c r="J30" s="166">
        <f t="shared" si="6"/>
        <v>10.071428571428571</v>
      </c>
      <c r="K30" s="166">
        <f t="shared" si="6"/>
        <v>14.103448275862069</v>
      </c>
      <c r="L30" s="166">
        <f t="shared" si="6"/>
        <v>94</v>
      </c>
      <c r="M30" s="166"/>
      <c r="N30" s="166">
        <f t="shared" si="6"/>
        <v>18.757075471698112</v>
      </c>
      <c r="O30" s="166">
        <f t="shared" si="6"/>
        <v>18.575757575757574</v>
      </c>
      <c r="P30" s="166">
        <f t="shared" si="6"/>
        <v>9.7799999999999994</v>
      </c>
      <c r="Q30" s="166"/>
      <c r="R30" s="166">
        <f t="shared" si="6"/>
        <v>15.340206185567011</v>
      </c>
      <c r="S30" s="166"/>
      <c r="T30" s="166">
        <f t="shared" si="6"/>
        <v>12.523148148148149</v>
      </c>
      <c r="U30" s="166"/>
      <c r="V30" s="166">
        <f>V19/V8</f>
        <v>11.125</v>
      </c>
      <c r="W30" s="166"/>
      <c r="X30" s="166"/>
      <c r="Y30" s="166"/>
      <c r="Z30" s="166"/>
      <c r="AA30" s="166">
        <f t="shared" si="2"/>
        <v>14.816666666666666</v>
      </c>
      <c r="AB30" s="166">
        <f t="shared" si="3"/>
        <v>36.735340729001585</v>
      </c>
      <c r="AC30" s="166">
        <f t="shared" si="3"/>
        <v>14.093406593406593</v>
      </c>
    </row>
    <row r="31" spans="1:40" x14ac:dyDescent="0.2">
      <c r="A31" s="140">
        <v>22089090</v>
      </c>
      <c r="B31" s="140" t="s">
        <v>88</v>
      </c>
      <c r="C31" s="166">
        <f t="shared" ref="C31:V31" si="7">C20/C9</f>
        <v>0.14892336347330795</v>
      </c>
      <c r="D31" s="166">
        <f t="shared" si="7"/>
        <v>1.7661373576241493</v>
      </c>
      <c r="E31" s="166">
        <f t="shared" si="7"/>
        <v>2.4932370904589942</v>
      </c>
      <c r="F31" s="166">
        <f t="shared" si="7"/>
        <v>2.5948325293619958</v>
      </c>
      <c r="G31" s="166">
        <f t="shared" si="7"/>
        <v>2.6214295974630115</v>
      </c>
      <c r="H31" s="166">
        <f t="shared" si="7"/>
        <v>2.0453035800820265</v>
      </c>
      <c r="I31" s="166">
        <f t="shared" si="7"/>
        <v>1.2198021448166929</v>
      </c>
      <c r="J31" s="166">
        <f t="shared" si="7"/>
        <v>4.3495575221238942</v>
      </c>
      <c r="K31" s="166">
        <f t="shared" si="7"/>
        <v>1.8496257504826894</v>
      </c>
      <c r="L31" s="166">
        <f t="shared" si="7"/>
        <v>6.1302369505494507</v>
      </c>
      <c r="M31" s="166">
        <f t="shared" si="7"/>
        <v>5.5277505941562977</v>
      </c>
      <c r="N31" s="166">
        <f t="shared" si="7"/>
        <v>3.8719546332917951</v>
      </c>
      <c r="O31" s="166">
        <f t="shared" si="7"/>
        <v>2.8976387611162222</v>
      </c>
      <c r="P31" s="166">
        <f t="shared" si="7"/>
        <v>2.8444444444444446</v>
      </c>
      <c r="Q31" s="166">
        <f t="shared" si="7"/>
        <v>4.5167839816035222</v>
      </c>
      <c r="R31" s="166">
        <f t="shared" si="7"/>
        <v>1.7528167581858858</v>
      </c>
      <c r="S31" s="166">
        <f t="shared" si="7"/>
        <v>2.8072482984177496</v>
      </c>
      <c r="T31" s="166">
        <f t="shared" si="7"/>
        <v>4.6118869324698109</v>
      </c>
      <c r="U31" s="166">
        <f t="shared" si="7"/>
        <v>3.462542864679504</v>
      </c>
      <c r="V31" s="166">
        <f t="shared" si="7"/>
        <v>3.8161210568645556</v>
      </c>
      <c r="W31" s="166">
        <f t="shared" si="1"/>
        <v>22.669354838709676</v>
      </c>
      <c r="X31" s="166">
        <f t="shared" si="1"/>
        <v>3.3715421853388658</v>
      </c>
      <c r="Y31" s="166">
        <f>Y20/Y9</f>
        <v>2.0311841611590524</v>
      </c>
      <c r="Z31" s="166">
        <f t="shared" si="2"/>
        <v>5.0701206529453513</v>
      </c>
      <c r="AA31" s="166">
        <f t="shared" si="2"/>
        <v>4.3666167618931224</v>
      </c>
      <c r="AB31" s="166">
        <f t="shared" si="3"/>
        <v>11.020833333333334</v>
      </c>
      <c r="AC31" s="166">
        <f t="shared" si="3"/>
        <v>4.8605067715159462</v>
      </c>
    </row>
    <row r="32" spans="1:40" x14ac:dyDescent="0.2">
      <c r="A32" s="140">
        <v>22084000</v>
      </c>
      <c r="B32" s="140" t="s">
        <v>89</v>
      </c>
      <c r="C32" s="166">
        <f t="shared" ref="C32:V32" si="8">C21/C10</f>
        <v>2.4555111078409522</v>
      </c>
      <c r="D32" s="166">
        <f t="shared" si="8"/>
        <v>2.5422507223402699</v>
      </c>
      <c r="E32" s="166">
        <f t="shared" si="8"/>
        <v>2.7214386296204474</v>
      </c>
      <c r="F32" s="166">
        <f t="shared" si="8"/>
        <v>2.8760749125030163</v>
      </c>
      <c r="G32" s="166">
        <f t="shared" si="8"/>
        <v>2.969881826343054</v>
      </c>
      <c r="H32" s="166">
        <f t="shared" si="8"/>
        <v>2.6827712691568797</v>
      </c>
      <c r="I32" s="166">
        <f t="shared" si="8"/>
        <v>2.965404500899262</v>
      </c>
      <c r="J32" s="166">
        <f t="shared" si="8"/>
        <v>3.2630455444491258</v>
      </c>
      <c r="K32" s="166">
        <f t="shared" si="8"/>
        <v>2.8542257538224654</v>
      </c>
      <c r="L32" s="166">
        <f t="shared" si="8"/>
        <v>2.8914838345743683</v>
      </c>
      <c r="M32" s="166">
        <f t="shared" si="8"/>
        <v>2.7830331369896575</v>
      </c>
      <c r="N32" s="166">
        <f t="shared" si="8"/>
        <v>2.9361606632642636</v>
      </c>
      <c r="O32" s="166">
        <f t="shared" si="8"/>
        <v>2.876940902352175</v>
      </c>
      <c r="P32" s="166">
        <f t="shared" si="8"/>
        <v>2.9704336666966751</v>
      </c>
      <c r="Q32" s="166">
        <f t="shared" si="8"/>
        <v>3.059342757466041</v>
      </c>
      <c r="R32" s="166">
        <f t="shared" si="8"/>
        <v>3.1857511710058866</v>
      </c>
      <c r="S32" s="166">
        <f t="shared" si="8"/>
        <v>3.1177275175987149</v>
      </c>
      <c r="T32" s="166">
        <f t="shared" si="8"/>
        <v>3.7606275303643724</v>
      </c>
      <c r="U32" s="166">
        <f t="shared" si="8"/>
        <v>3.1729001650419479</v>
      </c>
      <c r="V32" s="166">
        <f t="shared" si="8"/>
        <v>2.9375315361246308</v>
      </c>
      <c r="W32" s="166">
        <f t="shared" si="1"/>
        <v>3.0984572769591812</v>
      </c>
      <c r="X32" s="166">
        <f t="shared" si="1"/>
        <v>3.0919763158239464</v>
      </c>
      <c r="Y32" s="166">
        <f>Y21/Y10</f>
        <v>3.1863565436385133</v>
      </c>
      <c r="Z32" s="166">
        <f t="shared" si="2"/>
        <v>3.6674180683197504</v>
      </c>
      <c r="AA32" s="166">
        <f t="shared" si="2"/>
        <v>3.2030784454911334</v>
      </c>
      <c r="AB32" s="166">
        <f t="shared" si="3"/>
        <v>3.3606171287833493</v>
      </c>
      <c r="AC32" s="166">
        <f t="shared" si="3"/>
        <v>3.2592036931309059</v>
      </c>
    </row>
    <row r="33" spans="1:29" x14ac:dyDescent="0.2">
      <c r="A33" s="140">
        <v>22089010</v>
      </c>
      <c r="B33" s="140" t="s">
        <v>90</v>
      </c>
      <c r="C33" s="166">
        <f t="shared" ref="C33:V33" si="9">C22/C11</f>
        <v>3.0726947391188935</v>
      </c>
      <c r="D33" s="166">
        <f t="shared" si="9"/>
        <v>2.8693079384588795</v>
      </c>
      <c r="E33" s="166">
        <f t="shared" si="9"/>
        <v>3.5435565844761441</v>
      </c>
      <c r="F33" s="166">
        <f t="shared" si="9"/>
        <v>1.7238764605236385</v>
      </c>
      <c r="G33" s="166">
        <f t="shared" si="9"/>
        <v>3.7961015211514648</v>
      </c>
      <c r="H33" s="166">
        <f t="shared" si="9"/>
        <v>3.9014409908300585</v>
      </c>
      <c r="I33" s="166">
        <f t="shared" si="9"/>
        <v>4.0159778681120146</v>
      </c>
      <c r="J33" s="166">
        <f t="shared" si="9"/>
        <v>4.2031809378484652</v>
      </c>
      <c r="K33" s="166">
        <f t="shared" si="9"/>
        <v>3.2800239868994625</v>
      </c>
      <c r="L33" s="166">
        <f t="shared" si="9"/>
        <v>3.2845440910664152</v>
      </c>
      <c r="M33" s="166">
        <f t="shared" si="9"/>
        <v>3.6335770400980882</v>
      </c>
      <c r="N33" s="166">
        <f t="shared" si="9"/>
        <v>3.479405119547136</v>
      </c>
      <c r="O33" s="166">
        <f t="shared" si="9"/>
        <v>4.4125102963672731</v>
      </c>
      <c r="P33" s="166">
        <f t="shared" si="9"/>
        <v>3.4974658869395712</v>
      </c>
      <c r="Q33" s="166">
        <f t="shared" si="9"/>
        <v>3.7969469173387971</v>
      </c>
      <c r="R33" s="166">
        <f t="shared" si="9"/>
        <v>4.0815824424655442</v>
      </c>
      <c r="S33" s="166">
        <f t="shared" si="9"/>
        <v>4.1491177288754892</v>
      </c>
      <c r="T33" s="166">
        <f t="shared" si="9"/>
        <v>3.6255620133786599</v>
      </c>
      <c r="U33" s="166">
        <f t="shared" si="9"/>
        <v>3.8684327284138993</v>
      </c>
      <c r="V33" s="166">
        <f t="shared" si="9"/>
        <v>3.7665530703644223</v>
      </c>
      <c r="W33" s="166">
        <f t="shared" si="1"/>
        <v>3.563598496393376</v>
      </c>
      <c r="X33" s="166">
        <f t="shared" si="1"/>
        <v>3.3470623145400595</v>
      </c>
      <c r="Y33" s="166">
        <f>Y22/Y11</f>
        <v>4.1899673176422398</v>
      </c>
      <c r="Z33" s="166">
        <f t="shared" si="2"/>
        <v>3.907747936341794</v>
      </c>
      <c r="AA33" s="166">
        <f t="shared" si="2"/>
        <v>3.4432611224193082</v>
      </c>
      <c r="AB33" s="166">
        <f t="shared" si="3"/>
        <v>3.8685536064661612</v>
      </c>
      <c r="AC33" s="166">
        <f t="shared" si="3"/>
        <v>3.9428580673342934</v>
      </c>
    </row>
    <row r="34" spans="1:29" x14ac:dyDescent="0.2">
      <c r="A34" s="140">
        <v>22086000</v>
      </c>
      <c r="B34" s="140" t="s">
        <v>91</v>
      </c>
      <c r="C34" s="166">
        <f t="shared" ref="C34:V34" si="10">C23/C12</f>
        <v>2.8379718542148149</v>
      </c>
      <c r="D34" s="166">
        <f t="shared" si="10"/>
        <v>2.9017123672063008</v>
      </c>
      <c r="E34" s="166">
        <f t="shared" si="10"/>
        <v>4.5086979461734327</v>
      </c>
      <c r="F34" s="166">
        <f t="shared" si="10"/>
        <v>3.1729892097375076</v>
      </c>
      <c r="G34" s="166">
        <f t="shared" si="10"/>
        <v>2.9195642194236604</v>
      </c>
      <c r="H34" s="166">
        <f t="shared" si="10"/>
        <v>3.5136164399157512</v>
      </c>
      <c r="I34" s="166">
        <f t="shared" si="10"/>
        <v>3.2478892239327091</v>
      </c>
      <c r="J34" s="166">
        <f t="shared" si="10"/>
        <v>2.6839116919368142</v>
      </c>
      <c r="K34" s="166">
        <f t="shared" si="10"/>
        <v>2.7413122558434972</v>
      </c>
      <c r="L34" s="166">
        <f t="shared" si="10"/>
        <v>2.8656703191300812</v>
      </c>
      <c r="M34" s="166">
        <f t="shared" si="10"/>
        <v>2.4610839206951627</v>
      </c>
      <c r="N34" s="166">
        <f t="shared" si="10"/>
        <v>2.8835017408453214</v>
      </c>
      <c r="O34" s="166">
        <f t="shared" si="10"/>
        <v>2.7767076139378077</v>
      </c>
      <c r="P34" s="166">
        <f t="shared" si="10"/>
        <v>3.4601078063017585</v>
      </c>
      <c r="Q34" s="166">
        <f t="shared" si="10"/>
        <v>3.0265077169857206</v>
      </c>
      <c r="R34" s="166">
        <f t="shared" si="10"/>
        <v>3.0473039606474508</v>
      </c>
      <c r="S34" s="166">
        <f t="shared" si="10"/>
        <v>2.7156060040231851</v>
      </c>
      <c r="T34" s="166">
        <f t="shared" si="10"/>
        <v>3.9491713557235801</v>
      </c>
      <c r="U34" s="166">
        <f t="shared" si="10"/>
        <v>3.0283509214049458</v>
      </c>
      <c r="V34" s="166">
        <f t="shared" si="10"/>
        <v>3.0294607474719868</v>
      </c>
      <c r="W34" s="166">
        <f t="shared" si="1"/>
        <v>2.8805590958940073</v>
      </c>
      <c r="X34" s="166">
        <f t="shared" si="1"/>
        <v>3.741375876920976</v>
      </c>
      <c r="Y34" s="166">
        <f>Y23/Y12</f>
        <v>3.8623004195103627</v>
      </c>
      <c r="Z34" s="166">
        <f t="shared" si="2"/>
        <v>3.8247741804526538</v>
      </c>
      <c r="AA34" s="166">
        <f t="shared" si="2"/>
        <v>3.2158474248650508</v>
      </c>
      <c r="AB34" s="166">
        <f t="shared" si="3"/>
        <v>3.7459902648311343</v>
      </c>
      <c r="AC34" s="166">
        <f t="shared" si="3"/>
        <v>3.3220046212172196</v>
      </c>
    </row>
    <row r="35" spans="1:29" x14ac:dyDescent="0.2">
      <c r="A35" s="24">
        <v>22083000</v>
      </c>
      <c r="B35" s="24" t="s">
        <v>92</v>
      </c>
      <c r="C35" s="167">
        <f t="shared" ref="C35:V35" si="11">C24/C13</f>
        <v>4.4370404553329683</v>
      </c>
      <c r="D35" s="167">
        <f t="shared" si="11"/>
        <v>4.7207619536299621</v>
      </c>
      <c r="E35" s="167">
        <f t="shared" si="11"/>
        <v>4.8673568431945888</v>
      </c>
      <c r="F35" s="167">
        <f t="shared" si="11"/>
        <v>1.5930716751718654</v>
      </c>
      <c r="G35" s="167">
        <f t="shared" si="11"/>
        <v>5.6362283286510744</v>
      </c>
      <c r="H35" s="167">
        <f t="shared" si="11"/>
        <v>3.7478595650860091</v>
      </c>
      <c r="I35" s="167">
        <f t="shared" si="11"/>
        <v>4.6807705997508453</v>
      </c>
      <c r="J35" s="167">
        <f t="shared" si="11"/>
        <v>4.4964305018052881</v>
      </c>
      <c r="K35" s="167">
        <f t="shared" si="11"/>
        <v>5.9887172536395754</v>
      </c>
      <c r="L35" s="167">
        <f t="shared" si="11"/>
        <v>5.5654638024527774</v>
      </c>
      <c r="M35" s="167">
        <f t="shared" si="11"/>
        <v>5.3214582411772957</v>
      </c>
      <c r="N35" s="167">
        <f t="shared" si="11"/>
        <v>5.153137184211932</v>
      </c>
      <c r="O35" s="167">
        <f t="shared" si="11"/>
        <v>4.7941142830804839</v>
      </c>
      <c r="P35" s="167">
        <f t="shared" si="11"/>
        <v>6.3539873043159689</v>
      </c>
      <c r="Q35" s="167">
        <f t="shared" si="11"/>
        <v>6.272073495598975</v>
      </c>
      <c r="R35" s="167">
        <f t="shared" si="11"/>
        <v>5.4482232624779217</v>
      </c>
      <c r="S35" s="167">
        <f t="shared" si="11"/>
        <v>7.0289602217015226</v>
      </c>
      <c r="T35" s="167">
        <f t="shared" si="11"/>
        <v>5.2007877972601042</v>
      </c>
      <c r="U35" s="167">
        <f t="shared" si="11"/>
        <v>7.1220716050208566</v>
      </c>
      <c r="V35" s="167">
        <f t="shared" si="11"/>
        <v>4.8788199581653995</v>
      </c>
      <c r="W35" s="167">
        <f t="shared" si="1"/>
        <v>6.7748426211500279</v>
      </c>
      <c r="X35" s="167">
        <f t="shared" si="1"/>
        <v>6.7902554049434567</v>
      </c>
      <c r="Y35" s="167">
        <f>Y24/Y13</f>
        <v>6.1788997345971968</v>
      </c>
      <c r="Z35" s="167">
        <f t="shared" si="2"/>
        <v>5.6818623465725446</v>
      </c>
      <c r="AA35" s="167">
        <f t="shared" si="2"/>
        <v>5.6596957910820951</v>
      </c>
      <c r="AB35" s="167">
        <f t="shared" si="3"/>
        <v>7.5166754804072298</v>
      </c>
      <c r="AC35" s="167">
        <f t="shared" si="3"/>
        <v>6.559767290291818</v>
      </c>
    </row>
    <row r="36" spans="1:29" x14ac:dyDescent="0.2">
      <c r="A36" s="441" t="s">
        <v>14</v>
      </c>
      <c r="B36" s="441"/>
      <c r="C36" s="441"/>
      <c r="D36" s="441"/>
      <c r="E36" s="441"/>
      <c r="F36" s="441"/>
      <c r="G36" s="441"/>
      <c r="H36" s="441"/>
      <c r="I36" s="441"/>
      <c r="J36" s="441"/>
    </row>
    <row r="38" spans="1:29" ht="14.25" x14ac:dyDescent="0.2">
      <c r="B38" s="247"/>
      <c r="C38" s="247"/>
      <c r="D38" s="263"/>
      <c r="E38" s="263"/>
      <c r="F38" s="247"/>
      <c r="G38" s="247"/>
      <c r="H38" s="230"/>
      <c r="I38" s="230"/>
      <c r="J38" s="230"/>
      <c r="K38" s="230"/>
      <c r="L38" s="230"/>
      <c r="M38" s="230"/>
      <c r="N38" s="230"/>
      <c r="O38" s="230"/>
      <c r="P38" s="230"/>
      <c r="Q38" s="230"/>
      <c r="R38" s="230"/>
      <c r="S38" s="230"/>
    </row>
    <row r="39" spans="1:29" ht="14.25" x14ac:dyDescent="0.2">
      <c r="D39" s="270"/>
      <c r="E39" s="270"/>
    </row>
    <row r="40" spans="1:29" ht="14.25" x14ac:dyDescent="0.2">
      <c r="B40" s="82"/>
      <c r="C40" s="82"/>
      <c r="D40" s="270"/>
      <c r="E40" s="270"/>
    </row>
    <row r="41" spans="1:29" ht="14.25" x14ac:dyDescent="0.2">
      <c r="D41" s="270"/>
      <c r="E41" s="270"/>
    </row>
    <row r="42" spans="1:29" ht="14.25" x14ac:dyDescent="0.2">
      <c r="D42" s="270"/>
      <c r="E42" s="270"/>
    </row>
    <row r="43" spans="1:29" ht="14.25" x14ac:dyDescent="0.2">
      <c r="D43" s="270"/>
      <c r="E43" s="270"/>
    </row>
    <row r="44" spans="1:29" ht="14.25" x14ac:dyDescent="0.2">
      <c r="D44" s="270"/>
      <c r="E44" s="270"/>
    </row>
  </sheetData>
  <mergeCells count="7">
    <mergeCell ref="A1:V1"/>
    <mergeCell ref="A36:J36"/>
    <mergeCell ref="A2:A3"/>
    <mergeCell ref="B2:B3"/>
    <mergeCell ref="C14:V14"/>
    <mergeCell ref="C25:V25"/>
    <mergeCell ref="C3:V3"/>
  </mergeCells>
  <pageMargins left="0.70866141732283472" right="0.70866141732283472" top="0.74803149606299213" bottom="0.74803149606299213" header="0.31496062992125984" footer="0.31496062992125984"/>
  <pageSetup paperSize="119" scale="50" orientation="landscape" r:id="rId1"/>
  <headerFooter>
    <oddFooter>&amp;C&amp;10 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N27"/>
  <sheetViews>
    <sheetView topLeftCell="B1" workbookViewId="0">
      <selection activeCell="P8" sqref="P8"/>
    </sheetView>
  </sheetViews>
  <sheetFormatPr baseColWidth="10" defaultRowHeight="14.25" x14ac:dyDescent="0.2"/>
  <cols>
    <col min="2" max="2" width="20" customWidth="1"/>
    <col min="3" max="5" width="8.375" customWidth="1"/>
    <col min="6" max="7" width="7.375" bestFit="1" customWidth="1"/>
    <col min="8" max="8" width="7.5" bestFit="1" customWidth="1"/>
    <col min="9" max="10" width="6.375" bestFit="1" customWidth="1"/>
    <col min="11" max="11" width="7.5" bestFit="1" customWidth="1"/>
    <col min="12" max="12" width="7.375" bestFit="1" customWidth="1"/>
    <col min="13" max="13" width="8.875" bestFit="1" customWidth="1"/>
    <col min="14" max="14" width="7.5" bestFit="1" customWidth="1"/>
  </cols>
  <sheetData>
    <row r="2" spans="2:14" ht="15" thickBot="1" x14ac:dyDescent="0.25"/>
    <row r="3" spans="2:14" ht="26.25" customHeight="1" thickBot="1" x14ac:dyDescent="0.25">
      <c r="B3" s="453" t="s">
        <v>400</v>
      </c>
      <c r="C3" s="454"/>
      <c r="D3" s="454"/>
      <c r="E3" s="454"/>
      <c r="F3" s="454"/>
      <c r="G3" s="454"/>
      <c r="H3" s="454"/>
      <c r="I3" s="454"/>
      <c r="J3" s="454"/>
      <c r="K3" s="454"/>
      <c r="L3" s="454"/>
      <c r="M3" s="454"/>
      <c r="N3" s="455"/>
    </row>
    <row r="4" spans="2:14" ht="26.25" customHeight="1" thickBot="1" x14ac:dyDescent="0.25">
      <c r="B4" s="451" t="s">
        <v>397</v>
      </c>
      <c r="C4" s="456" t="s">
        <v>285</v>
      </c>
      <c r="D4" s="457"/>
      <c r="E4" s="446" t="s">
        <v>398</v>
      </c>
      <c r="F4" s="456" t="s">
        <v>286</v>
      </c>
      <c r="G4" s="457"/>
      <c r="H4" s="446" t="s">
        <v>398</v>
      </c>
      <c r="I4" s="456" t="s">
        <v>399</v>
      </c>
      <c r="J4" s="457"/>
      <c r="K4" s="446" t="s">
        <v>398</v>
      </c>
      <c r="L4" s="456" t="s">
        <v>203</v>
      </c>
      <c r="M4" s="457"/>
      <c r="N4" s="446" t="s">
        <v>398</v>
      </c>
    </row>
    <row r="5" spans="2:14" ht="26.25" customHeight="1" thickBot="1" x14ac:dyDescent="0.25">
      <c r="B5" s="452"/>
      <c r="C5" s="361">
        <v>2010</v>
      </c>
      <c r="D5" s="362">
        <v>2011</v>
      </c>
      <c r="E5" s="447"/>
      <c r="F5" s="361">
        <v>2010</v>
      </c>
      <c r="G5" s="362">
        <v>2011</v>
      </c>
      <c r="H5" s="447"/>
      <c r="I5" s="361">
        <v>2010</v>
      </c>
      <c r="J5" s="362">
        <v>2011</v>
      </c>
      <c r="K5" s="447"/>
      <c r="L5" s="361">
        <v>2010</v>
      </c>
      <c r="M5" s="362">
        <v>2011</v>
      </c>
      <c r="N5" s="447"/>
    </row>
    <row r="6" spans="2:14" ht="26.25" customHeight="1" thickBot="1" x14ac:dyDescent="0.25">
      <c r="B6" s="313" t="s">
        <v>249</v>
      </c>
      <c r="C6" s="314">
        <v>17.899999999999999</v>
      </c>
      <c r="D6" s="314">
        <v>337.99700000000001</v>
      </c>
      <c r="E6" s="315">
        <f t="shared" ref="E6:E13" si="0">D6/C6-1</f>
        <v>17.882513966480449</v>
      </c>
      <c r="F6" s="314">
        <v>19.96</v>
      </c>
      <c r="G6" s="314">
        <v>37.844000000000001</v>
      </c>
      <c r="H6" s="315">
        <f t="shared" ref="H6:H13" si="1">G6/F6-1</f>
        <v>0.89599198396793578</v>
      </c>
      <c r="I6" s="314">
        <v>1</v>
      </c>
      <c r="J6" s="316">
        <v>0</v>
      </c>
      <c r="K6" s="315">
        <f t="shared" ref="K6:K13" si="2">J6/I6-1</f>
        <v>-1</v>
      </c>
      <c r="L6" s="317">
        <v>38.86</v>
      </c>
      <c r="M6" s="317">
        <v>375.84100000000001</v>
      </c>
      <c r="N6" s="315">
        <f t="shared" ref="N6:N13" si="3">M6/L6-1</f>
        <v>8.6716675244467325</v>
      </c>
    </row>
    <row r="7" spans="2:14" ht="26.25" customHeight="1" thickBot="1" x14ac:dyDescent="0.25">
      <c r="B7" s="313" t="s">
        <v>250</v>
      </c>
      <c r="C7" s="314">
        <v>38246.235000000001</v>
      </c>
      <c r="D7" s="314">
        <v>45528.311000000002</v>
      </c>
      <c r="E7" s="315">
        <f t="shared" si="0"/>
        <v>0.19039981321037214</v>
      </c>
      <c r="F7" s="314">
        <v>4600.9210000000003</v>
      </c>
      <c r="G7" s="314">
        <v>5992.4889999999996</v>
      </c>
      <c r="H7" s="315">
        <f t="shared" si="1"/>
        <v>0.30245422601257421</v>
      </c>
      <c r="I7" s="314">
        <v>4249.6059999999998</v>
      </c>
      <c r="J7" s="314">
        <v>4350.0150000000003</v>
      </c>
      <c r="K7" s="315">
        <f t="shared" si="2"/>
        <v>2.362783749834696E-2</v>
      </c>
      <c r="L7" s="317">
        <v>47096.762000000002</v>
      </c>
      <c r="M7" s="317">
        <v>55870.815000000002</v>
      </c>
      <c r="N7" s="315">
        <f t="shared" si="3"/>
        <v>0.18629843384986855</v>
      </c>
    </row>
    <row r="8" spans="2:14" ht="26.25" customHeight="1" thickBot="1" x14ac:dyDescent="0.25">
      <c r="B8" s="313" t="s">
        <v>251</v>
      </c>
      <c r="C8" s="314">
        <v>15567.745000000001</v>
      </c>
      <c r="D8" s="314">
        <v>18396.913</v>
      </c>
      <c r="E8" s="315">
        <f t="shared" si="0"/>
        <v>0.1817326786891742</v>
      </c>
      <c r="F8" s="314">
        <v>140.16</v>
      </c>
      <c r="G8" s="314">
        <v>81.418000000000006</v>
      </c>
      <c r="H8" s="315">
        <f t="shared" si="1"/>
        <v>-0.41910673515981733</v>
      </c>
      <c r="I8" s="314">
        <v>107.72499999999999</v>
      </c>
      <c r="J8" s="314">
        <v>40.234999999999999</v>
      </c>
      <c r="K8" s="315">
        <f t="shared" si="2"/>
        <v>-0.6265026688326758</v>
      </c>
      <c r="L8" s="317">
        <v>15815.638000000001</v>
      </c>
      <c r="M8" s="317">
        <v>18518.565999999999</v>
      </c>
      <c r="N8" s="315">
        <f t="shared" si="3"/>
        <v>0.17090224245142682</v>
      </c>
    </row>
    <row r="9" spans="2:14" ht="26.25" customHeight="1" thickBot="1" x14ac:dyDescent="0.25">
      <c r="B9" s="313" t="s">
        <v>252</v>
      </c>
      <c r="C9" s="314">
        <v>77932.832999999999</v>
      </c>
      <c r="D9" s="314">
        <v>99418.384000000005</v>
      </c>
      <c r="E9" s="315">
        <f t="shared" si="0"/>
        <v>0.27569318569491763</v>
      </c>
      <c r="F9" s="314">
        <v>9282.0830000000005</v>
      </c>
      <c r="G9" s="314">
        <v>7996.8710000000001</v>
      </c>
      <c r="H9" s="315">
        <f t="shared" si="1"/>
        <v>-0.13846159315748419</v>
      </c>
      <c r="I9" s="314">
        <v>22487.021000000001</v>
      </c>
      <c r="J9" s="314">
        <v>37563.991999999998</v>
      </c>
      <c r="K9" s="315">
        <f t="shared" si="2"/>
        <v>0.67047435940936762</v>
      </c>
      <c r="L9" s="317">
        <v>109701.93700000001</v>
      </c>
      <c r="M9" s="317">
        <v>144979.247</v>
      </c>
      <c r="N9" s="315">
        <f t="shared" si="3"/>
        <v>0.32157417603300842</v>
      </c>
    </row>
    <row r="10" spans="2:14" ht="26.25" customHeight="1" thickBot="1" x14ac:dyDescent="0.25">
      <c r="B10" s="313" t="s">
        <v>287</v>
      </c>
      <c r="C10" s="314">
        <v>241351.43799999999</v>
      </c>
      <c r="D10" s="314">
        <v>273909.81300000002</v>
      </c>
      <c r="E10" s="315">
        <f t="shared" si="0"/>
        <v>0.13490027351732636</v>
      </c>
      <c r="F10" s="314">
        <v>14652.084000000001</v>
      </c>
      <c r="G10" s="314">
        <v>11297.441999999999</v>
      </c>
      <c r="H10" s="315">
        <f t="shared" si="1"/>
        <v>-0.22895323286434899</v>
      </c>
      <c r="I10" s="314">
        <v>12740.118</v>
      </c>
      <c r="J10" s="314">
        <v>33240.216999999997</v>
      </c>
      <c r="K10" s="315">
        <f t="shared" si="2"/>
        <v>1.6090980476005008</v>
      </c>
      <c r="L10" s="317">
        <v>268743.64</v>
      </c>
      <c r="M10" s="317">
        <v>318447.47200000001</v>
      </c>
      <c r="N10" s="315">
        <f t="shared" si="3"/>
        <v>0.18494886799925747</v>
      </c>
    </row>
    <row r="11" spans="2:14" ht="26.25" customHeight="1" thickBot="1" x14ac:dyDescent="0.25">
      <c r="B11" s="313" t="s">
        <v>253</v>
      </c>
      <c r="C11" s="314">
        <v>365099.842</v>
      </c>
      <c r="D11" s="314">
        <v>381255.67700000003</v>
      </c>
      <c r="E11" s="315">
        <f t="shared" si="0"/>
        <v>4.4250457385845765E-2</v>
      </c>
      <c r="F11" s="314">
        <v>74125.956000000006</v>
      </c>
      <c r="G11" s="314">
        <v>74054.574999999997</v>
      </c>
      <c r="H11" s="315">
        <f t="shared" si="1"/>
        <v>-9.6296903071313444E-4</v>
      </c>
      <c r="I11" s="314">
        <v>3912.6320000000001</v>
      </c>
      <c r="J11" s="314">
        <v>24513.793000000001</v>
      </c>
      <c r="K11" s="315">
        <f t="shared" si="2"/>
        <v>5.2652948194463471</v>
      </c>
      <c r="L11" s="317">
        <v>443138.43</v>
      </c>
      <c r="M11" s="317">
        <v>479824.04499999998</v>
      </c>
      <c r="N11" s="315">
        <f t="shared" si="3"/>
        <v>8.2785902815966539E-2</v>
      </c>
    </row>
    <row r="12" spans="2:14" ht="26.25" customHeight="1" thickBot="1" x14ac:dyDescent="0.25">
      <c r="B12" s="313" t="s">
        <v>288</v>
      </c>
      <c r="C12" s="314">
        <v>6336.8310000000001</v>
      </c>
      <c r="D12" s="314">
        <v>9792.116</v>
      </c>
      <c r="E12" s="315">
        <f t="shared" si="0"/>
        <v>0.54527018315621789</v>
      </c>
      <c r="F12" s="314">
        <v>24342.214</v>
      </c>
      <c r="G12" s="314">
        <v>18540.451000000001</v>
      </c>
      <c r="H12" s="315">
        <f t="shared" si="1"/>
        <v>-0.23834163153770638</v>
      </c>
      <c r="I12" s="314">
        <v>24.081</v>
      </c>
      <c r="J12" s="314">
        <v>32.35</v>
      </c>
      <c r="K12" s="315">
        <f t="shared" si="2"/>
        <v>0.3433827498858022</v>
      </c>
      <c r="L12" s="317">
        <v>30703.126</v>
      </c>
      <c r="M12" s="317">
        <v>28364.917000000001</v>
      </c>
      <c r="N12" s="315">
        <f t="shared" si="3"/>
        <v>-7.6155405153208178E-2</v>
      </c>
    </row>
    <row r="13" spans="2:14" ht="26.25" customHeight="1" thickBot="1" x14ac:dyDescent="0.25">
      <c r="B13" s="361" t="s">
        <v>203</v>
      </c>
      <c r="C13" s="363">
        <v>744552.82400000002</v>
      </c>
      <c r="D13" s="363">
        <v>828639.21100000001</v>
      </c>
      <c r="E13" s="364">
        <f t="shared" si="0"/>
        <v>0.11293542148998692</v>
      </c>
      <c r="F13" s="363">
        <v>127163.386</v>
      </c>
      <c r="G13" s="365">
        <v>118001.09</v>
      </c>
      <c r="H13" s="364">
        <f t="shared" si="1"/>
        <v>-7.2051368622726097E-2</v>
      </c>
      <c r="I13" s="363">
        <v>43522.182999999997</v>
      </c>
      <c r="J13" s="363">
        <v>99740.601999999999</v>
      </c>
      <c r="K13" s="364">
        <f t="shared" si="2"/>
        <v>1.2917187311123617</v>
      </c>
      <c r="L13" s="363">
        <v>915238.39300000004</v>
      </c>
      <c r="M13" s="363">
        <v>1046380.903</v>
      </c>
      <c r="N13" s="364">
        <f t="shared" si="3"/>
        <v>0.14328781550579039</v>
      </c>
    </row>
    <row r="14" spans="2:14" ht="26.25" customHeight="1" thickBot="1" x14ac:dyDescent="0.25">
      <c r="B14" s="448" t="s">
        <v>295</v>
      </c>
      <c r="C14" s="449"/>
      <c r="D14" s="449"/>
      <c r="E14" s="449"/>
      <c r="F14" s="449"/>
      <c r="G14" s="449"/>
      <c r="H14" s="449"/>
      <c r="I14" s="449"/>
      <c r="J14" s="449"/>
      <c r="K14" s="449"/>
      <c r="L14" s="449"/>
      <c r="M14" s="449"/>
      <c r="N14" s="450"/>
    </row>
    <row r="16" spans="2:14" x14ac:dyDescent="0.2">
      <c r="B16" s="93"/>
    </row>
    <row r="17" spans="3:13" x14ac:dyDescent="0.2">
      <c r="D17" s="93"/>
      <c r="F17" s="93"/>
      <c r="G17" s="93"/>
      <c r="I17" s="93"/>
      <c r="J17" s="93"/>
      <c r="L17" s="93"/>
      <c r="M17" s="93"/>
    </row>
    <row r="18" spans="3:13" x14ac:dyDescent="0.2">
      <c r="C18" s="93"/>
      <c r="D18" s="93"/>
      <c r="F18" s="93"/>
      <c r="G18" s="93"/>
      <c r="I18" s="93"/>
      <c r="J18" s="93"/>
      <c r="L18" s="93"/>
      <c r="M18" s="93"/>
    </row>
    <row r="19" spans="3:13" x14ac:dyDescent="0.2">
      <c r="C19" s="93"/>
      <c r="D19" s="93"/>
      <c r="F19" s="93"/>
      <c r="G19" s="93"/>
      <c r="I19" s="93"/>
      <c r="J19" s="93"/>
      <c r="L19" s="93"/>
      <c r="M19" s="93"/>
    </row>
    <row r="20" spans="3:13" x14ac:dyDescent="0.2">
      <c r="C20" s="93"/>
      <c r="D20" s="93"/>
      <c r="F20" s="93"/>
      <c r="G20" s="93"/>
      <c r="I20" s="93"/>
      <c r="J20" s="93"/>
      <c r="L20" s="93"/>
      <c r="M20" s="93"/>
    </row>
    <row r="21" spans="3:13" x14ac:dyDescent="0.2">
      <c r="C21" s="93"/>
      <c r="D21" s="93"/>
      <c r="F21" s="93"/>
      <c r="G21" s="93"/>
      <c r="I21" s="93"/>
      <c r="J21" s="93"/>
      <c r="L21" s="93"/>
      <c r="M21" s="93"/>
    </row>
    <row r="22" spans="3:13" x14ac:dyDescent="0.2">
      <c r="C22" s="93"/>
      <c r="D22" s="93"/>
      <c r="F22" s="93"/>
      <c r="G22" s="93"/>
      <c r="I22" s="93"/>
      <c r="J22" s="93"/>
      <c r="L22" s="93"/>
      <c r="M22" s="93"/>
    </row>
    <row r="23" spans="3:13" x14ac:dyDescent="0.2">
      <c r="C23" s="93"/>
      <c r="D23" s="93"/>
      <c r="F23" s="93"/>
      <c r="G23" s="93"/>
      <c r="I23" s="93"/>
      <c r="J23" s="93"/>
      <c r="L23" s="93"/>
      <c r="M23" s="93"/>
    </row>
    <row r="24" spans="3:13" x14ac:dyDescent="0.2">
      <c r="C24" s="93"/>
      <c r="D24" s="93"/>
      <c r="F24" s="93"/>
      <c r="G24" s="93"/>
      <c r="I24" s="93"/>
      <c r="J24" s="93"/>
      <c r="L24" s="93"/>
      <c r="M24" s="93"/>
    </row>
    <row r="25" spans="3:13" x14ac:dyDescent="0.2">
      <c r="C25" s="93"/>
      <c r="D25" s="93"/>
    </row>
    <row r="26" spans="3:13" x14ac:dyDescent="0.2">
      <c r="C26" s="93"/>
      <c r="D26" s="93"/>
    </row>
    <row r="27" spans="3:13" x14ac:dyDescent="0.2">
      <c r="C27" s="93"/>
      <c r="D27" s="93"/>
    </row>
  </sheetData>
  <mergeCells count="11">
    <mergeCell ref="B3:N3"/>
    <mergeCell ref="C4:D4"/>
    <mergeCell ref="F4:G4"/>
    <mergeCell ref="I4:J4"/>
    <mergeCell ref="L4:M4"/>
    <mergeCell ref="E4:E5"/>
    <mergeCell ref="H4:H5"/>
    <mergeCell ref="K4:K5"/>
    <mergeCell ref="B14:N14"/>
    <mergeCell ref="B4:B5"/>
    <mergeCell ref="N4:N5"/>
  </mergeCells>
  <printOptions horizontalCentered="1" verticalCentered="1"/>
  <pageMargins left="0.70866141732283472" right="0.70866141732283472" top="0.74803149606299213" bottom="0.74803149606299213" header="0.31496062992125984" footer="0.31496062992125984"/>
  <pageSetup scale="91" orientation="landscape" r:id="rId1"/>
  <headerFooter>
    <oddFooter>&amp;C21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Q2:V37"/>
  <sheetViews>
    <sheetView topLeftCell="M19" workbookViewId="0">
      <selection activeCell="P40" sqref="P40:P41"/>
    </sheetView>
  </sheetViews>
  <sheetFormatPr baseColWidth="10" defaultRowHeight="14.25" x14ac:dyDescent="0.2"/>
  <cols>
    <col min="2" max="2" width="18.625" customWidth="1"/>
    <col min="5" max="5" width="8.875" customWidth="1"/>
    <col min="8" max="8" width="8.25" customWidth="1"/>
    <col min="11" max="11" width="8.5" customWidth="1"/>
    <col min="13" max="13" width="12.375" bestFit="1" customWidth="1"/>
    <col min="14" max="14" width="8.375" customWidth="1"/>
  </cols>
  <sheetData>
    <row r="2" spans="17:19" x14ac:dyDescent="0.2">
      <c r="Q2" s="93" t="s">
        <v>278</v>
      </c>
      <c r="R2">
        <v>280694094</v>
      </c>
      <c r="S2" s="334">
        <f>R2/$R$13</f>
        <v>0.33874102296131869</v>
      </c>
    </row>
    <row r="3" spans="17:19" x14ac:dyDescent="0.2">
      <c r="Q3" s="93" t="s">
        <v>279</v>
      </c>
      <c r="R3">
        <v>110657320</v>
      </c>
      <c r="S3" s="334">
        <f t="shared" ref="S3:S12" si="0">R3/$R$13</f>
        <v>0.1335410134242368</v>
      </c>
    </row>
    <row r="4" spans="17:19" x14ac:dyDescent="0.2">
      <c r="Q4" s="93" t="s">
        <v>98</v>
      </c>
      <c r="R4">
        <v>97274232</v>
      </c>
      <c r="S4" s="334">
        <f t="shared" si="0"/>
        <v>0.11739033189439547</v>
      </c>
    </row>
    <row r="5" spans="17:19" x14ac:dyDescent="0.2">
      <c r="Q5" s="93" t="s">
        <v>102</v>
      </c>
      <c r="R5">
        <v>77852939</v>
      </c>
      <c r="S5" s="334">
        <f t="shared" si="0"/>
        <v>9.3952757685757157E-2</v>
      </c>
    </row>
    <row r="6" spans="17:19" x14ac:dyDescent="0.2">
      <c r="Q6" s="93" t="s">
        <v>280</v>
      </c>
      <c r="R6">
        <v>69553821</v>
      </c>
      <c r="S6" s="334">
        <f t="shared" si="0"/>
        <v>8.3937400109346263E-2</v>
      </c>
    </row>
    <row r="7" spans="17:19" x14ac:dyDescent="0.2">
      <c r="Q7" s="93" t="s">
        <v>99</v>
      </c>
      <c r="R7">
        <v>58875832</v>
      </c>
      <c r="S7" s="334">
        <f t="shared" si="0"/>
        <v>7.1051226177130541E-2</v>
      </c>
    </row>
    <row r="8" spans="17:19" x14ac:dyDescent="0.2">
      <c r="Q8" s="93" t="s">
        <v>281</v>
      </c>
      <c r="R8">
        <v>35226743</v>
      </c>
      <c r="S8" s="334">
        <f t="shared" si="0"/>
        <v>4.2511556938620416E-2</v>
      </c>
    </row>
    <row r="9" spans="17:19" x14ac:dyDescent="0.2">
      <c r="Q9" s="93" t="s">
        <v>282</v>
      </c>
      <c r="R9">
        <v>21990305</v>
      </c>
      <c r="S9" s="334">
        <f t="shared" si="0"/>
        <v>2.6537852310249896E-2</v>
      </c>
    </row>
    <row r="10" spans="17:19" x14ac:dyDescent="0.2">
      <c r="Q10" s="93" t="s">
        <v>209</v>
      </c>
      <c r="R10">
        <v>15297694</v>
      </c>
      <c r="S10" s="334">
        <f t="shared" si="0"/>
        <v>1.8461223892046789E-2</v>
      </c>
    </row>
    <row r="11" spans="17:19" x14ac:dyDescent="0.2">
      <c r="Q11" s="93" t="s">
        <v>283</v>
      </c>
      <c r="R11">
        <v>9057581</v>
      </c>
      <c r="S11" s="334">
        <f t="shared" si="0"/>
        <v>1.0930669077401407E-2</v>
      </c>
    </row>
    <row r="12" spans="17:19" x14ac:dyDescent="0.2">
      <c r="Q12" s="93" t="s">
        <v>284</v>
      </c>
      <c r="R12">
        <v>52158650</v>
      </c>
      <c r="S12" s="334">
        <f t="shared" si="0"/>
        <v>6.2944945529496546E-2</v>
      </c>
    </row>
    <row r="13" spans="17:19" x14ac:dyDescent="0.2">
      <c r="R13">
        <f>SUM(R2:R12)</f>
        <v>828639211</v>
      </c>
    </row>
    <row r="21" spans="18:22" ht="15" thickBot="1" x14ac:dyDescent="0.25"/>
    <row r="22" spans="18:22" ht="21.75" thickBot="1" x14ac:dyDescent="0.25">
      <c r="R22" s="307"/>
      <c r="S22" s="306" t="s">
        <v>285</v>
      </c>
      <c r="T22" s="306" t="s">
        <v>286</v>
      </c>
      <c r="U22" s="306" t="s">
        <v>290</v>
      </c>
      <c r="V22" s="306" t="s">
        <v>203</v>
      </c>
    </row>
    <row r="23" spans="18:22" ht="15" thickBot="1" x14ac:dyDescent="0.25">
      <c r="R23" s="308">
        <v>1997</v>
      </c>
      <c r="S23" s="309">
        <v>2489287</v>
      </c>
      <c r="T23" s="309">
        <v>1330057</v>
      </c>
      <c r="U23" s="309">
        <v>490905</v>
      </c>
      <c r="V23" s="309">
        <v>4310249</v>
      </c>
    </row>
    <row r="24" spans="18:22" ht="15" thickBot="1" x14ac:dyDescent="0.25">
      <c r="R24" s="308">
        <v>1998</v>
      </c>
      <c r="S24" s="309">
        <v>2996983</v>
      </c>
      <c r="T24" s="310">
        <v>1443082</v>
      </c>
      <c r="U24" s="309">
        <v>825438</v>
      </c>
      <c r="V24" s="309">
        <v>5265503</v>
      </c>
    </row>
    <row r="25" spans="18:22" s="93" customFormat="1" ht="15" thickBot="1" x14ac:dyDescent="0.25">
      <c r="R25" s="308">
        <v>1999</v>
      </c>
      <c r="S25" s="309">
        <v>2395729</v>
      </c>
      <c r="T25" s="309">
        <v>1318548</v>
      </c>
      <c r="U25" s="309">
        <v>565874</v>
      </c>
      <c r="V25" s="309">
        <v>4280151</v>
      </c>
    </row>
    <row r="26" spans="18:22" ht="15" thickBot="1" x14ac:dyDescent="0.25">
      <c r="R26" s="308">
        <v>2000</v>
      </c>
      <c r="S26" s="309">
        <v>3748213</v>
      </c>
      <c r="T26" s="309">
        <v>1956098</v>
      </c>
      <c r="U26" s="309">
        <v>715063</v>
      </c>
      <c r="V26" s="309">
        <v>6419374</v>
      </c>
    </row>
    <row r="27" spans="18:22" ht="15" thickBot="1" x14ac:dyDescent="0.25">
      <c r="R27" s="308">
        <v>2001</v>
      </c>
      <c r="S27" s="309">
        <v>4460397</v>
      </c>
      <c r="T27" s="309">
        <v>583290</v>
      </c>
      <c r="U27" s="309">
        <v>408098</v>
      </c>
      <c r="V27" s="309">
        <v>5451785</v>
      </c>
    </row>
    <row r="28" spans="18:22" ht="15" thickBot="1" x14ac:dyDescent="0.25">
      <c r="R28" s="308">
        <v>2002</v>
      </c>
      <c r="S28" s="309">
        <v>4430500</v>
      </c>
      <c r="T28" s="309">
        <v>834463</v>
      </c>
      <c r="U28" s="309">
        <v>358267</v>
      </c>
      <c r="V28" s="309">
        <v>5623230</v>
      </c>
    </row>
    <row r="29" spans="18:22" ht="15" thickBot="1" x14ac:dyDescent="0.25">
      <c r="R29" s="308">
        <v>2003</v>
      </c>
      <c r="S29" s="309">
        <v>5460865</v>
      </c>
      <c r="T29" s="309">
        <v>947611</v>
      </c>
      <c r="U29" s="309">
        <v>273745</v>
      </c>
      <c r="V29" s="309">
        <v>6682221</v>
      </c>
    </row>
    <row r="30" spans="18:22" ht="15" thickBot="1" x14ac:dyDescent="0.25">
      <c r="R30" s="308">
        <v>2004</v>
      </c>
      <c r="S30" s="309">
        <v>5474888</v>
      </c>
      <c r="T30" s="309">
        <v>577173</v>
      </c>
      <c r="U30" s="309">
        <v>248675</v>
      </c>
      <c r="V30" s="309">
        <v>6300736</v>
      </c>
    </row>
    <row r="31" spans="18:22" ht="15" thickBot="1" x14ac:dyDescent="0.25">
      <c r="R31" s="308">
        <v>2005</v>
      </c>
      <c r="S31" s="309">
        <v>6303212</v>
      </c>
      <c r="T31" s="309">
        <v>1047796</v>
      </c>
      <c r="U31" s="309">
        <v>534503</v>
      </c>
      <c r="V31" s="309">
        <v>7885511</v>
      </c>
    </row>
    <row r="32" spans="18:22" ht="15" thickBot="1" x14ac:dyDescent="0.25">
      <c r="R32" s="308">
        <v>2006</v>
      </c>
      <c r="S32" s="309">
        <v>7163043</v>
      </c>
      <c r="T32" s="309">
        <v>861365</v>
      </c>
      <c r="U32" s="309">
        <v>424370</v>
      </c>
      <c r="V32" s="309">
        <v>8448778</v>
      </c>
    </row>
    <row r="33" spans="18:22" ht="15" thickBot="1" x14ac:dyDescent="0.25">
      <c r="R33" s="308">
        <v>2007</v>
      </c>
      <c r="S33" s="310">
        <v>7038874</v>
      </c>
      <c r="T33" s="310">
        <v>879062</v>
      </c>
      <c r="U33" s="310">
        <v>359524</v>
      </c>
      <c r="V33" s="310">
        <v>8277460</v>
      </c>
    </row>
    <row r="34" spans="18:22" ht="15" thickBot="1" x14ac:dyDescent="0.25">
      <c r="R34" s="308">
        <v>2008</v>
      </c>
      <c r="S34" s="310">
        <v>6927908</v>
      </c>
      <c r="T34" s="310">
        <v>1318511</v>
      </c>
      <c r="U34" s="310">
        <v>436551</v>
      </c>
      <c r="V34" s="310">
        <v>8682971</v>
      </c>
    </row>
    <row r="35" spans="18:22" ht="15" thickBot="1" x14ac:dyDescent="0.25">
      <c r="R35" s="308">
        <v>2009</v>
      </c>
      <c r="S35" s="310">
        <v>8665659</v>
      </c>
      <c r="T35" s="310">
        <v>1152065</v>
      </c>
      <c r="U35" s="310">
        <v>275198</v>
      </c>
      <c r="V35" s="310">
        <v>10092922</v>
      </c>
    </row>
    <row r="36" spans="18:22" ht="15" thickBot="1" x14ac:dyDescent="0.25">
      <c r="R36" s="308">
        <v>2010</v>
      </c>
      <c r="S36" s="310">
        <v>7445528</v>
      </c>
      <c r="T36" s="310">
        <v>1271633</v>
      </c>
      <c r="U36" s="310">
        <v>435221</v>
      </c>
      <c r="V36" s="310">
        <v>9152383</v>
      </c>
    </row>
    <row r="37" spans="18:22" ht="15" thickBot="1" x14ac:dyDescent="0.25">
      <c r="R37" s="308">
        <v>2011</v>
      </c>
      <c r="S37" s="310">
        <v>8286392</v>
      </c>
      <c r="T37" s="310">
        <v>1180010</v>
      </c>
      <c r="U37" s="310">
        <v>997406</v>
      </c>
      <c r="V37" s="310">
        <v>10463809</v>
      </c>
    </row>
  </sheetData>
  <pageMargins left="0.70866141732283472" right="0.70866141732283472" top="0.74803149606299213" bottom="0.74803149606299213" header="0.31496062992125984" footer="0.31496062992125984"/>
  <pageSetup scale="34" orientation="portrait" r:id="rId1"/>
  <headerFooter>
    <oddFooter>&amp;C20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2"/>
  <sheetViews>
    <sheetView topLeftCell="A16" zoomScaleNormal="100" workbookViewId="0">
      <selection sqref="A1:G49"/>
    </sheetView>
  </sheetViews>
  <sheetFormatPr baseColWidth="10" defaultRowHeight="14.25" x14ac:dyDescent="0.2"/>
  <cols>
    <col min="6" max="6" width="12.375" customWidth="1"/>
  </cols>
  <sheetData>
    <row r="1" spans="1:22" s="37" customFormat="1" ht="15" x14ac:dyDescent="0.25">
      <c r="A1" s="371" t="s">
        <v>119</v>
      </c>
      <c r="B1" s="371"/>
      <c r="C1" s="371"/>
      <c r="D1" s="371"/>
      <c r="E1" s="371"/>
      <c r="F1" s="371"/>
      <c r="G1" s="371"/>
    </row>
    <row r="2" spans="1:22" s="37" customFormat="1" ht="9.9499999999999993" customHeight="1" x14ac:dyDescent="0.25">
      <c r="A2" s="49"/>
      <c r="B2" s="49"/>
      <c r="C2" s="49"/>
      <c r="D2" s="49"/>
      <c r="E2" s="49"/>
      <c r="F2" s="49"/>
      <c r="G2" s="49"/>
    </row>
    <row r="3" spans="1:22" s="37" customFormat="1" ht="15" x14ac:dyDescent="0.25">
      <c r="A3" s="50" t="s">
        <v>146</v>
      </c>
      <c r="B3" s="51" t="s">
        <v>120</v>
      </c>
      <c r="C3" s="51"/>
      <c r="D3" s="51"/>
      <c r="E3" s="51"/>
      <c r="F3" s="51"/>
      <c r="G3" s="52" t="s">
        <v>121</v>
      </c>
      <c r="H3" s="53"/>
    </row>
    <row r="4" spans="1:22" s="37" customFormat="1" ht="9.9499999999999993" customHeight="1" x14ac:dyDescent="0.25">
      <c r="A4" s="54"/>
      <c r="B4" s="54"/>
      <c r="C4" s="54"/>
      <c r="D4" s="54"/>
      <c r="E4" s="54"/>
      <c r="F4" s="54"/>
      <c r="G4" s="55"/>
    </row>
    <row r="5" spans="1:22" s="37" customFormat="1" ht="15" x14ac:dyDescent="0.25">
      <c r="B5" s="370" t="s">
        <v>139</v>
      </c>
      <c r="C5" s="370"/>
      <c r="D5" s="370"/>
      <c r="E5" s="370"/>
      <c r="F5" s="370"/>
      <c r="G5" s="57">
        <v>4</v>
      </c>
    </row>
    <row r="6" spans="1:22" s="37" customFormat="1" ht="15" x14ac:dyDescent="0.25">
      <c r="A6" s="56" t="s">
        <v>122</v>
      </c>
      <c r="B6" s="370" t="s">
        <v>140</v>
      </c>
      <c r="C6" s="370"/>
      <c r="D6" s="370"/>
      <c r="E6" s="370"/>
      <c r="F6" s="370"/>
      <c r="G6" s="57">
        <v>5</v>
      </c>
    </row>
    <row r="7" spans="1:22" s="37" customFormat="1" ht="15" x14ac:dyDescent="0.25">
      <c r="A7" s="56" t="s">
        <v>123</v>
      </c>
      <c r="B7" s="90" t="s">
        <v>200</v>
      </c>
      <c r="C7" s="90"/>
      <c r="D7" s="90"/>
      <c r="E7" s="90"/>
      <c r="F7" s="90"/>
      <c r="G7" s="57">
        <v>6</v>
      </c>
    </row>
    <row r="8" spans="1:22" s="37" customFormat="1" ht="15" x14ac:dyDescent="0.25">
      <c r="A8" s="56" t="s">
        <v>124</v>
      </c>
      <c r="B8" s="370" t="s">
        <v>141</v>
      </c>
      <c r="C8" s="370"/>
      <c r="D8" s="370"/>
      <c r="E8" s="370"/>
      <c r="F8" s="370"/>
      <c r="G8" s="57">
        <v>7</v>
      </c>
    </row>
    <row r="9" spans="1:22" s="37" customFormat="1" ht="15" x14ac:dyDescent="0.25">
      <c r="A9" s="56" t="s">
        <v>125</v>
      </c>
      <c r="B9" s="370" t="s">
        <v>165</v>
      </c>
      <c r="C9" s="370"/>
      <c r="D9" s="370"/>
      <c r="E9" s="370"/>
      <c r="F9" s="370"/>
      <c r="G9" s="57">
        <v>11</v>
      </c>
    </row>
    <row r="10" spans="1:22" s="37" customFormat="1" ht="15" x14ac:dyDescent="0.25">
      <c r="A10" s="56" t="s">
        <v>126</v>
      </c>
      <c r="B10" s="370" t="s">
        <v>231</v>
      </c>
      <c r="C10" s="370"/>
      <c r="D10" s="370"/>
      <c r="E10" s="370"/>
      <c r="F10" s="370"/>
      <c r="G10" s="57">
        <v>12</v>
      </c>
    </row>
    <row r="11" spans="1:22" s="37" customFormat="1" ht="15" x14ac:dyDescent="0.25">
      <c r="A11" s="56" t="s">
        <v>127</v>
      </c>
      <c r="B11" s="370" t="s">
        <v>232</v>
      </c>
      <c r="C11" s="370"/>
      <c r="D11" s="370"/>
      <c r="E11" s="370"/>
      <c r="F11" s="370"/>
      <c r="G11" s="57">
        <v>12</v>
      </c>
    </row>
    <row r="12" spans="1:22" s="37" customFormat="1" ht="15" x14ac:dyDescent="0.25">
      <c r="A12" s="56" t="s">
        <v>128</v>
      </c>
      <c r="B12" s="370" t="s">
        <v>233</v>
      </c>
      <c r="C12" s="370"/>
      <c r="D12" s="370"/>
      <c r="E12" s="370"/>
      <c r="F12" s="370"/>
      <c r="G12" s="57">
        <v>12</v>
      </c>
    </row>
    <row r="13" spans="1:22" s="37" customFormat="1" ht="15" x14ac:dyDescent="0.25">
      <c r="A13" s="56" t="s">
        <v>129</v>
      </c>
      <c r="B13" s="370" t="s">
        <v>234</v>
      </c>
      <c r="C13" s="370"/>
      <c r="D13" s="370"/>
      <c r="E13" s="370"/>
      <c r="F13" s="370"/>
      <c r="G13" s="57">
        <v>12</v>
      </c>
    </row>
    <row r="14" spans="1:22" s="37" customFormat="1" ht="15" x14ac:dyDescent="0.25">
      <c r="A14" s="56" t="s">
        <v>130</v>
      </c>
      <c r="B14" s="370" t="s">
        <v>166</v>
      </c>
      <c r="C14" s="370"/>
      <c r="D14" s="370"/>
      <c r="E14" s="370"/>
      <c r="F14" s="370"/>
      <c r="G14" s="57">
        <v>14</v>
      </c>
    </row>
    <row r="15" spans="1:22" s="37" customFormat="1" ht="15" x14ac:dyDescent="0.25">
      <c r="A15" s="56" t="s">
        <v>131</v>
      </c>
      <c r="B15" s="370" t="s">
        <v>267</v>
      </c>
      <c r="C15" s="370"/>
      <c r="D15" s="370"/>
      <c r="E15" s="370"/>
      <c r="F15" s="370"/>
      <c r="G15" s="57">
        <v>14</v>
      </c>
      <c r="I15" s="87"/>
      <c r="J15" s="87"/>
      <c r="K15" s="87"/>
      <c r="L15" s="87"/>
      <c r="M15" s="87"/>
      <c r="N15" s="87"/>
      <c r="O15" s="87"/>
      <c r="P15" s="87"/>
      <c r="Q15" s="87"/>
      <c r="R15" s="87"/>
      <c r="S15" s="87"/>
      <c r="T15" s="87"/>
      <c r="U15" s="87"/>
      <c r="V15" s="87"/>
    </row>
    <row r="16" spans="1:22" s="37" customFormat="1" ht="15" x14ac:dyDescent="0.25">
      <c r="A16" s="56"/>
      <c r="B16" s="370" t="s">
        <v>318</v>
      </c>
      <c r="C16" s="370"/>
      <c r="D16" s="370"/>
      <c r="E16" s="370"/>
      <c r="F16" s="370"/>
      <c r="G16" s="57">
        <v>15</v>
      </c>
      <c r="I16" s="262"/>
      <c r="J16" s="262"/>
      <c r="K16" s="262"/>
      <c r="L16" s="262"/>
      <c r="M16" s="262"/>
      <c r="N16" s="262"/>
      <c r="O16" s="262"/>
      <c r="P16" s="262"/>
      <c r="Q16" s="262"/>
      <c r="R16" s="262"/>
      <c r="S16" s="262"/>
      <c r="T16" s="262"/>
      <c r="U16" s="262"/>
      <c r="V16" s="262"/>
    </row>
    <row r="17" spans="1:22" s="37" customFormat="1" ht="15" x14ac:dyDescent="0.25">
      <c r="A17" s="56" t="s">
        <v>133</v>
      </c>
      <c r="B17" s="90" t="s">
        <v>268</v>
      </c>
      <c r="C17" s="90"/>
      <c r="D17" s="90"/>
      <c r="E17" s="90"/>
      <c r="F17" s="90"/>
      <c r="G17" s="57">
        <v>16</v>
      </c>
      <c r="I17" s="68"/>
      <c r="J17" s="68"/>
      <c r="K17" s="68"/>
      <c r="L17" s="68"/>
      <c r="M17" s="68"/>
      <c r="N17" s="68"/>
      <c r="O17" s="68"/>
      <c r="P17" s="68"/>
      <c r="Q17" s="68"/>
      <c r="R17" s="68"/>
      <c r="S17" s="68"/>
      <c r="T17" s="68"/>
      <c r="U17" s="68"/>
      <c r="V17" s="68"/>
    </row>
    <row r="18" spans="1:22" s="37" customFormat="1" ht="15" x14ac:dyDescent="0.25">
      <c r="A18" s="56" t="s">
        <v>134</v>
      </c>
      <c r="B18" s="90" t="s">
        <v>269</v>
      </c>
      <c r="C18" s="90"/>
      <c r="D18" s="90"/>
      <c r="E18" s="90"/>
      <c r="F18" s="90"/>
      <c r="G18" s="57">
        <v>16</v>
      </c>
      <c r="I18" s="68"/>
      <c r="J18" s="68"/>
      <c r="K18" s="68"/>
      <c r="L18" s="68"/>
      <c r="M18" s="68"/>
      <c r="N18" s="68"/>
      <c r="O18" s="68"/>
      <c r="P18" s="68"/>
      <c r="Q18" s="68"/>
      <c r="R18" s="68"/>
      <c r="S18" s="68"/>
      <c r="T18" s="68"/>
      <c r="U18" s="68"/>
      <c r="V18" s="68"/>
    </row>
    <row r="19" spans="1:22" s="37" customFormat="1" ht="15" x14ac:dyDescent="0.25">
      <c r="A19" s="56" t="s">
        <v>135</v>
      </c>
      <c r="B19" s="370" t="s">
        <v>171</v>
      </c>
      <c r="C19" s="370"/>
      <c r="D19" s="370"/>
      <c r="E19" s="370"/>
      <c r="F19" s="370"/>
      <c r="G19" s="57">
        <v>17</v>
      </c>
      <c r="I19" s="311"/>
      <c r="J19" s="311"/>
      <c r="K19" s="311"/>
      <c r="L19" s="311"/>
      <c r="M19" s="311"/>
      <c r="N19" s="311"/>
      <c r="O19" s="311"/>
      <c r="P19" s="311"/>
      <c r="Q19" s="311"/>
      <c r="R19" s="311"/>
      <c r="S19" s="311"/>
      <c r="T19" s="311"/>
      <c r="U19" s="311"/>
      <c r="V19" s="68"/>
    </row>
    <row r="20" spans="1:22" s="37" customFormat="1" ht="15" x14ac:dyDescent="0.25">
      <c r="A20" s="56" t="s">
        <v>266</v>
      </c>
      <c r="B20" s="370" t="s">
        <v>172</v>
      </c>
      <c r="C20" s="370"/>
      <c r="D20" s="370"/>
      <c r="E20" s="370"/>
      <c r="F20" s="370"/>
      <c r="G20" s="57">
        <v>18</v>
      </c>
    </row>
    <row r="21" spans="1:22" s="37" customFormat="1" ht="15" x14ac:dyDescent="0.25">
      <c r="A21" s="56" t="s">
        <v>291</v>
      </c>
      <c r="B21" s="90" t="s">
        <v>289</v>
      </c>
      <c r="C21" s="90"/>
      <c r="D21" s="90"/>
      <c r="E21" s="90"/>
      <c r="F21" s="90"/>
      <c r="G21" s="57">
        <v>19</v>
      </c>
    </row>
    <row r="22" spans="1:22" s="37" customFormat="1" ht="15" x14ac:dyDescent="0.25">
      <c r="A22" s="56" t="s">
        <v>327</v>
      </c>
      <c r="B22" s="90" t="s">
        <v>328</v>
      </c>
      <c r="C22" s="90"/>
      <c r="D22" s="90"/>
      <c r="E22" s="90"/>
      <c r="F22" s="90"/>
      <c r="G22" s="57">
        <v>20</v>
      </c>
    </row>
    <row r="23" spans="1:22" s="37" customFormat="1" ht="9.9499999999999993" customHeight="1" x14ac:dyDescent="0.25">
      <c r="A23" s="58"/>
      <c r="B23" s="49"/>
      <c r="C23" s="49"/>
      <c r="D23" s="49"/>
      <c r="E23" s="49"/>
      <c r="F23" s="49"/>
      <c r="G23" s="59"/>
    </row>
    <row r="24" spans="1:22" s="37" customFormat="1" ht="15" x14ac:dyDescent="0.25">
      <c r="A24" s="60" t="s">
        <v>136</v>
      </c>
      <c r="B24" s="61" t="s">
        <v>120</v>
      </c>
      <c r="C24" s="61"/>
      <c r="D24" s="61"/>
      <c r="E24" s="61"/>
      <c r="F24" s="61"/>
      <c r="G24" s="52" t="s">
        <v>121</v>
      </c>
    </row>
    <row r="25" spans="1:22" s="37" customFormat="1" ht="9.9499999999999993" customHeight="1" x14ac:dyDescent="0.25">
      <c r="A25" s="62"/>
      <c r="B25" s="49"/>
      <c r="C25" s="49"/>
      <c r="D25" s="49"/>
      <c r="E25" s="49"/>
      <c r="F25" s="49"/>
      <c r="G25" s="57"/>
    </row>
    <row r="26" spans="1:22" s="37" customFormat="1" ht="15" x14ac:dyDescent="0.25">
      <c r="A26" s="56" t="s">
        <v>122</v>
      </c>
      <c r="B26" s="370" t="s">
        <v>271</v>
      </c>
      <c r="C26" s="370"/>
      <c r="D26" s="370"/>
      <c r="E26" s="370"/>
      <c r="F26" s="370"/>
      <c r="G26" s="57">
        <v>8</v>
      </c>
    </row>
    <row r="27" spans="1:22" s="37" customFormat="1" ht="15" x14ac:dyDescent="0.25">
      <c r="A27" s="56" t="s">
        <v>123</v>
      </c>
      <c r="B27" s="370" t="s">
        <v>272</v>
      </c>
      <c r="C27" s="370"/>
      <c r="D27" s="370"/>
      <c r="E27" s="370"/>
      <c r="F27" s="370"/>
      <c r="G27" s="57">
        <v>8</v>
      </c>
    </row>
    <row r="28" spans="1:22" s="37" customFormat="1" ht="15" x14ac:dyDescent="0.25">
      <c r="A28" s="56" t="s">
        <v>124</v>
      </c>
      <c r="B28" s="370" t="s">
        <v>159</v>
      </c>
      <c r="C28" s="370"/>
      <c r="D28" s="370"/>
      <c r="E28" s="370"/>
      <c r="F28" s="370"/>
      <c r="G28" s="57">
        <v>8</v>
      </c>
    </row>
    <row r="29" spans="1:22" s="37" customFormat="1" ht="15" x14ac:dyDescent="0.25">
      <c r="A29" s="56" t="s">
        <v>125</v>
      </c>
      <c r="B29" s="370" t="s">
        <v>156</v>
      </c>
      <c r="C29" s="370"/>
      <c r="D29" s="370"/>
      <c r="E29" s="370"/>
      <c r="F29" s="370"/>
      <c r="G29" s="57">
        <v>8</v>
      </c>
    </row>
    <row r="30" spans="1:22" s="37" customFormat="1" ht="15" x14ac:dyDescent="0.25">
      <c r="A30" s="56" t="s">
        <v>126</v>
      </c>
      <c r="B30" s="370" t="s">
        <v>157</v>
      </c>
      <c r="C30" s="370"/>
      <c r="D30" s="370"/>
      <c r="E30" s="370"/>
      <c r="F30" s="370"/>
      <c r="G30" s="57">
        <v>9</v>
      </c>
    </row>
    <row r="31" spans="1:22" s="37" customFormat="1" ht="15" x14ac:dyDescent="0.25">
      <c r="A31" s="56" t="s">
        <v>127</v>
      </c>
      <c r="B31" s="370" t="s">
        <v>158</v>
      </c>
      <c r="C31" s="370"/>
      <c r="D31" s="370"/>
      <c r="E31" s="370"/>
      <c r="F31" s="370"/>
      <c r="G31" s="57">
        <v>9</v>
      </c>
    </row>
    <row r="32" spans="1:22" s="37" customFormat="1" ht="15" x14ac:dyDescent="0.25">
      <c r="A32" s="56" t="s">
        <v>128</v>
      </c>
      <c r="B32" s="370" t="s">
        <v>163</v>
      </c>
      <c r="C32" s="370"/>
      <c r="D32" s="370"/>
      <c r="E32" s="370"/>
      <c r="F32" s="370"/>
      <c r="G32" s="57">
        <v>9</v>
      </c>
    </row>
    <row r="33" spans="1:9" s="37" customFormat="1" ht="15" x14ac:dyDescent="0.25">
      <c r="A33" s="56" t="s">
        <v>129</v>
      </c>
      <c r="B33" s="370" t="s">
        <v>160</v>
      </c>
      <c r="C33" s="370"/>
      <c r="D33" s="370"/>
      <c r="E33" s="370"/>
      <c r="F33" s="370"/>
      <c r="G33" s="57">
        <v>9</v>
      </c>
    </row>
    <row r="34" spans="1:9" s="37" customFormat="1" ht="15" x14ac:dyDescent="0.25">
      <c r="A34" s="56" t="s">
        <v>130</v>
      </c>
      <c r="B34" s="370" t="s">
        <v>161</v>
      </c>
      <c r="C34" s="370"/>
      <c r="D34" s="370"/>
      <c r="E34" s="370"/>
      <c r="F34" s="370"/>
      <c r="G34" s="57">
        <v>10</v>
      </c>
    </row>
    <row r="35" spans="1:9" s="37" customFormat="1" ht="15" x14ac:dyDescent="0.25">
      <c r="A35" s="56" t="s">
        <v>131</v>
      </c>
      <c r="B35" s="370" t="s">
        <v>162</v>
      </c>
      <c r="C35" s="370"/>
      <c r="D35" s="370"/>
      <c r="E35" s="370"/>
      <c r="F35" s="370"/>
      <c r="G35" s="57">
        <v>10</v>
      </c>
    </row>
    <row r="36" spans="1:9" s="37" customFormat="1" ht="15" x14ac:dyDescent="0.25">
      <c r="A36" s="56" t="s">
        <v>132</v>
      </c>
      <c r="B36" s="370" t="s">
        <v>164</v>
      </c>
      <c r="C36" s="370"/>
      <c r="D36" s="370"/>
      <c r="E36" s="370"/>
      <c r="F36" s="370"/>
      <c r="G36" s="57">
        <v>10</v>
      </c>
    </row>
    <row r="37" spans="1:9" s="37" customFormat="1" ht="15" x14ac:dyDescent="0.25">
      <c r="A37" s="56" t="s">
        <v>133</v>
      </c>
      <c r="B37" s="370" t="s">
        <v>174</v>
      </c>
      <c r="C37" s="370"/>
      <c r="D37" s="370"/>
      <c r="E37" s="370"/>
      <c r="F37" s="370"/>
      <c r="G37" s="57">
        <v>10</v>
      </c>
    </row>
    <row r="38" spans="1:9" s="37" customFormat="1" ht="15" x14ac:dyDescent="0.25">
      <c r="A38" s="56" t="s">
        <v>134</v>
      </c>
      <c r="B38" s="370" t="s">
        <v>235</v>
      </c>
      <c r="C38" s="370"/>
      <c r="D38" s="370"/>
      <c r="E38" s="370"/>
      <c r="F38" s="370"/>
      <c r="G38" s="57">
        <v>13</v>
      </c>
    </row>
    <row r="39" spans="1:9" s="37" customFormat="1" ht="15" x14ac:dyDescent="0.25">
      <c r="A39" s="56" t="s">
        <v>135</v>
      </c>
      <c r="B39" s="370" t="s">
        <v>236</v>
      </c>
      <c r="C39" s="370"/>
      <c r="D39" s="370"/>
      <c r="E39" s="370"/>
      <c r="F39" s="370"/>
      <c r="G39" s="57">
        <v>13</v>
      </c>
    </row>
    <row r="40" spans="1:9" s="37" customFormat="1" ht="15" x14ac:dyDescent="0.25">
      <c r="A40" s="56" t="s">
        <v>293</v>
      </c>
      <c r="B40" s="90" t="s">
        <v>292</v>
      </c>
      <c r="C40" s="90"/>
      <c r="D40" s="90"/>
      <c r="E40" s="90"/>
      <c r="F40" s="90"/>
      <c r="G40" s="57">
        <v>20</v>
      </c>
    </row>
    <row r="41" spans="1:9" s="37" customFormat="1" ht="15" x14ac:dyDescent="0.25">
      <c r="A41" s="56" t="s">
        <v>291</v>
      </c>
      <c r="B41" s="90" t="s">
        <v>294</v>
      </c>
      <c r="C41" s="90"/>
      <c r="D41" s="90"/>
      <c r="E41" s="90"/>
      <c r="F41" s="90"/>
      <c r="G41" s="57">
        <v>20</v>
      </c>
      <c r="I41" s="312"/>
    </row>
    <row r="42" spans="1:9" s="37" customFormat="1" ht="15" x14ac:dyDescent="0.25">
      <c r="A42" s="63"/>
      <c r="B42" s="63"/>
      <c r="C42" s="64"/>
      <c r="D42" s="64"/>
      <c r="E42" s="64"/>
      <c r="F42" s="64"/>
      <c r="G42" s="65"/>
      <c r="I42" s="312"/>
    </row>
    <row r="43" spans="1:9" s="37" customFormat="1" ht="54.95" customHeight="1" x14ac:dyDescent="0.25">
      <c r="A43" s="372" t="s">
        <v>137</v>
      </c>
      <c r="B43" s="372"/>
      <c r="C43" s="372"/>
      <c r="D43" s="372"/>
      <c r="E43" s="372"/>
      <c r="F43" s="372"/>
      <c r="G43" s="372"/>
    </row>
    <row r="45" spans="1:9" x14ac:dyDescent="0.2">
      <c r="A45" s="46" t="s">
        <v>115</v>
      </c>
    </row>
    <row r="46" spans="1:9" x14ac:dyDescent="0.2">
      <c r="A46" s="46" t="s">
        <v>116</v>
      </c>
    </row>
    <row r="47" spans="1:9" x14ac:dyDescent="0.2">
      <c r="A47" s="46" t="s">
        <v>117</v>
      </c>
    </row>
    <row r="48" spans="1:9" ht="15" x14ac:dyDescent="0.25">
      <c r="A48" s="47" t="s">
        <v>118</v>
      </c>
      <c r="B48" s="37"/>
      <c r="C48" s="68"/>
    </row>
    <row r="49" spans="1:3" ht="15" x14ac:dyDescent="0.25">
      <c r="A49" s="37"/>
      <c r="B49" s="37"/>
      <c r="C49" s="68"/>
    </row>
    <row r="50" spans="1:3" ht="15" x14ac:dyDescent="0.25">
      <c r="B50" s="37"/>
      <c r="C50" s="68"/>
    </row>
    <row r="51" spans="1:3" ht="15" x14ac:dyDescent="0.25">
      <c r="B51" s="48"/>
      <c r="C51" s="68"/>
    </row>
    <row r="52" spans="1:3" ht="15" x14ac:dyDescent="0.25">
      <c r="B52" s="37"/>
      <c r="C52" s="37"/>
    </row>
  </sheetData>
  <mergeCells count="29">
    <mergeCell ref="A43:G43"/>
    <mergeCell ref="B27:F27"/>
    <mergeCell ref="B28:F28"/>
    <mergeCell ref="B29:F29"/>
    <mergeCell ref="B30:F30"/>
    <mergeCell ref="B34:F34"/>
    <mergeCell ref="B32:F32"/>
    <mergeCell ref="B35:F35"/>
    <mergeCell ref="B36:F36"/>
    <mergeCell ref="B38:F38"/>
    <mergeCell ref="B39:F39"/>
    <mergeCell ref="B33:F33"/>
    <mergeCell ref="B37:F37"/>
    <mergeCell ref="A1:G1"/>
    <mergeCell ref="B5:F5"/>
    <mergeCell ref="B6:F6"/>
    <mergeCell ref="B31:F31"/>
    <mergeCell ref="B26:F26"/>
    <mergeCell ref="B9:F9"/>
    <mergeCell ref="B10:F10"/>
    <mergeCell ref="B11:F11"/>
    <mergeCell ref="B8:F8"/>
    <mergeCell ref="B20:F20"/>
    <mergeCell ref="B12:F12"/>
    <mergeCell ref="B13:F13"/>
    <mergeCell ref="B14:F14"/>
    <mergeCell ref="B16:F16"/>
    <mergeCell ref="B15:F15"/>
    <mergeCell ref="B19:F19"/>
  </mergeCells>
  <pageMargins left="0.70866141732283472" right="0.70866141732283472" top="0.74803149606299213" bottom="0.74803149606299213" header="0.31496062992125984" footer="0.31496062992125984"/>
  <pageSetup scale="9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N8"/>
  <sheetViews>
    <sheetView workbookViewId="0">
      <selection activeCell="B1" sqref="B1:K8"/>
    </sheetView>
  </sheetViews>
  <sheetFormatPr baseColWidth="10" defaultRowHeight="14.25" x14ac:dyDescent="0.2"/>
  <cols>
    <col min="1" max="1" width="1.375" customWidth="1"/>
  </cols>
  <sheetData>
    <row r="1" spans="2:14" ht="15.75" thickBot="1" x14ac:dyDescent="0.25">
      <c r="B1" s="458" t="s">
        <v>401</v>
      </c>
      <c r="C1" s="459"/>
      <c r="D1" s="459"/>
      <c r="E1" s="459"/>
      <c r="F1" s="459"/>
      <c r="G1" s="459"/>
      <c r="H1" s="459"/>
      <c r="I1" s="459"/>
      <c r="J1" s="459"/>
      <c r="K1" s="459"/>
      <c r="L1" s="93"/>
      <c r="M1" s="93"/>
      <c r="N1" s="93"/>
    </row>
    <row r="2" spans="2:14" ht="15" thickTop="1" x14ac:dyDescent="0.2">
      <c r="B2" s="460" t="s">
        <v>402</v>
      </c>
      <c r="C2" s="460"/>
      <c r="D2" s="460"/>
      <c r="E2" s="460"/>
      <c r="F2" s="460"/>
      <c r="G2" s="460"/>
      <c r="H2" s="460"/>
      <c r="I2" s="460"/>
      <c r="J2" s="460"/>
      <c r="K2" s="460"/>
      <c r="L2" s="93"/>
      <c r="M2" s="93"/>
      <c r="N2" s="93"/>
    </row>
    <row r="3" spans="2:14" x14ac:dyDescent="0.2">
      <c r="B3" s="355" t="s">
        <v>323</v>
      </c>
      <c r="C3" s="355">
        <v>2002</v>
      </c>
      <c r="D3" s="355">
        <v>2003</v>
      </c>
      <c r="E3" s="355">
        <v>2004</v>
      </c>
      <c r="F3" s="355">
        <v>2005</v>
      </c>
      <c r="G3" s="355">
        <v>2006</v>
      </c>
      <c r="H3" s="355">
        <v>2007</v>
      </c>
      <c r="I3" s="355">
        <v>2008</v>
      </c>
      <c r="J3" s="355">
        <v>2009</v>
      </c>
      <c r="K3" s="355">
        <v>2010</v>
      </c>
      <c r="L3" s="93"/>
      <c r="M3" s="93"/>
      <c r="N3" s="93"/>
    </row>
    <row r="4" spans="2:14" x14ac:dyDescent="0.2">
      <c r="B4" s="353" t="s">
        <v>324</v>
      </c>
      <c r="C4" s="211">
        <v>108569</v>
      </c>
      <c r="D4" s="211">
        <v>110097</v>
      </c>
      <c r="E4" s="211">
        <v>112056</v>
      </c>
      <c r="F4" s="211">
        <v>114448</v>
      </c>
      <c r="G4" s="211">
        <v>116796</v>
      </c>
      <c r="H4" s="211">
        <v>117558</v>
      </c>
      <c r="I4" s="211">
        <v>119058</v>
      </c>
      <c r="J4" s="211">
        <v>120300</v>
      </c>
      <c r="K4" s="211">
        <v>121500</v>
      </c>
    </row>
    <row r="5" spans="2:14" x14ac:dyDescent="0.2">
      <c r="B5" s="353" t="s">
        <v>325</v>
      </c>
      <c r="C5" s="211">
        <v>52366</v>
      </c>
      <c r="D5" s="211">
        <v>52685</v>
      </c>
      <c r="E5" s="211">
        <v>53426</v>
      </c>
      <c r="F5" s="211">
        <v>54646</v>
      </c>
      <c r="G5" s="211">
        <v>54989</v>
      </c>
      <c r="H5" s="211">
        <v>55119</v>
      </c>
      <c r="I5" s="211">
        <v>55119</v>
      </c>
      <c r="J5" s="211">
        <v>55200</v>
      </c>
      <c r="K5" s="211">
        <v>55000</v>
      </c>
    </row>
    <row r="6" spans="2:14" x14ac:dyDescent="0.2">
      <c r="B6" s="353" t="s">
        <v>326</v>
      </c>
      <c r="C6" s="211">
        <v>9791</v>
      </c>
      <c r="D6" s="211">
        <v>9853</v>
      </c>
      <c r="E6" s="211">
        <v>9883</v>
      </c>
      <c r="F6" s="211">
        <v>10002</v>
      </c>
      <c r="G6" s="211">
        <v>10063</v>
      </c>
      <c r="H6" s="211">
        <v>9982</v>
      </c>
      <c r="I6" s="211">
        <v>9982</v>
      </c>
      <c r="J6" s="211">
        <v>10001</v>
      </c>
      <c r="K6" s="211">
        <v>9990</v>
      </c>
    </row>
    <row r="7" spans="2:14" ht="15" thickBot="1" x14ac:dyDescent="0.25">
      <c r="B7" s="354" t="s">
        <v>203</v>
      </c>
      <c r="C7" s="356">
        <f>C4+C5+C6</f>
        <v>170726</v>
      </c>
      <c r="D7" s="356">
        <f t="shared" ref="D7:K7" si="0">D4+D5+D6</f>
        <v>172635</v>
      </c>
      <c r="E7" s="356">
        <f t="shared" si="0"/>
        <v>175365</v>
      </c>
      <c r="F7" s="356">
        <f t="shared" si="0"/>
        <v>179096</v>
      </c>
      <c r="G7" s="356">
        <f t="shared" si="0"/>
        <v>181848</v>
      </c>
      <c r="H7" s="356">
        <f t="shared" si="0"/>
        <v>182659</v>
      </c>
      <c r="I7" s="356">
        <f t="shared" si="0"/>
        <v>184159</v>
      </c>
      <c r="J7" s="356">
        <f t="shared" si="0"/>
        <v>185501</v>
      </c>
      <c r="K7" s="356">
        <f t="shared" si="0"/>
        <v>186490</v>
      </c>
    </row>
    <row r="8" spans="2:14" x14ac:dyDescent="0.2">
      <c r="B8" s="93" t="s">
        <v>258</v>
      </c>
    </row>
  </sheetData>
  <mergeCells count="2">
    <mergeCell ref="B1:K1"/>
    <mergeCell ref="B2:K2"/>
  </mergeCells>
  <pageMargins left="0.70866141732283472" right="0.70866141732283472" top="0.74803149606299213" bottom="0.74803149606299213" header="0.31496062992125984" footer="0.31496062992125984"/>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RowColHeaders="0" zoomScaleNormal="100" workbookViewId="0">
      <selection activeCell="A18" sqref="A18"/>
    </sheetView>
  </sheetViews>
  <sheetFormatPr baseColWidth="10" defaultRowHeight="14.25" x14ac:dyDescent="0.2"/>
  <cols>
    <col min="1" max="1" width="109.25" customWidth="1"/>
  </cols>
  <sheetData>
    <row r="1" spans="1:1" ht="15" x14ac:dyDescent="0.25">
      <c r="A1" s="17"/>
    </row>
  </sheetData>
  <pageMargins left="0.70866141732283472" right="0.70866141732283472" top="1.3385826771653544" bottom="0.74803149606299213" header="0.31496062992125984" footer="0.31496062992125984"/>
  <pageSetup paperSize="9" scale="95" orientation="portrait" r:id="rId1"/>
  <headerFooter>
    <oddFooter>&amp;C4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2"/>
  <sheetViews>
    <sheetView zoomScaleNormal="100" workbookViewId="0">
      <selection activeCell="M21" sqref="M21"/>
    </sheetView>
  </sheetViews>
  <sheetFormatPr baseColWidth="10" defaultRowHeight="12.75" x14ac:dyDescent="0.2"/>
  <cols>
    <col min="1" max="1" width="27.75" style="12" customWidth="1"/>
    <col min="2" max="2" width="8.625" style="12" bestFit="1" customWidth="1"/>
    <col min="3" max="4" width="7.5" style="12" bestFit="1" customWidth="1"/>
    <col min="5" max="5" width="10.375" style="12" bestFit="1" customWidth="1"/>
    <col min="6" max="6" width="8.625" style="12" customWidth="1"/>
    <col min="7" max="7" width="8.25" style="12" customWidth="1"/>
    <col min="8" max="8" width="10.375" style="12" bestFit="1" customWidth="1"/>
    <col min="9" max="9" width="8.875" style="12" customWidth="1"/>
    <col min="10" max="10" width="8.625" style="12" customWidth="1"/>
    <col min="11" max="11" width="10.375" style="12" bestFit="1" customWidth="1"/>
    <col min="12" max="16384" width="11" style="12"/>
  </cols>
  <sheetData>
    <row r="1" spans="1:13" x14ac:dyDescent="0.2">
      <c r="A1" s="377" t="s">
        <v>237</v>
      </c>
      <c r="B1" s="377"/>
      <c r="C1" s="377"/>
      <c r="D1" s="377"/>
      <c r="E1" s="377"/>
      <c r="F1" s="377"/>
      <c r="G1" s="377"/>
      <c r="H1" s="377"/>
      <c r="I1" s="377"/>
      <c r="J1" s="377"/>
      <c r="K1" s="377"/>
    </row>
    <row r="2" spans="1:13" x14ac:dyDescent="0.2">
      <c r="A2" s="70"/>
      <c r="B2" s="70"/>
      <c r="C2" s="70"/>
      <c r="D2" s="70"/>
      <c r="E2" s="70"/>
      <c r="F2" s="70"/>
      <c r="G2" s="70"/>
      <c r="H2" s="70"/>
      <c r="I2" s="70"/>
      <c r="J2" s="70"/>
      <c r="K2" s="70"/>
    </row>
    <row r="3" spans="1:13" x14ac:dyDescent="0.2">
      <c r="A3" s="378" t="s">
        <v>97</v>
      </c>
      <c r="B3" s="373" t="s">
        <v>238</v>
      </c>
      <c r="C3" s="374"/>
      <c r="D3" s="374"/>
      <c r="E3" s="374"/>
      <c r="F3" s="374"/>
      <c r="G3" s="374"/>
      <c r="H3" s="374"/>
      <c r="I3" s="374"/>
      <c r="J3" s="374"/>
      <c r="K3" s="375"/>
    </row>
    <row r="4" spans="1:13" ht="26.25" customHeight="1" x14ac:dyDescent="0.2">
      <c r="A4" s="379"/>
      <c r="B4" s="381" t="s">
        <v>15</v>
      </c>
      <c r="C4" s="373" t="s">
        <v>16</v>
      </c>
      <c r="D4" s="374"/>
      <c r="E4" s="375"/>
      <c r="F4" s="373" t="s">
        <v>241</v>
      </c>
      <c r="G4" s="374"/>
      <c r="H4" s="375"/>
      <c r="I4" s="373" t="s">
        <v>17</v>
      </c>
      <c r="J4" s="374"/>
      <c r="K4" s="375"/>
    </row>
    <row r="5" spans="1:13" ht="25.5" x14ac:dyDescent="0.2">
      <c r="A5" s="380"/>
      <c r="B5" s="382"/>
      <c r="C5" s="110" t="s">
        <v>383</v>
      </c>
      <c r="D5" s="110" t="s">
        <v>384</v>
      </c>
      <c r="E5" s="110" t="s">
        <v>321</v>
      </c>
      <c r="F5" s="256">
        <v>40452</v>
      </c>
      <c r="G5" s="256">
        <v>40817</v>
      </c>
      <c r="H5" s="110" t="s">
        <v>321</v>
      </c>
      <c r="I5" s="110" t="s">
        <v>385</v>
      </c>
      <c r="J5" s="110" t="s">
        <v>386</v>
      </c>
      <c r="K5" s="110" t="s">
        <v>321</v>
      </c>
    </row>
    <row r="6" spans="1:13" x14ac:dyDescent="0.2">
      <c r="A6" s="95" t="s">
        <v>18</v>
      </c>
      <c r="B6" s="101">
        <v>382.55559699999998</v>
      </c>
      <c r="C6" s="102">
        <v>316.71752199999997</v>
      </c>
      <c r="D6" s="104">
        <v>324.148054</v>
      </c>
      <c r="E6" s="108">
        <v>2.3461070145655016E-2</v>
      </c>
      <c r="F6" s="94">
        <v>33.687766000000003</v>
      </c>
      <c r="G6" s="104">
        <v>38.170371000000003</v>
      </c>
      <c r="H6" s="107">
        <v>0.1330632906913447</v>
      </c>
      <c r="I6" s="94">
        <v>376.65061300000002</v>
      </c>
      <c r="J6" s="104">
        <v>389.98612900000001</v>
      </c>
      <c r="K6" s="107">
        <v>3.5405533775143549E-2</v>
      </c>
      <c r="M6" s="331"/>
    </row>
    <row r="7" spans="1:13" x14ac:dyDescent="0.2">
      <c r="A7" s="96" t="s">
        <v>19</v>
      </c>
      <c r="B7" s="102">
        <v>290.92445500000002</v>
      </c>
      <c r="C7" s="102">
        <v>242.578406</v>
      </c>
      <c r="D7" s="104">
        <v>160.499661</v>
      </c>
      <c r="E7" s="108">
        <v>-0.33835965184798844</v>
      </c>
      <c r="F7" s="94">
        <v>24.549098999999998</v>
      </c>
      <c r="G7" s="104">
        <v>23.160741999999999</v>
      </c>
      <c r="H7" s="108">
        <v>-5.6554295536467514E-2</v>
      </c>
      <c r="I7" s="94">
        <v>311.00431900000001</v>
      </c>
      <c r="J7" s="104">
        <v>208.84571</v>
      </c>
      <c r="K7" s="108">
        <v>-0.3284797115631054</v>
      </c>
      <c r="M7" s="331"/>
    </row>
    <row r="8" spans="1:13" x14ac:dyDescent="0.2">
      <c r="A8" s="96" t="s">
        <v>20</v>
      </c>
      <c r="B8" s="102">
        <v>4.8867820000000002</v>
      </c>
      <c r="C8" s="102">
        <v>10.817952999999999</v>
      </c>
      <c r="D8" s="104">
        <v>4.6865180000000004</v>
      </c>
      <c r="E8" s="108">
        <v>-0.56678329070203937</v>
      </c>
      <c r="F8" s="94">
        <v>0.84360199999999996</v>
      </c>
      <c r="G8" s="104">
        <v>2.0264120000000001</v>
      </c>
      <c r="H8" s="108">
        <v>1.4020948267073812</v>
      </c>
      <c r="I8" s="94">
        <v>6.0557619999999996</v>
      </c>
      <c r="J8" s="104">
        <v>6.3361960000000002</v>
      </c>
      <c r="K8" s="108">
        <v>4.6308623093179735E-2</v>
      </c>
      <c r="M8" s="331"/>
    </row>
    <row r="9" spans="1:13" x14ac:dyDescent="0.2">
      <c r="A9" s="96" t="s">
        <v>21</v>
      </c>
      <c r="B9" s="102">
        <v>48.600434999999997</v>
      </c>
      <c r="C9" s="102">
        <v>40.319440999999998</v>
      </c>
      <c r="D9" s="104">
        <v>41.601385000000001</v>
      </c>
      <c r="E9" s="108">
        <v>3.1794686836060126E-2</v>
      </c>
      <c r="F9" s="94">
        <v>4.1631330000000002</v>
      </c>
      <c r="G9" s="104">
        <v>6.3980370000000004</v>
      </c>
      <c r="H9" s="108">
        <v>0.53683223668328628</v>
      </c>
      <c r="I9" s="94">
        <v>49.546351000000001</v>
      </c>
      <c r="J9" s="104">
        <v>49.882379</v>
      </c>
      <c r="K9" s="108">
        <v>6.7820938014184762E-3</v>
      </c>
      <c r="M9" s="331"/>
    </row>
    <row r="10" spans="1:13" x14ac:dyDescent="0.2">
      <c r="A10" s="96" t="s">
        <v>22</v>
      </c>
      <c r="B10" s="102">
        <v>3.3065319999999998</v>
      </c>
      <c r="C10" s="102">
        <v>2.3870360000000002</v>
      </c>
      <c r="D10" s="104">
        <v>2.9482889999999999</v>
      </c>
      <c r="E10" s="108">
        <v>0.23512548616778295</v>
      </c>
      <c r="F10" s="94">
        <v>0.41299599999999997</v>
      </c>
      <c r="G10" s="104">
        <v>0.44653399999999999</v>
      </c>
      <c r="H10" s="108">
        <v>8.1206597642592193E-2</v>
      </c>
      <c r="I10" s="94">
        <v>2.998542</v>
      </c>
      <c r="J10" s="104">
        <v>3.867785</v>
      </c>
      <c r="K10" s="108">
        <v>0.28988855250318313</v>
      </c>
      <c r="M10" s="331"/>
    </row>
    <row r="11" spans="1:13" x14ac:dyDescent="0.2">
      <c r="A11" s="96" t="s">
        <v>23</v>
      </c>
      <c r="B11" s="103">
        <v>1.8106469999999999</v>
      </c>
      <c r="C11" s="103">
        <v>1.650228</v>
      </c>
      <c r="D11" s="105">
        <v>1.506383</v>
      </c>
      <c r="E11" s="109">
        <v>-8.7166743019752468E-2</v>
      </c>
      <c r="F11" s="106">
        <v>0.194493</v>
      </c>
      <c r="G11" s="105">
        <v>0.119535</v>
      </c>
      <c r="H11" s="109">
        <v>-0.38540204531782629</v>
      </c>
      <c r="I11" s="106">
        <v>1.8581859999999999</v>
      </c>
      <c r="J11" s="105">
        <v>1.6668019999999999</v>
      </c>
      <c r="K11" s="109">
        <v>-0.1029950715375102</v>
      </c>
      <c r="M11" s="331"/>
    </row>
    <row r="12" spans="1:13" x14ac:dyDescent="0.2">
      <c r="A12" s="97" t="s">
        <v>143</v>
      </c>
      <c r="B12" s="98">
        <v>732.08444799999995</v>
      </c>
      <c r="C12" s="98">
        <v>614.47058600000003</v>
      </c>
      <c r="D12" s="99">
        <v>535.39029000000005</v>
      </c>
      <c r="E12" s="100">
        <v>-0.12869663382064633</v>
      </c>
      <c r="F12" s="98">
        <v>63.851089000000002</v>
      </c>
      <c r="G12" s="99">
        <v>70.321630999999996</v>
      </c>
      <c r="H12" s="100">
        <v>0.10133800537058968</v>
      </c>
      <c r="I12" s="98">
        <v>748.11377300000004</v>
      </c>
      <c r="J12" s="99">
        <v>660.58500100000003</v>
      </c>
      <c r="K12" s="100">
        <v>-0.11699927893186912</v>
      </c>
      <c r="M12" s="331"/>
    </row>
    <row r="13" spans="1:13" s="82" customFormat="1" x14ac:dyDescent="0.2">
      <c r="A13" s="114"/>
      <c r="B13" s="374" t="s">
        <v>239</v>
      </c>
      <c r="C13" s="374"/>
      <c r="D13" s="374"/>
      <c r="E13" s="374"/>
      <c r="F13" s="374"/>
      <c r="G13" s="374"/>
      <c r="H13" s="374"/>
      <c r="I13" s="374"/>
      <c r="J13" s="374"/>
      <c r="K13" s="374"/>
    </row>
    <row r="14" spans="1:13" x14ac:dyDescent="0.2">
      <c r="A14" s="111" t="s">
        <v>18</v>
      </c>
      <c r="B14" s="101">
        <v>1186.473829</v>
      </c>
      <c r="C14" s="101">
        <v>972.09964200000002</v>
      </c>
      <c r="D14" s="101">
        <v>1079.9923080000001</v>
      </c>
      <c r="E14" s="107">
        <v>0.11098930741093738</v>
      </c>
      <c r="F14" s="101">
        <v>105.6519</v>
      </c>
      <c r="G14" s="101">
        <v>126.870639</v>
      </c>
      <c r="H14" s="107">
        <v>0.2008363219213285</v>
      </c>
      <c r="I14" s="101">
        <v>1163.8101039999999</v>
      </c>
      <c r="J14" s="101">
        <v>1294.366495</v>
      </c>
      <c r="K14" s="107">
        <v>0.11218014910789953</v>
      </c>
      <c r="M14" s="305"/>
    </row>
    <row r="15" spans="1:13" x14ac:dyDescent="0.2">
      <c r="A15" s="112" t="s">
        <v>19</v>
      </c>
      <c r="B15" s="102">
        <v>243.25537700000001</v>
      </c>
      <c r="C15" s="102">
        <v>195.48959099999999</v>
      </c>
      <c r="D15" s="102">
        <v>186.02714499999999</v>
      </c>
      <c r="E15" s="108">
        <v>-4.8403835475823387E-2</v>
      </c>
      <c r="F15" s="102">
        <v>22.559501000000001</v>
      </c>
      <c r="G15" s="102">
        <v>27.143509999999999</v>
      </c>
      <c r="H15" s="108">
        <v>0.20319638275687035</v>
      </c>
      <c r="I15" s="102">
        <v>239.57981000000001</v>
      </c>
      <c r="J15" s="102">
        <v>233.79293100000001</v>
      </c>
      <c r="K15" s="108">
        <v>-2.4154284954145289E-2</v>
      </c>
      <c r="M15" s="331"/>
    </row>
    <row r="16" spans="1:13" x14ac:dyDescent="0.2">
      <c r="A16" s="112" t="s">
        <v>20</v>
      </c>
      <c r="B16" s="102">
        <v>8.0263500000000008</v>
      </c>
      <c r="C16" s="102">
        <v>4.2068269999999997</v>
      </c>
      <c r="D16" s="102">
        <v>10.817952999999999</v>
      </c>
      <c r="E16" s="108">
        <v>1.5715231455916774</v>
      </c>
      <c r="F16" s="102">
        <v>0.39091300000000001</v>
      </c>
      <c r="G16" s="102">
        <v>2.0264120000000001</v>
      </c>
      <c r="H16" s="108">
        <v>4.1837928132346587</v>
      </c>
      <c r="I16" s="102">
        <v>8.4897899999999993</v>
      </c>
      <c r="J16" s="102">
        <v>14.637475999999999</v>
      </c>
      <c r="K16" s="108">
        <v>0.72412698076159732</v>
      </c>
      <c r="M16" s="331"/>
    </row>
    <row r="17" spans="1:17" x14ac:dyDescent="0.2">
      <c r="A17" s="112" t="s">
        <v>21</v>
      </c>
      <c r="B17" s="102">
        <v>90.073931999999999</v>
      </c>
      <c r="C17" s="102">
        <v>74.333022</v>
      </c>
      <c r="D17" s="102">
        <v>82.545497999999995</v>
      </c>
      <c r="E17" s="108">
        <v>0.11048220264743169</v>
      </c>
      <c r="F17" s="102">
        <v>7.7655310000000002</v>
      </c>
      <c r="G17" s="102">
        <v>12.722561000000001</v>
      </c>
      <c r="H17" s="108">
        <v>0.63833754575186163</v>
      </c>
      <c r="I17" s="102">
        <v>90.381105000000005</v>
      </c>
      <c r="J17" s="102">
        <v>98.286407999999994</v>
      </c>
      <c r="K17" s="108">
        <v>8.7466323851649985E-2</v>
      </c>
      <c r="M17" s="331"/>
    </row>
    <row r="18" spans="1:17" x14ac:dyDescent="0.2">
      <c r="A18" s="112" t="s">
        <v>22</v>
      </c>
      <c r="B18" s="102">
        <v>12.871079999999999</v>
      </c>
      <c r="C18" s="102">
        <v>9.5526129999999991</v>
      </c>
      <c r="D18" s="102">
        <v>11.351011</v>
      </c>
      <c r="E18" s="108">
        <v>0.18826241573902358</v>
      </c>
      <c r="F18" s="102">
        <v>1.650838</v>
      </c>
      <c r="G18" s="102">
        <v>1.7030879999999999</v>
      </c>
      <c r="H18" s="108">
        <v>3.1650592002364863E-2</v>
      </c>
      <c r="I18" s="102">
        <v>12.066644999999999</v>
      </c>
      <c r="J18" s="102">
        <v>14.669478</v>
      </c>
      <c r="K18" s="108">
        <v>0.21570477958040546</v>
      </c>
      <c r="M18" s="331"/>
    </row>
    <row r="19" spans="1:17" x14ac:dyDescent="0.2">
      <c r="A19" s="113" t="s">
        <v>23</v>
      </c>
      <c r="B19" s="103">
        <v>7.6347630000000004</v>
      </c>
      <c r="C19" s="103">
        <v>7.0085050000000004</v>
      </c>
      <c r="D19" s="103">
        <v>6.7360220000000002</v>
      </c>
      <c r="E19" s="109">
        <v>-3.8878904987582952E-2</v>
      </c>
      <c r="F19" s="103">
        <v>0.79283899999999996</v>
      </c>
      <c r="G19" s="103">
        <v>0.54040900000000003</v>
      </c>
      <c r="H19" s="109">
        <v>-0.31838746580327149</v>
      </c>
      <c r="I19" s="103">
        <v>7.8386889999999996</v>
      </c>
      <c r="J19" s="103">
        <v>7.3622800000000002</v>
      </c>
      <c r="K19" s="109">
        <v>-6.0776617110335551E-2</v>
      </c>
      <c r="M19" s="331"/>
    </row>
    <row r="20" spans="1:17" x14ac:dyDescent="0.2">
      <c r="A20" s="97" t="s">
        <v>143</v>
      </c>
      <c r="B20" s="115">
        <v>1548.335331</v>
      </c>
      <c r="C20" s="115">
        <v>1262.6902</v>
      </c>
      <c r="D20" s="115">
        <v>1377.4699370000001</v>
      </c>
      <c r="E20" s="109">
        <v>9.09009486254031E-2</v>
      </c>
      <c r="F20" s="115">
        <v>138.811522</v>
      </c>
      <c r="G20" s="116">
        <v>171.006619</v>
      </c>
      <c r="H20" s="109">
        <v>0.23193389522809205</v>
      </c>
      <c r="I20" s="115">
        <v>1522.1661429999999</v>
      </c>
      <c r="J20" s="116">
        <v>1663.1150680000001</v>
      </c>
      <c r="K20" s="109">
        <v>9.25975956357874E-2</v>
      </c>
      <c r="M20" s="331"/>
    </row>
    <row r="21" spans="1:17" s="82" customFormat="1" x14ac:dyDescent="0.2">
      <c r="A21" s="114"/>
      <c r="B21" s="374" t="s">
        <v>142</v>
      </c>
      <c r="C21" s="374"/>
      <c r="D21" s="374"/>
      <c r="E21" s="374"/>
      <c r="F21" s="374"/>
      <c r="G21" s="374"/>
      <c r="H21" s="374"/>
      <c r="I21" s="374"/>
      <c r="J21" s="374"/>
      <c r="K21" s="374"/>
    </row>
    <row r="22" spans="1:17" x14ac:dyDescent="0.2">
      <c r="A22" s="111" t="s">
        <v>18</v>
      </c>
      <c r="B22" s="121">
        <v>3.1014415637996797</v>
      </c>
      <c r="C22" s="121">
        <v>3.0692954272356303</v>
      </c>
      <c r="D22" s="121">
        <v>3.3317871098495013</v>
      </c>
      <c r="E22" s="107">
        <v>8.5521804217551178E-2</v>
      </c>
      <c r="F22" s="121">
        <v>3.1362097445108112</v>
      </c>
      <c r="G22" s="121">
        <v>3.3237989486662309</v>
      </c>
      <c r="H22" s="107">
        <v>5.9813985491165012E-2</v>
      </c>
      <c r="I22" s="121">
        <v>3.0898930303878194</v>
      </c>
      <c r="J22" s="121">
        <v>3.3190064947156106</v>
      </c>
      <c r="K22" s="117">
        <v>7.4149319110582423E-2</v>
      </c>
    </row>
    <row r="23" spans="1:17" x14ac:dyDescent="0.2">
      <c r="A23" s="112" t="s">
        <v>19</v>
      </c>
      <c r="B23" s="122">
        <v>0.83614619815993119</v>
      </c>
      <c r="C23" s="122">
        <v>0.8058820825131483</v>
      </c>
      <c r="D23" s="122">
        <v>1.1590500804858397</v>
      </c>
      <c r="E23" s="108">
        <v>0.43823780877635943</v>
      </c>
      <c r="F23" s="122">
        <v>0.9189543371836173</v>
      </c>
      <c r="G23" s="122">
        <v>1.1719620209058932</v>
      </c>
      <c r="H23" s="108">
        <v>0.27532127928976968</v>
      </c>
      <c r="I23" s="122">
        <v>0.77034238871775929</v>
      </c>
      <c r="J23" s="122">
        <v>1.1194528774376069</v>
      </c>
      <c r="K23" s="118">
        <v>0.45318872988534964</v>
      </c>
    </row>
    <row r="24" spans="1:17" x14ac:dyDescent="0.2">
      <c r="A24" s="112" t="s">
        <v>20</v>
      </c>
      <c r="B24" s="122">
        <v>1.6424612352259627</v>
      </c>
      <c r="C24" s="122">
        <v>0.38887458653222101</v>
      </c>
      <c r="D24" s="122">
        <v>2.3083135496332243</v>
      </c>
      <c r="E24" s="108">
        <v>4.93588172016472</v>
      </c>
      <c r="F24" s="122">
        <v>0.46338557755908594</v>
      </c>
      <c r="G24" s="122">
        <v>1</v>
      </c>
      <c r="H24" s="108">
        <v>1.1580300476065006</v>
      </c>
      <c r="I24" s="122">
        <v>1.4019358752870406</v>
      </c>
      <c r="J24" s="122">
        <v>2.3101362394723899</v>
      </c>
      <c r="K24" s="118">
        <v>0.64781876275146977</v>
      </c>
    </row>
    <row r="25" spans="1:17" x14ac:dyDescent="0.2">
      <c r="A25" s="112" t="s">
        <v>21</v>
      </c>
      <c r="B25" s="122">
        <v>1.8533564977350512</v>
      </c>
      <c r="C25" s="122">
        <v>1.8436024943897413</v>
      </c>
      <c r="D25" s="122">
        <v>1.9842007183174308</v>
      </c>
      <c r="E25" s="108">
        <v>7.6262765078450201E-2</v>
      </c>
      <c r="F25" s="122">
        <v>1.8653093715718425</v>
      </c>
      <c r="G25" s="122">
        <v>1.9885100695729019</v>
      </c>
      <c r="H25" s="108">
        <v>6.6048399197845553E-2</v>
      </c>
      <c r="I25" s="122">
        <v>1.8241727831783212</v>
      </c>
      <c r="J25" s="122">
        <v>1.9703632819918231</v>
      </c>
      <c r="K25" s="118">
        <v>8.0140708249571091E-2</v>
      </c>
    </row>
    <row r="26" spans="1:17" x14ac:dyDescent="0.2">
      <c r="A26" s="112" t="s">
        <v>22</v>
      </c>
      <c r="B26" s="122">
        <v>3.8926222398573489</v>
      </c>
      <c r="C26" s="122">
        <v>4.0018721963137542</v>
      </c>
      <c r="D26" s="122">
        <v>3.8500333583308826</v>
      </c>
      <c r="E26" s="108">
        <v>-3.7941950800611579E-2</v>
      </c>
      <c r="F26" s="122">
        <v>3.9972251547230484</v>
      </c>
      <c r="G26" s="122">
        <v>3.8140164018865303</v>
      </c>
      <c r="H26" s="108">
        <v>-4.5833983762471275E-2</v>
      </c>
      <c r="I26" s="122">
        <v>4.0241707469830335</v>
      </c>
      <c r="J26" s="122">
        <v>3.7927335671450195</v>
      </c>
      <c r="K26" s="118">
        <v>-5.7511769353108311E-2</v>
      </c>
    </row>
    <row r="27" spans="1:17" x14ac:dyDescent="0.2">
      <c r="A27" s="112" t="s">
        <v>23</v>
      </c>
      <c r="B27" s="122">
        <v>4.216593847392673</v>
      </c>
      <c r="C27" s="122">
        <v>4.2469919308119852</v>
      </c>
      <c r="D27" s="122">
        <v>4.4716529594399299</v>
      </c>
      <c r="E27" s="108">
        <v>5.2898859307460855E-2</v>
      </c>
      <c r="F27" s="122">
        <v>4.0764397690405305</v>
      </c>
      <c r="G27" s="122">
        <v>4.5209269251683608</v>
      </c>
      <c r="H27" s="108">
        <v>0.10903807766364948</v>
      </c>
      <c r="I27" s="122">
        <v>4.2184630602103343</v>
      </c>
      <c r="J27" s="122">
        <v>4.4170093388416864</v>
      </c>
      <c r="K27" s="118">
        <v>4.7066022813875952E-2</v>
      </c>
    </row>
    <row r="28" spans="1:17" x14ac:dyDescent="0.2">
      <c r="A28" s="120" t="s">
        <v>143</v>
      </c>
      <c r="B28" s="119">
        <v>2.1149682051434593</v>
      </c>
      <c r="C28" s="119">
        <v>2.0549237486202472</v>
      </c>
      <c r="D28" s="119">
        <v>2.5728332446970601</v>
      </c>
      <c r="E28" s="100">
        <v>0.25203343745701345</v>
      </c>
      <c r="F28" s="119">
        <v>2.1739883246157321</v>
      </c>
      <c r="G28" s="119">
        <v>2.4317783385883072</v>
      </c>
      <c r="H28" s="100">
        <v>0.11857930010647189</v>
      </c>
      <c r="I28" s="119">
        <v>2.0346719950041607</v>
      </c>
      <c r="J28" s="119">
        <v>2.5176397669979793</v>
      </c>
      <c r="K28" s="123">
        <v>0.23736886003231739</v>
      </c>
    </row>
    <row r="29" spans="1:17" s="145" customFormat="1" x14ac:dyDescent="0.2">
      <c r="A29" s="151" t="s">
        <v>242</v>
      </c>
      <c r="B29" s="151"/>
      <c r="C29" s="151"/>
      <c r="D29" s="151"/>
      <c r="E29" s="151"/>
      <c r="F29" s="151"/>
      <c r="G29" s="151"/>
      <c r="H29" s="151"/>
      <c r="I29" s="151"/>
      <c r="J29" s="151"/>
      <c r="K29" s="151"/>
      <c r="L29" s="144"/>
      <c r="M29" s="144"/>
      <c r="N29" s="144"/>
      <c r="Q29" s="144"/>
    </row>
    <row r="30" spans="1:17" x14ac:dyDescent="0.2">
      <c r="A30" s="82"/>
      <c r="B30" s="82"/>
      <c r="C30" s="82"/>
      <c r="D30" s="82"/>
      <c r="E30" s="82"/>
      <c r="F30" s="82"/>
      <c r="G30" s="82"/>
      <c r="H30" s="82"/>
      <c r="I30" s="82"/>
      <c r="J30" s="82"/>
      <c r="K30" s="82"/>
    </row>
    <row r="31" spans="1:17" x14ac:dyDescent="0.2">
      <c r="A31" s="376"/>
      <c r="B31" s="376"/>
      <c r="C31" s="376"/>
      <c r="D31" s="376"/>
      <c r="E31" s="376"/>
      <c r="F31" s="376"/>
      <c r="G31" s="376"/>
      <c r="H31" s="376"/>
      <c r="I31" s="376"/>
      <c r="J31" s="376"/>
      <c r="K31" s="376"/>
    </row>
    <row r="32" spans="1:17" x14ac:dyDescent="0.2">
      <c r="A32" s="376"/>
      <c r="B32" s="376"/>
      <c r="C32" s="376"/>
      <c r="D32" s="376"/>
      <c r="E32" s="376"/>
      <c r="F32" s="376"/>
      <c r="G32" s="376"/>
      <c r="H32" s="376"/>
      <c r="I32" s="376"/>
      <c r="J32" s="376"/>
      <c r="K32" s="376"/>
    </row>
  </sheetData>
  <mergeCells count="11">
    <mergeCell ref="A1:K1"/>
    <mergeCell ref="A3:A5"/>
    <mergeCell ref="B3:K3"/>
    <mergeCell ref="B4:B5"/>
    <mergeCell ref="C4:E4"/>
    <mergeCell ref="F4:H4"/>
    <mergeCell ref="I4:K4"/>
    <mergeCell ref="A31:K31"/>
    <mergeCell ref="A32:K32"/>
    <mergeCell ref="B13:K13"/>
    <mergeCell ref="B21:K21"/>
  </mergeCells>
  <pageMargins left="0.70866141732283472" right="0.70866141732283472" top="1.299212598425197" bottom="0.74803149606299213" header="0.31496062992125984" footer="0.31496062992125984"/>
  <pageSetup paperSize="119" scale="77" orientation="landscape" r:id="rId1"/>
  <headerFooter>
    <oddFooter>&amp;C5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51"/>
  <sheetViews>
    <sheetView zoomScaleNormal="100" workbookViewId="0">
      <selection activeCell="Q7" sqref="Q7"/>
    </sheetView>
  </sheetViews>
  <sheetFormatPr baseColWidth="10" defaultRowHeight="12.75" x14ac:dyDescent="0.2"/>
  <cols>
    <col min="1" max="1" width="35.875" style="145" customWidth="1"/>
    <col min="2" max="5" width="8.625" style="145" bestFit="1" customWidth="1"/>
    <col min="6" max="6" width="10" style="206" bestFit="1" customWidth="1"/>
    <col min="7" max="9" width="8.625" style="145" bestFit="1" customWidth="1"/>
    <col min="10" max="10" width="9.875" style="206" bestFit="1" customWidth="1"/>
    <col min="11" max="11" width="13.375" style="145" hidden="1" customWidth="1"/>
    <col min="12" max="14" width="6.875" style="144" hidden="1" customWidth="1"/>
    <col min="15" max="16" width="4" style="145" customWidth="1"/>
    <col min="17" max="17" width="11" style="145" customWidth="1"/>
    <col min="18" max="18" width="16.25" style="145" bestFit="1" customWidth="1"/>
    <col min="19" max="19" width="16.875" style="145" bestFit="1" customWidth="1"/>
    <col min="20" max="21" width="16.375" style="145" bestFit="1" customWidth="1"/>
    <col min="22" max="22" width="13.625" style="145" bestFit="1" customWidth="1"/>
    <col min="23" max="25" width="13.25" style="145" bestFit="1" customWidth="1"/>
    <col min="26" max="16384" width="11" style="145"/>
  </cols>
  <sheetData>
    <row r="1" spans="1:20" ht="20.100000000000001" customHeight="1" x14ac:dyDescent="0.2">
      <c r="A1" s="385" t="s">
        <v>204</v>
      </c>
      <c r="B1" s="386"/>
      <c r="C1" s="385"/>
      <c r="D1" s="385"/>
      <c r="E1" s="385"/>
      <c r="F1" s="385"/>
      <c r="G1" s="385"/>
      <c r="H1" s="385"/>
      <c r="I1" s="385"/>
      <c r="J1" s="385"/>
      <c r="K1" s="385"/>
      <c r="Q1" s="144"/>
    </row>
    <row r="2" spans="1:20" s="143" customFormat="1" x14ac:dyDescent="0.2">
      <c r="A2" s="176"/>
      <c r="B2" s="182"/>
      <c r="C2" s="387" t="s">
        <v>182</v>
      </c>
      <c r="D2" s="388"/>
      <c r="E2" s="388"/>
      <c r="F2" s="389"/>
      <c r="G2" s="390" t="s">
        <v>175</v>
      </c>
      <c r="H2" s="390"/>
      <c r="I2" s="390"/>
      <c r="J2" s="391"/>
      <c r="K2" s="146"/>
      <c r="L2" s="392"/>
      <c r="M2" s="392"/>
      <c r="N2" s="392"/>
      <c r="O2" s="147"/>
      <c r="P2" s="147"/>
      <c r="Q2" s="147"/>
      <c r="R2" s="147"/>
      <c r="S2" s="147"/>
      <c r="T2" s="147"/>
    </row>
    <row r="3" spans="1:20" s="143" customFormat="1" x14ac:dyDescent="0.2">
      <c r="A3" s="177" t="s">
        <v>176</v>
      </c>
      <c r="B3" s="184" t="s">
        <v>96</v>
      </c>
      <c r="C3" s="383">
        <v>2010</v>
      </c>
      <c r="D3" s="393" t="s">
        <v>382</v>
      </c>
      <c r="E3" s="393"/>
      <c r="F3" s="393"/>
      <c r="G3" s="383">
        <v>2010</v>
      </c>
      <c r="H3" s="387" t="str">
        <f>D3</f>
        <v>enero - octubre</v>
      </c>
      <c r="I3" s="388"/>
      <c r="J3" s="389"/>
      <c r="K3" s="148" t="s">
        <v>177</v>
      </c>
      <c r="L3" s="394"/>
      <c r="M3" s="394"/>
      <c r="N3" s="394"/>
      <c r="O3" s="147"/>
      <c r="P3" s="147"/>
      <c r="Q3" s="147"/>
      <c r="R3" s="147"/>
      <c r="S3" s="147"/>
      <c r="T3" s="147"/>
    </row>
    <row r="4" spans="1:20" s="143" customFormat="1" x14ac:dyDescent="0.2">
      <c r="A4" s="183"/>
      <c r="B4" s="185" t="s">
        <v>178</v>
      </c>
      <c r="C4" s="384"/>
      <c r="D4" s="257">
        <v>2010</v>
      </c>
      <c r="E4" s="257">
        <v>2011</v>
      </c>
      <c r="F4" s="186" t="s">
        <v>11</v>
      </c>
      <c r="G4" s="384"/>
      <c r="H4" s="257">
        <v>2010</v>
      </c>
      <c r="I4" s="257">
        <v>2011</v>
      </c>
      <c r="J4" s="186" t="s">
        <v>11</v>
      </c>
      <c r="K4" s="149">
        <v>2008</v>
      </c>
      <c r="L4" s="150" t="s">
        <v>183</v>
      </c>
      <c r="M4" s="150" t="s">
        <v>183</v>
      </c>
      <c r="N4" s="149" t="s">
        <v>181</v>
      </c>
    </row>
    <row r="5" spans="1:20" ht="11.25" customHeight="1" x14ac:dyDescent="0.2">
      <c r="A5" s="187"/>
      <c r="B5" s="192"/>
      <c r="C5" s="187"/>
      <c r="D5" s="188"/>
      <c r="E5" s="188"/>
      <c r="F5" s="200"/>
      <c r="G5" s="188"/>
      <c r="H5" s="188"/>
      <c r="I5" s="188"/>
      <c r="J5" s="200"/>
      <c r="K5" s="151"/>
      <c r="Q5" s="144"/>
    </row>
    <row r="6" spans="1:20" s="157" customFormat="1" x14ac:dyDescent="0.2">
      <c r="A6" s="179" t="s">
        <v>273</v>
      </c>
      <c r="B6" s="193"/>
      <c r="C6" s="179">
        <v>736533.83899999992</v>
      </c>
      <c r="D6" s="154">
        <v>610759.55100000009</v>
      </c>
      <c r="E6" s="154">
        <v>539351.17400000012</v>
      </c>
      <c r="F6" s="201">
        <v>-11.6917331678371</v>
      </c>
      <c r="G6" s="154">
        <v>1562926.7489999996</v>
      </c>
      <c r="H6" s="154">
        <v>1275439.0720000002</v>
      </c>
      <c r="I6" s="154">
        <v>1393446.551</v>
      </c>
      <c r="J6" s="201">
        <v>9.2523023318513964</v>
      </c>
      <c r="K6" s="155" t="e">
        <f>+I6/#REF!*100</f>
        <v>#REF!</v>
      </c>
      <c r="L6" s="156"/>
      <c r="M6" s="156"/>
      <c r="N6" s="156"/>
      <c r="Q6" s="153"/>
    </row>
    <row r="7" spans="1:20" ht="11.25" customHeight="1" x14ac:dyDescent="0.2">
      <c r="A7" s="178"/>
      <c r="B7" s="194"/>
      <c r="C7" s="197"/>
      <c r="D7" s="142"/>
      <c r="E7" s="142"/>
      <c r="F7" s="202"/>
      <c r="G7" s="142"/>
      <c r="H7" s="142"/>
      <c r="I7" s="142"/>
      <c r="J7" s="202"/>
      <c r="K7" s="159"/>
      <c r="Q7" s="144"/>
    </row>
    <row r="8" spans="1:20" s="143" customFormat="1" ht="11.25" customHeight="1" x14ac:dyDescent="0.2">
      <c r="A8" s="177" t="s">
        <v>184</v>
      </c>
      <c r="B8" s="195">
        <v>22042110</v>
      </c>
      <c r="C8" s="198">
        <v>382553.07699999999</v>
      </c>
      <c r="D8" s="141">
        <v>316717.52400000003</v>
      </c>
      <c r="E8" s="141">
        <v>324148.05200000003</v>
      </c>
      <c r="F8" s="203">
        <v>2.3461057367952804</v>
      </c>
      <c r="G8" s="141">
        <v>1186463.2389999998</v>
      </c>
      <c r="H8" s="141">
        <v>972099.64199999999</v>
      </c>
      <c r="I8" s="141">
        <v>1079992.304</v>
      </c>
      <c r="J8" s="203">
        <v>11.098930329613268</v>
      </c>
      <c r="K8" s="152">
        <f>+I8/I6*100</f>
        <v>77.5051115685025</v>
      </c>
      <c r="L8" s="153">
        <f t="shared" ref="L8:L20" si="0">+H8/D8</f>
        <v>3.0692954078537187</v>
      </c>
      <c r="M8" s="153">
        <f t="shared" ref="M8:M20" si="1">+I8/E8</f>
        <v>3.3317871180666541</v>
      </c>
      <c r="N8" s="153">
        <f>+M8/L8*100-100</f>
        <v>8.5521813749589199</v>
      </c>
      <c r="O8" s="141"/>
      <c r="Q8" s="153"/>
    </row>
    <row r="9" spans="1:20" ht="11.25" customHeight="1" x14ac:dyDescent="0.2">
      <c r="A9" s="178" t="s">
        <v>185</v>
      </c>
      <c r="B9" s="194">
        <v>22042111</v>
      </c>
      <c r="C9" s="197">
        <v>54396.843999999997</v>
      </c>
      <c r="D9" s="142">
        <v>44656.832000000002</v>
      </c>
      <c r="E9" s="142">
        <v>43736.489000000001</v>
      </c>
      <c r="F9" s="202">
        <v>-2.0609231752041808</v>
      </c>
      <c r="G9" s="142">
        <v>151335.60999999999</v>
      </c>
      <c r="H9" s="142">
        <v>123281.212</v>
      </c>
      <c r="I9" s="142">
        <v>130739.236</v>
      </c>
      <c r="J9" s="202">
        <v>6.0496030814492627</v>
      </c>
      <c r="K9" s="158">
        <f t="shared" ref="K9:K20" si="2">+I9/$I$8*100</f>
        <v>12.10557107821761</v>
      </c>
      <c r="L9" s="144">
        <f t="shared" si="0"/>
        <v>2.7606349684635041</v>
      </c>
      <c r="M9" s="144">
        <f t="shared" si="1"/>
        <v>2.989248542561338</v>
      </c>
      <c r="N9" s="144">
        <f t="shared" ref="N9:N26" si="3">+M9/L9*100-100</f>
        <v>8.2811953304016157</v>
      </c>
      <c r="O9" s="160"/>
      <c r="Q9" s="144"/>
    </row>
    <row r="10" spans="1:20" ht="11.25" customHeight="1" x14ac:dyDescent="0.2">
      <c r="A10" s="178" t="s">
        <v>186</v>
      </c>
      <c r="B10" s="194">
        <v>22042112</v>
      </c>
      <c r="C10" s="197">
        <v>35704.682999999997</v>
      </c>
      <c r="D10" s="142">
        <v>29772.629000000001</v>
      </c>
      <c r="E10" s="142">
        <v>29998.510999999999</v>
      </c>
      <c r="F10" s="202">
        <v>0.75869013784438266</v>
      </c>
      <c r="G10" s="142">
        <v>108513.826</v>
      </c>
      <c r="H10" s="142">
        <v>90045.823000000004</v>
      </c>
      <c r="I10" s="142">
        <v>96632.062999999995</v>
      </c>
      <c r="J10" s="202">
        <v>7.31432039884848</v>
      </c>
      <c r="K10" s="158">
        <f t="shared" si="2"/>
        <v>8.9474769997990649</v>
      </c>
      <c r="L10" s="144">
        <f t="shared" si="0"/>
        <v>3.0244498394817603</v>
      </c>
      <c r="M10" s="144">
        <f t="shared" si="1"/>
        <v>3.221228646981845</v>
      </c>
      <c r="N10" s="144">
        <f t="shared" si="3"/>
        <v>6.5062678484957956</v>
      </c>
      <c r="O10" s="160"/>
      <c r="Q10" s="144"/>
    </row>
    <row r="11" spans="1:20" ht="11.25" customHeight="1" x14ac:dyDescent="0.2">
      <c r="A11" s="178" t="s">
        <v>187</v>
      </c>
      <c r="B11" s="194">
        <v>22042113</v>
      </c>
      <c r="C11" s="197">
        <v>26418.063999999998</v>
      </c>
      <c r="D11" s="142">
        <v>22216.491000000002</v>
      </c>
      <c r="E11" s="142">
        <v>22619.218000000001</v>
      </c>
      <c r="F11" s="202">
        <v>1.8127390144555164</v>
      </c>
      <c r="G11" s="142">
        <v>68599.103000000003</v>
      </c>
      <c r="H11" s="142">
        <v>57507.712</v>
      </c>
      <c r="I11" s="142">
        <v>62323.995999999999</v>
      </c>
      <c r="J11" s="202">
        <v>8.3750228143314018</v>
      </c>
      <c r="K11" s="158">
        <f t="shared" si="2"/>
        <v>5.770781492531821</v>
      </c>
      <c r="L11" s="144">
        <f t="shared" si="0"/>
        <v>2.5885146308658733</v>
      </c>
      <c r="M11" s="144">
        <f t="shared" si="1"/>
        <v>2.7553559101822174</v>
      </c>
      <c r="N11" s="144">
        <f t="shared" si="3"/>
        <v>6.4454447089810287</v>
      </c>
      <c r="O11" s="160"/>
      <c r="Q11" s="144"/>
    </row>
    <row r="12" spans="1:20" ht="11.25" customHeight="1" x14ac:dyDescent="0.2">
      <c r="A12" s="178" t="s">
        <v>188</v>
      </c>
      <c r="B12" s="194">
        <v>22042119</v>
      </c>
      <c r="C12" s="197">
        <v>4428.7209999999995</v>
      </c>
      <c r="D12" s="142">
        <v>3854.0520000000001</v>
      </c>
      <c r="E12" s="142">
        <v>3636.866</v>
      </c>
      <c r="F12" s="202">
        <v>-5.6352638729316595</v>
      </c>
      <c r="G12" s="142">
        <v>12422.258</v>
      </c>
      <c r="H12" s="142">
        <v>10528.379000000001</v>
      </c>
      <c r="I12" s="142">
        <v>10815.512000000001</v>
      </c>
      <c r="J12" s="202">
        <v>2.7272289494897564</v>
      </c>
      <c r="K12" s="158">
        <f t="shared" si="2"/>
        <v>1.0014434325080155</v>
      </c>
      <c r="L12" s="144">
        <f t="shared" si="0"/>
        <v>2.7317687981376486</v>
      </c>
      <c r="M12" s="144">
        <f t="shared" si="1"/>
        <v>2.9738549619370085</v>
      </c>
      <c r="N12" s="144">
        <f t="shared" si="3"/>
        <v>8.8618833323083237</v>
      </c>
      <c r="O12" s="160"/>
      <c r="Q12" s="144"/>
    </row>
    <row r="13" spans="1:20" ht="11.25" customHeight="1" x14ac:dyDescent="0.2">
      <c r="A13" s="178" t="s">
        <v>189</v>
      </c>
      <c r="B13" s="194">
        <v>22042121</v>
      </c>
      <c r="C13" s="197">
        <v>82105.990999999995</v>
      </c>
      <c r="D13" s="142">
        <v>67587.506999999998</v>
      </c>
      <c r="E13" s="142">
        <v>65985.107999999993</v>
      </c>
      <c r="F13" s="202">
        <v>-2.3708508733722056</v>
      </c>
      <c r="G13" s="142">
        <v>276470.17</v>
      </c>
      <c r="H13" s="142">
        <v>223680.32</v>
      </c>
      <c r="I13" s="142">
        <v>234510.11799999999</v>
      </c>
      <c r="J13" s="202">
        <v>4.8416409633176443</v>
      </c>
      <c r="K13" s="158">
        <f t="shared" si="2"/>
        <v>21.714054547559073</v>
      </c>
      <c r="L13" s="144">
        <f t="shared" si="0"/>
        <v>3.3094920929691933</v>
      </c>
      <c r="M13" s="144">
        <f t="shared" si="1"/>
        <v>3.5539855144284984</v>
      </c>
      <c r="N13" s="144">
        <f t="shared" si="3"/>
        <v>7.387641806992562</v>
      </c>
      <c r="O13" s="160"/>
      <c r="Q13" s="144"/>
    </row>
    <row r="14" spans="1:20" ht="11.25" customHeight="1" x14ac:dyDescent="0.2">
      <c r="A14" s="178" t="s">
        <v>190</v>
      </c>
      <c r="B14" s="194">
        <v>22042122</v>
      </c>
      <c r="C14" s="197">
        <v>39201.481</v>
      </c>
      <c r="D14" s="142">
        <v>31922.506000000001</v>
      </c>
      <c r="E14" s="142">
        <v>31707.379000000001</v>
      </c>
      <c r="F14" s="202">
        <v>-0.67390385955287968</v>
      </c>
      <c r="G14" s="142">
        <v>110807.63099999999</v>
      </c>
      <c r="H14" s="142">
        <v>88964.951000000001</v>
      </c>
      <c r="I14" s="142">
        <v>94668.823000000004</v>
      </c>
      <c r="J14" s="202">
        <v>6.4113697988773026</v>
      </c>
      <c r="K14" s="158">
        <f t="shared" si="2"/>
        <v>8.7656942229469816</v>
      </c>
      <c r="L14" s="144">
        <f t="shared" si="0"/>
        <v>2.7869037286734319</v>
      </c>
      <c r="M14" s="144">
        <f t="shared" si="1"/>
        <v>2.9857032017689007</v>
      </c>
      <c r="N14" s="144">
        <f t="shared" si="3"/>
        <v>7.1333455494028613</v>
      </c>
      <c r="O14" s="160"/>
      <c r="Q14" s="144"/>
    </row>
    <row r="15" spans="1:20" ht="11.25" customHeight="1" x14ac:dyDescent="0.2">
      <c r="A15" s="178" t="s">
        <v>243</v>
      </c>
      <c r="B15" s="194">
        <v>22042124</v>
      </c>
      <c r="C15" s="197">
        <v>20744.564999999999</v>
      </c>
      <c r="D15" s="142">
        <v>17210.863000000001</v>
      </c>
      <c r="E15" s="142">
        <v>17448.379000000001</v>
      </c>
      <c r="F15" s="202">
        <v>1.3800353881150471</v>
      </c>
      <c r="G15" s="142">
        <v>74250.525999999998</v>
      </c>
      <c r="H15" s="142">
        <v>60750.343999999997</v>
      </c>
      <c r="I15" s="142">
        <v>67485.687999999995</v>
      </c>
      <c r="J15" s="202">
        <v>11.086923227957342</v>
      </c>
      <c r="K15" s="158">
        <f t="shared" si="2"/>
        <v>6.2487193427259822</v>
      </c>
      <c r="L15" s="144">
        <f t="shared" si="0"/>
        <v>3.5297674497786655</v>
      </c>
      <c r="M15" s="144">
        <f t="shared" si="1"/>
        <v>3.8677339596990636</v>
      </c>
      <c r="N15" s="144">
        <f t="shared" si="3"/>
        <v>9.5747528620218532</v>
      </c>
      <c r="O15" s="160"/>
      <c r="Q15" s="144"/>
    </row>
    <row r="16" spans="1:20" ht="11.25" customHeight="1" x14ac:dyDescent="0.2">
      <c r="A16" s="178" t="s">
        <v>191</v>
      </c>
      <c r="B16" s="194">
        <v>22042125</v>
      </c>
      <c r="C16" s="197">
        <v>7258.1350000000002</v>
      </c>
      <c r="D16" s="142">
        <v>5997.5129999999999</v>
      </c>
      <c r="E16" s="142">
        <v>6289.5230000000001</v>
      </c>
      <c r="F16" s="202">
        <v>4.8688514722685881</v>
      </c>
      <c r="G16" s="142">
        <v>29496.733</v>
      </c>
      <c r="H16" s="142">
        <v>24082.371999999999</v>
      </c>
      <c r="I16" s="142">
        <v>28043.532999999999</v>
      </c>
      <c r="J16" s="202">
        <v>16.448383905040572</v>
      </c>
      <c r="K16" s="158">
        <f t="shared" si="2"/>
        <v>2.5966419294039711</v>
      </c>
      <c r="L16" s="144">
        <f t="shared" si="0"/>
        <v>4.0153930470846833</v>
      </c>
      <c r="M16" s="144">
        <f t="shared" si="1"/>
        <v>4.4587694488119372</v>
      </c>
      <c r="N16" s="144">
        <f t="shared" si="3"/>
        <v>11.041917852827908</v>
      </c>
      <c r="O16" s="160"/>
      <c r="Q16" s="144"/>
    </row>
    <row r="17" spans="1:17" ht="11.25" customHeight="1" x14ac:dyDescent="0.2">
      <c r="A17" s="178" t="s">
        <v>224</v>
      </c>
      <c r="B17" s="194">
        <v>22042126</v>
      </c>
      <c r="C17" s="197">
        <v>5260.1049999999996</v>
      </c>
      <c r="D17" s="142">
        <v>4374.6779999999999</v>
      </c>
      <c r="E17" s="142">
        <v>4651.0550000000003</v>
      </c>
      <c r="F17" s="202">
        <v>6.3176535507299008</v>
      </c>
      <c r="G17" s="142">
        <v>25519.960999999999</v>
      </c>
      <c r="H17" s="142">
        <v>21188.781999999999</v>
      </c>
      <c r="I17" s="142">
        <v>23604.63</v>
      </c>
      <c r="J17" s="202">
        <v>11.40154257096988</v>
      </c>
      <c r="K17" s="158">
        <f t="shared" si="2"/>
        <v>2.1856294635225475</v>
      </c>
      <c r="L17" s="144">
        <f t="shared" si="0"/>
        <v>4.8435066535182703</v>
      </c>
      <c r="M17" s="144">
        <f t="shared" si="1"/>
        <v>5.075113065745299</v>
      </c>
      <c r="N17" s="144">
        <f t="shared" si="3"/>
        <v>4.7817919700552665</v>
      </c>
      <c r="O17" s="160"/>
      <c r="Q17" s="144"/>
    </row>
    <row r="18" spans="1:17" ht="11.25" customHeight="1" x14ac:dyDescent="0.2">
      <c r="A18" s="178" t="s">
        <v>192</v>
      </c>
      <c r="B18" s="194">
        <v>22042127</v>
      </c>
      <c r="C18" s="197">
        <v>89934.392999999996</v>
      </c>
      <c r="D18" s="142">
        <v>74351.562000000005</v>
      </c>
      <c r="E18" s="142">
        <v>84492.841</v>
      </c>
      <c r="F18" s="202">
        <v>13.639631404112265</v>
      </c>
      <c r="G18" s="142">
        <v>282239.64399999997</v>
      </c>
      <c r="H18" s="142">
        <v>232773.98199999999</v>
      </c>
      <c r="I18" s="142">
        <v>287888.44500000001</v>
      </c>
      <c r="J18" s="202">
        <v>23.677243705011676</v>
      </c>
      <c r="K18" s="158">
        <f t="shared" si="2"/>
        <v>26.65652745244007</v>
      </c>
      <c r="L18" s="144">
        <f t="shared" si="0"/>
        <v>3.1307208044936563</v>
      </c>
      <c r="M18" s="144">
        <f t="shared" si="1"/>
        <v>3.4072525150385227</v>
      </c>
      <c r="N18" s="144">
        <f t="shared" si="3"/>
        <v>8.8328448243595687</v>
      </c>
      <c r="O18" s="160"/>
      <c r="Q18" s="144"/>
    </row>
    <row r="19" spans="1:17" ht="11.25" customHeight="1" x14ac:dyDescent="0.2">
      <c r="A19" s="178" t="s">
        <v>193</v>
      </c>
      <c r="B19" s="194">
        <v>22042129</v>
      </c>
      <c r="C19" s="197">
        <v>5232.107</v>
      </c>
      <c r="D19" s="142">
        <v>4416.4359999999997</v>
      </c>
      <c r="E19" s="142">
        <v>4360.4189999999999</v>
      </c>
      <c r="F19" s="202">
        <v>-1.2683756766768539</v>
      </c>
      <c r="G19" s="142">
        <v>17538.435000000001</v>
      </c>
      <c r="H19" s="142">
        <v>13710.009</v>
      </c>
      <c r="I19" s="142">
        <v>19101.699000000001</v>
      </c>
      <c r="J19" s="202">
        <v>39.326670026256011</v>
      </c>
      <c r="K19" s="158">
        <f t="shared" si="2"/>
        <v>1.7686884368761207</v>
      </c>
      <c r="L19" s="144">
        <f t="shared" si="0"/>
        <v>3.1043151083815097</v>
      </c>
      <c r="M19" s="144">
        <f t="shared" si="1"/>
        <v>4.3807026343110609</v>
      </c>
      <c r="N19" s="144">
        <f t="shared" si="3"/>
        <v>41.116558125280619</v>
      </c>
      <c r="O19" s="160"/>
      <c r="Q19" s="144"/>
    </row>
    <row r="20" spans="1:17" ht="11.25" customHeight="1" x14ac:dyDescent="0.2">
      <c r="A20" s="178" t="s">
        <v>274</v>
      </c>
      <c r="B20" s="194">
        <v>22042130</v>
      </c>
      <c r="C20" s="197">
        <v>11867.987999999999</v>
      </c>
      <c r="D20" s="142">
        <v>10356.455</v>
      </c>
      <c r="E20" s="142">
        <v>9222.2639999999992</v>
      </c>
      <c r="F20" s="202">
        <v>-10.951536988284133</v>
      </c>
      <c r="G20" s="142">
        <v>29269.342000000001</v>
      </c>
      <c r="H20" s="142">
        <v>25585.756000000001</v>
      </c>
      <c r="I20" s="142">
        <v>24178.561000000002</v>
      </c>
      <c r="J20" s="202">
        <v>-5.4999156561955687</v>
      </c>
      <c r="K20" s="158">
        <f t="shared" si="2"/>
        <v>2.2387716014687453</v>
      </c>
      <c r="L20" s="144">
        <f t="shared" si="0"/>
        <v>2.470512931307093</v>
      </c>
      <c r="M20" s="144">
        <f t="shared" si="1"/>
        <v>2.6217597978110367</v>
      </c>
      <c r="N20" s="144">
        <f t="shared" si="3"/>
        <v>6.122083579782057</v>
      </c>
      <c r="O20" s="160"/>
      <c r="Q20" s="144"/>
    </row>
    <row r="21" spans="1:17" ht="11.25" customHeight="1" x14ac:dyDescent="0.2">
      <c r="A21" s="178"/>
      <c r="B21" s="194"/>
      <c r="C21" s="197"/>
      <c r="D21" s="142"/>
      <c r="E21" s="142"/>
      <c r="F21" s="202"/>
      <c r="G21" s="142"/>
      <c r="H21" s="142"/>
      <c r="I21" s="142"/>
      <c r="J21" s="202"/>
      <c r="K21" s="158"/>
      <c r="O21" s="160"/>
      <c r="Q21" s="144"/>
    </row>
    <row r="22" spans="1:17" s="143" customFormat="1" ht="11.25" customHeight="1" x14ac:dyDescent="0.2">
      <c r="A22" s="177" t="s">
        <v>194</v>
      </c>
      <c r="B22" s="195"/>
      <c r="C22" s="198">
        <v>343179.34900000005</v>
      </c>
      <c r="D22" s="141">
        <v>285602.69199999998</v>
      </c>
      <c r="E22" s="141">
        <v>205329.82699999999</v>
      </c>
      <c r="F22" s="203">
        <v>-28.106480522949695</v>
      </c>
      <c r="G22" s="141">
        <v>347878.21600000001</v>
      </c>
      <c r="H22" s="141">
        <v>280925.01199999999</v>
      </c>
      <c r="I22" s="141">
        <v>281384.58100000006</v>
      </c>
      <c r="J22" s="203">
        <v>0.16359134301650613</v>
      </c>
      <c r="K22" s="152">
        <f>+I22/I6*100</f>
        <v>20.193424770979973</v>
      </c>
      <c r="L22" s="153"/>
      <c r="M22" s="153"/>
      <c r="N22" s="153"/>
      <c r="O22" s="161"/>
      <c r="Q22" s="153"/>
    </row>
    <row r="23" spans="1:17" ht="11.25" customHeight="1" x14ac:dyDescent="0.2">
      <c r="A23" s="178" t="s">
        <v>195</v>
      </c>
      <c r="B23" s="194">
        <v>22042990</v>
      </c>
      <c r="C23" s="197">
        <v>290924.45699999999</v>
      </c>
      <c r="D23" s="142">
        <v>242578.408</v>
      </c>
      <c r="E23" s="142">
        <v>160499.663</v>
      </c>
      <c r="F23" s="202">
        <v>-33.835964905829542</v>
      </c>
      <c r="G23" s="142">
        <v>243255.383</v>
      </c>
      <c r="H23" s="142">
        <v>195489.595</v>
      </c>
      <c r="I23" s="142">
        <v>186027.149</v>
      </c>
      <c r="J23" s="202">
        <v>-4.8403834485410897</v>
      </c>
      <c r="K23" s="158">
        <f>+I23/$I$6*100</f>
        <v>13.350146000684312</v>
      </c>
      <c r="L23" s="144">
        <f t="shared" ref="L23:M26" si="4">+H23/D23</f>
        <v>0.80588209235836028</v>
      </c>
      <c r="M23" s="144">
        <f t="shared" si="4"/>
        <v>1.1590500909649886</v>
      </c>
      <c r="N23" s="144">
        <f t="shared" si="3"/>
        <v>43.823780420918098</v>
      </c>
      <c r="Q23" s="144"/>
    </row>
    <row r="24" spans="1:17" ht="11.25" customHeight="1" x14ac:dyDescent="0.2">
      <c r="A24" s="178" t="s">
        <v>196</v>
      </c>
      <c r="B24" s="194">
        <v>22042190</v>
      </c>
      <c r="C24" s="197">
        <v>48600.438000000002</v>
      </c>
      <c r="D24" s="142">
        <v>40319.444000000003</v>
      </c>
      <c r="E24" s="142">
        <v>41601.387000000002</v>
      </c>
      <c r="F24" s="202">
        <v>3.1794659668422014</v>
      </c>
      <c r="G24" s="142">
        <v>90073.937000000005</v>
      </c>
      <c r="H24" s="142">
        <v>74333.027000000002</v>
      </c>
      <c r="I24" s="142">
        <v>82545.501999999993</v>
      </c>
      <c r="J24" s="202">
        <v>11.048218176289254</v>
      </c>
      <c r="K24" s="158">
        <f>+I24/$I$6*100</f>
        <v>5.9238369739235148</v>
      </c>
      <c r="L24" s="144">
        <f t="shared" si="4"/>
        <v>1.8436024812246914</v>
      </c>
      <c r="M24" s="144">
        <f t="shared" si="4"/>
        <v>1.9842007190769864</v>
      </c>
      <c r="N24" s="144">
        <f t="shared" si="3"/>
        <v>7.6262773175970437</v>
      </c>
      <c r="Q24" s="144"/>
    </row>
    <row r="25" spans="1:17" ht="11.25" customHeight="1" x14ac:dyDescent="0.2">
      <c r="A25" s="178" t="s">
        <v>38</v>
      </c>
      <c r="B25" s="194">
        <v>22041000</v>
      </c>
      <c r="C25" s="197">
        <v>3306.5369999999998</v>
      </c>
      <c r="D25" s="142">
        <v>2387.04</v>
      </c>
      <c r="E25" s="142">
        <v>2948.2930000000001</v>
      </c>
      <c r="F25" s="202">
        <v>23.512509216435419</v>
      </c>
      <c r="G25" s="142">
        <v>12871.085999999999</v>
      </c>
      <c r="H25" s="142">
        <v>9552.6170000000002</v>
      </c>
      <c r="I25" s="142">
        <v>11351.013999999999</v>
      </c>
      <c r="J25" s="202">
        <v>18.826223222390254</v>
      </c>
      <c r="K25" s="158">
        <f>+I25/$I$6*100</f>
        <v>0.81459988485772938</v>
      </c>
      <c r="L25" s="144">
        <f t="shared" si="4"/>
        <v>4.0018671660298946</v>
      </c>
      <c r="M25" s="144">
        <f t="shared" si="4"/>
        <v>3.8500291524621191</v>
      </c>
      <c r="N25" s="144">
        <f t="shared" si="3"/>
        <v>-3.7941792485433439</v>
      </c>
      <c r="Q25" s="144"/>
    </row>
    <row r="26" spans="1:17" ht="11.25" customHeight="1" x14ac:dyDescent="0.2">
      <c r="A26" s="178" t="s">
        <v>197</v>
      </c>
      <c r="B26" s="194">
        <v>22082010</v>
      </c>
      <c r="C26" s="197">
        <v>347.91699999999997</v>
      </c>
      <c r="D26" s="142">
        <v>317.8</v>
      </c>
      <c r="E26" s="142">
        <v>280.48399999999998</v>
      </c>
      <c r="F26" s="202">
        <v>-11.741976085588433</v>
      </c>
      <c r="G26" s="142">
        <v>1677.81</v>
      </c>
      <c r="H26" s="142">
        <v>1549.7729999999999</v>
      </c>
      <c r="I26" s="142">
        <v>1460.9159999999999</v>
      </c>
      <c r="J26" s="202">
        <v>-5.733549364971509</v>
      </c>
      <c r="K26" s="158">
        <f>+I26/$I$6*100</f>
        <v>0.10484191151440871</v>
      </c>
      <c r="L26" s="144">
        <f t="shared" si="4"/>
        <v>4.8765670232850846</v>
      </c>
      <c r="M26" s="144">
        <f t="shared" si="4"/>
        <v>5.2085537855991788</v>
      </c>
      <c r="N26" s="144">
        <f t="shared" si="3"/>
        <v>6.80779656526596</v>
      </c>
      <c r="Q26" s="144"/>
    </row>
    <row r="27" spans="1:17" ht="11.25" customHeight="1" x14ac:dyDescent="0.2">
      <c r="A27" s="180" t="s">
        <v>179</v>
      </c>
      <c r="B27" s="196" t="s">
        <v>180</v>
      </c>
      <c r="C27" s="199">
        <v>10801.413</v>
      </c>
      <c r="D27" s="181">
        <v>8439.3349999999991</v>
      </c>
      <c r="E27" s="181">
        <v>9873.2950000000001</v>
      </c>
      <c r="F27" s="204">
        <v>16.991386169644912</v>
      </c>
      <c r="G27" s="181">
        <v>28585.294000000002</v>
      </c>
      <c r="H27" s="181">
        <v>22414.418000000001</v>
      </c>
      <c r="I27" s="181">
        <v>32069.666000000001</v>
      </c>
      <c r="J27" s="204">
        <v>43.076059347157695</v>
      </c>
      <c r="K27" s="158">
        <f>+I27/$I$6*100</f>
        <v>2.3014636605175394</v>
      </c>
      <c r="Q27" s="144"/>
    </row>
    <row r="28" spans="1:17" x14ac:dyDescent="0.2">
      <c r="A28" s="151" t="s">
        <v>242</v>
      </c>
      <c r="B28" s="151"/>
      <c r="C28" s="151"/>
      <c r="D28" s="151"/>
      <c r="E28" s="151"/>
      <c r="F28" s="205"/>
      <c r="G28" s="151"/>
      <c r="H28" s="151"/>
      <c r="I28" s="151"/>
      <c r="J28" s="205"/>
      <c r="K28" s="151"/>
      <c r="Q28" s="144"/>
    </row>
    <row r="29" spans="1:17" x14ac:dyDescent="0.2">
      <c r="A29" s="336"/>
      <c r="B29" s="336"/>
      <c r="C29" s="336"/>
      <c r="D29" s="336"/>
      <c r="E29" s="336"/>
      <c r="F29" s="336"/>
      <c r="G29" s="336"/>
      <c r="H29" s="338"/>
      <c r="I29" s="338"/>
      <c r="J29" s="338"/>
      <c r="K29" s="336"/>
      <c r="L29" s="336"/>
    </row>
    <row r="30" spans="1:17" x14ac:dyDescent="0.2">
      <c r="A30" s="336"/>
      <c r="B30" s="336"/>
      <c r="C30" s="336"/>
      <c r="D30" s="336"/>
      <c r="E30" s="336"/>
      <c r="F30" s="336"/>
      <c r="G30" s="336"/>
      <c r="H30" s="338"/>
      <c r="I30" s="338"/>
      <c r="J30" s="338"/>
      <c r="K30" s="336"/>
      <c r="L30" s="336"/>
    </row>
    <row r="31" spans="1:17" x14ac:dyDescent="0.2">
      <c r="A31" s="336"/>
      <c r="B31" s="336"/>
      <c r="C31" s="336"/>
      <c r="D31" s="336"/>
      <c r="E31" s="336"/>
      <c r="F31" s="336"/>
      <c r="G31" s="336"/>
      <c r="H31" s="338"/>
      <c r="I31" s="338"/>
      <c r="J31" s="338"/>
      <c r="K31" s="336"/>
      <c r="L31" s="336"/>
    </row>
    <row r="32" spans="1:17" x14ac:dyDescent="0.2">
      <c r="A32" s="336"/>
      <c r="B32" s="336"/>
      <c r="C32" s="336"/>
      <c r="D32" s="336"/>
      <c r="E32" s="336"/>
      <c r="F32" s="336"/>
      <c r="G32" s="336"/>
      <c r="H32" s="338"/>
      <c r="I32" s="338"/>
      <c r="J32" s="338"/>
      <c r="K32" s="336"/>
      <c r="L32" s="336"/>
    </row>
    <row r="33" spans="1:14" x14ac:dyDescent="0.2">
      <c r="A33" s="336"/>
      <c r="B33" s="336"/>
      <c r="C33" s="336"/>
      <c r="D33" s="336"/>
      <c r="E33" s="336"/>
      <c r="F33" s="336"/>
      <c r="G33" s="336"/>
      <c r="H33" s="338"/>
      <c r="I33" s="338"/>
      <c r="J33" s="338"/>
      <c r="K33" s="336"/>
      <c r="L33" s="336"/>
    </row>
    <row r="34" spans="1:14" x14ac:dyDescent="0.2">
      <c r="A34" s="336"/>
      <c r="B34" s="336"/>
      <c r="C34" s="336"/>
      <c r="D34" s="336"/>
      <c r="E34" s="336"/>
      <c r="F34" s="336"/>
      <c r="G34" s="336"/>
      <c r="H34" s="338"/>
      <c r="I34" s="338"/>
      <c r="J34" s="338"/>
      <c r="K34" s="336"/>
      <c r="L34" s="336"/>
    </row>
    <row r="35" spans="1:14" x14ac:dyDescent="0.2">
      <c r="A35" s="336"/>
      <c r="B35" s="336"/>
      <c r="C35" s="336"/>
      <c r="D35" s="336"/>
      <c r="E35" s="336"/>
      <c r="F35" s="336"/>
      <c r="G35" s="336"/>
      <c r="H35" s="338"/>
      <c r="I35" s="338"/>
      <c r="J35" s="338"/>
      <c r="K35" s="336"/>
      <c r="L35" s="336"/>
    </row>
    <row r="36" spans="1:14" x14ac:dyDescent="0.2">
      <c r="A36" s="337"/>
      <c r="B36" s="337"/>
      <c r="C36" s="337"/>
      <c r="D36" s="337"/>
      <c r="E36" s="337"/>
      <c r="F36" s="337"/>
      <c r="G36" s="337"/>
      <c r="H36" s="337"/>
      <c r="I36" s="337"/>
      <c r="J36" s="337"/>
      <c r="K36" s="337"/>
      <c r="L36" s="337"/>
      <c r="M36" s="145"/>
      <c r="N36" s="145"/>
    </row>
    <row r="37" spans="1:14" x14ac:dyDescent="0.2">
      <c r="A37" s="336"/>
      <c r="B37" s="336"/>
      <c r="C37" s="336"/>
      <c r="D37" s="336"/>
      <c r="E37" s="336"/>
      <c r="F37" s="336"/>
      <c r="G37" s="336"/>
      <c r="H37" s="338"/>
      <c r="I37" s="338"/>
      <c r="J37" s="338"/>
      <c r="K37" s="339"/>
      <c r="L37" s="336"/>
      <c r="M37" s="145"/>
      <c r="N37" s="145"/>
    </row>
    <row r="38" spans="1:14" x14ac:dyDescent="0.2">
      <c r="A38" s="340"/>
      <c r="B38" s="340"/>
      <c r="C38" s="340"/>
      <c r="D38" s="340"/>
      <c r="E38" s="340"/>
      <c r="F38" s="341"/>
      <c r="G38" s="340"/>
      <c r="H38" s="340"/>
      <c r="I38" s="340"/>
      <c r="J38" s="340"/>
      <c r="K38" s="341"/>
      <c r="L38" s="341"/>
      <c r="M38" s="145"/>
      <c r="N38" s="145"/>
    </row>
    <row r="39" spans="1:14" x14ac:dyDescent="0.2">
      <c r="A39" s="337"/>
      <c r="B39" s="337"/>
      <c r="C39" s="342"/>
      <c r="D39" s="342"/>
      <c r="E39" s="342"/>
      <c r="F39" s="343"/>
      <c r="G39" s="343"/>
      <c r="H39" s="342"/>
      <c r="I39" s="342"/>
      <c r="J39" s="342"/>
      <c r="K39" s="343"/>
      <c r="L39" s="344"/>
      <c r="M39" s="145"/>
      <c r="N39" s="145"/>
    </row>
    <row r="40" spans="1:14" x14ac:dyDescent="0.2">
      <c r="A40" s="336"/>
      <c r="B40" s="336"/>
      <c r="C40" s="338"/>
      <c r="D40" s="338"/>
      <c r="E40" s="338"/>
      <c r="F40" s="339"/>
      <c r="G40" s="339"/>
      <c r="H40" s="338"/>
      <c r="I40" s="338"/>
      <c r="J40" s="338"/>
      <c r="K40" s="339"/>
      <c r="L40" s="339"/>
      <c r="M40" s="145"/>
      <c r="N40" s="145"/>
    </row>
    <row r="41" spans="1:14" x14ac:dyDescent="0.2">
      <c r="A41" s="337"/>
      <c r="B41" s="337"/>
      <c r="C41" s="342"/>
      <c r="D41" s="342"/>
      <c r="E41" s="342"/>
      <c r="F41" s="343"/>
      <c r="G41" s="343"/>
      <c r="H41" s="342"/>
      <c r="I41" s="342"/>
      <c r="J41" s="342"/>
      <c r="K41" s="343"/>
      <c r="L41" s="343"/>
      <c r="M41" s="145"/>
      <c r="N41" s="145"/>
    </row>
    <row r="42" spans="1:14" x14ac:dyDescent="0.2">
      <c r="A42" s="337"/>
      <c r="B42" s="337"/>
      <c r="C42" s="342"/>
      <c r="D42" s="342"/>
      <c r="E42" s="342"/>
      <c r="F42" s="343"/>
      <c r="G42" s="343"/>
      <c r="H42" s="342"/>
      <c r="I42" s="342"/>
      <c r="J42" s="342"/>
      <c r="K42" s="343"/>
      <c r="L42" s="343"/>
      <c r="M42" s="145"/>
      <c r="N42" s="145"/>
    </row>
    <row r="43" spans="1:14" x14ac:dyDescent="0.2">
      <c r="A43" s="337"/>
      <c r="B43" s="337"/>
      <c r="C43" s="342"/>
      <c r="D43" s="342"/>
      <c r="E43" s="342"/>
      <c r="F43" s="343"/>
      <c r="G43" s="343"/>
      <c r="H43" s="342"/>
      <c r="I43" s="342"/>
      <c r="J43" s="342"/>
      <c r="K43" s="343"/>
      <c r="L43" s="343"/>
      <c r="M43" s="145"/>
      <c r="N43" s="145"/>
    </row>
    <row r="44" spans="1:14" x14ac:dyDescent="0.2">
      <c r="A44" s="337"/>
      <c r="B44" s="337"/>
      <c r="C44" s="342"/>
      <c r="D44" s="342"/>
      <c r="E44" s="342"/>
      <c r="F44" s="343"/>
      <c r="G44" s="343"/>
      <c r="H44" s="342"/>
      <c r="I44" s="342"/>
      <c r="J44" s="342"/>
      <c r="K44" s="343"/>
      <c r="L44" s="343"/>
      <c r="M44" s="145"/>
      <c r="N44" s="145"/>
    </row>
    <row r="45" spans="1:14" x14ac:dyDescent="0.2">
      <c r="A45" s="337"/>
      <c r="B45" s="337"/>
      <c r="C45" s="342"/>
      <c r="D45" s="342"/>
      <c r="E45" s="342"/>
      <c r="F45" s="343"/>
      <c r="G45" s="343"/>
      <c r="H45" s="342"/>
      <c r="I45" s="342"/>
      <c r="J45" s="342"/>
      <c r="K45" s="343"/>
      <c r="L45" s="343"/>
      <c r="M45" s="145"/>
      <c r="N45" s="145"/>
    </row>
    <row r="46" spans="1:14" x14ac:dyDescent="0.2">
      <c r="A46" s="337"/>
      <c r="B46" s="337"/>
      <c r="C46" s="342"/>
      <c r="D46" s="342"/>
      <c r="E46" s="342"/>
      <c r="F46" s="343"/>
      <c r="G46" s="343"/>
      <c r="H46" s="342"/>
      <c r="I46" s="342"/>
      <c r="J46" s="342"/>
      <c r="K46" s="343"/>
      <c r="L46" s="343"/>
      <c r="M46" s="145"/>
      <c r="N46" s="145"/>
    </row>
    <row r="47" spans="1:14" x14ac:dyDescent="0.2">
      <c r="A47" s="337"/>
      <c r="B47" s="337"/>
      <c r="C47" s="342"/>
      <c r="D47" s="342"/>
      <c r="E47" s="342"/>
      <c r="F47" s="343"/>
      <c r="G47" s="343"/>
      <c r="H47" s="342"/>
      <c r="I47" s="342"/>
      <c r="J47" s="342"/>
      <c r="K47" s="343"/>
      <c r="L47" s="343"/>
      <c r="M47" s="145"/>
      <c r="N47" s="145"/>
    </row>
    <row r="48" spans="1:14" x14ac:dyDescent="0.2">
      <c r="A48" s="337"/>
      <c r="B48" s="337"/>
      <c r="C48" s="342"/>
      <c r="D48" s="342"/>
      <c r="E48" s="342"/>
      <c r="F48" s="343"/>
      <c r="G48" s="343"/>
      <c r="H48" s="342"/>
      <c r="I48" s="342"/>
      <c r="J48" s="342"/>
      <c r="K48" s="343"/>
      <c r="L48" s="343"/>
      <c r="M48" s="145"/>
      <c r="N48" s="145"/>
    </row>
    <row r="49" spans="1:14" x14ac:dyDescent="0.2">
      <c r="A49" s="337"/>
      <c r="B49" s="337"/>
      <c r="C49" s="342"/>
      <c r="D49" s="342"/>
      <c r="E49" s="342"/>
      <c r="F49" s="343"/>
      <c r="G49" s="343"/>
      <c r="H49" s="342"/>
      <c r="I49" s="342"/>
      <c r="J49" s="342"/>
      <c r="K49" s="343"/>
      <c r="L49" s="343"/>
      <c r="M49" s="145"/>
      <c r="N49" s="145"/>
    </row>
    <row r="50" spans="1:14" x14ac:dyDescent="0.2">
      <c r="A50" s="337"/>
      <c r="B50" s="337"/>
      <c r="C50" s="342"/>
      <c r="D50" s="342"/>
      <c r="E50" s="342"/>
      <c r="F50" s="343"/>
      <c r="G50" s="343"/>
      <c r="H50" s="342"/>
      <c r="I50" s="342"/>
      <c r="J50" s="342"/>
      <c r="K50" s="343"/>
      <c r="L50" s="343"/>
      <c r="M50" s="145"/>
      <c r="N50" s="145"/>
    </row>
    <row r="51" spans="1:14" x14ac:dyDescent="0.2">
      <c r="A51" s="337"/>
      <c r="B51" s="337"/>
      <c r="C51" s="342"/>
      <c r="D51" s="342"/>
      <c r="E51" s="342"/>
      <c r="F51" s="343"/>
      <c r="G51" s="343"/>
      <c r="H51" s="342"/>
      <c r="I51" s="342"/>
      <c r="J51" s="342"/>
      <c r="K51" s="343"/>
      <c r="L51" s="343"/>
      <c r="M51" s="145"/>
      <c r="N51" s="145"/>
    </row>
    <row r="52" spans="1:14" x14ac:dyDescent="0.2">
      <c r="A52" s="337"/>
      <c r="B52" s="337"/>
      <c r="C52" s="342"/>
      <c r="D52" s="342"/>
      <c r="E52" s="342"/>
      <c r="F52" s="343"/>
      <c r="G52" s="343"/>
      <c r="H52" s="342"/>
      <c r="I52" s="342"/>
      <c r="J52" s="342"/>
      <c r="K52" s="343"/>
      <c r="L52" s="343"/>
      <c r="M52" s="145"/>
      <c r="N52" s="145"/>
    </row>
    <row r="53" spans="1:14" x14ac:dyDescent="0.2">
      <c r="A53" s="337"/>
      <c r="B53" s="337"/>
      <c r="C53" s="342"/>
      <c r="D53" s="342"/>
      <c r="E53" s="342"/>
      <c r="F53" s="343"/>
      <c r="G53" s="343"/>
      <c r="H53" s="342"/>
      <c r="I53" s="342"/>
      <c r="J53" s="342"/>
      <c r="K53" s="343"/>
      <c r="L53" s="343"/>
      <c r="M53" s="145"/>
      <c r="N53" s="145"/>
    </row>
    <row r="54" spans="1:14" x14ac:dyDescent="0.2">
      <c r="A54" s="336"/>
      <c r="B54" s="336"/>
      <c r="C54" s="338"/>
      <c r="D54" s="338"/>
      <c r="E54" s="338"/>
      <c r="F54" s="339"/>
      <c r="G54" s="339"/>
      <c r="H54" s="338"/>
      <c r="I54" s="338"/>
      <c r="J54" s="338"/>
      <c r="K54" s="339"/>
      <c r="L54" s="339"/>
      <c r="M54" s="145"/>
      <c r="N54" s="145"/>
    </row>
    <row r="55" spans="1:14" x14ac:dyDescent="0.2">
      <c r="A55" s="337"/>
      <c r="B55" s="337"/>
      <c r="C55" s="342"/>
      <c r="D55" s="342"/>
      <c r="E55" s="342"/>
      <c r="F55" s="343"/>
      <c r="G55" s="343"/>
      <c r="H55" s="342"/>
      <c r="I55" s="342"/>
      <c r="J55" s="342"/>
      <c r="K55" s="343"/>
      <c r="L55" s="343"/>
      <c r="M55" s="145"/>
      <c r="N55" s="145"/>
    </row>
    <row r="56" spans="1:14" x14ac:dyDescent="0.2">
      <c r="A56" s="337"/>
      <c r="B56" s="337"/>
      <c r="C56" s="342"/>
      <c r="D56" s="342"/>
      <c r="E56" s="342"/>
      <c r="F56" s="343"/>
      <c r="G56" s="343"/>
      <c r="H56" s="342"/>
      <c r="I56" s="342"/>
      <c r="J56" s="342"/>
      <c r="K56" s="343"/>
      <c r="L56" s="343"/>
      <c r="M56" s="145"/>
      <c r="N56" s="145"/>
    </row>
    <row r="57" spans="1:14" x14ac:dyDescent="0.2">
      <c r="A57" s="337"/>
      <c r="B57" s="337"/>
      <c r="C57" s="342"/>
      <c r="D57" s="342"/>
      <c r="E57" s="342"/>
      <c r="F57" s="343"/>
      <c r="G57" s="343"/>
      <c r="H57" s="342"/>
      <c r="I57" s="342"/>
      <c r="J57" s="342"/>
      <c r="K57" s="343"/>
      <c r="L57" s="343"/>
      <c r="M57" s="145"/>
      <c r="N57" s="145"/>
    </row>
    <row r="58" spans="1:14" x14ac:dyDescent="0.2">
      <c r="A58" s="337"/>
      <c r="B58" s="337"/>
      <c r="C58" s="342"/>
      <c r="D58" s="342"/>
      <c r="E58" s="342"/>
      <c r="F58" s="343"/>
      <c r="G58" s="343"/>
      <c r="H58" s="342"/>
      <c r="I58" s="342"/>
      <c r="J58" s="342"/>
      <c r="K58" s="343"/>
      <c r="L58" s="343"/>
      <c r="M58" s="145"/>
      <c r="N58" s="145"/>
    </row>
    <row r="59" spans="1:14" x14ac:dyDescent="0.2">
      <c r="A59" s="337"/>
      <c r="B59" s="345"/>
      <c r="C59" s="342"/>
      <c r="D59" s="342"/>
      <c r="E59" s="342"/>
      <c r="F59" s="343"/>
      <c r="G59" s="343"/>
      <c r="H59" s="342"/>
      <c r="I59" s="342"/>
      <c r="J59" s="342"/>
      <c r="K59" s="343"/>
      <c r="L59" s="343"/>
      <c r="M59" s="145"/>
      <c r="N59" s="145"/>
    </row>
    <row r="60" spans="1:14" x14ac:dyDescent="0.2">
      <c r="A60" s="346"/>
      <c r="B60" s="346"/>
      <c r="C60" s="347"/>
      <c r="D60" s="347"/>
      <c r="E60" s="347"/>
      <c r="F60" s="347"/>
      <c r="G60" s="347"/>
      <c r="H60" s="347"/>
      <c r="I60" s="347"/>
      <c r="J60" s="347"/>
      <c r="K60" s="346"/>
      <c r="L60" s="346"/>
      <c r="M60" s="145"/>
      <c r="N60" s="145"/>
    </row>
    <row r="61" spans="1:14" x14ac:dyDescent="0.2">
      <c r="A61" s="337"/>
      <c r="B61" s="337"/>
      <c r="C61" s="337"/>
      <c r="D61" s="337"/>
      <c r="E61" s="337"/>
      <c r="F61" s="337"/>
      <c r="G61" s="337"/>
      <c r="H61" s="337"/>
      <c r="I61" s="337"/>
      <c r="J61" s="337"/>
      <c r="K61" s="337"/>
      <c r="L61" s="337"/>
      <c r="M61" s="145"/>
      <c r="N61" s="145"/>
    </row>
    <row r="62" spans="1:14" x14ac:dyDescent="0.2">
      <c r="A62" s="144"/>
      <c r="B62" s="207"/>
      <c r="C62" s="207"/>
      <c r="D62" s="207"/>
      <c r="E62" s="207"/>
      <c r="F62" s="145"/>
      <c r="J62" s="145"/>
      <c r="L62" s="145"/>
      <c r="M62" s="145"/>
      <c r="N62" s="145"/>
    </row>
    <row r="63" spans="1:14" x14ac:dyDescent="0.2">
      <c r="A63" s="206"/>
      <c r="C63" s="207"/>
      <c r="E63" s="207"/>
      <c r="F63" s="145"/>
      <c r="J63" s="145"/>
      <c r="L63" s="145"/>
      <c r="M63" s="145"/>
      <c r="N63" s="145"/>
    </row>
    <row r="64" spans="1:14" x14ac:dyDescent="0.2">
      <c r="A64" s="206"/>
      <c r="B64" s="207"/>
      <c r="C64" s="207"/>
      <c r="D64" s="207"/>
      <c r="E64" s="207"/>
      <c r="F64" s="145"/>
      <c r="J64" s="145"/>
      <c r="L64" s="145"/>
      <c r="M64" s="145"/>
      <c r="N64" s="145"/>
    </row>
    <row r="65" spans="1:14" x14ac:dyDescent="0.2">
      <c r="A65" s="207"/>
      <c r="B65" s="207"/>
      <c r="C65" s="207"/>
      <c r="D65" s="207"/>
      <c r="E65" s="207"/>
      <c r="F65" s="145"/>
      <c r="J65" s="145"/>
      <c r="L65" s="145"/>
      <c r="M65" s="145"/>
      <c r="N65" s="145"/>
    </row>
    <row r="66" spans="1:14" x14ac:dyDescent="0.2">
      <c r="B66" s="207"/>
      <c r="C66" s="207"/>
      <c r="D66" s="207"/>
      <c r="E66" s="207"/>
      <c r="F66" s="145"/>
      <c r="J66" s="145"/>
      <c r="L66" s="145"/>
      <c r="M66" s="145"/>
      <c r="N66" s="145"/>
    </row>
    <row r="67" spans="1:14" x14ac:dyDescent="0.2">
      <c r="A67" s="206"/>
      <c r="B67" s="207"/>
      <c r="C67" s="207"/>
      <c r="D67" s="207"/>
      <c r="E67" s="207"/>
      <c r="F67" s="145"/>
      <c r="J67" s="145"/>
      <c r="L67" s="145"/>
      <c r="M67" s="145"/>
      <c r="N67" s="145"/>
    </row>
    <row r="68" spans="1:14" x14ac:dyDescent="0.2">
      <c r="A68" s="206"/>
      <c r="B68" s="207"/>
      <c r="C68" s="207"/>
      <c r="D68" s="207"/>
      <c r="E68" s="207"/>
      <c r="F68" s="145"/>
      <c r="J68" s="145"/>
      <c r="L68" s="145"/>
      <c r="M68" s="145"/>
      <c r="N68" s="145"/>
    </row>
    <row r="69" spans="1:14" x14ac:dyDescent="0.2">
      <c r="A69" s="206"/>
      <c r="C69" s="207"/>
      <c r="D69" s="207"/>
      <c r="E69" s="207"/>
      <c r="F69" s="145"/>
      <c r="J69" s="145"/>
      <c r="L69" s="145"/>
      <c r="M69" s="145"/>
      <c r="N69" s="145"/>
    </row>
    <row r="70" spans="1:14" x14ac:dyDescent="0.2">
      <c r="A70" s="206"/>
      <c r="C70" s="207"/>
      <c r="E70" s="207"/>
      <c r="F70" s="145"/>
      <c r="J70" s="145"/>
      <c r="L70" s="145"/>
      <c r="M70" s="145"/>
      <c r="N70" s="145"/>
    </row>
    <row r="71" spans="1:14" x14ac:dyDescent="0.2">
      <c r="A71" s="144"/>
      <c r="B71" s="207"/>
      <c r="C71" s="207"/>
      <c r="D71" s="207"/>
      <c r="E71" s="207"/>
      <c r="F71" s="145"/>
      <c r="J71" s="145"/>
      <c r="L71" s="145"/>
      <c r="M71" s="145"/>
      <c r="N71" s="145"/>
    </row>
    <row r="72" spans="1:14" x14ac:dyDescent="0.2">
      <c r="A72" s="144"/>
      <c r="C72" s="207"/>
      <c r="D72" s="207"/>
      <c r="E72" s="207"/>
      <c r="F72" s="145"/>
      <c r="J72" s="145"/>
      <c r="L72" s="145"/>
      <c r="M72" s="145"/>
      <c r="N72" s="145"/>
    </row>
    <row r="73" spans="1:14" x14ac:dyDescent="0.2">
      <c r="A73" s="206"/>
      <c r="B73" s="207"/>
      <c r="C73" s="207"/>
      <c r="D73" s="207"/>
      <c r="E73" s="207"/>
      <c r="F73" s="145"/>
      <c r="J73" s="145"/>
      <c r="L73" s="145"/>
      <c r="M73" s="145"/>
      <c r="N73" s="145"/>
    </row>
    <row r="74" spans="1:14" x14ac:dyDescent="0.2">
      <c r="A74" s="206"/>
      <c r="B74" s="207"/>
      <c r="D74" s="207"/>
      <c r="E74" s="207"/>
      <c r="F74" s="145"/>
      <c r="J74" s="145"/>
      <c r="L74" s="145"/>
      <c r="M74" s="145"/>
      <c r="N74" s="145"/>
    </row>
    <row r="75" spans="1:14" x14ac:dyDescent="0.2">
      <c r="A75" s="206"/>
      <c r="C75" s="207"/>
      <c r="D75" s="207"/>
      <c r="E75" s="207"/>
      <c r="F75" s="145"/>
      <c r="J75" s="145"/>
      <c r="L75" s="145"/>
      <c r="M75" s="145"/>
      <c r="N75" s="145"/>
    </row>
    <row r="76" spans="1:14" x14ac:dyDescent="0.2">
      <c r="A76" s="144"/>
      <c r="B76" s="207"/>
      <c r="C76" s="207"/>
      <c r="D76" s="207"/>
      <c r="E76" s="207"/>
      <c r="F76" s="145"/>
      <c r="J76" s="145"/>
      <c r="L76" s="145"/>
      <c r="M76" s="145"/>
      <c r="N76" s="145"/>
    </row>
    <row r="77" spans="1:14" x14ac:dyDescent="0.2">
      <c r="A77" s="144"/>
      <c r="B77" s="207"/>
      <c r="D77" s="207"/>
      <c r="E77" s="207"/>
      <c r="F77" s="145"/>
      <c r="J77" s="145"/>
      <c r="L77" s="145"/>
      <c r="M77" s="145"/>
      <c r="N77" s="145"/>
    </row>
    <row r="78" spans="1:14" x14ac:dyDescent="0.2">
      <c r="A78" s="206"/>
      <c r="B78" s="207"/>
      <c r="C78" s="207"/>
      <c r="D78" s="207"/>
      <c r="E78" s="207"/>
      <c r="F78" s="145"/>
      <c r="J78" s="145"/>
      <c r="L78" s="145"/>
      <c r="M78" s="145"/>
      <c r="N78" s="145"/>
    </row>
    <row r="79" spans="1:14" x14ac:dyDescent="0.2">
      <c r="A79" s="206"/>
      <c r="B79" s="207"/>
      <c r="C79" s="207"/>
      <c r="D79" s="207"/>
      <c r="E79" s="207"/>
      <c r="F79" s="145"/>
      <c r="J79" s="145"/>
      <c r="L79" s="145"/>
      <c r="M79" s="145"/>
      <c r="N79" s="145"/>
    </row>
    <row r="80" spans="1:14" x14ac:dyDescent="0.2">
      <c r="A80" s="144"/>
      <c r="B80" s="207"/>
      <c r="C80" s="207"/>
      <c r="D80" s="207"/>
      <c r="E80" s="207"/>
      <c r="F80" s="145"/>
      <c r="J80" s="145"/>
      <c r="L80" s="145"/>
      <c r="M80" s="145"/>
      <c r="N80" s="145"/>
    </row>
    <row r="81" spans="1:14" x14ac:dyDescent="0.2">
      <c r="A81" s="206"/>
      <c r="C81" s="207"/>
      <c r="D81" s="207"/>
      <c r="E81" s="207"/>
      <c r="F81" s="145"/>
      <c r="J81" s="145"/>
      <c r="L81" s="145"/>
      <c r="M81" s="145"/>
      <c r="N81" s="145"/>
    </row>
    <row r="82" spans="1:14" x14ac:dyDescent="0.2">
      <c r="A82" s="206"/>
      <c r="E82" s="207"/>
      <c r="F82" s="145"/>
      <c r="J82" s="145"/>
      <c r="L82" s="145"/>
      <c r="M82" s="145"/>
      <c r="N82" s="145"/>
    </row>
    <row r="83" spans="1:14" x14ac:dyDescent="0.2">
      <c r="A83" s="206"/>
      <c r="E83" s="207"/>
      <c r="F83" s="145"/>
      <c r="J83" s="145"/>
      <c r="L83" s="145"/>
      <c r="M83" s="145"/>
      <c r="N83" s="145"/>
    </row>
    <row r="84" spans="1:14" x14ac:dyDescent="0.2">
      <c r="A84" s="206"/>
      <c r="C84" s="207"/>
      <c r="D84" s="207"/>
      <c r="E84" s="207"/>
      <c r="F84" s="145"/>
      <c r="J84" s="145"/>
      <c r="L84" s="145"/>
      <c r="M84" s="145"/>
      <c r="N84" s="145"/>
    </row>
    <row r="85" spans="1:14" x14ac:dyDescent="0.2">
      <c r="D85" s="207"/>
      <c r="E85" s="207"/>
      <c r="F85" s="145"/>
      <c r="J85" s="145"/>
      <c r="L85" s="145"/>
      <c r="M85" s="145"/>
      <c r="N85" s="145"/>
    </row>
    <row r="86" spans="1:14" x14ac:dyDescent="0.2">
      <c r="A86" s="206"/>
      <c r="B86" s="207"/>
      <c r="C86" s="207"/>
      <c r="D86" s="207"/>
      <c r="E86" s="207"/>
      <c r="F86" s="145"/>
      <c r="J86" s="145"/>
      <c r="L86" s="145"/>
      <c r="M86" s="145"/>
      <c r="N86" s="145"/>
    </row>
    <row r="87" spans="1:14" x14ac:dyDescent="0.2">
      <c r="A87" s="144"/>
      <c r="B87" s="207"/>
      <c r="D87" s="207"/>
      <c r="E87" s="207"/>
      <c r="F87" s="145"/>
      <c r="J87" s="145"/>
      <c r="L87" s="145"/>
      <c r="M87" s="145"/>
      <c r="N87" s="145"/>
    </row>
    <row r="88" spans="1:14" x14ac:dyDescent="0.2">
      <c r="A88" s="206"/>
      <c r="D88" s="207"/>
      <c r="E88" s="207"/>
      <c r="F88" s="145"/>
      <c r="J88" s="145"/>
      <c r="L88" s="145"/>
      <c r="M88" s="145"/>
      <c r="N88" s="145"/>
    </row>
    <row r="89" spans="1:14" x14ac:dyDescent="0.2">
      <c r="A89" s="206"/>
      <c r="B89" s="207"/>
      <c r="C89" s="207"/>
      <c r="D89" s="207"/>
      <c r="E89" s="207"/>
      <c r="F89" s="145"/>
      <c r="J89" s="145"/>
      <c r="L89" s="145"/>
      <c r="M89" s="145"/>
      <c r="N89" s="145"/>
    </row>
    <row r="90" spans="1:14" x14ac:dyDescent="0.2">
      <c r="A90" s="144"/>
      <c r="C90" s="207"/>
      <c r="E90" s="207"/>
      <c r="F90" s="145"/>
      <c r="J90" s="145"/>
      <c r="L90" s="145"/>
      <c r="M90" s="145"/>
      <c r="N90" s="145"/>
    </row>
    <row r="91" spans="1:14" x14ac:dyDescent="0.2">
      <c r="A91" s="206"/>
      <c r="D91" s="207"/>
      <c r="E91" s="207"/>
      <c r="F91" s="145"/>
      <c r="J91" s="145"/>
      <c r="L91" s="145"/>
      <c r="M91" s="145"/>
      <c r="N91" s="145"/>
    </row>
    <row r="92" spans="1:14" x14ac:dyDescent="0.2">
      <c r="B92" s="246"/>
      <c r="D92" s="144"/>
      <c r="E92" s="144"/>
      <c r="F92" s="145"/>
      <c r="J92" s="145"/>
      <c r="L92" s="145"/>
      <c r="M92" s="145"/>
      <c r="N92" s="145"/>
    </row>
    <row r="93" spans="1:14" x14ac:dyDescent="0.2">
      <c r="A93" s="207"/>
      <c r="D93" s="207"/>
      <c r="E93" s="207"/>
      <c r="F93" s="145"/>
      <c r="J93" s="145"/>
      <c r="L93" s="145"/>
      <c r="M93" s="145"/>
      <c r="N93" s="145"/>
    </row>
    <row r="94" spans="1:14" x14ac:dyDescent="0.2">
      <c r="C94" s="207"/>
      <c r="E94" s="207"/>
      <c r="F94" s="145"/>
      <c r="J94" s="145"/>
      <c r="L94" s="145"/>
      <c r="M94" s="145"/>
      <c r="N94" s="145"/>
    </row>
    <row r="95" spans="1:14" x14ac:dyDescent="0.2">
      <c r="E95" s="207"/>
      <c r="F95" s="145"/>
      <c r="J95" s="145"/>
      <c r="L95" s="145"/>
      <c r="M95" s="145"/>
      <c r="N95" s="145"/>
    </row>
    <row r="96" spans="1:14" x14ac:dyDescent="0.2">
      <c r="A96" s="206"/>
      <c r="B96" s="207"/>
      <c r="D96" s="207"/>
      <c r="E96" s="207"/>
      <c r="F96" s="145"/>
      <c r="J96" s="145"/>
      <c r="L96" s="145"/>
      <c r="M96" s="145"/>
      <c r="N96" s="145"/>
    </row>
    <row r="97" spans="1:14" x14ac:dyDescent="0.2">
      <c r="A97" s="206"/>
      <c r="D97" s="207"/>
      <c r="E97" s="207"/>
      <c r="F97" s="145"/>
      <c r="J97" s="145"/>
      <c r="L97" s="145"/>
      <c r="M97" s="145"/>
      <c r="N97" s="145"/>
    </row>
    <row r="98" spans="1:14" x14ac:dyDescent="0.2">
      <c r="A98" s="206"/>
      <c r="E98" s="207"/>
      <c r="F98" s="145"/>
      <c r="J98" s="145"/>
      <c r="L98" s="145"/>
      <c r="M98" s="145"/>
      <c r="N98" s="145"/>
    </row>
    <row r="99" spans="1:14" x14ac:dyDescent="0.2">
      <c r="A99" s="144"/>
      <c r="E99" s="207"/>
      <c r="F99" s="145"/>
      <c r="J99" s="145"/>
      <c r="L99" s="145"/>
      <c r="M99" s="145"/>
      <c r="N99" s="145"/>
    </row>
    <row r="100" spans="1:14" x14ac:dyDescent="0.2">
      <c r="D100" s="207"/>
      <c r="E100" s="207"/>
      <c r="F100" s="145"/>
      <c r="J100" s="145"/>
      <c r="L100" s="145"/>
      <c r="M100" s="145"/>
      <c r="N100" s="145"/>
    </row>
    <row r="101" spans="1:14" x14ac:dyDescent="0.2">
      <c r="A101" s="206"/>
      <c r="B101" s="207"/>
      <c r="D101" s="207"/>
      <c r="E101" s="207"/>
      <c r="F101" s="145"/>
      <c r="J101" s="145"/>
      <c r="L101" s="145"/>
      <c r="M101" s="145"/>
      <c r="N101" s="145"/>
    </row>
    <row r="102" spans="1:14" x14ac:dyDescent="0.2">
      <c r="A102" s="206"/>
      <c r="B102" s="207"/>
      <c r="D102" s="207"/>
      <c r="E102" s="207"/>
      <c r="F102" s="145"/>
      <c r="J102" s="145"/>
      <c r="L102" s="145"/>
      <c r="M102" s="145"/>
      <c r="N102" s="145"/>
    </row>
    <row r="103" spans="1:14" x14ac:dyDescent="0.2">
      <c r="A103" s="206"/>
      <c r="E103" s="207"/>
      <c r="F103" s="145"/>
      <c r="J103" s="145"/>
      <c r="L103" s="145"/>
      <c r="M103" s="145"/>
      <c r="N103" s="145"/>
    </row>
    <row r="104" spans="1:14" x14ac:dyDescent="0.2">
      <c r="D104" s="207"/>
      <c r="E104" s="207"/>
      <c r="F104" s="145"/>
      <c r="J104" s="145"/>
      <c r="L104" s="145"/>
      <c r="M104" s="145"/>
      <c r="N104" s="145"/>
    </row>
    <row r="105" spans="1:14" x14ac:dyDescent="0.2">
      <c r="A105" s="206"/>
      <c r="F105" s="145"/>
      <c r="J105" s="145"/>
      <c r="L105" s="145"/>
      <c r="M105" s="145"/>
      <c r="N105" s="145"/>
    </row>
    <row r="106" spans="1:14" x14ac:dyDescent="0.2">
      <c r="A106" s="206"/>
      <c r="F106" s="145"/>
      <c r="J106" s="145"/>
      <c r="L106" s="145"/>
      <c r="M106" s="145"/>
      <c r="N106" s="145"/>
    </row>
    <row r="107" spans="1:14" x14ac:dyDescent="0.2">
      <c r="A107" s="206"/>
      <c r="B107" s="207"/>
      <c r="D107" s="207"/>
      <c r="F107" s="145"/>
      <c r="J107" s="145"/>
      <c r="L107" s="145"/>
      <c r="M107" s="145"/>
      <c r="N107" s="145"/>
    </row>
    <row r="108" spans="1:14" x14ac:dyDescent="0.2">
      <c r="A108" s="144"/>
      <c r="F108" s="145"/>
      <c r="J108" s="145"/>
      <c r="L108" s="145"/>
      <c r="M108" s="145"/>
      <c r="N108" s="145"/>
    </row>
    <row r="109" spans="1:14" x14ac:dyDescent="0.2">
      <c r="A109" s="206"/>
      <c r="D109" s="207"/>
      <c r="F109" s="145"/>
      <c r="J109" s="145"/>
      <c r="L109" s="145"/>
      <c r="M109" s="145"/>
      <c r="N109" s="145"/>
    </row>
    <row r="110" spans="1:14" x14ac:dyDescent="0.2">
      <c r="A110" s="144"/>
      <c r="F110" s="145"/>
      <c r="J110" s="145"/>
      <c r="L110" s="145"/>
      <c r="M110" s="145"/>
      <c r="N110" s="145"/>
    </row>
    <row r="111" spans="1:14" x14ac:dyDescent="0.2">
      <c r="A111" s="206"/>
      <c r="F111" s="145"/>
      <c r="J111" s="145"/>
      <c r="L111" s="145"/>
      <c r="M111" s="145"/>
      <c r="N111" s="145"/>
    </row>
    <row r="112" spans="1:14" x14ac:dyDescent="0.2">
      <c r="A112" s="206"/>
      <c r="D112" s="207"/>
      <c r="F112" s="145"/>
      <c r="J112" s="145"/>
      <c r="L112" s="145"/>
      <c r="M112" s="145"/>
      <c r="N112" s="145"/>
    </row>
    <row r="113" spans="1:14" x14ac:dyDescent="0.2">
      <c r="A113" s="206"/>
      <c r="D113" s="207"/>
      <c r="F113" s="145"/>
      <c r="J113" s="145"/>
      <c r="L113" s="145"/>
      <c r="M113" s="145"/>
      <c r="N113" s="145"/>
    </row>
    <row r="114" spans="1:14" x14ac:dyDescent="0.2">
      <c r="F114" s="145"/>
      <c r="J114" s="145"/>
      <c r="L114" s="145"/>
      <c r="M114" s="145"/>
      <c r="N114" s="145"/>
    </row>
    <row r="115" spans="1:14" x14ac:dyDescent="0.2">
      <c r="A115" s="144"/>
      <c r="F115" s="145"/>
      <c r="J115" s="145"/>
      <c r="L115" s="145"/>
      <c r="M115" s="145"/>
      <c r="N115" s="145"/>
    </row>
    <row r="116" spans="1:14" x14ac:dyDescent="0.2">
      <c r="A116" s="206"/>
      <c r="D116" s="207"/>
      <c r="F116" s="145"/>
      <c r="J116" s="145"/>
      <c r="L116" s="145"/>
      <c r="M116" s="145"/>
      <c r="N116" s="145"/>
    </row>
    <row r="117" spans="1:14" x14ac:dyDescent="0.2">
      <c r="A117" s="206"/>
      <c r="F117" s="145"/>
      <c r="J117" s="145"/>
      <c r="L117" s="145"/>
      <c r="M117" s="145"/>
      <c r="N117" s="145"/>
    </row>
    <row r="118" spans="1:14" x14ac:dyDescent="0.2">
      <c r="A118" s="206"/>
      <c r="D118" s="207"/>
      <c r="F118" s="145"/>
      <c r="J118" s="145"/>
      <c r="L118" s="145"/>
      <c r="M118" s="145"/>
      <c r="N118" s="145"/>
    </row>
    <row r="119" spans="1:14" x14ac:dyDescent="0.2">
      <c r="A119" s="206"/>
      <c r="B119" s="207"/>
      <c r="D119" s="207"/>
      <c r="F119" s="145"/>
      <c r="J119" s="145"/>
      <c r="L119" s="145"/>
      <c r="M119" s="145"/>
      <c r="N119" s="145"/>
    </row>
    <row r="120" spans="1:14" x14ac:dyDescent="0.2">
      <c r="A120" s="206"/>
      <c r="D120" s="207"/>
      <c r="F120" s="145"/>
      <c r="J120" s="145"/>
      <c r="L120" s="145"/>
      <c r="M120" s="145"/>
      <c r="N120" s="145"/>
    </row>
    <row r="121" spans="1:14" x14ac:dyDescent="0.2">
      <c r="A121" s="144"/>
      <c r="B121" s="207"/>
      <c r="D121" s="207"/>
      <c r="F121" s="145"/>
      <c r="J121" s="145"/>
      <c r="L121" s="145"/>
      <c r="M121" s="145"/>
      <c r="N121" s="145"/>
    </row>
    <row r="122" spans="1:14" x14ac:dyDescent="0.2">
      <c r="A122" s="144"/>
      <c r="D122" s="207"/>
      <c r="F122" s="145"/>
      <c r="J122" s="145"/>
      <c r="L122" s="145"/>
      <c r="M122" s="145"/>
      <c r="N122" s="145"/>
    </row>
    <row r="123" spans="1:14" x14ac:dyDescent="0.2">
      <c r="B123" s="207"/>
      <c r="D123" s="207"/>
      <c r="F123" s="145"/>
      <c r="J123" s="145"/>
      <c r="L123" s="145"/>
      <c r="M123" s="145"/>
      <c r="N123" s="145"/>
    </row>
    <row r="124" spans="1:14" x14ac:dyDescent="0.2">
      <c r="D124" s="207"/>
      <c r="F124" s="145"/>
      <c r="J124" s="145"/>
      <c r="L124" s="145"/>
      <c r="M124" s="145"/>
      <c r="N124" s="145"/>
    </row>
    <row r="125" spans="1:14" x14ac:dyDescent="0.2">
      <c r="A125" s="144"/>
      <c r="B125" s="207"/>
      <c r="D125" s="207"/>
      <c r="F125" s="145"/>
      <c r="J125" s="145"/>
      <c r="L125" s="145"/>
      <c r="M125" s="145"/>
      <c r="N125" s="145"/>
    </row>
    <row r="126" spans="1:14" x14ac:dyDescent="0.2">
      <c r="A126" s="206"/>
      <c r="D126" s="207"/>
      <c r="F126" s="145"/>
      <c r="J126" s="145"/>
      <c r="L126" s="145"/>
      <c r="M126" s="145"/>
      <c r="N126" s="145"/>
    </row>
    <row r="127" spans="1:14" x14ac:dyDescent="0.2">
      <c r="A127" s="206"/>
      <c r="B127" s="207"/>
      <c r="D127" s="207"/>
      <c r="F127" s="145"/>
      <c r="J127" s="145"/>
      <c r="L127" s="145"/>
      <c r="M127" s="145"/>
      <c r="N127" s="145"/>
    </row>
    <row r="128" spans="1:14" x14ac:dyDescent="0.2">
      <c r="A128" s="207"/>
      <c r="B128" s="207"/>
      <c r="D128" s="207"/>
      <c r="F128" s="145"/>
      <c r="J128" s="145"/>
      <c r="L128" s="145"/>
      <c r="M128" s="145"/>
      <c r="N128" s="145"/>
    </row>
    <row r="129" spans="1:14" x14ac:dyDescent="0.2">
      <c r="A129" s="206"/>
      <c r="F129" s="145"/>
      <c r="J129" s="145"/>
      <c r="L129" s="145"/>
      <c r="M129" s="145"/>
      <c r="N129" s="145"/>
    </row>
    <row r="130" spans="1:14" x14ac:dyDescent="0.2">
      <c r="B130" s="206"/>
      <c r="D130" s="144"/>
      <c r="E130" s="144"/>
      <c r="F130" s="145"/>
      <c r="J130" s="145"/>
      <c r="L130" s="145"/>
      <c r="M130" s="145"/>
      <c r="N130" s="145"/>
    </row>
    <row r="131" spans="1:14" x14ac:dyDescent="0.2">
      <c r="A131" s="206"/>
      <c r="B131" s="207"/>
      <c r="D131" s="207"/>
      <c r="F131" s="145"/>
      <c r="J131" s="145"/>
      <c r="L131" s="145"/>
      <c r="M131" s="145"/>
      <c r="N131" s="145"/>
    </row>
    <row r="132" spans="1:14" x14ac:dyDescent="0.2">
      <c r="A132" s="144"/>
      <c r="F132" s="145"/>
      <c r="J132" s="145"/>
      <c r="L132" s="145"/>
      <c r="M132" s="145"/>
      <c r="N132" s="145"/>
    </row>
    <row r="133" spans="1:14" x14ac:dyDescent="0.2">
      <c r="A133" s="206"/>
      <c r="D133" s="207"/>
      <c r="F133" s="145"/>
      <c r="J133" s="145"/>
      <c r="L133" s="145"/>
      <c r="M133" s="145"/>
      <c r="N133" s="145"/>
    </row>
    <row r="134" spans="1:14" x14ac:dyDescent="0.2">
      <c r="A134" s="206"/>
      <c r="D134" s="207"/>
      <c r="F134" s="145"/>
      <c r="J134" s="145"/>
      <c r="L134" s="145"/>
      <c r="M134" s="145"/>
      <c r="N134" s="145"/>
    </row>
    <row r="135" spans="1:14" x14ac:dyDescent="0.2">
      <c r="A135" s="144"/>
      <c r="F135" s="145"/>
      <c r="J135" s="145"/>
      <c r="L135" s="145"/>
      <c r="M135" s="145"/>
      <c r="N135" s="145"/>
    </row>
    <row r="136" spans="1:14" x14ac:dyDescent="0.2">
      <c r="A136" s="206"/>
      <c r="B136" s="207"/>
      <c r="D136" s="207"/>
      <c r="F136" s="145"/>
      <c r="J136" s="145"/>
      <c r="L136" s="145"/>
      <c r="M136" s="145"/>
      <c r="N136" s="145"/>
    </row>
    <row r="137" spans="1:14" x14ac:dyDescent="0.2">
      <c r="A137" s="206"/>
      <c r="D137" s="207"/>
      <c r="F137" s="144"/>
      <c r="J137" s="145"/>
      <c r="L137" s="145"/>
      <c r="M137" s="145"/>
      <c r="N137" s="145"/>
    </row>
    <row r="138" spans="1:14" x14ac:dyDescent="0.2">
      <c r="A138" s="206"/>
      <c r="B138" s="207"/>
      <c r="D138" s="207"/>
      <c r="F138" s="144"/>
      <c r="J138" s="145"/>
      <c r="L138" s="145"/>
      <c r="M138" s="145"/>
      <c r="N138" s="145"/>
    </row>
    <row r="139" spans="1:14" x14ac:dyDescent="0.2">
      <c r="A139" s="206"/>
      <c r="B139" s="207"/>
      <c r="D139" s="207"/>
      <c r="F139" s="144"/>
      <c r="J139" s="145"/>
      <c r="L139" s="145"/>
      <c r="M139" s="145"/>
      <c r="N139" s="145"/>
    </row>
    <row r="140" spans="1:14" x14ac:dyDescent="0.2">
      <c r="A140" s="144"/>
      <c r="D140" s="207"/>
      <c r="F140" s="144"/>
      <c r="J140" s="145"/>
      <c r="L140" s="145"/>
      <c r="M140" s="145"/>
      <c r="N140" s="145"/>
    </row>
    <row r="141" spans="1:14" x14ac:dyDescent="0.2">
      <c r="A141" s="206"/>
      <c r="D141" s="207"/>
      <c r="F141" s="144"/>
      <c r="J141" s="145"/>
      <c r="L141" s="145"/>
      <c r="M141" s="145"/>
      <c r="N141" s="145"/>
    </row>
    <row r="142" spans="1:14" x14ac:dyDescent="0.2">
      <c r="A142" s="206"/>
      <c r="F142" s="144"/>
      <c r="J142" s="145"/>
      <c r="L142" s="145"/>
      <c r="M142" s="145"/>
      <c r="N142" s="145"/>
    </row>
    <row r="143" spans="1:14" x14ac:dyDescent="0.2">
      <c r="A143" s="206"/>
      <c r="B143" s="207"/>
      <c r="D143" s="207"/>
      <c r="F143" s="144"/>
      <c r="J143" s="145"/>
      <c r="L143" s="145"/>
      <c r="M143" s="145"/>
      <c r="N143" s="145"/>
    </row>
    <row r="144" spans="1:14" x14ac:dyDescent="0.2">
      <c r="A144" s="206"/>
      <c r="D144" s="207"/>
      <c r="F144" s="144"/>
      <c r="J144" s="145"/>
      <c r="L144" s="145"/>
      <c r="M144" s="145"/>
      <c r="N144" s="145"/>
    </row>
    <row r="145" spans="1:14" x14ac:dyDescent="0.2">
      <c r="A145" s="206"/>
      <c r="B145" s="207"/>
      <c r="D145" s="207"/>
      <c r="F145" s="144"/>
      <c r="J145" s="145"/>
      <c r="L145" s="145"/>
      <c r="M145" s="145"/>
      <c r="N145" s="145"/>
    </row>
    <row r="146" spans="1:14" x14ac:dyDescent="0.2">
      <c r="A146" s="207"/>
      <c r="D146" s="207"/>
      <c r="F146" s="144"/>
      <c r="J146" s="145"/>
      <c r="L146" s="145"/>
      <c r="M146" s="145"/>
      <c r="N146" s="145"/>
    </row>
    <row r="147" spans="1:14" x14ac:dyDescent="0.2">
      <c r="A147" s="206"/>
      <c r="B147" s="207"/>
      <c r="D147" s="207"/>
      <c r="F147" s="144"/>
      <c r="J147" s="145"/>
      <c r="L147" s="145"/>
      <c r="M147" s="145"/>
      <c r="N147" s="145"/>
    </row>
    <row r="148" spans="1:14" x14ac:dyDescent="0.2">
      <c r="A148" s="206"/>
      <c r="D148" s="207"/>
      <c r="F148" s="144"/>
      <c r="J148" s="145"/>
      <c r="L148" s="145"/>
      <c r="M148" s="145"/>
      <c r="N148" s="145"/>
    </row>
    <row r="149" spans="1:14" x14ac:dyDescent="0.2">
      <c r="A149" s="206"/>
      <c r="D149" s="207"/>
      <c r="F149" s="144"/>
      <c r="J149" s="145"/>
      <c r="L149" s="145"/>
      <c r="M149" s="145"/>
      <c r="N149" s="145"/>
    </row>
    <row r="150" spans="1:14" x14ac:dyDescent="0.2">
      <c r="A150" s="206"/>
      <c r="D150" s="207"/>
      <c r="F150" s="144"/>
      <c r="J150" s="145"/>
      <c r="L150" s="145"/>
      <c r="M150" s="145"/>
      <c r="N150" s="145"/>
    </row>
    <row r="151" spans="1:14" x14ac:dyDescent="0.2">
      <c r="B151" s="246"/>
      <c r="D151" s="144"/>
      <c r="E151" s="144"/>
      <c r="F151" s="144"/>
      <c r="J151" s="145"/>
      <c r="L151" s="145"/>
      <c r="M151" s="145"/>
      <c r="N151" s="145"/>
    </row>
  </sheetData>
  <mergeCells count="9">
    <mergeCell ref="G3:G4"/>
    <mergeCell ref="A1:K1"/>
    <mergeCell ref="C2:F2"/>
    <mergeCell ref="G2:J2"/>
    <mergeCell ref="L2:N2"/>
    <mergeCell ref="D3:F3"/>
    <mergeCell ref="H3:J3"/>
    <mergeCell ref="L3:N3"/>
    <mergeCell ref="C3:C4"/>
  </mergeCells>
  <printOptions verticalCentered="1"/>
  <pageMargins left="1.8897637795275593" right="0.78740157480314965" top="0.51181102362204722" bottom="0.78740157480314965" header="0" footer="0.59055118110236227"/>
  <pageSetup paperSize="119" scale="65" orientation="landscape"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6"/>
  <sheetViews>
    <sheetView zoomScaleNormal="100" workbookViewId="0">
      <selection activeCell="B24" sqref="B24"/>
    </sheetView>
  </sheetViews>
  <sheetFormatPr baseColWidth="10" defaultRowHeight="12.75" x14ac:dyDescent="0.2"/>
  <cols>
    <col min="1" max="1" width="14.625" style="12" bestFit="1" customWidth="1"/>
    <col min="2" max="2" width="11.625" style="12" bestFit="1" customWidth="1"/>
    <col min="3" max="4" width="11.125" style="12" bestFit="1" customWidth="1"/>
    <col min="5" max="5" width="11" style="12"/>
    <col min="6" max="6" width="12.5" style="12" bestFit="1" customWidth="1"/>
    <col min="7" max="8" width="11.125" style="12" bestFit="1" customWidth="1"/>
    <col min="9" max="11" width="11" style="12"/>
    <col min="12" max="12" width="11" style="247"/>
    <col min="13" max="13" width="11.875" style="12" bestFit="1" customWidth="1"/>
    <col min="14" max="16384" width="11" style="12"/>
  </cols>
  <sheetData>
    <row r="1" spans="1:19" x14ac:dyDescent="0.2">
      <c r="A1" s="377" t="s">
        <v>198</v>
      </c>
      <c r="B1" s="377"/>
      <c r="C1" s="377"/>
      <c r="D1" s="377"/>
      <c r="E1" s="377"/>
      <c r="F1" s="377"/>
      <c r="G1" s="377"/>
      <c r="H1" s="377"/>
      <c r="I1" s="377"/>
      <c r="J1" s="377"/>
      <c r="K1" s="71"/>
      <c r="L1" s="71"/>
    </row>
    <row r="2" spans="1:19" x14ac:dyDescent="0.2">
      <c r="A2" s="70"/>
      <c r="B2" s="70"/>
      <c r="C2" s="70"/>
      <c r="D2" s="70"/>
      <c r="E2" s="70"/>
      <c r="F2" s="70"/>
      <c r="G2" s="70"/>
      <c r="H2" s="70"/>
      <c r="I2" s="70"/>
      <c r="J2" s="70"/>
      <c r="K2" s="71"/>
      <c r="L2" s="71"/>
    </row>
    <row r="3" spans="1:19" s="72" customFormat="1" x14ac:dyDescent="0.2">
      <c r="A3" s="397" t="s">
        <v>63</v>
      </c>
      <c r="B3" s="396" t="s">
        <v>275</v>
      </c>
      <c r="C3" s="396"/>
      <c r="D3" s="396"/>
      <c r="E3" s="396"/>
      <c r="F3" s="402" t="s">
        <v>175</v>
      </c>
      <c r="G3" s="396"/>
      <c r="H3" s="396"/>
      <c r="I3" s="396"/>
      <c r="J3" s="403"/>
    </row>
    <row r="4" spans="1:19" s="72" customFormat="1" x14ac:dyDescent="0.2">
      <c r="A4" s="404"/>
      <c r="B4" s="397">
        <v>2010</v>
      </c>
      <c r="C4" s="399" t="s">
        <v>387</v>
      </c>
      <c r="D4" s="400"/>
      <c r="E4" s="401"/>
      <c r="F4" s="397">
        <v>2010</v>
      </c>
      <c r="G4" s="402" t="s">
        <v>387</v>
      </c>
      <c r="H4" s="396"/>
      <c r="I4" s="396"/>
      <c r="J4" s="403"/>
    </row>
    <row r="5" spans="1:19" s="72" customFormat="1" x14ac:dyDescent="0.2">
      <c r="A5" s="398"/>
      <c r="B5" s="398"/>
      <c r="C5" s="73">
        <v>2010</v>
      </c>
      <c r="D5" s="73">
        <v>2011</v>
      </c>
      <c r="E5" s="73" t="s">
        <v>11</v>
      </c>
      <c r="F5" s="398"/>
      <c r="G5" s="73">
        <v>2010</v>
      </c>
      <c r="H5" s="73">
        <v>2011</v>
      </c>
      <c r="I5" s="73" t="s">
        <v>11</v>
      </c>
      <c r="J5" s="74" t="s">
        <v>13</v>
      </c>
    </row>
    <row r="6" spans="1:19" x14ac:dyDescent="0.2">
      <c r="A6" s="24" t="s">
        <v>0</v>
      </c>
      <c r="B6" s="75">
        <v>92113</v>
      </c>
      <c r="C6" s="75">
        <v>75274</v>
      </c>
      <c r="D6" s="75">
        <v>69268</v>
      </c>
      <c r="E6" s="358" t="s">
        <v>329</v>
      </c>
      <c r="F6" s="75">
        <v>211255</v>
      </c>
      <c r="G6" s="75">
        <v>171309</v>
      </c>
      <c r="H6" s="75">
        <v>173366</v>
      </c>
      <c r="I6" s="358" t="s">
        <v>310</v>
      </c>
      <c r="J6" s="358" t="s">
        <v>309</v>
      </c>
      <c r="O6" s="24" t="s">
        <v>0</v>
      </c>
      <c r="P6" s="209">
        <f>F6/B6</f>
        <v>2.2934330659081779</v>
      </c>
      <c r="Q6" s="209">
        <f>G6/C6</f>
        <v>2.2758057230916386</v>
      </c>
      <c r="R6" s="209">
        <f t="shared" ref="R6:R18" si="0">H6/D6</f>
        <v>2.5028295894208004</v>
      </c>
      <c r="S6" s="210">
        <f>R6/Q6-1</f>
        <v>9.975538071006973E-2</v>
      </c>
    </row>
    <row r="7" spans="1:19" x14ac:dyDescent="0.2">
      <c r="A7" s="20" t="s">
        <v>388</v>
      </c>
      <c r="B7" s="75">
        <v>42628</v>
      </c>
      <c r="C7" s="75">
        <v>35445</v>
      </c>
      <c r="D7" s="75">
        <v>35769</v>
      </c>
      <c r="E7" s="358" t="s">
        <v>311</v>
      </c>
      <c r="F7" s="75">
        <v>162502</v>
      </c>
      <c r="G7" s="75">
        <v>133552</v>
      </c>
      <c r="H7" s="75">
        <v>138373</v>
      </c>
      <c r="I7" s="358" t="s">
        <v>296</v>
      </c>
      <c r="J7" s="358" t="s">
        <v>301</v>
      </c>
      <c r="O7" s="20" t="s">
        <v>155</v>
      </c>
      <c r="P7" s="209">
        <f t="shared" ref="P7:P18" si="1">F7/B7</f>
        <v>3.8120953363986114</v>
      </c>
      <c r="Q7" s="209">
        <f t="shared" ref="Q7:Q18" si="2">G7/C7</f>
        <v>3.7678657074340527</v>
      </c>
      <c r="R7" s="209">
        <f t="shared" si="0"/>
        <v>3.8685174312952557</v>
      </c>
      <c r="S7" s="210">
        <f t="shared" ref="S7:S17" si="3">R7/Q7-1</f>
        <v>2.671319300542363E-2</v>
      </c>
    </row>
    <row r="8" spans="1:19" x14ac:dyDescent="0.2">
      <c r="A8" s="20" t="s">
        <v>4</v>
      </c>
      <c r="B8" s="75">
        <v>24252</v>
      </c>
      <c r="C8" s="75">
        <v>21459</v>
      </c>
      <c r="D8" s="75">
        <v>23350</v>
      </c>
      <c r="E8" s="358" t="s">
        <v>303</v>
      </c>
      <c r="F8" s="75">
        <v>70060</v>
      </c>
      <c r="G8" s="75">
        <v>61232</v>
      </c>
      <c r="H8" s="75">
        <v>74963</v>
      </c>
      <c r="I8" s="358" t="s">
        <v>330</v>
      </c>
      <c r="J8" s="358" t="s">
        <v>312</v>
      </c>
      <c r="O8" s="20" t="s">
        <v>1</v>
      </c>
      <c r="P8" s="209">
        <f t="shared" si="1"/>
        <v>2.8888339106053107</v>
      </c>
      <c r="Q8" s="209">
        <f t="shared" si="2"/>
        <v>2.8534414464793327</v>
      </c>
      <c r="R8" s="209">
        <f t="shared" si="0"/>
        <v>3.2104068522483939</v>
      </c>
      <c r="S8" s="210">
        <f t="shared" si="3"/>
        <v>0.1250999582309622</v>
      </c>
    </row>
    <row r="9" spans="1:19" x14ac:dyDescent="0.2">
      <c r="A9" s="20" t="s">
        <v>1</v>
      </c>
      <c r="B9" s="75">
        <v>24372</v>
      </c>
      <c r="C9" s="75">
        <v>20084</v>
      </c>
      <c r="D9" s="75">
        <v>22523</v>
      </c>
      <c r="E9" s="358" t="s">
        <v>331</v>
      </c>
      <c r="F9" s="75">
        <v>72896</v>
      </c>
      <c r="G9" s="75">
        <v>58736</v>
      </c>
      <c r="H9" s="75">
        <v>71800</v>
      </c>
      <c r="I9" s="358" t="s">
        <v>332</v>
      </c>
      <c r="J9" s="358" t="s">
        <v>298</v>
      </c>
      <c r="O9" s="20" t="s">
        <v>2</v>
      </c>
      <c r="P9" s="209">
        <f t="shared" si="1"/>
        <v>2.9909732479894959</v>
      </c>
      <c r="Q9" s="209">
        <f t="shared" si="2"/>
        <v>2.9245170284803823</v>
      </c>
      <c r="R9" s="209">
        <f t="shared" si="0"/>
        <v>3.1878524175287484</v>
      </c>
      <c r="S9" s="210">
        <f t="shared" si="3"/>
        <v>9.004406077443794E-2</v>
      </c>
    </row>
    <row r="10" spans="1:19" x14ac:dyDescent="0.2">
      <c r="A10" s="20" t="s">
        <v>3</v>
      </c>
      <c r="B10" s="75">
        <v>13537</v>
      </c>
      <c r="C10" s="75">
        <v>11500</v>
      </c>
      <c r="D10" s="75">
        <v>10554</v>
      </c>
      <c r="E10" s="358" t="s">
        <v>333</v>
      </c>
      <c r="F10" s="75">
        <v>66267</v>
      </c>
      <c r="G10" s="75">
        <v>55239</v>
      </c>
      <c r="H10" s="75">
        <v>57363</v>
      </c>
      <c r="I10" s="358" t="s">
        <v>317</v>
      </c>
      <c r="J10" s="358" t="s">
        <v>304</v>
      </c>
      <c r="O10" s="20" t="s">
        <v>3</v>
      </c>
      <c r="P10" s="209">
        <f t="shared" si="1"/>
        <v>4.8952500554037082</v>
      </c>
      <c r="Q10" s="209">
        <f t="shared" si="2"/>
        <v>4.8033913043478265</v>
      </c>
      <c r="R10" s="209">
        <f t="shared" si="0"/>
        <v>5.4351904491188172</v>
      </c>
      <c r="S10" s="210">
        <f t="shared" si="3"/>
        <v>0.13153189168642432</v>
      </c>
    </row>
    <row r="11" spans="1:19" x14ac:dyDescent="0.2">
      <c r="A11" s="20" t="s">
        <v>2</v>
      </c>
      <c r="B11" s="75">
        <v>20294</v>
      </c>
      <c r="C11" s="75">
        <v>17573</v>
      </c>
      <c r="D11" s="75">
        <v>18505</v>
      </c>
      <c r="E11" s="358" t="s">
        <v>304</v>
      </c>
      <c r="F11" s="75">
        <v>60159</v>
      </c>
      <c r="G11" s="75">
        <v>52056</v>
      </c>
      <c r="H11" s="75">
        <v>56037</v>
      </c>
      <c r="I11" s="358" t="s">
        <v>334</v>
      </c>
      <c r="J11" s="358" t="s">
        <v>335</v>
      </c>
      <c r="O11" s="20" t="s">
        <v>4</v>
      </c>
      <c r="P11" s="209">
        <f t="shared" si="1"/>
        <v>2.9643737065142406</v>
      </c>
      <c r="Q11" s="209">
        <f t="shared" si="2"/>
        <v>2.962271666761509</v>
      </c>
      <c r="R11" s="209">
        <f t="shared" si="0"/>
        <v>3.0282085922723589</v>
      </c>
      <c r="S11" s="210">
        <f t="shared" si="3"/>
        <v>2.2258905640121451E-2</v>
      </c>
    </row>
    <row r="12" spans="1:19" x14ac:dyDescent="0.2">
      <c r="A12" s="20" t="s">
        <v>5</v>
      </c>
      <c r="B12" s="75">
        <v>10509</v>
      </c>
      <c r="C12" s="75">
        <v>7778</v>
      </c>
      <c r="D12" s="75">
        <v>12822</v>
      </c>
      <c r="E12" s="358" t="s">
        <v>336</v>
      </c>
      <c r="F12" s="75">
        <v>35731</v>
      </c>
      <c r="G12" s="75">
        <v>26035</v>
      </c>
      <c r="H12" s="75">
        <v>48427</v>
      </c>
      <c r="I12" s="358" t="s">
        <v>337</v>
      </c>
      <c r="J12" s="358" t="s">
        <v>276</v>
      </c>
      <c r="O12" s="20" t="s">
        <v>5</v>
      </c>
      <c r="P12" s="209">
        <f t="shared" si="1"/>
        <v>3.4000380626129982</v>
      </c>
      <c r="Q12" s="209">
        <f t="shared" si="2"/>
        <v>3.3472615068140912</v>
      </c>
      <c r="R12" s="209">
        <f t="shared" si="0"/>
        <v>3.7768678833255342</v>
      </c>
      <c r="S12" s="210">
        <f t="shared" si="3"/>
        <v>0.12834562690631857</v>
      </c>
    </row>
    <row r="13" spans="1:19" x14ac:dyDescent="0.2">
      <c r="A13" s="20" t="s">
        <v>210</v>
      </c>
      <c r="B13" s="75">
        <v>12727</v>
      </c>
      <c r="C13" s="75">
        <v>10434</v>
      </c>
      <c r="D13" s="75">
        <v>10696</v>
      </c>
      <c r="E13" s="358" t="s">
        <v>338</v>
      </c>
      <c r="F13" s="75">
        <v>41846</v>
      </c>
      <c r="G13" s="75">
        <v>33510</v>
      </c>
      <c r="H13" s="75">
        <v>37644</v>
      </c>
      <c r="I13" s="358" t="s">
        <v>339</v>
      </c>
      <c r="J13" s="358" t="s">
        <v>340</v>
      </c>
      <c r="O13" s="20" t="s">
        <v>7</v>
      </c>
      <c r="P13" s="209">
        <f t="shared" si="1"/>
        <v>3.2879704565097825</v>
      </c>
      <c r="Q13" s="209">
        <f t="shared" si="2"/>
        <v>3.2116158711903391</v>
      </c>
      <c r="R13" s="209">
        <f t="shared" si="0"/>
        <v>3.5194465220643232</v>
      </c>
      <c r="S13" s="210">
        <f t="shared" si="3"/>
        <v>9.5849149842409664E-2</v>
      </c>
    </row>
    <row r="14" spans="1:19" x14ac:dyDescent="0.2">
      <c r="A14" s="20" t="s">
        <v>8</v>
      </c>
      <c r="B14" s="75">
        <v>12098</v>
      </c>
      <c r="C14" s="75">
        <v>10236</v>
      </c>
      <c r="D14" s="75">
        <v>9232</v>
      </c>
      <c r="E14" s="358" t="s">
        <v>341</v>
      </c>
      <c r="F14" s="75">
        <v>43813</v>
      </c>
      <c r="G14" s="75">
        <v>36542</v>
      </c>
      <c r="H14" s="75">
        <v>35430</v>
      </c>
      <c r="I14" s="358" t="s">
        <v>342</v>
      </c>
      <c r="J14" s="358" t="s">
        <v>343</v>
      </c>
      <c r="O14" s="20" t="s">
        <v>8</v>
      </c>
      <c r="P14" s="209">
        <f t="shared" si="1"/>
        <v>3.6215076872210283</v>
      </c>
      <c r="Q14" s="209">
        <f t="shared" si="2"/>
        <v>3.5699491989058227</v>
      </c>
      <c r="R14" s="209">
        <f t="shared" si="0"/>
        <v>3.8377383015597921</v>
      </c>
      <c r="S14" s="210">
        <f t="shared" si="3"/>
        <v>7.5012020545291103E-2</v>
      </c>
    </row>
    <row r="15" spans="1:19" x14ac:dyDescent="0.2">
      <c r="A15" s="20" t="s">
        <v>7</v>
      </c>
      <c r="B15" s="75">
        <v>13363</v>
      </c>
      <c r="C15" s="75">
        <v>10924</v>
      </c>
      <c r="D15" s="75">
        <v>9958</v>
      </c>
      <c r="E15" s="358" t="s">
        <v>344</v>
      </c>
      <c r="F15" s="75">
        <v>40340</v>
      </c>
      <c r="G15" s="75">
        <v>32639</v>
      </c>
      <c r="H15" s="75">
        <v>33322</v>
      </c>
      <c r="I15" s="358" t="s">
        <v>345</v>
      </c>
      <c r="J15" s="358" t="s">
        <v>109</v>
      </c>
      <c r="O15" s="20" t="s">
        <v>6</v>
      </c>
      <c r="P15" s="209">
        <f t="shared" si="1"/>
        <v>3.0187832073636161</v>
      </c>
      <c r="Q15" s="209">
        <f t="shared" si="2"/>
        <v>2.9878249725375321</v>
      </c>
      <c r="R15" s="209">
        <f t="shared" si="0"/>
        <v>3.346254267925286</v>
      </c>
      <c r="S15" s="210">
        <f t="shared" si="3"/>
        <v>0.11996328388785882</v>
      </c>
    </row>
    <row r="16" spans="1:19" x14ac:dyDescent="0.2">
      <c r="A16" s="20" t="s">
        <v>396</v>
      </c>
      <c r="B16" s="75">
        <v>265893</v>
      </c>
      <c r="C16" s="75">
        <v>220707</v>
      </c>
      <c r="D16" s="75">
        <v>222677</v>
      </c>
      <c r="E16" s="358" t="s">
        <v>311</v>
      </c>
      <c r="F16" s="75">
        <v>804869</v>
      </c>
      <c r="G16" s="75">
        <v>660850</v>
      </c>
      <c r="H16" s="75">
        <v>726725</v>
      </c>
      <c r="I16" s="358" t="s">
        <v>305</v>
      </c>
      <c r="J16" s="358" t="s">
        <v>346</v>
      </c>
      <c r="O16" s="20" t="s">
        <v>202</v>
      </c>
      <c r="P16" s="209">
        <f t="shared" si="1"/>
        <v>3.0270409525636253</v>
      </c>
      <c r="Q16" s="209">
        <f t="shared" si="2"/>
        <v>2.9942412338530269</v>
      </c>
      <c r="R16" s="209">
        <f t="shared" si="0"/>
        <v>3.2635835762112837</v>
      </c>
      <c r="S16" s="210">
        <f t="shared" si="3"/>
        <v>8.9953454422128765E-2</v>
      </c>
    </row>
    <row r="17" spans="1:19" x14ac:dyDescent="0.2">
      <c r="A17" s="20" t="s">
        <v>201</v>
      </c>
      <c r="B17" s="75">
        <v>116660</v>
      </c>
      <c r="C17" s="75">
        <v>96011</v>
      </c>
      <c r="D17" s="75">
        <v>101471</v>
      </c>
      <c r="E17" s="358" t="s">
        <v>347</v>
      </c>
      <c r="F17" s="75">
        <v>381594</v>
      </c>
      <c r="G17" s="75">
        <v>311250</v>
      </c>
      <c r="H17" s="75">
        <v>353267</v>
      </c>
      <c r="I17" s="358" t="s">
        <v>348</v>
      </c>
      <c r="J17" s="358" t="s">
        <v>349</v>
      </c>
      <c r="O17" s="20" t="s">
        <v>201</v>
      </c>
      <c r="P17" s="209">
        <f t="shared" si="1"/>
        <v>3.27099262815018</v>
      </c>
      <c r="Q17" s="209">
        <f t="shared" si="2"/>
        <v>3.2418160419118642</v>
      </c>
      <c r="R17" s="209">
        <f t="shared" si="0"/>
        <v>3.4814577564033073</v>
      </c>
      <c r="S17" s="210">
        <f t="shared" si="3"/>
        <v>7.3922058313374839E-2</v>
      </c>
    </row>
    <row r="18" spans="1:19" x14ac:dyDescent="0.2">
      <c r="A18" s="20" t="s">
        <v>9</v>
      </c>
      <c r="B18" s="75">
        <v>382553</v>
      </c>
      <c r="C18" s="75">
        <v>316718</v>
      </c>
      <c r="D18" s="75">
        <v>324148</v>
      </c>
      <c r="E18" s="358" t="s">
        <v>350</v>
      </c>
      <c r="F18" s="75">
        <v>1186463</v>
      </c>
      <c r="G18" s="75">
        <v>972100</v>
      </c>
      <c r="H18" s="75">
        <v>1079992</v>
      </c>
      <c r="I18" s="358" t="s">
        <v>313</v>
      </c>
      <c r="J18" s="358" t="s">
        <v>10</v>
      </c>
      <c r="O18" s="20" t="s">
        <v>203</v>
      </c>
      <c r="P18" s="209">
        <f t="shared" si="1"/>
        <v>3.1014343110627807</v>
      </c>
      <c r="Q18" s="209">
        <f t="shared" si="2"/>
        <v>3.0692919253089501</v>
      </c>
      <c r="R18" s="209">
        <f t="shared" si="0"/>
        <v>3.3317867147105642</v>
      </c>
      <c r="S18" s="210">
        <f>R18/Q18-1</f>
        <v>8.5522914010595974E-2</v>
      </c>
    </row>
    <row r="19" spans="1:19" s="145" customFormat="1" x14ac:dyDescent="0.2">
      <c r="A19" s="151" t="s">
        <v>242</v>
      </c>
      <c r="B19" s="151"/>
      <c r="C19" s="151"/>
      <c r="D19" s="151"/>
      <c r="E19" s="151"/>
      <c r="F19" s="151"/>
      <c r="G19" s="151"/>
      <c r="H19" s="151"/>
      <c r="I19" s="151"/>
      <c r="J19" s="151"/>
      <c r="K19" s="151"/>
      <c r="L19" s="151"/>
      <c r="M19" s="144"/>
      <c r="N19" s="144"/>
      <c r="O19" s="144"/>
      <c r="R19" s="144"/>
    </row>
    <row r="20" spans="1:19" x14ac:dyDescent="0.2">
      <c r="A20" s="69"/>
      <c r="B20" s="69"/>
      <c r="C20" s="69"/>
      <c r="D20" s="69"/>
    </row>
    <row r="21" spans="1:19" x14ac:dyDescent="0.2">
      <c r="A21" s="395"/>
      <c r="B21" s="395"/>
      <c r="C21" s="395"/>
      <c r="D21" s="395"/>
      <c r="E21" s="395"/>
      <c r="F21" s="395"/>
      <c r="G21" s="395"/>
      <c r="H21" s="395"/>
      <c r="I21" s="395"/>
      <c r="J21" s="395"/>
    </row>
    <row r="23" spans="1:19" x14ac:dyDescent="0.2">
      <c r="E23" s="77"/>
    </row>
    <row r="24" spans="1:19" x14ac:dyDescent="0.2">
      <c r="E24" s="77"/>
    </row>
    <row r="25" spans="1:19" x14ac:dyDescent="0.2">
      <c r="E25" s="77"/>
    </row>
    <row r="26" spans="1:19" x14ac:dyDescent="0.2">
      <c r="E26" s="77"/>
    </row>
  </sheetData>
  <mergeCells count="9">
    <mergeCell ref="A21:J21"/>
    <mergeCell ref="A1:J1"/>
    <mergeCell ref="B3:E3"/>
    <mergeCell ref="B4:B5"/>
    <mergeCell ref="C4:E4"/>
    <mergeCell ref="F3:J3"/>
    <mergeCell ref="A3:A5"/>
    <mergeCell ref="F4:F5"/>
    <mergeCell ref="G4:J4"/>
  </mergeCells>
  <pageMargins left="0.74803149606299213" right="0.74803149606299213" top="0.98425196850393704" bottom="0.98425196850393704" header="0.51181102362204722" footer="0.51181102362204722"/>
  <pageSetup paperSize="119" scale="93" orientation="landscape" r:id="rId1"/>
  <headerFooter>
    <oddFooter>&amp;C&amp;10 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H3:AH72"/>
  <sheetViews>
    <sheetView topLeftCell="A41" zoomScaleNormal="100" zoomScaleSheetLayoutView="100" workbookViewId="0">
      <selection activeCell="G1" sqref="A1:G68"/>
    </sheetView>
  </sheetViews>
  <sheetFormatPr baseColWidth="10" defaultRowHeight="14.25" x14ac:dyDescent="0.2"/>
  <cols>
    <col min="7" max="7" width="13.75" customWidth="1"/>
    <col min="20" max="20" width="11" style="93"/>
    <col min="21" max="21" width="6.875" style="93" bestFit="1" customWidth="1"/>
    <col min="22" max="33" width="11" style="93"/>
  </cols>
  <sheetData>
    <row r="3" spans="13:34" x14ac:dyDescent="0.2">
      <c r="V3" s="93" t="s">
        <v>24</v>
      </c>
    </row>
    <row r="4" spans="13:34" x14ac:dyDescent="0.2">
      <c r="V4" s="93" t="s">
        <v>25</v>
      </c>
      <c r="W4" s="93" t="s">
        <v>26</v>
      </c>
      <c r="X4" s="93" t="s">
        <v>27</v>
      </c>
      <c r="Y4" s="93" t="s">
        <v>28</v>
      </c>
      <c r="Z4" s="93" t="s">
        <v>29</v>
      </c>
      <c r="AA4" s="93" t="s">
        <v>30</v>
      </c>
      <c r="AB4" s="93" t="s">
        <v>31</v>
      </c>
      <c r="AC4" s="93" t="s">
        <v>32</v>
      </c>
      <c r="AD4" s="93" t="s">
        <v>33</v>
      </c>
      <c r="AE4" s="93" t="s">
        <v>34</v>
      </c>
      <c r="AF4" s="93" t="s">
        <v>35</v>
      </c>
      <c r="AG4" s="93" t="s">
        <v>36</v>
      </c>
    </row>
    <row r="5" spans="13:34" x14ac:dyDescent="0.2">
      <c r="T5" s="93" t="s">
        <v>41</v>
      </c>
      <c r="U5" s="93">
        <v>2009</v>
      </c>
      <c r="V5" s="2">
        <v>25.086905999999999</v>
      </c>
      <c r="W5" s="2">
        <v>17.922975999999998</v>
      </c>
      <c r="X5" s="2">
        <v>25.649045999999998</v>
      </c>
      <c r="Y5" s="2">
        <v>27.884159</v>
      </c>
      <c r="Z5" s="2">
        <v>31.448319000000001</v>
      </c>
      <c r="AA5" s="2">
        <v>32.096744000000001</v>
      </c>
      <c r="AB5" s="2">
        <v>32.328881000000003</v>
      </c>
      <c r="AC5" s="2">
        <v>29.168165999999999</v>
      </c>
      <c r="AD5" s="2">
        <v>32.810115000000003</v>
      </c>
      <c r="AE5" s="2">
        <v>34.084606000000001</v>
      </c>
      <c r="AF5" s="2">
        <v>34.706122000000001</v>
      </c>
      <c r="AG5" s="2">
        <v>25.226969</v>
      </c>
    </row>
    <row r="6" spans="13:34" x14ac:dyDescent="0.2">
      <c r="M6" s="93"/>
      <c r="T6" s="93" t="s">
        <v>41</v>
      </c>
      <c r="U6" s="93">
        <v>2010</v>
      </c>
      <c r="V6" s="2">
        <v>29.668348000000002</v>
      </c>
      <c r="W6" s="2">
        <v>22.036866</v>
      </c>
      <c r="X6" s="2">
        <v>23.303070999999999</v>
      </c>
      <c r="Y6" s="2">
        <v>29.163777</v>
      </c>
      <c r="Z6" s="2">
        <v>34.598492</v>
      </c>
      <c r="AA6" s="2">
        <v>32.676822000000001</v>
      </c>
      <c r="AB6" s="2">
        <v>36.505577000000002</v>
      </c>
      <c r="AC6" s="2">
        <v>38.797026000000002</v>
      </c>
      <c r="AD6" s="2">
        <v>36.279777000000003</v>
      </c>
      <c r="AE6" s="2">
        <v>33.687766000000003</v>
      </c>
      <c r="AF6" s="2">
        <v>35.577100999999999</v>
      </c>
      <c r="AG6" s="2">
        <v>30.260974000000001</v>
      </c>
    </row>
    <row r="7" spans="13:34" x14ac:dyDescent="0.2">
      <c r="T7" s="93" t="s">
        <v>41</v>
      </c>
      <c r="U7" s="93">
        <v>2011</v>
      </c>
      <c r="V7" s="2">
        <v>30.865767000000002</v>
      </c>
      <c r="W7" s="2">
        <v>24.687384999999999</v>
      </c>
      <c r="X7" s="2">
        <v>31.152663</v>
      </c>
      <c r="Y7" s="2">
        <v>30.823920000000001</v>
      </c>
      <c r="Z7" s="2">
        <v>33.895693000000001</v>
      </c>
      <c r="AA7" s="2">
        <v>31.222189</v>
      </c>
      <c r="AB7" s="2">
        <v>30.669917000000002</v>
      </c>
      <c r="AC7" s="2">
        <v>34.028027999999999</v>
      </c>
      <c r="AD7" s="2">
        <v>36.462873000000002</v>
      </c>
      <c r="AE7" s="2">
        <v>38.170371000000003</v>
      </c>
      <c r="AF7" s="2"/>
      <c r="AG7" s="2"/>
      <c r="AH7" s="2"/>
    </row>
    <row r="8" spans="13:34" x14ac:dyDescent="0.2">
      <c r="T8" s="93" t="s">
        <v>42</v>
      </c>
      <c r="U8" s="93">
        <v>2009</v>
      </c>
      <c r="V8" s="2">
        <v>81.466797999999997</v>
      </c>
      <c r="W8" s="2">
        <v>53.388781000000002</v>
      </c>
      <c r="X8" s="2">
        <v>75.904420999999999</v>
      </c>
      <c r="Y8" s="2">
        <v>82.698486000000003</v>
      </c>
      <c r="Z8" s="2">
        <v>88.507292000000007</v>
      </c>
      <c r="AA8" s="2">
        <v>94.046071999999995</v>
      </c>
      <c r="AB8" s="2">
        <v>97.192604000000003</v>
      </c>
      <c r="AC8" s="2">
        <v>96.756394</v>
      </c>
      <c r="AD8" s="2">
        <v>100.087681</v>
      </c>
      <c r="AE8" s="2">
        <v>107.480311</v>
      </c>
      <c r="AF8" s="2">
        <v>109.897959</v>
      </c>
      <c r="AG8" s="2">
        <v>81.812503000000007</v>
      </c>
      <c r="AH8" s="2"/>
    </row>
    <row r="9" spans="13:34" x14ac:dyDescent="0.2">
      <c r="T9" s="93" t="s">
        <v>42</v>
      </c>
      <c r="U9" s="93">
        <v>2010</v>
      </c>
      <c r="V9" s="2">
        <v>93.649675999999999</v>
      </c>
      <c r="W9" s="2">
        <v>67.301970999999995</v>
      </c>
      <c r="X9" s="2">
        <v>71.331063999999998</v>
      </c>
      <c r="Y9" s="2">
        <v>87.689190999999994</v>
      </c>
      <c r="Z9" s="2">
        <v>102.82279699999999</v>
      </c>
      <c r="AA9" s="2">
        <v>97.623926999999995</v>
      </c>
      <c r="AB9" s="2">
        <v>113.90673099999999</v>
      </c>
      <c r="AC9" s="2">
        <v>120.582206</v>
      </c>
      <c r="AD9" s="2">
        <v>111.54017899999999</v>
      </c>
      <c r="AE9" s="2">
        <v>105.6519</v>
      </c>
      <c r="AF9" s="2">
        <v>116.51200799999999</v>
      </c>
      <c r="AG9" s="2">
        <v>97.862178999999998</v>
      </c>
    </row>
    <row r="10" spans="13:34" x14ac:dyDescent="0.2">
      <c r="T10" s="93" t="s">
        <v>42</v>
      </c>
      <c r="U10" s="93">
        <v>2011</v>
      </c>
      <c r="V10" s="2">
        <v>100.392259</v>
      </c>
      <c r="W10" s="2">
        <v>81.434404999999998</v>
      </c>
      <c r="X10" s="2">
        <v>103.791883</v>
      </c>
      <c r="Y10" s="2">
        <v>105.84062900000001</v>
      </c>
      <c r="Z10" s="2">
        <v>112.39157400000001</v>
      </c>
      <c r="AA10" s="2">
        <v>103.146642</v>
      </c>
      <c r="AB10" s="2">
        <v>101.86018</v>
      </c>
      <c r="AC10" s="2">
        <v>117.17364000000001</v>
      </c>
      <c r="AD10" s="2">
        <v>119.504679</v>
      </c>
      <c r="AE10" s="2">
        <v>126.870639</v>
      </c>
      <c r="AF10" s="2"/>
      <c r="AG10" s="2"/>
    </row>
    <row r="12" spans="13:34" x14ac:dyDescent="0.2">
      <c r="V12" s="93" t="s">
        <v>39</v>
      </c>
    </row>
    <row r="13" spans="13:34" x14ac:dyDescent="0.2">
      <c r="V13" s="93" t="s">
        <v>24</v>
      </c>
    </row>
    <row r="14" spans="13:34" x14ac:dyDescent="0.2">
      <c r="V14" s="93" t="s">
        <v>25</v>
      </c>
      <c r="W14" s="93" t="s">
        <v>26</v>
      </c>
      <c r="X14" s="93" t="s">
        <v>27</v>
      </c>
      <c r="Y14" s="93" t="s">
        <v>28</v>
      </c>
      <c r="Z14" s="93" t="s">
        <v>29</v>
      </c>
      <c r="AA14" s="93" t="s">
        <v>30</v>
      </c>
      <c r="AB14" s="93" t="s">
        <v>31</v>
      </c>
      <c r="AC14" s="93" t="s">
        <v>32</v>
      </c>
      <c r="AD14" s="93" t="s">
        <v>33</v>
      </c>
      <c r="AE14" s="93" t="s">
        <v>34</v>
      </c>
      <c r="AF14" s="93" t="s">
        <v>35</v>
      </c>
      <c r="AG14" s="93" t="s">
        <v>36</v>
      </c>
    </row>
    <row r="15" spans="13:34" x14ac:dyDescent="0.2">
      <c r="U15" s="93">
        <v>2009</v>
      </c>
      <c r="V15" s="4">
        <v>3.2473832364979565</v>
      </c>
      <c r="W15" s="4">
        <v>2.9787899621134351</v>
      </c>
      <c r="X15" s="4">
        <v>2.9593467530917135</v>
      </c>
      <c r="Y15" s="4">
        <v>2.9657873490105979</v>
      </c>
      <c r="Z15" s="4">
        <v>2.8143727491443977</v>
      </c>
      <c r="AA15" s="4">
        <v>2.9300813814634901</v>
      </c>
      <c r="AB15" s="4">
        <v>3.0063708051014819</v>
      </c>
      <c r="AC15" s="4">
        <v>3.3171915573985693</v>
      </c>
      <c r="AD15" s="4">
        <v>3.0505129591895668</v>
      </c>
      <c r="AE15" s="4">
        <v>3.1533388122485557</v>
      </c>
      <c r="AF15" s="4">
        <v>3.1665294958624304</v>
      </c>
      <c r="AG15" s="4">
        <v>3.2430571821767411</v>
      </c>
    </row>
    <row r="16" spans="13:34" x14ac:dyDescent="0.2">
      <c r="U16" s="93">
        <v>2010</v>
      </c>
      <c r="V16" s="4">
        <v>3.1565517567745935</v>
      </c>
      <c r="W16" s="4">
        <v>3.0540627238011067</v>
      </c>
      <c r="X16" s="4">
        <v>3.0610156060546698</v>
      </c>
      <c r="Y16" s="4">
        <v>3.006784443592474</v>
      </c>
      <c r="Z16" s="4">
        <v>2.9718866648870126</v>
      </c>
      <c r="AA16" s="4">
        <v>2.9875587962623782</v>
      </c>
      <c r="AB16" s="4">
        <v>3.1202555982062683</v>
      </c>
      <c r="AC16" s="4">
        <v>3.1080270431037675</v>
      </c>
      <c r="AD16" s="4">
        <v>3.0744450000340406</v>
      </c>
      <c r="AE16" s="4">
        <v>3.1362097445108112</v>
      </c>
      <c r="AF16" s="4">
        <v>3.2749157386376142</v>
      </c>
      <c r="AG16" s="4">
        <v>3.2339401567180222</v>
      </c>
    </row>
    <row r="17" spans="21:33" x14ac:dyDescent="0.2">
      <c r="U17" s="93">
        <v>2011</v>
      </c>
      <c r="V17" s="4">
        <v>3.2525437971458797</v>
      </c>
      <c r="W17" s="4">
        <v>3.2986241758695787</v>
      </c>
      <c r="X17" s="4">
        <v>3.3317178374124867</v>
      </c>
      <c r="Y17" s="4">
        <v>3.433717353276287</v>
      </c>
      <c r="Z17" s="4">
        <v>3.3158069374772778</v>
      </c>
      <c r="AA17" s="4">
        <v>3.30363261845606</v>
      </c>
      <c r="AB17" s="4">
        <v>3.3252968660550635</v>
      </c>
      <c r="AC17" s="4">
        <v>3.4474835166773854</v>
      </c>
      <c r="AD17" s="4">
        <v>3.2774345290893558</v>
      </c>
      <c r="AE17" s="4">
        <v>3.3237989486662309</v>
      </c>
      <c r="AF17" s="4"/>
      <c r="AG17" s="4"/>
    </row>
    <row r="18" spans="21:33" x14ac:dyDescent="0.2">
      <c r="V18" s="2"/>
      <c r="W18" s="2"/>
      <c r="X18" s="2"/>
      <c r="Y18" s="2"/>
      <c r="Z18" s="2"/>
      <c r="AA18" s="2"/>
      <c r="AB18" s="2"/>
      <c r="AC18" s="2"/>
      <c r="AD18" s="2"/>
      <c r="AE18" s="2"/>
      <c r="AF18" s="2"/>
      <c r="AG18" s="2"/>
    </row>
    <row r="19" spans="21:33" x14ac:dyDescent="0.2">
      <c r="V19" s="93" t="s">
        <v>40</v>
      </c>
    </row>
    <row r="20" spans="21:33" x14ac:dyDescent="0.2">
      <c r="V20" s="93" t="s">
        <v>24</v>
      </c>
    </row>
    <row r="21" spans="21:33" x14ac:dyDescent="0.2">
      <c r="V21" s="93" t="s">
        <v>25</v>
      </c>
      <c r="W21" s="93" t="s">
        <v>26</v>
      </c>
      <c r="X21" s="93" t="s">
        <v>27</v>
      </c>
      <c r="Y21" s="93" t="s">
        <v>28</v>
      </c>
      <c r="Z21" s="93" t="s">
        <v>29</v>
      </c>
      <c r="AA21" s="93" t="s">
        <v>30</v>
      </c>
      <c r="AB21" s="93" t="s">
        <v>31</v>
      </c>
      <c r="AC21" s="93" t="s">
        <v>32</v>
      </c>
      <c r="AD21" s="93" t="s">
        <v>33</v>
      </c>
      <c r="AE21" s="93" t="s">
        <v>34</v>
      </c>
      <c r="AF21" s="93" t="s">
        <v>35</v>
      </c>
      <c r="AG21" s="93" t="s">
        <v>36</v>
      </c>
    </row>
    <row r="22" spans="21:33" x14ac:dyDescent="0.2">
      <c r="U22" s="93">
        <v>2009</v>
      </c>
      <c r="V22" s="1">
        <v>2023.1522301705918</v>
      </c>
      <c r="W22" s="1">
        <v>1805.1467170407416</v>
      </c>
      <c r="X22" s="1">
        <v>1754.6854703106694</v>
      </c>
      <c r="Y22" s="1">
        <v>1729.5878661960003</v>
      </c>
      <c r="Z22" s="1">
        <v>1592.1469516459688</v>
      </c>
      <c r="AA22" s="1">
        <v>1620.5694104598272</v>
      </c>
      <c r="AB22" s="1">
        <v>1624.7029104929427</v>
      </c>
      <c r="AC22" s="1">
        <v>1814.1057189101296</v>
      </c>
      <c r="AD22" s="1">
        <v>1674.9451505022155</v>
      </c>
      <c r="AE22" s="1">
        <v>1721.1869238896293</v>
      </c>
      <c r="AF22" s="1">
        <v>1607.9003474090248</v>
      </c>
      <c r="AG22" s="1">
        <v>1626.2310240025267</v>
      </c>
    </row>
    <row r="23" spans="21:33" x14ac:dyDescent="0.2">
      <c r="U23" s="93">
        <v>2010</v>
      </c>
      <c r="V23" s="1">
        <v>1580.3592025467681</v>
      </c>
      <c r="W23" s="1">
        <v>1626.4716441875171</v>
      </c>
      <c r="X23" s="1">
        <v>1601.4009244635611</v>
      </c>
      <c r="Y23" s="1">
        <v>1565.3921170231138</v>
      </c>
      <c r="Z23" s="1">
        <v>1584.639688584404</v>
      </c>
      <c r="AA23" s="1">
        <v>1603.3331791901303</v>
      </c>
      <c r="AB23" s="1">
        <v>1659.102306678237</v>
      </c>
      <c r="AC23" s="1">
        <v>1582.9803335936108</v>
      </c>
      <c r="AD23" s="1">
        <v>1518.5606188668137</v>
      </c>
      <c r="AE23" s="1">
        <v>1518.0509647330132</v>
      </c>
      <c r="AF23" s="1">
        <v>1579.5573590596941</v>
      </c>
      <c r="AG23" s="1">
        <v>1535.4101076065824</v>
      </c>
    </row>
    <row r="24" spans="21:33" x14ac:dyDescent="0.2">
      <c r="U24" s="93">
        <v>2011</v>
      </c>
      <c r="V24" s="1">
        <v>1591.9250360750793</v>
      </c>
      <c r="W24" s="1">
        <v>1569.1225342193998</v>
      </c>
      <c r="X24" s="1">
        <v>1598.0584607148992</v>
      </c>
      <c r="Y24" s="1">
        <v>1618.3796629461797</v>
      </c>
      <c r="Z24" s="1">
        <v>1550.9023788662473</v>
      </c>
      <c r="AA24" s="1">
        <v>1550.7581874294592</v>
      </c>
      <c r="AB24" s="1">
        <v>1539.412931171531</v>
      </c>
      <c r="AC24" s="1">
        <v>1609.2508307498367</v>
      </c>
      <c r="AD24" s="1">
        <v>1585.2623073752304</v>
      </c>
      <c r="AE24" s="1">
        <v>1700.920873990457</v>
      </c>
      <c r="AF24" s="1"/>
      <c r="AG24" s="1"/>
    </row>
    <row r="25" spans="21:33" x14ac:dyDescent="0.2">
      <c r="V25" s="2"/>
      <c r="W25" s="2"/>
      <c r="X25" s="2"/>
      <c r="Y25" s="2"/>
      <c r="Z25" s="2"/>
      <c r="AA25" s="2"/>
      <c r="AB25" s="2"/>
      <c r="AC25" s="2"/>
      <c r="AD25" s="2"/>
      <c r="AE25" s="2"/>
      <c r="AF25" s="2"/>
      <c r="AG25" s="2"/>
    </row>
    <row r="26" spans="21:33" x14ac:dyDescent="0.2">
      <c r="V26" s="3"/>
      <c r="W26" s="3"/>
      <c r="X26" s="3"/>
      <c r="Y26" s="3"/>
      <c r="Z26" s="3"/>
      <c r="AA26" s="3"/>
      <c r="AB26" s="3"/>
      <c r="AC26" s="3"/>
      <c r="AD26" s="3"/>
      <c r="AE26" s="3"/>
      <c r="AF26" s="3"/>
      <c r="AG26" s="3"/>
    </row>
    <row r="27" spans="21:33" x14ac:dyDescent="0.2">
      <c r="V27" s="2"/>
      <c r="W27" s="2"/>
      <c r="X27" s="2"/>
      <c r="Y27" s="2"/>
      <c r="Z27" s="2"/>
      <c r="AA27" s="2"/>
      <c r="AB27" s="2"/>
      <c r="AC27" s="2"/>
      <c r="AD27" s="2"/>
      <c r="AE27" s="2"/>
      <c r="AF27" s="2"/>
      <c r="AG27" s="2"/>
    </row>
    <row r="28" spans="21:33" x14ac:dyDescent="0.2">
      <c r="V28" s="2"/>
      <c r="W28" s="2"/>
      <c r="X28" s="2"/>
      <c r="Y28" s="2"/>
      <c r="Z28" s="2"/>
      <c r="AA28" s="2"/>
      <c r="AB28" s="2"/>
      <c r="AC28" s="2"/>
      <c r="AD28" s="2"/>
      <c r="AE28" s="2"/>
      <c r="AF28" s="2"/>
      <c r="AG28" s="2"/>
    </row>
    <row r="34" spans="8:33" s="93" customFormat="1" x14ac:dyDescent="0.2"/>
    <row r="41" spans="8:33" x14ac:dyDescent="0.2">
      <c r="V41" s="4"/>
      <c r="W41" s="4"/>
      <c r="X41" s="4"/>
      <c r="Y41" s="4"/>
      <c r="Z41" s="4"/>
      <c r="AA41" s="4"/>
      <c r="AB41" s="4"/>
      <c r="AC41" s="4"/>
      <c r="AD41" s="4"/>
      <c r="AE41" s="4"/>
      <c r="AF41" s="4"/>
      <c r="AG41" s="4"/>
    </row>
    <row r="42" spans="8:33" x14ac:dyDescent="0.2">
      <c r="V42" s="4"/>
      <c r="W42" s="4"/>
      <c r="X42" s="4"/>
      <c r="Y42" s="4"/>
      <c r="Z42" s="4"/>
      <c r="AA42" s="4"/>
      <c r="AB42" s="4"/>
      <c r="AC42" s="4"/>
      <c r="AD42" s="4"/>
      <c r="AE42" s="4"/>
      <c r="AF42" s="4"/>
      <c r="AG42" s="4"/>
    </row>
    <row r="43" spans="8:33" x14ac:dyDescent="0.2">
      <c r="V43" s="4"/>
      <c r="W43" s="4"/>
      <c r="X43" s="4"/>
      <c r="Y43" s="4"/>
      <c r="Z43" s="4"/>
      <c r="AA43" s="4"/>
      <c r="AB43" s="4"/>
      <c r="AC43" s="4"/>
      <c r="AD43" s="4"/>
      <c r="AE43" s="4"/>
      <c r="AF43" s="4"/>
      <c r="AG43" s="4"/>
    </row>
    <row r="46" spans="8:33" x14ac:dyDescent="0.2">
      <c r="V46" s="4"/>
      <c r="W46" s="4"/>
      <c r="X46" s="4"/>
      <c r="Y46" s="4"/>
      <c r="Z46" s="4"/>
      <c r="AA46" s="4"/>
      <c r="AB46" s="4"/>
      <c r="AC46" s="4"/>
      <c r="AD46" s="4"/>
      <c r="AE46" s="4"/>
      <c r="AF46" s="4"/>
      <c r="AG46" s="4"/>
    </row>
    <row r="47" spans="8:33" x14ac:dyDescent="0.2">
      <c r="V47" s="4"/>
      <c r="W47" s="4"/>
      <c r="X47" s="4"/>
      <c r="Y47" s="4"/>
      <c r="Z47" s="4"/>
      <c r="AA47" s="4"/>
      <c r="AB47" s="4"/>
      <c r="AC47" s="4"/>
      <c r="AD47" s="4"/>
      <c r="AE47" s="4"/>
      <c r="AF47" s="4"/>
      <c r="AG47" s="4"/>
    </row>
    <row r="48" spans="8:33" x14ac:dyDescent="0.2">
      <c r="H48" s="286"/>
      <c r="I48" s="286"/>
      <c r="V48" s="4"/>
      <c r="W48" s="4"/>
      <c r="X48" s="4"/>
      <c r="Y48" s="4"/>
      <c r="Z48" s="4"/>
      <c r="AA48" s="4"/>
      <c r="AB48" s="4"/>
      <c r="AC48" s="4"/>
      <c r="AD48" s="4"/>
      <c r="AE48" s="4"/>
      <c r="AF48" s="4"/>
      <c r="AG48" s="4"/>
    </row>
    <row r="49" spans="21:33" x14ac:dyDescent="0.2">
      <c r="V49" s="4"/>
      <c r="W49" s="4"/>
      <c r="X49" s="4"/>
    </row>
    <row r="50" spans="21:33" s="93" customFormat="1" x14ac:dyDescent="0.2">
      <c r="U50" s="5"/>
      <c r="V50" s="5"/>
      <c r="W50" s="5"/>
      <c r="X50" s="5"/>
      <c r="Y50" s="5"/>
      <c r="Z50" s="5"/>
      <c r="AA50" s="5"/>
      <c r="AB50" s="5"/>
      <c r="AC50" s="5"/>
      <c r="AD50" s="5"/>
      <c r="AE50" s="5"/>
      <c r="AF50" s="5"/>
      <c r="AG50" s="5"/>
    </row>
    <row r="51" spans="21:33" x14ac:dyDescent="0.2">
      <c r="U51" s="5"/>
      <c r="V51" s="6"/>
      <c r="W51" s="6"/>
      <c r="X51" s="6"/>
      <c r="Y51" s="6"/>
      <c r="Z51" s="6"/>
      <c r="AA51" s="5"/>
      <c r="AB51" s="5"/>
      <c r="AC51" s="5"/>
      <c r="AD51" s="5"/>
      <c r="AE51" s="5"/>
      <c r="AF51" s="5"/>
      <c r="AG51" s="5"/>
    </row>
    <row r="52" spans="21:33" x14ac:dyDescent="0.2">
      <c r="U52" s="5"/>
      <c r="V52" s="6"/>
      <c r="W52" s="6"/>
      <c r="X52" s="6"/>
      <c r="Y52" s="6"/>
      <c r="Z52" s="6"/>
      <c r="AA52" s="5"/>
      <c r="AB52" s="5"/>
      <c r="AC52" s="5"/>
      <c r="AD52" s="5"/>
      <c r="AE52" s="5"/>
      <c r="AF52" s="5"/>
      <c r="AG52" s="5"/>
    </row>
    <row r="53" spans="21:33" x14ac:dyDescent="0.2">
      <c r="U53" s="5"/>
      <c r="V53" s="6"/>
      <c r="W53" s="6"/>
      <c r="X53" s="6"/>
      <c r="Y53" s="6"/>
      <c r="Z53" s="6"/>
      <c r="AA53" s="5"/>
      <c r="AB53" s="5"/>
      <c r="AC53" s="5"/>
      <c r="AD53" s="5"/>
      <c r="AE53" s="5"/>
      <c r="AF53" s="5"/>
      <c r="AG53" s="5"/>
    </row>
    <row r="54" spans="21:33" ht="15" x14ac:dyDescent="0.2">
      <c r="W54" s="7"/>
      <c r="X54" s="7"/>
      <c r="Y54" s="7"/>
      <c r="Z54" s="7"/>
      <c r="AA54" s="7"/>
    </row>
    <row r="61" spans="21:33" x14ac:dyDescent="0.2">
      <c r="V61" s="8"/>
      <c r="W61" s="8"/>
      <c r="X61" s="8"/>
      <c r="Y61" s="8"/>
      <c r="Z61" s="8"/>
    </row>
    <row r="64" spans="21:33" x14ac:dyDescent="0.2">
      <c r="V64" s="1"/>
      <c r="W64" s="1"/>
      <c r="X64" s="1"/>
      <c r="Y64" s="1"/>
      <c r="Z64" s="1"/>
      <c r="AA64" s="1"/>
      <c r="AB64" s="1"/>
      <c r="AC64" s="1"/>
      <c r="AD64" s="1"/>
      <c r="AE64" s="1"/>
      <c r="AF64" s="1"/>
      <c r="AG64" s="1"/>
    </row>
    <row r="65" spans="22:33" x14ac:dyDescent="0.2">
      <c r="V65" s="1"/>
      <c r="W65" s="1"/>
      <c r="X65" s="1"/>
      <c r="Y65" s="1"/>
      <c r="Z65" s="1"/>
      <c r="AA65" s="1"/>
      <c r="AB65" s="1"/>
      <c r="AC65" s="1"/>
      <c r="AD65" s="1"/>
      <c r="AE65" s="1"/>
      <c r="AF65" s="1"/>
      <c r="AG65" s="1"/>
    </row>
    <row r="66" spans="22:33" s="93" customFormat="1" x14ac:dyDescent="0.2">
      <c r="V66" s="1"/>
      <c r="W66" s="1"/>
      <c r="X66" s="1"/>
      <c r="Y66" s="1"/>
      <c r="Z66" s="1"/>
      <c r="AA66" s="1"/>
      <c r="AB66" s="1"/>
      <c r="AC66" s="1"/>
      <c r="AD66" s="1"/>
      <c r="AE66" s="1"/>
      <c r="AF66" s="1"/>
      <c r="AG66" s="1"/>
    </row>
    <row r="70" spans="22:33" x14ac:dyDescent="0.2">
      <c r="V70" s="1"/>
      <c r="W70" s="1"/>
      <c r="X70" s="1"/>
      <c r="Y70" s="1"/>
      <c r="Z70" s="1"/>
      <c r="AA70" s="1"/>
      <c r="AB70" s="1"/>
      <c r="AC70" s="1"/>
      <c r="AD70" s="1"/>
      <c r="AE70" s="1"/>
      <c r="AF70" s="1"/>
      <c r="AG70" s="1"/>
    </row>
    <row r="71" spans="22:33" x14ac:dyDescent="0.2">
      <c r="V71" s="1"/>
      <c r="W71" s="1"/>
      <c r="X71" s="1"/>
      <c r="Y71" s="1"/>
      <c r="Z71" s="1"/>
      <c r="AA71" s="1"/>
      <c r="AB71" s="1"/>
      <c r="AC71" s="1"/>
      <c r="AD71" s="1"/>
      <c r="AE71" s="1"/>
      <c r="AF71" s="1"/>
      <c r="AG71" s="1"/>
    </row>
    <row r="72" spans="22:33" x14ac:dyDescent="0.2">
      <c r="V72" s="1"/>
      <c r="W72" s="1"/>
      <c r="X72" s="1"/>
      <c r="Y72" s="1"/>
      <c r="Z72" s="1"/>
      <c r="AA72" s="1"/>
      <c r="AB72" s="1"/>
      <c r="AC72" s="1"/>
      <c r="AD72" s="1"/>
      <c r="AE72" s="1"/>
      <c r="AF72" s="1"/>
      <c r="AG72" s="1"/>
    </row>
  </sheetData>
  <printOptions horizontalCentered="1" verticalCentered="1"/>
  <pageMargins left="0.70866141732283472" right="0.70866141732283472" top="0.74803149606299213" bottom="0.74803149606299213" header="0.31496062992125984" footer="0.31496062992125984"/>
  <pageSetup paperSize="119" scale="71" orientation="portrait" r:id="rId1"/>
  <headerFooter>
    <oddFooter>&amp;C&amp;10 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O2:AH146"/>
  <sheetViews>
    <sheetView zoomScaleNormal="100" workbookViewId="0">
      <selection activeCell="I56" sqref="I56"/>
    </sheetView>
  </sheetViews>
  <sheetFormatPr baseColWidth="10" defaultRowHeight="14.25" x14ac:dyDescent="0.2"/>
  <cols>
    <col min="1" max="14" width="11" style="30"/>
    <col min="15" max="15" width="11" style="93"/>
    <col min="16" max="16" width="6.875" style="93" bestFit="1" customWidth="1"/>
    <col min="17" max="28" width="11" style="93"/>
    <col min="29" max="16384" width="11" style="30"/>
  </cols>
  <sheetData>
    <row r="2" spans="15:28" x14ac:dyDescent="0.2">
      <c r="Q2" s="93" t="s">
        <v>37</v>
      </c>
    </row>
    <row r="3" spans="15:28" x14ac:dyDescent="0.2">
      <c r="Q3" s="93" t="s">
        <v>25</v>
      </c>
      <c r="R3" s="93" t="s">
        <v>26</v>
      </c>
      <c r="S3" s="93" t="s">
        <v>27</v>
      </c>
      <c r="T3" s="93" t="s">
        <v>28</v>
      </c>
      <c r="U3" s="93" t="s">
        <v>29</v>
      </c>
      <c r="V3" s="93" t="s">
        <v>30</v>
      </c>
      <c r="W3" s="93" t="s">
        <v>31</v>
      </c>
      <c r="X3" s="93" t="s">
        <v>32</v>
      </c>
      <c r="Y3" s="93" t="s">
        <v>33</v>
      </c>
      <c r="Z3" s="93" t="s">
        <v>34</v>
      </c>
      <c r="AA3" s="93" t="s">
        <v>35</v>
      </c>
      <c r="AB3" s="93" t="s">
        <v>36</v>
      </c>
    </row>
    <row r="4" spans="15:28" x14ac:dyDescent="0.2">
      <c r="O4" s="93" t="s">
        <v>41</v>
      </c>
      <c r="P4" s="93">
        <v>2009</v>
      </c>
      <c r="Q4" s="2">
        <v>14.96895</v>
      </c>
      <c r="R4" s="2">
        <v>18.852096</v>
      </c>
      <c r="S4" s="2">
        <v>22.431362</v>
      </c>
      <c r="T4" s="2">
        <v>22.457754000000001</v>
      </c>
      <c r="U4" s="2">
        <v>21.414444</v>
      </c>
      <c r="V4" s="2">
        <v>17.678349000000001</v>
      </c>
      <c r="W4" s="2">
        <v>20.223638000000001</v>
      </c>
      <c r="X4" s="2">
        <v>31.671548000000001</v>
      </c>
      <c r="Y4" s="2">
        <v>25.104728999999999</v>
      </c>
      <c r="Z4" s="2">
        <v>26.39087</v>
      </c>
      <c r="AA4" s="2">
        <v>32.376876000000003</v>
      </c>
      <c r="AB4" s="2">
        <v>36.049036999999998</v>
      </c>
    </row>
    <row r="5" spans="15:28" x14ac:dyDescent="0.2">
      <c r="O5" s="93" t="s">
        <v>41</v>
      </c>
      <c r="P5" s="93">
        <v>2010</v>
      </c>
      <c r="Q5" s="2">
        <v>25.673940000000002</v>
      </c>
      <c r="R5" s="2">
        <v>38.562137999999997</v>
      </c>
      <c r="S5" s="2">
        <v>28.312339000000001</v>
      </c>
      <c r="T5" s="2">
        <v>28.687035999999999</v>
      </c>
      <c r="U5" s="2">
        <v>22.163761999999998</v>
      </c>
      <c r="V5" s="2">
        <v>15.685328999999999</v>
      </c>
      <c r="W5" s="2">
        <v>17.304590000000001</v>
      </c>
      <c r="X5" s="2">
        <v>20.033512999999999</v>
      </c>
      <c r="Y5" s="2">
        <v>21.606660000000002</v>
      </c>
      <c r="Z5" s="2">
        <v>24.549098999999998</v>
      </c>
      <c r="AA5" s="2">
        <v>21.493321000000002</v>
      </c>
      <c r="AB5" s="2">
        <v>26.852727999999999</v>
      </c>
    </row>
    <row r="6" spans="15:28" x14ac:dyDescent="0.2">
      <c r="O6" s="93" t="s">
        <v>41</v>
      </c>
      <c r="P6" s="93">
        <v>2011</v>
      </c>
      <c r="Q6" s="2">
        <v>15.910937000000001</v>
      </c>
      <c r="R6" s="2">
        <v>16.168987000000001</v>
      </c>
      <c r="S6" s="2">
        <v>16.314374000000001</v>
      </c>
      <c r="T6" s="2">
        <v>10.845896</v>
      </c>
      <c r="U6" s="2">
        <v>12.835717000000001</v>
      </c>
      <c r="V6" s="2">
        <v>12.552058000000001</v>
      </c>
      <c r="W6" s="2">
        <v>12.015444</v>
      </c>
      <c r="X6" s="2">
        <v>20.755624000000001</v>
      </c>
      <c r="Y6" s="2">
        <v>19.939882000000001</v>
      </c>
      <c r="Z6" s="2">
        <v>23.160741999999999</v>
      </c>
      <c r="AA6" s="2"/>
      <c r="AB6" s="2"/>
    </row>
    <row r="7" spans="15:28" x14ac:dyDescent="0.2">
      <c r="O7" s="93" t="s">
        <v>42</v>
      </c>
      <c r="P7" s="93">
        <v>2009</v>
      </c>
      <c r="Q7" s="2">
        <v>13.384342</v>
      </c>
      <c r="R7" s="2">
        <v>15.678588</v>
      </c>
      <c r="S7" s="2">
        <v>17.378713999999999</v>
      </c>
      <c r="T7" s="2">
        <v>17.205691000000002</v>
      </c>
      <c r="U7" s="2">
        <v>16.917663000000001</v>
      </c>
      <c r="V7" s="2">
        <v>14.418303</v>
      </c>
      <c r="W7" s="2">
        <v>14.931202000000001</v>
      </c>
      <c r="X7" s="2">
        <v>22.416734999999999</v>
      </c>
      <c r="Y7" s="2">
        <v>17.247928999999999</v>
      </c>
      <c r="Z7" s="2">
        <v>17.541606999999999</v>
      </c>
      <c r="AA7" s="2">
        <v>21.964699</v>
      </c>
      <c r="AB7" s="2">
        <v>22.125520000000002</v>
      </c>
    </row>
    <row r="8" spans="15:28" x14ac:dyDescent="0.2">
      <c r="O8" s="93" t="s">
        <v>42</v>
      </c>
      <c r="P8" s="93">
        <v>2010</v>
      </c>
      <c r="Q8" s="2">
        <v>17.285419999999998</v>
      </c>
      <c r="R8" s="2">
        <v>27.124827</v>
      </c>
      <c r="S8" s="2">
        <v>20.128147999999999</v>
      </c>
      <c r="T8" s="2">
        <v>20.906230999999998</v>
      </c>
      <c r="U8" s="2">
        <v>19.349125000000001</v>
      </c>
      <c r="V8" s="2">
        <v>14.827992999999999</v>
      </c>
      <c r="W8" s="2">
        <v>15.793384</v>
      </c>
      <c r="X8" s="2">
        <v>18.296516</v>
      </c>
      <c r="Y8" s="2">
        <v>19.218446</v>
      </c>
      <c r="Z8" s="2">
        <v>22.559501000000001</v>
      </c>
      <c r="AA8" s="2">
        <v>20.188305</v>
      </c>
      <c r="AB8" s="2">
        <v>27.577480999999999</v>
      </c>
    </row>
    <row r="9" spans="15:28" x14ac:dyDescent="0.2">
      <c r="O9" s="93" t="s">
        <v>42</v>
      </c>
      <c r="P9" s="93">
        <v>2011</v>
      </c>
      <c r="Q9" s="2">
        <v>15.71898</v>
      </c>
      <c r="R9" s="2">
        <v>15.385626999999999</v>
      </c>
      <c r="S9" s="2">
        <v>18.298686</v>
      </c>
      <c r="T9" s="2">
        <v>13.754424</v>
      </c>
      <c r="U9" s="2">
        <v>16.755897000000001</v>
      </c>
      <c r="V9" s="2">
        <v>16.371628000000001</v>
      </c>
      <c r="W9" s="2">
        <v>15.090611000000001</v>
      </c>
      <c r="X9" s="2">
        <v>25.247620999999999</v>
      </c>
      <c r="Y9" s="2">
        <v>22.260161</v>
      </c>
      <c r="Z9" s="2">
        <v>27.143509999999999</v>
      </c>
      <c r="AA9" s="2"/>
      <c r="AB9" s="2"/>
    </row>
    <row r="10" spans="15:28" x14ac:dyDescent="0.2">
      <c r="Q10" s="2"/>
      <c r="R10" s="2"/>
      <c r="S10" s="2"/>
      <c r="T10" s="2"/>
      <c r="U10" s="2"/>
      <c r="V10" s="4"/>
      <c r="W10" s="2"/>
      <c r="X10" s="2"/>
      <c r="Y10" s="2"/>
      <c r="Z10" s="2"/>
      <c r="AA10" s="2"/>
      <c r="AB10" s="2"/>
    </row>
    <row r="11" spans="15:28" x14ac:dyDescent="0.2">
      <c r="Q11" s="93" t="s">
        <v>39</v>
      </c>
      <c r="V11" s="1"/>
    </row>
    <row r="12" spans="15:28" x14ac:dyDescent="0.2">
      <c r="Q12" s="93" t="s">
        <v>19</v>
      </c>
    </row>
    <row r="13" spans="15:28" x14ac:dyDescent="0.2">
      <c r="Q13" s="93" t="s">
        <v>25</v>
      </c>
      <c r="R13" s="93" t="s">
        <v>26</v>
      </c>
      <c r="S13" s="93" t="s">
        <v>27</v>
      </c>
      <c r="T13" s="93" t="s">
        <v>28</v>
      </c>
      <c r="U13" s="93" t="s">
        <v>29</v>
      </c>
      <c r="V13" s="93" t="s">
        <v>30</v>
      </c>
      <c r="W13" s="93" t="s">
        <v>31</v>
      </c>
      <c r="X13" s="93" t="s">
        <v>32</v>
      </c>
      <c r="Y13" s="93" t="s">
        <v>33</v>
      </c>
      <c r="Z13" s="93" t="s">
        <v>34</v>
      </c>
      <c r="AA13" s="93" t="s">
        <v>35</v>
      </c>
      <c r="AB13" s="93" t="s">
        <v>36</v>
      </c>
    </row>
    <row r="14" spans="15:28" x14ac:dyDescent="0.2">
      <c r="P14" s="93">
        <v>2009</v>
      </c>
      <c r="Q14" s="4">
        <v>0.8941403371645974</v>
      </c>
      <c r="R14" s="4">
        <v>0.8316628559498106</v>
      </c>
      <c r="S14" s="4">
        <v>0.77475072623766661</v>
      </c>
      <c r="T14" s="4">
        <v>0.76613587449573095</v>
      </c>
      <c r="U14" s="4">
        <v>0.79001177896563657</v>
      </c>
      <c r="V14" s="4">
        <v>0.8155910373757187</v>
      </c>
      <c r="W14" s="4">
        <v>0.73830445343216689</v>
      </c>
      <c r="X14" s="4">
        <v>0.70778779111144163</v>
      </c>
      <c r="Y14" s="4">
        <v>0.68703904352044587</v>
      </c>
      <c r="Z14" s="4">
        <v>0.66468468072481124</v>
      </c>
      <c r="AA14" s="4">
        <v>0.67840699022351625</v>
      </c>
      <c r="AB14" s="4">
        <v>0.61376174903091041</v>
      </c>
    </row>
    <row r="15" spans="15:28" x14ac:dyDescent="0.2">
      <c r="P15" s="93">
        <v>2010</v>
      </c>
      <c r="Q15" s="4">
        <v>0.67326713391088389</v>
      </c>
      <c r="R15" s="4">
        <v>0.70340568253762281</v>
      </c>
      <c r="S15" s="4">
        <v>0.71093200741909734</v>
      </c>
      <c r="T15" s="4">
        <v>0.72876929495260501</v>
      </c>
      <c r="U15" s="4">
        <v>0.87300725391294143</v>
      </c>
      <c r="V15" s="4">
        <v>0.9453415353927227</v>
      </c>
      <c r="W15" s="4">
        <v>0.91267022217804628</v>
      </c>
      <c r="X15" s="4">
        <v>0.91329543650182576</v>
      </c>
      <c r="Y15" s="4">
        <v>0.88946861754662676</v>
      </c>
      <c r="Z15" s="4">
        <v>0.9189543371836173</v>
      </c>
      <c r="AA15" s="4">
        <v>0.93928271950156039</v>
      </c>
      <c r="AB15" s="4">
        <v>1.0269899207261177</v>
      </c>
    </row>
    <row r="16" spans="15:28" x14ac:dyDescent="0.2">
      <c r="P16" s="93">
        <v>2011</v>
      </c>
      <c r="Q16" s="4">
        <v>0.98793553138950896</v>
      </c>
      <c r="R16" s="4">
        <v>0.95155169584835453</v>
      </c>
      <c r="S16" s="4">
        <v>1.1216296745434424</v>
      </c>
      <c r="T16" s="4">
        <v>1.2681685312121747</v>
      </c>
      <c r="U16" s="4">
        <v>1.3054118441533107</v>
      </c>
      <c r="V16" s="4">
        <v>1.3042983070983261</v>
      </c>
      <c r="W16" s="4">
        <v>1.2559345289279364</v>
      </c>
      <c r="X16" s="4">
        <v>1.2164231246432291</v>
      </c>
      <c r="Y16" s="4">
        <v>1.1163637277291811</v>
      </c>
      <c r="Z16" s="4">
        <v>1.1719620209058932</v>
      </c>
      <c r="AA16" s="4"/>
      <c r="AB16" s="4"/>
    </row>
    <row r="17" spans="16:33" s="93" customFormat="1" x14ac:dyDescent="0.2">
      <c r="AC17" s="2"/>
      <c r="AD17" s="2"/>
      <c r="AE17" s="2"/>
      <c r="AF17" s="2"/>
      <c r="AG17" s="2"/>
    </row>
    <row r="18" spans="16:33" x14ac:dyDescent="0.2">
      <c r="Q18" s="93" t="s">
        <v>19</v>
      </c>
    </row>
    <row r="19" spans="16:33" x14ac:dyDescent="0.2">
      <c r="Q19" s="93" t="s">
        <v>25</v>
      </c>
      <c r="R19" s="93" t="s">
        <v>26</v>
      </c>
      <c r="S19" s="93" t="s">
        <v>27</v>
      </c>
      <c r="T19" s="93" t="s">
        <v>28</v>
      </c>
      <c r="U19" s="93" t="s">
        <v>29</v>
      </c>
      <c r="V19" s="93" t="s">
        <v>30</v>
      </c>
      <c r="W19" s="93" t="s">
        <v>31</v>
      </c>
      <c r="X19" s="93" t="s">
        <v>32</v>
      </c>
      <c r="Y19" s="93" t="s">
        <v>33</v>
      </c>
      <c r="Z19" s="93" t="s">
        <v>34</v>
      </c>
      <c r="AA19" s="93" t="s">
        <v>35</v>
      </c>
      <c r="AB19" s="93" t="s">
        <v>36</v>
      </c>
    </row>
    <row r="20" spans="16:33" x14ac:dyDescent="0.2">
      <c r="P20" s="93">
        <v>2009</v>
      </c>
      <c r="Q20" s="1">
        <v>557.05837145691578</v>
      </c>
      <c r="R20" s="1">
        <v>503.98769070558524</v>
      </c>
      <c r="S20" s="1">
        <v>459.37294810809965</v>
      </c>
      <c r="T20" s="1">
        <v>446.79511928842032</v>
      </c>
      <c r="U20" s="1">
        <v>446.92546359643995</v>
      </c>
      <c r="V20" s="1">
        <v>451.08709095176255</v>
      </c>
      <c r="W20" s="1">
        <v>398.99449272381162</v>
      </c>
      <c r="X20" s="1">
        <v>387.07498720302522</v>
      </c>
      <c r="Y20" s="1">
        <v>377.23252762577124</v>
      </c>
      <c r="Z20" s="1">
        <v>362.80483928002377</v>
      </c>
      <c r="AA20" s="1">
        <v>344.48150149569705</v>
      </c>
      <c r="AB20" s="1">
        <v>307.77082905155004</v>
      </c>
    </row>
    <row r="21" spans="16:33" x14ac:dyDescent="0.2">
      <c r="P21" s="93">
        <v>2010</v>
      </c>
      <c r="Q21" s="1">
        <v>337.07792326382315</v>
      </c>
      <c r="R21" s="1">
        <v>374.60573029223639</v>
      </c>
      <c r="S21" s="1">
        <v>371.93118900137495</v>
      </c>
      <c r="T21" s="1">
        <v>379.41187033822524</v>
      </c>
      <c r="U21" s="1">
        <v>465.49619785891952</v>
      </c>
      <c r="V21" s="1">
        <v>507.33644179921248</v>
      </c>
      <c r="W21" s="1">
        <v>485.28501053651081</v>
      </c>
      <c r="X21" s="1">
        <v>465.15963171910988</v>
      </c>
      <c r="Y21" s="1">
        <v>439.33523426480537</v>
      </c>
      <c r="Z21" s="1">
        <v>444.81065737035811</v>
      </c>
      <c r="AA21" s="1">
        <v>453.03484126999263</v>
      </c>
      <c r="AB21" s="1">
        <v>487.59427456234613</v>
      </c>
    </row>
    <row r="22" spans="16:33" x14ac:dyDescent="0.2">
      <c r="P22" s="93">
        <v>2011</v>
      </c>
      <c r="Q22" s="1">
        <v>483.53516648328127</v>
      </c>
      <c r="R22" s="1">
        <v>452.64362619810379</v>
      </c>
      <c r="S22" s="1">
        <v>537.98967339476212</v>
      </c>
      <c r="T22" s="1">
        <v>597.71319213092215</v>
      </c>
      <c r="U22" s="1">
        <v>610.58028186582806</v>
      </c>
      <c r="V22" s="1">
        <v>612.25066833502524</v>
      </c>
      <c r="W22" s="1">
        <v>581.42233082189887</v>
      </c>
      <c r="X22" s="1">
        <v>567.81415035221289</v>
      </c>
      <c r="Y22" s="1">
        <v>539.97397146532762</v>
      </c>
      <c r="Z22" s="8">
        <v>599.73984457838174</v>
      </c>
      <c r="AA22" s="1"/>
      <c r="AB22" s="1"/>
    </row>
    <row r="23" spans="16:33" x14ac:dyDescent="0.2">
      <c r="Q23" s="3"/>
      <c r="R23" s="3"/>
      <c r="S23" s="3"/>
      <c r="T23" s="3"/>
      <c r="U23" s="3"/>
      <c r="V23" s="3"/>
      <c r="W23" s="3"/>
      <c r="X23" s="3"/>
      <c r="Y23" s="3"/>
      <c r="Z23" s="3"/>
      <c r="AA23" s="3"/>
      <c r="AB23" s="3"/>
    </row>
    <row r="24" spans="16:33" x14ac:dyDescent="0.2">
      <c r="Q24" s="2"/>
      <c r="R24" s="2"/>
      <c r="S24" s="2"/>
      <c r="T24" s="2"/>
      <c r="U24" s="2"/>
      <c r="V24" s="2"/>
      <c r="W24" s="2"/>
      <c r="X24" s="2"/>
      <c r="Y24" s="2"/>
      <c r="Z24" s="2"/>
      <c r="AA24" s="2"/>
      <c r="AB24" s="2"/>
    </row>
    <row r="25" spans="16:33" x14ac:dyDescent="0.2">
      <c r="Q25" s="2"/>
      <c r="R25" s="2"/>
      <c r="S25" s="2"/>
      <c r="T25" s="2"/>
      <c r="U25" s="2"/>
      <c r="V25" s="2"/>
      <c r="W25" s="2"/>
      <c r="X25" s="2"/>
      <c r="Y25" s="2"/>
      <c r="Z25" s="2"/>
      <c r="AA25" s="2"/>
      <c r="AB25" s="2"/>
    </row>
    <row r="26" spans="16:33" x14ac:dyDescent="0.2">
      <c r="Q26" s="3"/>
      <c r="R26" s="3"/>
      <c r="S26" s="3"/>
      <c r="T26" s="3"/>
      <c r="U26" s="3"/>
      <c r="V26" s="3"/>
      <c r="W26" s="3"/>
      <c r="X26" s="3"/>
      <c r="Y26" s="3"/>
      <c r="Z26" s="3"/>
      <c r="AA26" s="3"/>
      <c r="AB26" s="3"/>
    </row>
    <row r="27" spans="16:33" x14ac:dyDescent="0.2">
      <c r="Q27" s="2"/>
      <c r="R27" s="2"/>
      <c r="S27" s="2"/>
      <c r="T27" s="2"/>
      <c r="U27" s="2"/>
      <c r="V27" s="2"/>
      <c r="W27" s="2"/>
      <c r="X27" s="2"/>
      <c r="Y27" s="2"/>
      <c r="Z27" s="2"/>
      <c r="AA27" s="2"/>
      <c r="AB27" s="2"/>
    </row>
    <row r="28" spans="16:33" x14ac:dyDescent="0.2">
      <c r="Q28" s="2"/>
      <c r="R28" s="2"/>
      <c r="S28" s="2"/>
      <c r="T28" s="2"/>
      <c r="U28" s="2"/>
      <c r="V28" s="2"/>
      <c r="W28" s="2"/>
      <c r="X28" s="2"/>
      <c r="Y28" s="2"/>
      <c r="Z28" s="2"/>
      <c r="AA28" s="2"/>
      <c r="AB28" s="2"/>
    </row>
    <row r="34" spans="16:34" s="93" customFormat="1" x14ac:dyDescent="0.2">
      <c r="P34" s="276"/>
      <c r="Q34" s="276"/>
      <c r="R34" s="276"/>
      <c r="S34" s="276"/>
      <c r="T34" s="276"/>
      <c r="U34" s="276"/>
      <c r="V34" s="276"/>
      <c r="W34" s="276"/>
      <c r="X34" s="276"/>
      <c r="Y34" s="276"/>
      <c r="Z34" s="276"/>
      <c r="AA34" s="276"/>
      <c r="AB34" s="276"/>
      <c r="AC34" s="277"/>
      <c r="AD34" s="277"/>
      <c r="AE34" s="277"/>
      <c r="AF34" s="277"/>
      <c r="AG34" s="277"/>
      <c r="AH34" s="276"/>
    </row>
    <row r="35" spans="16:34" x14ac:dyDescent="0.2">
      <c r="P35" s="276"/>
      <c r="Q35" s="276"/>
      <c r="R35" s="276"/>
      <c r="S35" s="276"/>
      <c r="T35" s="276"/>
      <c r="U35" s="276"/>
      <c r="V35" s="276"/>
      <c r="W35" s="276"/>
      <c r="X35" s="276"/>
      <c r="Y35" s="276"/>
      <c r="Z35" s="276"/>
      <c r="AA35" s="276"/>
      <c r="AB35" s="276"/>
      <c r="AC35" s="276"/>
      <c r="AD35" s="276"/>
      <c r="AE35" s="276"/>
      <c r="AF35" s="276"/>
      <c r="AG35" s="276"/>
      <c r="AH35" s="276"/>
    </row>
    <row r="36" spans="16:34" x14ac:dyDescent="0.2">
      <c r="P36" s="276"/>
      <c r="Q36" s="278"/>
      <c r="R36" s="278"/>
      <c r="S36" s="278"/>
      <c r="T36" s="278"/>
      <c r="U36" s="278"/>
      <c r="V36" s="278"/>
      <c r="W36" s="278"/>
      <c r="X36" s="278"/>
      <c r="Y36" s="278"/>
      <c r="Z36" s="278"/>
      <c r="AA36" s="278"/>
      <c r="AB36" s="278"/>
      <c r="AC36" s="276"/>
      <c r="AD36" s="276"/>
      <c r="AE36" s="276"/>
      <c r="AF36" s="276"/>
      <c r="AG36" s="276"/>
      <c r="AH36" s="276"/>
    </row>
    <row r="37" spans="16:34" x14ac:dyDescent="0.2">
      <c r="P37" s="276"/>
      <c r="Q37" s="278"/>
      <c r="R37" s="278"/>
      <c r="S37" s="278"/>
      <c r="T37" s="278"/>
      <c r="U37" s="278"/>
      <c r="V37" s="278"/>
      <c r="W37" s="278"/>
      <c r="X37" s="278"/>
      <c r="Y37" s="278"/>
      <c r="Z37" s="278"/>
      <c r="AA37" s="278"/>
      <c r="AB37" s="278"/>
      <c r="AC37" s="276"/>
      <c r="AD37" s="276"/>
      <c r="AE37" s="276"/>
      <c r="AF37" s="276"/>
      <c r="AG37" s="276"/>
      <c r="AH37" s="276"/>
    </row>
    <row r="38" spans="16:34" x14ac:dyDescent="0.2">
      <c r="P38" s="276"/>
      <c r="Q38" s="278"/>
      <c r="R38" s="278"/>
      <c r="S38" s="278"/>
      <c r="T38" s="278"/>
      <c r="U38" s="278"/>
      <c r="V38" s="278"/>
      <c r="W38" s="278"/>
      <c r="X38" s="278"/>
      <c r="Y38" s="278"/>
      <c r="Z38" s="278"/>
      <c r="AA38" s="278"/>
      <c r="AB38" s="278"/>
      <c r="AC38" s="276"/>
      <c r="AD38" s="276"/>
      <c r="AE38" s="276"/>
      <c r="AF38" s="276"/>
      <c r="AG38" s="276"/>
      <c r="AH38" s="276"/>
    </row>
    <row r="39" spans="16:34" x14ac:dyDescent="0.2">
      <c r="P39" s="276"/>
      <c r="Q39" s="276"/>
      <c r="R39" s="276"/>
      <c r="S39" s="276"/>
      <c r="T39" s="276"/>
      <c r="U39" s="276"/>
      <c r="V39" s="276"/>
      <c r="W39" s="276"/>
      <c r="X39" s="276"/>
      <c r="Y39" s="276"/>
      <c r="Z39" s="276"/>
      <c r="AA39" s="276"/>
      <c r="AB39" s="276"/>
      <c r="AC39" s="276"/>
      <c r="AD39" s="276"/>
      <c r="AE39" s="276"/>
      <c r="AF39" s="276"/>
      <c r="AG39" s="276"/>
      <c r="AH39" s="276"/>
    </row>
    <row r="40" spans="16:34" x14ac:dyDescent="0.2">
      <c r="P40" s="276"/>
      <c r="Q40" s="276"/>
      <c r="R40" s="276"/>
      <c r="S40" s="276"/>
      <c r="T40" s="276"/>
      <c r="U40" s="276"/>
      <c r="V40" s="276"/>
      <c r="W40" s="276"/>
      <c r="X40" s="276"/>
      <c r="Y40" s="276"/>
      <c r="Z40" s="276"/>
      <c r="AA40" s="276"/>
      <c r="AB40" s="276"/>
      <c r="AC40" s="276"/>
      <c r="AD40" s="276"/>
      <c r="AE40" s="276"/>
      <c r="AF40" s="276"/>
      <c r="AG40" s="276"/>
      <c r="AH40" s="276"/>
    </row>
    <row r="41" spans="16:34" x14ac:dyDescent="0.2">
      <c r="P41" s="276"/>
      <c r="Q41" s="276"/>
      <c r="R41" s="276"/>
      <c r="S41" s="276"/>
      <c r="T41" s="276"/>
      <c r="U41" s="276"/>
      <c r="V41" s="276"/>
      <c r="W41" s="276"/>
      <c r="X41" s="276"/>
      <c r="Y41" s="276"/>
      <c r="Z41" s="276"/>
      <c r="AA41" s="276"/>
      <c r="AB41" s="276"/>
      <c r="AC41" s="276"/>
      <c r="AD41" s="276"/>
      <c r="AE41" s="276"/>
      <c r="AF41" s="276"/>
      <c r="AG41" s="276"/>
      <c r="AH41" s="276"/>
    </row>
    <row r="42" spans="16:34" x14ac:dyDescent="0.2">
      <c r="P42" s="276"/>
      <c r="Q42" s="276"/>
      <c r="R42" s="276"/>
      <c r="S42" s="276"/>
      <c r="T42" s="276"/>
      <c r="U42" s="276"/>
      <c r="V42" s="276"/>
      <c r="W42" s="276"/>
      <c r="X42" s="276"/>
      <c r="Y42" s="276"/>
      <c r="Z42" s="276"/>
      <c r="AA42" s="276"/>
      <c r="AB42" s="276"/>
      <c r="AC42" s="276"/>
      <c r="AD42" s="276"/>
      <c r="AE42" s="276"/>
      <c r="AF42" s="276"/>
      <c r="AG42" s="276"/>
      <c r="AH42" s="276"/>
    </row>
    <row r="43" spans="16:34" x14ac:dyDescent="0.2">
      <c r="P43" s="276"/>
      <c r="Q43" s="276"/>
      <c r="R43" s="276"/>
      <c r="S43" s="276"/>
      <c r="T43" s="276"/>
      <c r="U43" s="276"/>
      <c r="V43" s="276"/>
      <c r="W43" s="276"/>
      <c r="X43" s="276"/>
      <c r="Y43" s="276"/>
      <c r="Z43" s="276"/>
      <c r="AA43" s="276"/>
      <c r="AB43" s="276"/>
      <c r="AC43" s="276"/>
      <c r="AD43" s="276"/>
      <c r="AE43" s="276"/>
      <c r="AF43" s="276"/>
      <c r="AG43" s="276"/>
      <c r="AH43" s="276"/>
    </row>
    <row r="44" spans="16:34" x14ac:dyDescent="0.2">
      <c r="P44" s="276"/>
      <c r="Q44" s="276"/>
      <c r="R44" s="276"/>
      <c r="S44" s="276"/>
      <c r="T44" s="276"/>
      <c r="U44" s="276"/>
      <c r="V44" s="276"/>
      <c r="W44" s="276"/>
      <c r="X44" s="276"/>
      <c r="Y44" s="276"/>
      <c r="Z44" s="276"/>
      <c r="AA44" s="276"/>
      <c r="AB44" s="276"/>
      <c r="AC44" s="276"/>
      <c r="AD44" s="276"/>
      <c r="AE44" s="276"/>
      <c r="AF44" s="276"/>
      <c r="AG44" s="276"/>
      <c r="AH44" s="276"/>
    </row>
    <row r="45" spans="16:34" x14ac:dyDescent="0.2">
      <c r="P45" s="276"/>
      <c r="Q45" s="276"/>
      <c r="R45" s="276"/>
      <c r="S45" s="276"/>
      <c r="T45" s="276"/>
      <c r="U45" s="276"/>
      <c r="V45" s="276"/>
      <c r="W45" s="276"/>
      <c r="X45" s="276"/>
      <c r="Y45" s="276"/>
      <c r="Z45" s="276"/>
      <c r="AA45" s="276"/>
      <c r="AB45" s="276"/>
      <c r="AC45" s="276"/>
      <c r="AD45" s="276"/>
      <c r="AE45" s="276"/>
      <c r="AF45" s="276"/>
      <c r="AG45" s="276"/>
      <c r="AH45" s="276"/>
    </row>
    <row r="46" spans="16:34" x14ac:dyDescent="0.2">
      <c r="P46" s="276"/>
      <c r="Q46" s="278"/>
      <c r="R46" s="278"/>
      <c r="S46" s="278"/>
      <c r="T46" s="278"/>
      <c r="U46" s="278"/>
      <c r="V46" s="278"/>
      <c r="W46" s="278"/>
      <c r="X46" s="278"/>
      <c r="Y46" s="278"/>
      <c r="Z46" s="278"/>
      <c r="AA46" s="278"/>
      <c r="AB46" s="278"/>
      <c r="AC46" s="276"/>
      <c r="AD46" s="276"/>
      <c r="AE46" s="276"/>
      <c r="AF46" s="276"/>
      <c r="AG46" s="276"/>
      <c r="AH46" s="276"/>
    </row>
    <row r="47" spans="16:34" x14ac:dyDescent="0.2">
      <c r="P47" s="276"/>
      <c r="Q47" s="278"/>
      <c r="R47" s="278"/>
      <c r="S47" s="278"/>
      <c r="T47" s="278"/>
      <c r="U47" s="278"/>
      <c r="V47" s="278"/>
      <c r="W47" s="278"/>
      <c r="X47" s="278"/>
      <c r="Y47" s="278"/>
      <c r="Z47" s="278"/>
      <c r="AA47" s="278"/>
      <c r="AB47" s="278"/>
      <c r="AC47" s="276"/>
      <c r="AD47" s="276"/>
      <c r="AE47" s="276"/>
      <c r="AF47" s="276"/>
      <c r="AG47" s="276"/>
      <c r="AH47" s="276"/>
    </row>
    <row r="48" spans="16:34" x14ac:dyDescent="0.2">
      <c r="P48" s="276"/>
      <c r="Q48" s="278"/>
      <c r="R48" s="278"/>
      <c r="S48" s="278"/>
      <c r="T48" s="278"/>
      <c r="U48" s="278"/>
      <c r="V48" s="278"/>
      <c r="W48" s="278"/>
      <c r="X48" s="278"/>
      <c r="Y48" s="278"/>
      <c r="Z48" s="278"/>
      <c r="AA48" s="278"/>
      <c r="AB48" s="278"/>
      <c r="AC48" s="276"/>
      <c r="AD48" s="276"/>
      <c r="AE48" s="276"/>
      <c r="AF48" s="276"/>
      <c r="AG48" s="276"/>
      <c r="AH48" s="276"/>
    </row>
    <row r="49" spans="16:34" x14ac:dyDescent="0.2">
      <c r="P49" s="276"/>
      <c r="Q49" s="278"/>
      <c r="R49" s="278"/>
      <c r="S49" s="278"/>
      <c r="T49" s="276"/>
      <c r="U49" s="276"/>
      <c r="V49" s="276"/>
      <c r="W49" s="276"/>
      <c r="X49" s="276"/>
      <c r="Y49" s="276"/>
      <c r="Z49" s="276"/>
      <c r="AA49" s="276"/>
      <c r="AB49" s="276"/>
      <c r="AC49" s="276"/>
      <c r="AD49" s="276"/>
      <c r="AE49" s="276"/>
      <c r="AF49" s="276"/>
      <c r="AG49" s="276"/>
      <c r="AH49" s="276"/>
    </row>
    <row r="50" spans="16:34" x14ac:dyDescent="0.2">
      <c r="P50" s="276"/>
      <c r="Q50" s="276"/>
      <c r="R50" s="276"/>
      <c r="S50" s="276"/>
      <c r="T50" s="276"/>
      <c r="U50" s="276"/>
      <c r="V50" s="276"/>
      <c r="W50" s="276"/>
      <c r="X50" s="276"/>
      <c r="Y50" s="276"/>
      <c r="Z50" s="276"/>
      <c r="AA50" s="276"/>
      <c r="AB50" s="276"/>
      <c r="AC50" s="276"/>
      <c r="AD50" s="276"/>
      <c r="AE50" s="276"/>
      <c r="AF50" s="276"/>
      <c r="AG50" s="276"/>
      <c r="AH50" s="276"/>
    </row>
    <row r="51" spans="16:34" s="93" customFormat="1" x14ac:dyDescent="0.2">
      <c r="P51" s="276"/>
      <c r="Q51" s="279"/>
      <c r="R51" s="279"/>
      <c r="S51" s="279"/>
      <c r="T51" s="279"/>
      <c r="U51" s="279"/>
      <c r="V51" s="276"/>
      <c r="W51" s="276"/>
      <c r="X51" s="276"/>
      <c r="Y51" s="276"/>
      <c r="Z51" s="276"/>
      <c r="AA51" s="276"/>
      <c r="AB51" s="276"/>
      <c r="AC51" s="277"/>
      <c r="AD51" s="277"/>
      <c r="AE51" s="277"/>
      <c r="AF51" s="277"/>
      <c r="AG51" s="277"/>
      <c r="AH51" s="276"/>
    </row>
    <row r="52" spans="16:34" x14ac:dyDescent="0.2">
      <c r="P52" s="276"/>
      <c r="Q52" s="279"/>
      <c r="R52" s="279"/>
      <c r="S52" s="279"/>
      <c r="T52" s="279"/>
      <c r="U52" s="279"/>
      <c r="V52" s="276"/>
      <c r="W52" s="276"/>
      <c r="X52" s="276"/>
      <c r="Y52" s="276"/>
      <c r="Z52" s="276"/>
      <c r="AA52" s="276"/>
      <c r="AB52" s="276"/>
      <c r="AC52" s="276"/>
      <c r="AD52" s="276"/>
      <c r="AE52" s="276"/>
      <c r="AF52" s="276"/>
      <c r="AG52" s="276"/>
      <c r="AH52" s="276"/>
    </row>
    <row r="53" spans="16:34" x14ac:dyDescent="0.2">
      <c r="P53" s="276"/>
      <c r="Q53" s="279"/>
      <c r="R53" s="279"/>
      <c r="S53" s="279"/>
      <c r="T53" s="279"/>
      <c r="U53" s="279"/>
      <c r="V53" s="276"/>
      <c r="W53" s="276"/>
      <c r="X53" s="276"/>
      <c r="Y53" s="276"/>
      <c r="Z53" s="276"/>
      <c r="AA53" s="276"/>
      <c r="AB53" s="276"/>
      <c r="AC53" s="276"/>
      <c r="AD53" s="276"/>
      <c r="AE53" s="276"/>
      <c r="AF53" s="276"/>
      <c r="AG53" s="276"/>
      <c r="AH53" s="276"/>
    </row>
    <row r="54" spans="16:34" ht="15" x14ac:dyDescent="0.2">
      <c r="P54" s="276"/>
      <c r="Q54" s="276"/>
      <c r="R54" s="280"/>
      <c r="S54" s="280"/>
      <c r="T54" s="280"/>
      <c r="U54" s="280"/>
      <c r="V54" s="280"/>
      <c r="W54" s="276"/>
      <c r="X54" s="276"/>
      <c r="Y54" s="276"/>
      <c r="Z54" s="276"/>
      <c r="AA54" s="276"/>
      <c r="AB54" s="276"/>
      <c r="AC54" s="276"/>
      <c r="AD54" s="276"/>
      <c r="AE54" s="276"/>
      <c r="AF54" s="276"/>
      <c r="AG54" s="276"/>
      <c r="AH54" s="276"/>
    </row>
    <row r="55" spans="16:34" x14ac:dyDescent="0.2">
      <c r="P55" s="276"/>
      <c r="Q55" s="276"/>
      <c r="R55" s="276"/>
      <c r="S55" s="276"/>
      <c r="T55" s="276"/>
      <c r="U55" s="276"/>
      <c r="V55" s="276"/>
      <c r="W55" s="276"/>
      <c r="X55" s="276"/>
      <c r="Y55" s="276"/>
      <c r="Z55" s="276"/>
      <c r="AA55" s="276"/>
      <c r="AB55" s="276"/>
      <c r="AC55" s="276"/>
      <c r="AD55" s="276"/>
      <c r="AE55" s="276"/>
      <c r="AF55" s="276"/>
      <c r="AG55" s="276"/>
      <c r="AH55" s="276"/>
    </row>
    <row r="56" spans="16:34" x14ac:dyDescent="0.2">
      <c r="P56" s="276"/>
      <c r="Q56" s="276"/>
      <c r="R56" s="276"/>
      <c r="S56" s="276"/>
      <c r="T56" s="276"/>
      <c r="U56" s="276"/>
      <c r="V56" s="276"/>
      <c r="W56" s="276"/>
      <c r="X56" s="276"/>
      <c r="Y56" s="276"/>
      <c r="Z56" s="276"/>
      <c r="AA56" s="276"/>
      <c r="AB56" s="276"/>
      <c r="AC56" s="276"/>
      <c r="AD56" s="276"/>
      <c r="AE56" s="276"/>
      <c r="AF56" s="276"/>
      <c r="AG56" s="276"/>
      <c r="AH56" s="276"/>
    </row>
    <row r="57" spans="16:34" x14ac:dyDescent="0.2">
      <c r="P57" s="276"/>
      <c r="Q57" s="276"/>
      <c r="R57" s="276"/>
      <c r="S57" s="276"/>
      <c r="T57" s="276"/>
      <c r="U57" s="276"/>
      <c r="V57" s="276"/>
      <c r="W57" s="276"/>
      <c r="X57" s="276"/>
      <c r="Y57" s="276"/>
      <c r="Z57" s="276"/>
      <c r="AA57" s="276"/>
      <c r="AB57" s="276"/>
      <c r="AC57" s="276"/>
      <c r="AD57" s="276"/>
      <c r="AE57" s="276"/>
      <c r="AF57" s="276"/>
      <c r="AG57" s="276"/>
      <c r="AH57" s="276"/>
    </row>
    <row r="58" spans="16:34" x14ac:dyDescent="0.2">
      <c r="P58" s="276"/>
      <c r="Q58" s="281"/>
      <c r="R58" s="281"/>
      <c r="S58" s="281"/>
      <c r="T58" s="281"/>
      <c r="U58" s="281"/>
      <c r="V58" s="281"/>
      <c r="W58" s="281"/>
      <c r="X58" s="281"/>
      <c r="Y58" s="281"/>
      <c r="Z58" s="281"/>
      <c r="AA58" s="281"/>
      <c r="AB58" s="281"/>
      <c r="AC58" s="276"/>
      <c r="AD58" s="276"/>
      <c r="AE58" s="276"/>
      <c r="AF58" s="276"/>
      <c r="AG58" s="276"/>
      <c r="AH58" s="276"/>
    </row>
    <row r="59" spans="16:34" x14ac:dyDescent="0.2">
      <c r="P59" s="276"/>
      <c r="Q59" s="281"/>
      <c r="R59" s="281"/>
      <c r="S59" s="281"/>
      <c r="T59" s="281"/>
      <c r="U59" s="281"/>
      <c r="V59" s="281"/>
      <c r="W59" s="281"/>
      <c r="X59" s="281"/>
      <c r="Y59" s="281"/>
      <c r="Z59" s="281"/>
      <c r="AA59" s="281"/>
      <c r="AB59" s="281"/>
      <c r="AC59" s="276"/>
      <c r="AD59" s="276"/>
      <c r="AE59" s="276"/>
      <c r="AF59" s="276"/>
      <c r="AG59" s="276"/>
      <c r="AH59" s="276"/>
    </row>
    <row r="60" spans="16:34" x14ac:dyDescent="0.2">
      <c r="P60" s="276"/>
      <c r="Q60" s="281"/>
      <c r="R60" s="281"/>
      <c r="S60" s="281"/>
      <c r="T60" s="281"/>
      <c r="U60" s="281"/>
      <c r="V60" s="281"/>
      <c r="W60" s="281"/>
      <c r="X60" s="281"/>
      <c r="Y60" s="281"/>
      <c r="Z60" s="281"/>
      <c r="AA60" s="281"/>
      <c r="AB60" s="281"/>
      <c r="AC60" s="276"/>
      <c r="AD60" s="276"/>
      <c r="AE60" s="276"/>
      <c r="AF60" s="276"/>
      <c r="AG60" s="276"/>
      <c r="AH60" s="276"/>
    </row>
    <row r="61" spans="16:34" x14ac:dyDescent="0.2">
      <c r="P61" s="276"/>
      <c r="Q61" s="282"/>
      <c r="R61" s="282"/>
      <c r="S61" s="282"/>
      <c r="T61" s="282"/>
      <c r="U61" s="282"/>
      <c r="V61" s="276"/>
      <c r="W61" s="276"/>
      <c r="X61" s="276"/>
      <c r="Y61" s="276"/>
      <c r="Z61" s="276"/>
      <c r="AA61" s="276"/>
      <c r="AB61" s="276"/>
      <c r="AC61" s="276"/>
      <c r="AD61" s="276"/>
      <c r="AE61" s="276"/>
      <c r="AF61" s="276"/>
      <c r="AG61" s="276"/>
      <c r="AH61" s="276"/>
    </row>
    <row r="62" spans="16:34" x14ac:dyDescent="0.2">
      <c r="P62" s="276"/>
      <c r="Q62" s="276"/>
      <c r="R62" s="276"/>
      <c r="S62" s="276"/>
      <c r="T62" s="276"/>
      <c r="U62" s="276"/>
      <c r="V62" s="276"/>
      <c r="W62" s="276"/>
      <c r="X62" s="276"/>
      <c r="Y62" s="276"/>
      <c r="Z62" s="276"/>
      <c r="AA62" s="276"/>
      <c r="AB62" s="276"/>
      <c r="AC62" s="276"/>
      <c r="AD62" s="276"/>
      <c r="AE62" s="276"/>
      <c r="AF62" s="276"/>
      <c r="AG62" s="276"/>
      <c r="AH62" s="276"/>
    </row>
    <row r="63" spans="16:34" x14ac:dyDescent="0.2">
      <c r="P63" s="276"/>
      <c r="Q63" s="276"/>
      <c r="R63" s="276"/>
      <c r="S63" s="276"/>
      <c r="T63" s="276"/>
      <c r="U63" s="276"/>
      <c r="V63" s="276"/>
      <c r="W63" s="276"/>
      <c r="X63" s="276"/>
      <c r="Y63" s="276"/>
      <c r="Z63" s="276"/>
      <c r="AA63" s="276"/>
      <c r="AB63" s="276"/>
      <c r="AC63" s="276"/>
      <c r="AD63" s="276"/>
      <c r="AE63" s="276"/>
      <c r="AF63" s="276"/>
      <c r="AG63" s="276"/>
      <c r="AH63" s="276"/>
    </row>
    <row r="64" spans="16:34" x14ac:dyDescent="0.2">
      <c r="P64" s="276"/>
      <c r="Q64" s="276"/>
      <c r="R64" s="276"/>
      <c r="S64" s="276"/>
      <c r="T64" s="276"/>
      <c r="U64" s="276"/>
      <c r="V64" s="276"/>
      <c r="W64" s="276"/>
      <c r="X64" s="276"/>
      <c r="Y64" s="276"/>
      <c r="Z64" s="276"/>
      <c r="AA64" s="276"/>
      <c r="AB64" s="276"/>
      <c r="AC64" s="276"/>
      <c r="AD64" s="276"/>
      <c r="AE64" s="276"/>
      <c r="AF64" s="276"/>
      <c r="AG64" s="276"/>
      <c r="AH64" s="276"/>
    </row>
    <row r="65" spans="16:34" x14ac:dyDescent="0.2">
      <c r="P65" s="276"/>
      <c r="Q65" s="276"/>
      <c r="R65" s="276"/>
      <c r="S65" s="276"/>
      <c r="T65" s="276"/>
      <c r="U65" s="276"/>
      <c r="V65" s="276"/>
      <c r="W65" s="276"/>
      <c r="X65" s="276"/>
      <c r="Y65" s="276"/>
      <c r="Z65" s="276"/>
      <c r="AA65" s="276"/>
      <c r="AB65" s="276"/>
      <c r="AC65" s="276"/>
      <c r="AD65" s="276"/>
      <c r="AE65" s="276"/>
      <c r="AF65" s="276"/>
      <c r="AG65" s="276"/>
      <c r="AH65" s="276"/>
    </row>
    <row r="66" spans="16:34" x14ac:dyDescent="0.2">
      <c r="P66" s="276"/>
      <c r="Q66" s="276"/>
      <c r="R66" s="276"/>
      <c r="S66" s="276"/>
      <c r="T66" s="276"/>
      <c r="U66" s="276"/>
      <c r="V66" s="276"/>
      <c r="W66" s="276"/>
      <c r="X66" s="276"/>
      <c r="Y66" s="276"/>
      <c r="Z66" s="276"/>
      <c r="AA66" s="276"/>
      <c r="AB66" s="276"/>
      <c r="AC66" s="276"/>
      <c r="AD66" s="276"/>
      <c r="AE66" s="276"/>
      <c r="AF66" s="276"/>
      <c r="AG66" s="276"/>
      <c r="AH66" s="276"/>
    </row>
    <row r="67" spans="16:34" x14ac:dyDescent="0.2">
      <c r="P67" s="276"/>
      <c r="Q67" s="276"/>
      <c r="R67" s="276"/>
      <c r="S67" s="276"/>
      <c r="T67" s="276"/>
      <c r="U67" s="276"/>
      <c r="V67" s="276"/>
      <c r="W67" s="276"/>
      <c r="X67" s="276"/>
      <c r="Y67" s="276"/>
      <c r="Z67" s="276"/>
      <c r="AA67" s="276"/>
      <c r="AB67" s="276"/>
      <c r="AC67" s="276"/>
      <c r="AD67" s="276"/>
      <c r="AE67" s="276"/>
      <c r="AF67" s="276"/>
      <c r="AG67" s="276"/>
      <c r="AH67" s="276"/>
    </row>
    <row r="68" spans="16:34" s="93" customFormat="1" x14ac:dyDescent="0.2">
      <c r="P68" s="276"/>
      <c r="Q68" s="276"/>
      <c r="R68" s="276"/>
      <c r="S68" s="276"/>
      <c r="T68" s="276"/>
      <c r="U68" s="276"/>
      <c r="V68" s="276"/>
      <c r="W68" s="276"/>
      <c r="X68" s="276"/>
      <c r="Y68" s="276"/>
      <c r="Z68" s="276"/>
      <c r="AA68" s="276"/>
      <c r="AB68" s="276"/>
      <c r="AC68" s="277"/>
      <c r="AD68" s="277"/>
      <c r="AE68" s="277"/>
      <c r="AF68" s="277"/>
      <c r="AG68" s="277"/>
      <c r="AH68" s="276"/>
    </row>
    <row r="69" spans="16:34" x14ac:dyDescent="0.2">
      <c r="P69" s="276"/>
      <c r="Q69" s="276"/>
      <c r="R69" s="276"/>
      <c r="S69" s="276"/>
      <c r="T69" s="276"/>
      <c r="U69" s="276"/>
      <c r="V69" s="276"/>
      <c r="W69" s="276"/>
      <c r="X69" s="276"/>
      <c r="Y69" s="276"/>
      <c r="Z69" s="276"/>
      <c r="AA69" s="276"/>
      <c r="AB69" s="276"/>
      <c r="AC69" s="276"/>
      <c r="AD69" s="276"/>
      <c r="AE69" s="276"/>
      <c r="AF69" s="276"/>
      <c r="AG69" s="276"/>
      <c r="AH69" s="276"/>
    </row>
    <row r="70" spans="16:34" x14ac:dyDescent="0.2">
      <c r="P70" s="276"/>
      <c r="Q70" s="281"/>
      <c r="R70" s="281"/>
      <c r="S70" s="281"/>
      <c r="T70" s="281"/>
      <c r="U70" s="281"/>
      <c r="V70" s="281"/>
      <c r="W70" s="281"/>
      <c r="X70" s="281"/>
      <c r="Y70" s="281"/>
      <c r="Z70" s="281"/>
      <c r="AA70" s="281"/>
      <c r="AB70" s="281"/>
      <c r="AC70" s="276"/>
      <c r="AD70" s="276"/>
      <c r="AE70" s="276"/>
      <c r="AF70" s="276"/>
      <c r="AG70" s="276"/>
      <c r="AH70" s="276"/>
    </row>
    <row r="71" spans="16:34" x14ac:dyDescent="0.2">
      <c r="P71" s="276"/>
      <c r="Q71" s="281"/>
      <c r="R71" s="281"/>
      <c r="S71" s="281"/>
      <c r="T71" s="281"/>
      <c r="U71" s="281"/>
      <c r="V71" s="281"/>
      <c r="W71" s="281"/>
      <c r="X71" s="281"/>
      <c r="Y71" s="281"/>
      <c r="Z71" s="281"/>
      <c r="AA71" s="281"/>
      <c r="AB71" s="281"/>
      <c r="AC71" s="276"/>
      <c r="AD71" s="276"/>
      <c r="AE71" s="276"/>
      <c r="AF71" s="276"/>
      <c r="AG71" s="276"/>
      <c r="AH71" s="276"/>
    </row>
    <row r="72" spans="16:34" x14ac:dyDescent="0.2">
      <c r="P72" s="276"/>
      <c r="Q72" s="281"/>
      <c r="R72" s="281"/>
      <c r="S72" s="281"/>
      <c r="T72" s="281"/>
      <c r="U72" s="281"/>
      <c r="V72" s="281"/>
      <c r="W72" s="281"/>
      <c r="X72" s="281"/>
      <c r="Y72" s="281"/>
      <c r="Z72" s="281"/>
      <c r="AA72" s="281"/>
      <c r="AB72" s="281"/>
      <c r="AC72" s="276"/>
      <c r="AD72" s="276"/>
      <c r="AE72" s="276"/>
      <c r="AF72" s="276"/>
      <c r="AG72" s="276"/>
      <c r="AH72" s="276"/>
    </row>
    <row r="73" spans="16:34" x14ac:dyDescent="0.2">
      <c r="P73" s="276"/>
      <c r="Q73" s="276"/>
      <c r="R73" s="276"/>
      <c r="S73" s="276"/>
      <c r="T73" s="276"/>
      <c r="U73" s="276"/>
      <c r="V73" s="276"/>
      <c r="W73" s="276"/>
      <c r="X73" s="276"/>
      <c r="Y73" s="276"/>
      <c r="Z73" s="276"/>
      <c r="AA73" s="276"/>
      <c r="AB73" s="276"/>
      <c r="AC73" s="276"/>
      <c r="AD73" s="276"/>
      <c r="AE73" s="276"/>
      <c r="AF73" s="276"/>
      <c r="AG73" s="276"/>
      <c r="AH73" s="276"/>
    </row>
    <row r="74" spans="16:34" x14ac:dyDescent="0.2">
      <c r="P74" s="276"/>
      <c r="Q74" s="276"/>
      <c r="R74" s="276"/>
      <c r="S74" s="276"/>
      <c r="T74" s="276"/>
      <c r="U74" s="276"/>
      <c r="V74" s="276"/>
      <c r="W74" s="276"/>
      <c r="X74" s="276"/>
      <c r="Y74" s="276"/>
      <c r="Z74" s="276"/>
      <c r="AA74" s="276"/>
      <c r="AB74" s="276"/>
      <c r="AC74" s="276"/>
      <c r="AD74" s="276"/>
      <c r="AE74" s="276"/>
      <c r="AF74" s="276"/>
      <c r="AG74" s="276"/>
      <c r="AH74" s="276"/>
    </row>
    <row r="75" spans="16:34" x14ac:dyDescent="0.2">
      <c r="P75" s="276"/>
      <c r="Q75" s="276"/>
      <c r="R75" s="276"/>
      <c r="S75" s="276"/>
      <c r="T75" s="276"/>
      <c r="U75" s="276"/>
      <c r="V75" s="276"/>
      <c r="W75" s="276"/>
      <c r="X75" s="276"/>
      <c r="Y75" s="276"/>
      <c r="Z75" s="276"/>
      <c r="AA75" s="276"/>
      <c r="AB75" s="276"/>
      <c r="AC75" s="276"/>
      <c r="AD75" s="276"/>
      <c r="AE75" s="276"/>
      <c r="AF75" s="276"/>
      <c r="AG75" s="276"/>
      <c r="AH75" s="276"/>
    </row>
    <row r="76" spans="16:34" x14ac:dyDescent="0.2">
      <c r="P76" s="276"/>
      <c r="Q76" s="276"/>
      <c r="R76" s="276"/>
      <c r="S76" s="276"/>
      <c r="T76" s="276"/>
      <c r="U76" s="276"/>
      <c r="V76" s="276"/>
      <c r="W76" s="276"/>
      <c r="X76" s="276"/>
      <c r="Y76" s="276"/>
      <c r="Z76" s="276"/>
      <c r="AA76" s="276"/>
      <c r="AB76" s="276"/>
      <c r="AC76" s="276"/>
      <c r="AD76" s="276"/>
      <c r="AE76" s="276"/>
      <c r="AF76" s="276"/>
      <c r="AG76" s="276"/>
      <c r="AH76" s="276"/>
    </row>
    <row r="77" spans="16:34" x14ac:dyDescent="0.2">
      <c r="P77" s="276"/>
      <c r="Q77" s="276"/>
      <c r="R77" s="276"/>
      <c r="S77" s="276"/>
      <c r="T77" s="276"/>
      <c r="U77" s="276"/>
      <c r="V77" s="276"/>
      <c r="W77" s="276"/>
      <c r="X77" s="276"/>
      <c r="Y77" s="276"/>
      <c r="Z77" s="276"/>
      <c r="AA77" s="276"/>
      <c r="AB77" s="276"/>
      <c r="AC77" s="276"/>
      <c r="AD77" s="276"/>
      <c r="AE77" s="276"/>
      <c r="AF77" s="276"/>
      <c r="AG77" s="276"/>
      <c r="AH77" s="276"/>
    </row>
    <row r="78" spans="16:34" x14ac:dyDescent="0.2">
      <c r="P78" s="276"/>
      <c r="Q78" s="276"/>
      <c r="R78" s="276"/>
      <c r="S78" s="276"/>
      <c r="T78" s="276"/>
      <c r="U78" s="276"/>
      <c r="V78" s="276"/>
      <c r="W78" s="276"/>
      <c r="X78" s="276"/>
      <c r="Y78" s="276"/>
      <c r="Z78" s="276"/>
      <c r="AA78" s="276"/>
      <c r="AB78" s="276"/>
      <c r="AC78" s="276"/>
      <c r="AD78" s="276"/>
      <c r="AE78" s="276"/>
      <c r="AF78" s="276"/>
      <c r="AG78" s="276"/>
      <c r="AH78" s="276"/>
    </row>
    <row r="79" spans="16:34" x14ac:dyDescent="0.2">
      <c r="P79" s="276"/>
      <c r="Q79" s="276"/>
      <c r="R79" s="276"/>
      <c r="S79" s="276"/>
      <c r="T79" s="276"/>
      <c r="U79" s="276"/>
      <c r="V79" s="276"/>
      <c r="W79" s="276"/>
      <c r="X79" s="276"/>
      <c r="Y79" s="276"/>
      <c r="Z79" s="276"/>
      <c r="AA79" s="276"/>
      <c r="AB79" s="276"/>
      <c r="AC79" s="276"/>
      <c r="AD79" s="276"/>
      <c r="AE79" s="276"/>
      <c r="AF79" s="276"/>
      <c r="AG79" s="276"/>
      <c r="AH79" s="276"/>
    </row>
    <row r="80" spans="16:34" x14ac:dyDescent="0.2">
      <c r="P80" s="276"/>
      <c r="Q80" s="281"/>
      <c r="R80" s="281"/>
      <c r="S80" s="281"/>
      <c r="T80" s="281"/>
      <c r="U80" s="283"/>
      <c r="V80" s="276"/>
      <c r="W80" s="276"/>
      <c r="X80" s="276"/>
      <c r="Y80" s="276"/>
      <c r="Z80" s="276"/>
      <c r="AA80" s="276"/>
      <c r="AB80" s="276"/>
      <c r="AC80" s="276"/>
      <c r="AD80" s="276"/>
      <c r="AE80" s="276"/>
      <c r="AF80" s="276"/>
      <c r="AG80" s="276"/>
      <c r="AH80" s="276"/>
    </row>
    <row r="81" spans="16:34" x14ac:dyDescent="0.2">
      <c r="P81" s="276"/>
      <c r="Q81" s="281"/>
      <c r="R81" s="281"/>
      <c r="S81" s="281"/>
      <c r="T81" s="281"/>
      <c r="U81" s="283"/>
      <c r="V81" s="276"/>
      <c r="W81" s="276"/>
      <c r="X81" s="276"/>
      <c r="Y81" s="276"/>
      <c r="Z81" s="276"/>
      <c r="AA81" s="276"/>
      <c r="AB81" s="276"/>
      <c r="AC81" s="276"/>
      <c r="AD81" s="276"/>
      <c r="AE81" s="276"/>
      <c r="AF81" s="276"/>
      <c r="AG81" s="276"/>
      <c r="AH81" s="276"/>
    </row>
    <row r="82" spans="16:34" x14ac:dyDescent="0.2">
      <c r="P82" s="276"/>
      <c r="Q82" s="281"/>
      <c r="R82" s="281"/>
      <c r="S82" s="281"/>
      <c r="T82" s="281"/>
      <c r="U82" s="283"/>
      <c r="V82" s="276"/>
      <c r="W82" s="276"/>
      <c r="X82" s="276"/>
      <c r="Y82" s="276"/>
      <c r="Z82" s="276"/>
      <c r="AA82" s="276"/>
      <c r="AB82" s="276"/>
      <c r="AC82" s="276"/>
      <c r="AD82" s="276"/>
      <c r="AE82" s="276"/>
      <c r="AF82" s="276"/>
      <c r="AG82" s="276"/>
      <c r="AH82" s="276"/>
    </row>
    <row r="83" spans="16:34" x14ac:dyDescent="0.2">
      <c r="P83" s="276"/>
      <c r="Q83" s="281"/>
      <c r="R83" s="281"/>
      <c r="S83" s="281"/>
      <c r="T83" s="281"/>
      <c r="U83" s="283"/>
      <c r="V83" s="276"/>
      <c r="W83" s="276"/>
      <c r="X83" s="276"/>
      <c r="Y83" s="276"/>
      <c r="Z83" s="276"/>
      <c r="AA83" s="276"/>
      <c r="AB83" s="276"/>
      <c r="AC83" s="276"/>
      <c r="AD83" s="276"/>
      <c r="AE83" s="276"/>
      <c r="AF83" s="276"/>
      <c r="AG83" s="276"/>
      <c r="AH83" s="276"/>
    </row>
    <row r="84" spans="16:34" x14ac:dyDescent="0.2">
      <c r="P84" s="276"/>
      <c r="Q84" s="281"/>
      <c r="R84" s="281"/>
      <c r="S84" s="281"/>
      <c r="T84" s="281"/>
      <c r="U84" s="283"/>
      <c r="V84" s="276"/>
      <c r="W84" s="276"/>
      <c r="X84" s="276"/>
      <c r="Y84" s="276"/>
      <c r="Z84" s="276"/>
      <c r="AA84" s="276"/>
      <c r="AB84" s="276"/>
      <c r="AC84" s="276"/>
      <c r="AD84" s="276"/>
      <c r="AE84" s="276"/>
      <c r="AF84" s="276"/>
      <c r="AG84" s="276"/>
      <c r="AH84" s="276"/>
    </row>
    <row r="85" spans="16:34" x14ac:dyDescent="0.2">
      <c r="P85" s="276"/>
      <c r="Q85" s="281"/>
      <c r="R85" s="281"/>
      <c r="S85" s="281"/>
      <c r="T85" s="281"/>
      <c r="U85" s="283"/>
      <c r="V85" s="276"/>
      <c r="W85" s="276"/>
      <c r="X85" s="276"/>
      <c r="Y85" s="276"/>
      <c r="Z85" s="276"/>
      <c r="AA85" s="276"/>
      <c r="AB85" s="276"/>
      <c r="AC85" s="276"/>
      <c r="AD85" s="276"/>
      <c r="AE85" s="276"/>
      <c r="AF85" s="276"/>
      <c r="AG85" s="276"/>
      <c r="AH85" s="276"/>
    </row>
    <row r="86" spans="16:34" x14ac:dyDescent="0.2">
      <c r="P86" s="276"/>
      <c r="Q86" s="281"/>
      <c r="R86" s="281"/>
      <c r="S86" s="281"/>
      <c r="T86" s="281"/>
      <c r="U86" s="283"/>
      <c r="V86" s="276"/>
      <c r="W86" s="276"/>
      <c r="X86" s="276"/>
      <c r="Y86" s="276"/>
      <c r="Z86" s="276"/>
      <c r="AA86" s="276"/>
      <c r="AB86" s="276"/>
      <c r="AC86" s="276"/>
      <c r="AD86" s="276"/>
      <c r="AE86" s="276"/>
      <c r="AF86" s="276"/>
      <c r="AG86" s="276"/>
      <c r="AH86" s="276"/>
    </row>
    <row r="87" spans="16:34" x14ac:dyDescent="0.2">
      <c r="P87" s="276"/>
      <c r="Q87" s="281"/>
      <c r="R87" s="281"/>
      <c r="S87" s="281"/>
      <c r="T87" s="281"/>
      <c r="U87" s="283"/>
      <c r="V87" s="276"/>
      <c r="W87" s="276"/>
      <c r="X87" s="276"/>
      <c r="Y87" s="276"/>
      <c r="Z87" s="276"/>
      <c r="AA87" s="276"/>
      <c r="AB87" s="276"/>
      <c r="AC87" s="276"/>
      <c r="AD87" s="276"/>
      <c r="AE87" s="276"/>
      <c r="AF87" s="276"/>
      <c r="AG87" s="276"/>
      <c r="AH87" s="276"/>
    </row>
    <row r="88" spans="16:34" x14ac:dyDescent="0.2">
      <c r="P88" s="276"/>
      <c r="Q88" s="281"/>
      <c r="R88" s="281"/>
      <c r="S88" s="281"/>
      <c r="T88" s="281"/>
      <c r="U88" s="283"/>
      <c r="V88" s="276"/>
      <c r="W88" s="276"/>
      <c r="X88" s="276"/>
      <c r="Y88" s="276"/>
      <c r="Z88" s="276"/>
      <c r="AA88" s="276"/>
      <c r="AB88" s="276"/>
      <c r="AC88" s="276"/>
      <c r="AD88" s="276"/>
      <c r="AE88" s="276"/>
      <c r="AF88" s="276"/>
      <c r="AG88" s="276"/>
      <c r="AH88" s="276"/>
    </row>
    <row r="89" spans="16:34" x14ac:dyDescent="0.2">
      <c r="P89" s="276"/>
      <c r="Q89" s="281"/>
      <c r="R89" s="281"/>
      <c r="S89" s="281"/>
      <c r="T89" s="281"/>
      <c r="U89" s="283"/>
      <c r="V89" s="276"/>
      <c r="W89" s="276"/>
      <c r="X89" s="276"/>
      <c r="Y89" s="276"/>
      <c r="Z89" s="276"/>
      <c r="AA89" s="276"/>
      <c r="AB89" s="276"/>
      <c r="AC89" s="276"/>
      <c r="AD89" s="276"/>
      <c r="AE89" s="276"/>
      <c r="AF89" s="276"/>
      <c r="AG89" s="276"/>
      <c r="AH89" s="276"/>
    </row>
    <row r="90" spans="16:34" x14ac:dyDescent="0.2">
      <c r="P90" s="276"/>
      <c r="Q90" s="281"/>
      <c r="R90" s="281"/>
      <c r="S90" s="281"/>
      <c r="T90" s="281"/>
      <c r="U90" s="283"/>
      <c r="V90" s="276"/>
      <c r="W90" s="276"/>
      <c r="X90" s="276"/>
      <c r="Y90" s="276"/>
      <c r="Z90" s="276"/>
      <c r="AA90" s="276"/>
      <c r="AB90" s="276"/>
      <c r="AC90" s="276"/>
      <c r="AD90" s="276"/>
      <c r="AE90" s="276"/>
      <c r="AF90" s="276"/>
      <c r="AG90" s="276"/>
      <c r="AH90" s="276"/>
    </row>
    <row r="91" spans="16:34" x14ac:dyDescent="0.2">
      <c r="P91" s="276"/>
      <c r="Q91" s="281"/>
      <c r="R91" s="281"/>
      <c r="S91" s="281"/>
      <c r="T91" s="281"/>
      <c r="U91" s="283"/>
      <c r="V91" s="276"/>
      <c r="W91" s="276"/>
      <c r="X91" s="276"/>
      <c r="Y91" s="276"/>
      <c r="Z91" s="276"/>
      <c r="AA91" s="276"/>
      <c r="AB91" s="276"/>
      <c r="AC91" s="276"/>
      <c r="AD91" s="276"/>
      <c r="AE91" s="276"/>
      <c r="AF91" s="276"/>
      <c r="AG91" s="276"/>
      <c r="AH91" s="276"/>
    </row>
    <row r="92" spans="16:34" x14ac:dyDescent="0.2">
      <c r="P92" s="276"/>
      <c r="Q92" s="281"/>
      <c r="R92" s="281"/>
      <c r="S92" s="281"/>
      <c r="T92" s="281"/>
      <c r="U92" s="283"/>
      <c r="V92" s="276"/>
      <c r="W92" s="276"/>
      <c r="X92" s="276"/>
      <c r="Y92" s="276"/>
      <c r="Z92" s="276"/>
      <c r="AA92" s="276"/>
      <c r="AB92" s="276"/>
      <c r="AC92" s="276"/>
      <c r="AD92" s="276"/>
      <c r="AE92" s="276"/>
      <c r="AF92" s="276"/>
      <c r="AG92" s="276"/>
      <c r="AH92" s="276"/>
    </row>
    <row r="93" spans="16:34" x14ac:dyDescent="0.2">
      <c r="P93" s="276"/>
      <c r="Q93" s="281"/>
      <c r="R93" s="281"/>
      <c r="S93" s="281"/>
      <c r="T93" s="281"/>
      <c r="U93" s="283"/>
      <c r="V93" s="276"/>
      <c r="W93" s="276"/>
      <c r="X93" s="276"/>
      <c r="Y93" s="276"/>
      <c r="Z93" s="276"/>
      <c r="AA93" s="276"/>
      <c r="AB93" s="276"/>
      <c r="AC93" s="276"/>
      <c r="AD93" s="276"/>
      <c r="AE93" s="276"/>
      <c r="AF93" s="276"/>
      <c r="AG93" s="276"/>
      <c r="AH93" s="276"/>
    </row>
    <row r="94" spans="16:34" x14ac:dyDescent="0.2">
      <c r="P94" s="276"/>
      <c r="Q94" s="281"/>
      <c r="R94" s="281"/>
      <c r="S94" s="281"/>
      <c r="T94" s="281"/>
      <c r="U94" s="283"/>
      <c r="V94" s="276"/>
      <c r="W94" s="276"/>
      <c r="X94" s="276"/>
      <c r="Y94" s="276"/>
      <c r="Z94" s="276"/>
      <c r="AA94" s="276"/>
      <c r="AB94" s="276"/>
      <c r="AC94" s="276"/>
      <c r="AD94" s="276"/>
      <c r="AE94" s="276"/>
      <c r="AF94" s="276"/>
      <c r="AG94" s="276"/>
      <c r="AH94" s="276"/>
    </row>
    <row r="95" spans="16:34" x14ac:dyDescent="0.2">
      <c r="P95" s="276"/>
      <c r="Q95" s="281"/>
      <c r="R95" s="281"/>
      <c r="S95" s="281"/>
      <c r="T95" s="281"/>
      <c r="U95" s="283"/>
      <c r="V95" s="276"/>
      <c r="W95" s="276"/>
      <c r="X95" s="276"/>
      <c r="Y95" s="276"/>
      <c r="Z95" s="276"/>
      <c r="AA95" s="276"/>
      <c r="AB95" s="276"/>
      <c r="AC95" s="276"/>
      <c r="AD95" s="276"/>
      <c r="AE95" s="276"/>
      <c r="AF95" s="276"/>
      <c r="AG95" s="276"/>
      <c r="AH95" s="276"/>
    </row>
    <row r="96" spans="16:34" x14ac:dyDescent="0.2">
      <c r="P96" s="276"/>
      <c r="Q96" s="281"/>
      <c r="R96" s="281"/>
      <c r="S96" s="281"/>
      <c r="T96" s="281"/>
      <c r="U96" s="283"/>
      <c r="V96" s="276"/>
      <c r="W96" s="276"/>
      <c r="X96" s="276"/>
      <c r="Y96" s="276"/>
      <c r="Z96" s="276"/>
      <c r="AA96" s="276"/>
      <c r="AB96" s="276"/>
      <c r="AC96" s="276"/>
      <c r="AD96" s="276"/>
      <c r="AE96" s="276"/>
      <c r="AF96" s="276"/>
      <c r="AG96" s="276"/>
      <c r="AH96" s="276"/>
    </row>
    <row r="97" spans="16:34" x14ac:dyDescent="0.2">
      <c r="P97" s="276"/>
      <c r="Q97" s="281"/>
      <c r="R97" s="281"/>
      <c r="S97" s="281"/>
      <c r="T97" s="281"/>
      <c r="U97" s="283"/>
      <c r="V97" s="276"/>
      <c r="W97" s="276"/>
      <c r="X97" s="276"/>
      <c r="Y97" s="276"/>
      <c r="Z97" s="276"/>
      <c r="AA97" s="276"/>
      <c r="AB97" s="276"/>
      <c r="AC97" s="276"/>
      <c r="AD97" s="276"/>
      <c r="AE97" s="276"/>
      <c r="AF97" s="276"/>
      <c r="AG97" s="276"/>
      <c r="AH97" s="276"/>
    </row>
    <row r="98" spans="16:34" x14ac:dyDescent="0.2">
      <c r="P98" s="276"/>
      <c r="Q98" s="281"/>
      <c r="R98" s="281"/>
      <c r="S98" s="281"/>
      <c r="T98" s="281"/>
      <c r="U98" s="283"/>
      <c r="V98" s="276"/>
      <c r="W98" s="276"/>
      <c r="X98" s="276"/>
      <c r="Y98" s="276"/>
      <c r="Z98" s="276"/>
      <c r="AA98" s="276"/>
      <c r="AB98" s="276"/>
      <c r="AC98" s="276"/>
      <c r="AD98" s="276"/>
      <c r="AE98" s="276"/>
      <c r="AF98" s="276"/>
      <c r="AG98" s="276"/>
      <c r="AH98" s="276"/>
    </row>
    <row r="99" spans="16:34" x14ac:dyDescent="0.2">
      <c r="P99" s="276"/>
      <c r="Q99" s="281"/>
      <c r="R99" s="281"/>
      <c r="S99" s="281"/>
      <c r="T99" s="281"/>
      <c r="U99" s="283"/>
      <c r="V99" s="276"/>
      <c r="W99" s="276"/>
      <c r="X99" s="276"/>
      <c r="Y99" s="276"/>
      <c r="Z99" s="276"/>
      <c r="AA99" s="276"/>
      <c r="AB99" s="276"/>
      <c r="AC99" s="276"/>
      <c r="AD99" s="276"/>
      <c r="AE99" s="276"/>
      <c r="AF99" s="276"/>
      <c r="AG99" s="276"/>
      <c r="AH99" s="276"/>
    </row>
    <row r="100" spans="16:34" x14ac:dyDescent="0.2">
      <c r="P100" s="276"/>
      <c r="Q100" s="281"/>
      <c r="R100" s="281"/>
      <c r="S100" s="281"/>
      <c r="T100" s="281"/>
      <c r="U100" s="283"/>
      <c r="V100" s="276"/>
      <c r="W100" s="276"/>
      <c r="X100" s="276"/>
      <c r="Y100" s="276"/>
      <c r="Z100" s="276"/>
      <c r="AA100" s="276"/>
      <c r="AB100" s="276"/>
      <c r="AC100" s="276"/>
      <c r="AD100" s="276"/>
      <c r="AE100" s="276"/>
      <c r="AF100" s="276"/>
      <c r="AG100" s="276"/>
      <c r="AH100" s="276"/>
    </row>
    <row r="101" spans="16:34" x14ac:dyDescent="0.2">
      <c r="P101" s="276"/>
      <c r="Q101" s="281"/>
      <c r="R101" s="281"/>
      <c r="S101" s="281"/>
      <c r="T101" s="281"/>
      <c r="U101" s="283"/>
      <c r="V101" s="276"/>
      <c r="W101" s="276"/>
      <c r="X101" s="276"/>
      <c r="Y101" s="276"/>
      <c r="Z101" s="276"/>
      <c r="AA101" s="276"/>
      <c r="AB101" s="276"/>
      <c r="AC101" s="276"/>
      <c r="AD101" s="276"/>
      <c r="AE101" s="276"/>
      <c r="AF101" s="276"/>
      <c r="AG101" s="276"/>
      <c r="AH101" s="276"/>
    </row>
    <row r="102" spans="16:34" x14ac:dyDescent="0.2">
      <c r="P102" s="276"/>
      <c r="Q102" s="276"/>
      <c r="R102" s="281"/>
      <c r="S102" s="276"/>
      <c r="T102" s="281"/>
      <c r="U102" s="283"/>
      <c r="V102" s="276"/>
      <c r="W102" s="276"/>
      <c r="X102" s="276"/>
      <c r="Y102" s="276"/>
      <c r="Z102" s="276"/>
      <c r="AA102" s="276"/>
      <c r="AB102" s="276"/>
      <c r="AC102" s="276"/>
      <c r="AD102" s="276"/>
      <c r="AE102" s="276"/>
      <c r="AF102" s="276"/>
      <c r="AG102" s="276"/>
      <c r="AH102" s="276"/>
    </row>
    <row r="103" spans="16:34" x14ac:dyDescent="0.2">
      <c r="P103" s="276"/>
      <c r="Q103" s="276"/>
      <c r="R103" s="281"/>
      <c r="S103" s="276"/>
      <c r="T103" s="281"/>
      <c r="U103" s="283"/>
      <c r="V103" s="276"/>
      <c r="W103" s="276"/>
      <c r="X103" s="276"/>
      <c r="Y103" s="276"/>
      <c r="Z103" s="276"/>
      <c r="AA103" s="276"/>
      <c r="AB103" s="276"/>
      <c r="AC103" s="276"/>
      <c r="AD103" s="276"/>
      <c r="AE103" s="276"/>
      <c r="AF103" s="276"/>
      <c r="AG103" s="276"/>
      <c r="AH103" s="276"/>
    </row>
    <row r="104" spans="16:34" x14ac:dyDescent="0.2">
      <c r="P104" s="276"/>
      <c r="Q104" s="281"/>
      <c r="R104" s="281"/>
      <c r="S104" s="281"/>
      <c r="T104" s="281"/>
      <c r="U104" s="283"/>
      <c r="V104" s="276"/>
      <c r="W104" s="276"/>
      <c r="X104" s="276"/>
      <c r="Y104" s="276"/>
      <c r="Z104" s="276"/>
      <c r="AA104" s="276"/>
      <c r="AB104" s="276"/>
      <c r="AC104" s="276"/>
      <c r="AD104" s="276"/>
      <c r="AE104" s="276"/>
      <c r="AF104" s="276"/>
      <c r="AG104" s="276"/>
      <c r="AH104" s="276"/>
    </row>
    <row r="105" spans="16:34" x14ac:dyDescent="0.2">
      <c r="P105" s="276"/>
      <c r="Q105" s="281"/>
      <c r="R105" s="281"/>
      <c r="S105" s="281"/>
      <c r="T105" s="281"/>
      <c r="U105" s="283"/>
      <c r="V105" s="276"/>
      <c r="W105" s="276"/>
      <c r="X105" s="276"/>
      <c r="Y105" s="276"/>
      <c r="Z105" s="276"/>
      <c r="AA105" s="276"/>
      <c r="AB105" s="276"/>
      <c r="AC105" s="276"/>
      <c r="AD105" s="276"/>
      <c r="AE105" s="276"/>
      <c r="AF105" s="276"/>
      <c r="AG105" s="276"/>
      <c r="AH105" s="276"/>
    </row>
    <row r="106" spans="16:34" x14ac:dyDescent="0.2">
      <c r="P106" s="276"/>
      <c r="Q106" s="281"/>
      <c r="R106" s="281"/>
      <c r="S106" s="281"/>
      <c r="T106" s="281"/>
      <c r="U106" s="283"/>
      <c r="V106" s="276"/>
      <c r="W106" s="276"/>
      <c r="X106" s="276"/>
      <c r="Y106" s="276"/>
      <c r="Z106" s="276"/>
      <c r="AA106" s="276"/>
      <c r="AB106" s="276"/>
      <c r="AC106" s="276"/>
      <c r="AD106" s="276"/>
      <c r="AE106" s="276"/>
      <c r="AF106" s="276"/>
      <c r="AG106" s="276"/>
      <c r="AH106" s="276"/>
    </row>
    <row r="107" spans="16:34" x14ac:dyDescent="0.2">
      <c r="P107" s="276"/>
      <c r="Q107" s="281"/>
      <c r="R107" s="281"/>
      <c r="S107" s="281"/>
      <c r="T107" s="281"/>
      <c r="U107" s="283"/>
      <c r="V107" s="276"/>
      <c r="W107" s="276"/>
      <c r="X107" s="276"/>
      <c r="Y107" s="276"/>
      <c r="Z107" s="276"/>
      <c r="AA107" s="276"/>
      <c r="AB107" s="276"/>
      <c r="AC107" s="276"/>
      <c r="AD107" s="276"/>
      <c r="AE107" s="276"/>
      <c r="AF107" s="276"/>
      <c r="AG107" s="276"/>
      <c r="AH107" s="276"/>
    </row>
    <row r="108" spans="16:34" x14ac:dyDescent="0.2">
      <c r="P108" s="276"/>
      <c r="Q108" s="276"/>
      <c r="R108" s="281"/>
      <c r="S108" s="276"/>
      <c r="T108" s="281"/>
      <c r="U108" s="283"/>
      <c r="V108" s="276"/>
      <c r="W108" s="276"/>
      <c r="X108" s="276"/>
      <c r="Y108" s="276"/>
      <c r="Z108" s="276"/>
      <c r="AA108" s="276"/>
      <c r="AB108" s="276"/>
      <c r="AC108" s="276"/>
      <c r="AD108" s="276"/>
      <c r="AE108" s="276"/>
      <c r="AF108" s="276"/>
      <c r="AG108" s="276"/>
      <c r="AH108" s="276"/>
    </row>
    <row r="109" spans="16:34" x14ac:dyDescent="0.2">
      <c r="P109" s="276"/>
      <c r="Q109" s="276"/>
      <c r="R109" s="281"/>
      <c r="S109" s="276"/>
      <c r="T109" s="281"/>
      <c r="U109" s="283"/>
      <c r="V109" s="276"/>
      <c r="W109" s="276"/>
      <c r="X109" s="276"/>
      <c r="Y109" s="276"/>
      <c r="Z109" s="276"/>
      <c r="AA109" s="276"/>
      <c r="AB109" s="276"/>
      <c r="AC109" s="276"/>
      <c r="AD109" s="276"/>
      <c r="AE109" s="276"/>
      <c r="AF109" s="276"/>
      <c r="AG109" s="276"/>
      <c r="AH109" s="276"/>
    </row>
    <row r="110" spans="16:34" x14ac:dyDescent="0.2">
      <c r="P110" s="276"/>
      <c r="Q110" s="281"/>
      <c r="R110" s="281"/>
      <c r="S110" s="281"/>
      <c r="T110" s="281"/>
      <c r="U110" s="283"/>
      <c r="V110" s="276"/>
      <c r="W110" s="276"/>
      <c r="X110" s="276"/>
      <c r="Y110" s="276"/>
      <c r="Z110" s="276"/>
      <c r="AA110" s="276"/>
      <c r="AB110" s="276"/>
      <c r="AC110" s="276"/>
      <c r="AD110" s="276"/>
      <c r="AE110" s="276"/>
      <c r="AF110" s="276"/>
      <c r="AG110" s="276"/>
      <c r="AH110" s="276"/>
    </row>
    <row r="111" spans="16:34" x14ac:dyDescent="0.2">
      <c r="P111" s="276"/>
      <c r="Q111" s="276"/>
      <c r="R111" s="281"/>
      <c r="S111" s="276"/>
      <c r="T111" s="281"/>
      <c r="U111" s="283"/>
      <c r="V111" s="276"/>
      <c r="W111" s="276"/>
      <c r="X111" s="276"/>
      <c r="Y111" s="276"/>
      <c r="Z111" s="276"/>
      <c r="AA111" s="276"/>
      <c r="AB111" s="276"/>
      <c r="AC111" s="276"/>
      <c r="AD111" s="276"/>
      <c r="AE111" s="276"/>
      <c r="AF111" s="276"/>
      <c r="AG111" s="276"/>
      <c r="AH111" s="276"/>
    </row>
    <row r="112" spans="16:34" x14ac:dyDescent="0.2">
      <c r="P112" s="276"/>
      <c r="Q112" s="281"/>
      <c r="R112" s="281"/>
      <c r="S112" s="281"/>
      <c r="T112" s="281"/>
      <c r="U112" s="283"/>
      <c r="V112" s="276"/>
      <c r="W112" s="276"/>
      <c r="X112" s="276"/>
      <c r="Y112" s="276"/>
      <c r="Z112" s="276"/>
      <c r="AA112" s="276"/>
      <c r="AB112" s="276"/>
      <c r="AC112" s="276"/>
      <c r="AD112" s="276"/>
      <c r="AE112" s="276"/>
      <c r="AF112" s="276"/>
      <c r="AG112" s="276"/>
      <c r="AH112" s="276"/>
    </row>
    <row r="113" spans="16:34" x14ac:dyDescent="0.2">
      <c r="P113" s="276"/>
      <c r="Q113" s="281"/>
      <c r="R113" s="281"/>
      <c r="S113" s="281"/>
      <c r="T113" s="281"/>
      <c r="U113" s="283"/>
      <c r="V113" s="276"/>
      <c r="W113" s="276"/>
      <c r="X113" s="276"/>
      <c r="Y113" s="276"/>
      <c r="Z113" s="276"/>
      <c r="AA113" s="276"/>
      <c r="AB113" s="276"/>
      <c r="AC113" s="276"/>
      <c r="AD113" s="276"/>
      <c r="AE113" s="276"/>
      <c r="AF113" s="276"/>
      <c r="AG113" s="276"/>
      <c r="AH113" s="276"/>
    </row>
    <row r="114" spans="16:34" x14ac:dyDescent="0.2">
      <c r="P114" s="276"/>
      <c r="Q114" s="276"/>
      <c r="R114" s="281"/>
      <c r="S114" s="276"/>
      <c r="T114" s="281"/>
      <c r="U114" s="283"/>
      <c r="V114" s="276"/>
      <c r="W114" s="276"/>
      <c r="X114" s="276"/>
      <c r="Y114" s="276"/>
      <c r="Z114" s="276"/>
      <c r="AA114" s="276"/>
      <c r="AB114" s="276"/>
      <c r="AC114" s="276"/>
      <c r="AD114" s="276"/>
      <c r="AE114" s="276"/>
      <c r="AF114" s="276"/>
      <c r="AG114" s="276"/>
      <c r="AH114" s="276"/>
    </row>
    <row r="115" spans="16:34" x14ac:dyDescent="0.2">
      <c r="P115" s="276"/>
      <c r="Q115" s="281"/>
      <c r="R115" s="281"/>
      <c r="S115" s="281"/>
      <c r="T115" s="281"/>
      <c r="U115" s="283"/>
      <c r="V115" s="276"/>
      <c r="W115" s="276"/>
      <c r="X115" s="276"/>
      <c r="Y115" s="276"/>
      <c r="Z115" s="276"/>
      <c r="AA115" s="276"/>
      <c r="AB115" s="276"/>
      <c r="AC115" s="276"/>
      <c r="AD115" s="276"/>
      <c r="AE115" s="276"/>
      <c r="AF115" s="276"/>
      <c r="AG115" s="276"/>
      <c r="AH115" s="276"/>
    </row>
    <row r="116" spans="16:34" x14ac:dyDescent="0.2">
      <c r="P116" s="276"/>
      <c r="Q116" s="276"/>
      <c r="R116" s="281"/>
      <c r="S116" s="281"/>
      <c r="T116" s="281"/>
      <c r="U116" s="283"/>
      <c r="V116" s="276"/>
      <c r="W116" s="276"/>
      <c r="X116" s="276"/>
      <c r="Y116" s="276"/>
      <c r="Z116" s="276"/>
      <c r="AA116" s="276"/>
      <c r="AB116" s="276"/>
      <c r="AC116" s="276"/>
      <c r="AD116" s="276"/>
      <c r="AE116" s="276"/>
      <c r="AF116" s="276"/>
      <c r="AG116" s="276"/>
      <c r="AH116" s="276"/>
    </row>
    <row r="117" spans="16:34" x14ac:dyDescent="0.2">
      <c r="P117" s="276"/>
      <c r="Q117" s="281"/>
      <c r="R117" s="281"/>
      <c r="S117" s="281"/>
      <c r="T117" s="281"/>
      <c r="U117" s="283"/>
      <c r="V117" s="276"/>
      <c r="W117" s="276"/>
      <c r="X117" s="276"/>
      <c r="Y117" s="276"/>
      <c r="Z117" s="276"/>
      <c r="AA117" s="276"/>
      <c r="AB117" s="276"/>
      <c r="AC117" s="276"/>
      <c r="AD117" s="276"/>
      <c r="AE117" s="276"/>
      <c r="AF117" s="276"/>
      <c r="AG117" s="276"/>
      <c r="AH117" s="276"/>
    </row>
    <row r="118" spans="16:34" x14ac:dyDescent="0.2">
      <c r="P118" s="276"/>
      <c r="Q118" s="276"/>
      <c r="R118" s="281"/>
      <c r="S118" s="276"/>
      <c r="T118" s="281"/>
      <c r="U118" s="283"/>
      <c r="V118" s="276"/>
      <c r="W118" s="276"/>
      <c r="X118" s="276"/>
      <c r="Y118" s="276"/>
      <c r="Z118" s="276"/>
      <c r="AA118" s="276"/>
      <c r="AB118" s="276"/>
      <c r="AC118" s="276"/>
      <c r="AD118" s="276"/>
      <c r="AE118" s="276"/>
      <c r="AF118" s="276"/>
      <c r="AG118" s="276"/>
      <c r="AH118" s="276"/>
    </row>
    <row r="119" spans="16:34" x14ac:dyDescent="0.2">
      <c r="P119" s="276"/>
      <c r="Q119" s="281"/>
      <c r="R119" s="281"/>
      <c r="S119" s="281"/>
      <c r="T119" s="281"/>
      <c r="U119" s="283"/>
      <c r="V119" s="276"/>
      <c r="W119" s="276"/>
      <c r="X119" s="276"/>
      <c r="Y119" s="276"/>
      <c r="Z119" s="276"/>
      <c r="AA119" s="276"/>
      <c r="AB119" s="276"/>
      <c r="AC119" s="276"/>
      <c r="AD119" s="276"/>
      <c r="AE119" s="276"/>
      <c r="AF119" s="276"/>
      <c r="AG119" s="276"/>
      <c r="AH119" s="276"/>
    </row>
    <row r="120" spans="16:34" x14ac:dyDescent="0.2">
      <c r="P120" s="276"/>
      <c r="Q120" s="276"/>
      <c r="R120" s="281"/>
      <c r="S120" s="276"/>
      <c r="T120" s="281"/>
      <c r="U120" s="283"/>
      <c r="V120" s="276"/>
      <c r="W120" s="276"/>
      <c r="X120" s="276"/>
      <c r="Y120" s="276"/>
      <c r="Z120" s="276"/>
      <c r="AA120" s="276"/>
      <c r="AB120" s="276"/>
      <c r="AC120" s="276"/>
      <c r="AD120" s="276"/>
      <c r="AE120" s="276"/>
      <c r="AF120" s="276"/>
      <c r="AG120" s="276"/>
      <c r="AH120" s="276"/>
    </row>
    <row r="121" spans="16:34" x14ac:dyDescent="0.2">
      <c r="P121" s="276"/>
      <c r="Q121" s="276"/>
      <c r="R121" s="281"/>
      <c r="S121" s="276"/>
      <c r="T121" s="281"/>
      <c r="U121" s="283"/>
      <c r="V121" s="276"/>
      <c r="W121" s="276"/>
      <c r="X121" s="276"/>
      <c r="Y121" s="276"/>
      <c r="Z121" s="276"/>
      <c r="AA121" s="276"/>
      <c r="AB121" s="276"/>
      <c r="AC121" s="276"/>
      <c r="AD121" s="276"/>
      <c r="AE121" s="276"/>
      <c r="AF121" s="276"/>
      <c r="AG121" s="276"/>
      <c r="AH121" s="276"/>
    </row>
    <row r="122" spans="16:34" x14ac:dyDescent="0.2">
      <c r="P122" s="276"/>
      <c r="Q122" s="276"/>
      <c r="R122" s="281"/>
      <c r="S122" s="276"/>
      <c r="T122" s="281"/>
      <c r="U122" s="283"/>
      <c r="V122" s="276"/>
      <c r="W122" s="276"/>
      <c r="X122" s="276"/>
      <c r="Y122" s="276"/>
      <c r="Z122" s="276"/>
      <c r="AA122" s="276"/>
      <c r="AB122" s="276"/>
      <c r="AC122" s="276"/>
      <c r="AD122" s="276"/>
      <c r="AE122" s="276"/>
      <c r="AF122" s="276"/>
      <c r="AG122" s="276"/>
      <c r="AH122" s="276"/>
    </row>
    <row r="123" spans="16:34" x14ac:dyDescent="0.2">
      <c r="P123" s="276"/>
      <c r="Q123" s="276"/>
      <c r="R123" s="281"/>
      <c r="S123" s="276"/>
      <c r="T123" s="281"/>
      <c r="U123" s="283"/>
      <c r="V123" s="276"/>
      <c r="W123" s="276"/>
      <c r="X123" s="276"/>
      <c r="Y123" s="276"/>
      <c r="Z123" s="276"/>
      <c r="AA123" s="276"/>
      <c r="AB123" s="276"/>
      <c r="AC123" s="276"/>
      <c r="AD123" s="276"/>
      <c r="AE123" s="276"/>
      <c r="AF123" s="276"/>
      <c r="AG123" s="276"/>
      <c r="AH123" s="276"/>
    </row>
    <row r="124" spans="16:34" x14ac:dyDescent="0.2">
      <c r="P124" s="276"/>
      <c r="Q124" s="281"/>
      <c r="R124" s="281"/>
      <c r="S124" s="281"/>
      <c r="T124" s="281"/>
      <c r="U124" s="283"/>
      <c r="V124" s="276"/>
      <c r="W124" s="276"/>
      <c r="X124" s="276"/>
      <c r="Y124" s="276"/>
      <c r="Z124" s="276"/>
      <c r="AA124" s="276"/>
      <c r="AB124" s="276"/>
      <c r="AC124" s="276"/>
      <c r="AD124" s="276"/>
      <c r="AE124" s="276"/>
      <c r="AF124" s="276"/>
      <c r="AG124" s="276"/>
      <c r="AH124" s="276"/>
    </row>
    <row r="125" spans="16:34" x14ac:dyDescent="0.2">
      <c r="P125" s="276"/>
      <c r="Q125" s="281"/>
      <c r="R125" s="276"/>
      <c r="S125" s="281"/>
      <c r="T125" s="281"/>
      <c r="U125" s="283"/>
      <c r="V125" s="276"/>
      <c r="W125" s="276"/>
      <c r="X125" s="276"/>
      <c r="Y125" s="276"/>
      <c r="Z125" s="276"/>
      <c r="AA125" s="276"/>
      <c r="AB125" s="276"/>
      <c r="AC125" s="276"/>
      <c r="AD125" s="276"/>
      <c r="AE125" s="276"/>
      <c r="AF125" s="276"/>
      <c r="AG125" s="276"/>
      <c r="AH125" s="276"/>
    </row>
    <row r="126" spans="16:34" x14ac:dyDescent="0.2">
      <c r="P126" s="276"/>
      <c r="Q126" s="276"/>
      <c r="R126" s="276"/>
      <c r="S126" s="276"/>
      <c r="T126" s="281"/>
      <c r="U126" s="283"/>
      <c r="V126" s="276"/>
      <c r="W126" s="276"/>
      <c r="X126" s="276"/>
      <c r="Y126" s="276"/>
      <c r="Z126" s="276"/>
      <c r="AA126" s="276"/>
      <c r="AB126" s="276"/>
      <c r="AC126" s="276"/>
      <c r="AD126" s="276"/>
      <c r="AE126" s="276"/>
      <c r="AF126" s="276"/>
      <c r="AG126" s="276"/>
      <c r="AH126" s="276"/>
    </row>
    <row r="127" spans="16:34" x14ac:dyDescent="0.2">
      <c r="P127" s="276"/>
      <c r="Q127" s="276"/>
      <c r="R127" s="276"/>
      <c r="S127" s="276"/>
      <c r="T127" s="281"/>
      <c r="U127" s="283"/>
      <c r="V127" s="276"/>
      <c r="W127" s="276"/>
      <c r="X127" s="276"/>
      <c r="Y127" s="276"/>
      <c r="Z127" s="276"/>
      <c r="AA127" s="276"/>
      <c r="AB127" s="276"/>
      <c r="AC127" s="276"/>
      <c r="AD127" s="276"/>
      <c r="AE127" s="276"/>
      <c r="AF127" s="276"/>
      <c r="AG127" s="276"/>
      <c r="AH127" s="276"/>
    </row>
    <row r="128" spans="16:34" x14ac:dyDescent="0.2">
      <c r="P128" s="276"/>
      <c r="Q128" s="276"/>
      <c r="R128" s="276"/>
      <c r="S128" s="281"/>
      <c r="T128" s="276"/>
      <c r="U128" s="283"/>
      <c r="V128" s="276"/>
      <c r="W128" s="276"/>
      <c r="X128" s="276"/>
      <c r="Y128" s="276"/>
      <c r="Z128" s="276"/>
      <c r="AA128" s="276"/>
      <c r="AB128" s="276"/>
      <c r="AC128" s="276"/>
      <c r="AD128" s="276"/>
      <c r="AE128" s="276"/>
      <c r="AF128" s="276"/>
      <c r="AG128" s="276"/>
      <c r="AH128" s="276"/>
    </row>
    <row r="129" spans="16:34" x14ac:dyDescent="0.2">
      <c r="P129" s="276"/>
      <c r="Q129" s="276"/>
      <c r="R129" s="276"/>
      <c r="S129" s="281"/>
      <c r="T129" s="276"/>
      <c r="U129" s="283"/>
      <c r="V129" s="276"/>
      <c r="W129" s="276"/>
      <c r="X129" s="276"/>
      <c r="Y129" s="276"/>
      <c r="Z129" s="276"/>
      <c r="AA129" s="276"/>
      <c r="AB129" s="276"/>
      <c r="AC129" s="276"/>
      <c r="AD129" s="276"/>
      <c r="AE129" s="276"/>
      <c r="AF129" s="276"/>
      <c r="AG129" s="276"/>
      <c r="AH129" s="276"/>
    </row>
    <row r="130" spans="16:34" x14ac:dyDescent="0.2">
      <c r="P130" s="276"/>
      <c r="Q130" s="281"/>
      <c r="R130" s="276"/>
      <c r="S130" s="281"/>
      <c r="T130" s="276"/>
      <c r="U130" s="283"/>
      <c r="V130" s="276"/>
      <c r="W130" s="276"/>
      <c r="X130" s="276"/>
      <c r="Y130" s="276"/>
      <c r="Z130" s="276"/>
      <c r="AA130" s="276"/>
      <c r="AB130" s="276"/>
      <c r="AC130" s="276"/>
      <c r="AD130" s="276"/>
      <c r="AE130" s="276"/>
      <c r="AF130" s="276"/>
      <c r="AG130" s="276"/>
      <c r="AH130" s="276"/>
    </row>
    <row r="131" spans="16:34" x14ac:dyDescent="0.2">
      <c r="P131" s="276"/>
      <c r="Q131" s="281"/>
      <c r="R131" s="276"/>
      <c r="S131" s="281"/>
      <c r="T131" s="276"/>
      <c r="U131" s="283"/>
      <c r="V131" s="276"/>
      <c r="W131" s="276"/>
      <c r="X131" s="276"/>
      <c r="Y131" s="276"/>
      <c r="Z131" s="276"/>
      <c r="AA131" s="276"/>
      <c r="AB131" s="276"/>
      <c r="AC131" s="276"/>
      <c r="AD131" s="276"/>
      <c r="AE131" s="276"/>
      <c r="AF131" s="276"/>
      <c r="AG131" s="276"/>
      <c r="AH131" s="276"/>
    </row>
    <row r="132" spans="16:34" x14ac:dyDescent="0.2">
      <c r="P132" s="276"/>
      <c r="Q132" s="281"/>
      <c r="R132" s="276"/>
      <c r="S132" s="281"/>
      <c r="T132" s="276"/>
      <c r="U132" s="283"/>
      <c r="V132" s="276"/>
      <c r="W132" s="276"/>
      <c r="X132" s="276"/>
      <c r="Y132" s="276"/>
      <c r="Z132" s="276"/>
      <c r="AA132" s="276"/>
      <c r="AB132" s="276"/>
      <c r="AC132" s="276"/>
      <c r="AD132" s="276"/>
      <c r="AE132" s="276"/>
      <c r="AF132" s="276"/>
      <c r="AG132" s="276"/>
      <c r="AH132" s="276"/>
    </row>
    <row r="133" spans="16:34" x14ac:dyDescent="0.2">
      <c r="P133" s="276"/>
      <c r="Q133" s="281"/>
      <c r="R133" s="276"/>
      <c r="S133" s="281"/>
      <c r="T133" s="276"/>
      <c r="U133" s="283"/>
      <c r="V133" s="276"/>
      <c r="W133" s="276"/>
      <c r="X133" s="276"/>
      <c r="Y133" s="276"/>
      <c r="Z133" s="276"/>
      <c r="AA133" s="276"/>
      <c r="AB133" s="276"/>
      <c r="AC133" s="276"/>
      <c r="AD133" s="276"/>
      <c r="AE133" s="276"/>
      <c r="AF133" s="276"/>
      <c r="AG133" s="276"/>
      <c r="AH133" s="276"/>
    </row>
    <row r="134" spans="16:34" x14ac:dyDescent="0.2">
      <c r="P134" s="276"/>
      <c r="Q134" s="281"/>
      <c r="R134" s="276"/>
      <c r="S134" s="281"/>
      <c r="T134" s="276"/>
      <c r="U134" s="283"/>
      <c r="V134" s="276"/>
      <c r="W134" s="276"/>
      <c r="X134" s="276"/>
      <c r="Y134" s="276"/>
      <c r="Z134" s="276"/>
      <c r="AA134" s="276"/>
      <c r="AB134" s="276"/>
      <c r="AC134" s="276"/>
      <c r="AD134" s="276"/>
      <c r="AE134" s="276"/>
      <c r="AF134" s="276"/>
      <c r="AG134" s="276"/>
      <c r="AH134" s="276"/>
    </row>
    <row r="135" spans="16:34" x14ac:dyDescent="0.2">
      <c r="P135" s="276"/>
      <c r="Q135" s="276"/>
      <c r="R135" s="276"/>
      <c r="S135" s="281"/>
      <c r="T135" s="276"/>
      <c r="U135" s="283"/>
      <c r="V135" s="276"/>
      <c r="W135" s="276"/>
      <c r="X135" s="276"/>
      <c r="Y135" s="276"/>
      <c r="Z135" s="276"/>
      <c r="AA135" s="276"/>
      <c r="AB135" s="276"/>
      <c r="AC135" s="276"/>
      <c r="AD135" s="276"/>
      <c r="AE135" s="276"/>
      <c r="AF135" s="276"/>
      <c r="AG135" s="276"/>
      <c r="AH135" s="276"/>
    </row>
    <row r="136" spans="16:34" x14ac:dyDescent="0.2">
      <c r="P136" s="276"/>
      <c r="Q136" s="281"/>
      <c r="R136" s="276"/>
      <c r="S136" s="281"/>
      <c r="T136" s="276"/>
      <c r="U136" s="283"/>
      <c r="V136" s="276"/>
      <c r="W136" s="276"/>
      <c r="X136" s="276"/>
      <c r="Y136" s="276"/>
      <c r="Z136" s="276"/>
      <c r="AA136" s="276"/>
      <c r="AB136" s="276"/>
      <c r="AC136" s="276"/>
      <c r="AD136" s="276"/>
      <c r="AE136" s="276"/>
      <c r="AF136" s="276"/>
      <c r="AG136" s="276"/>
      <c r="AH136" s="276"/>
    </row>
    <row r="137" spans="16:34" x14ac:dyDescent="0.2">
      <c r="P137" s="276"/>
      <c r="Q137" s="276"/>
      <c r="R137" s="276"/>
      <c r="S137" s="276"/>
      <c r="T137" s="276"/>
      <c r="U137" s="276"/>
      <c r="V137" s="276"/>
      <c r="W137" s="276"/>
      <c r="X137" s="276"/>
      <c r="Y137" s="276"/>
      <c r="Z137" s="276"/>
      <c r="AA137" s="276"/>
      <c r="AB137" s="276"/>
      <c r="AC137" s="276"/>
      <c r="AD137" s="276"/>
      <c r="AE137" s="276"/>
      <c r="AF137" s="276"/>
      <c r="AG137" s="276"/>
      <c r="AH137" s="276"/>
    </row>
    <row r="138" spans="16:34" x14ac:dyDescent="0.2">
      <c r="P138" s="276"/>
      <c r="Q138" s="276"/>
      <c r="R138" s="276"/>
      <c r="S138" s="276"/>
      <c r="T138" s="276"/>
      <c r="U138" s="276"/>
      <c r="V138" s="276"/>
      <c r="W138" s="276"/>
      <c r="X138" s="276"/>
      <c r="Y138" s="276"/>
      <c r="Z138" s="276"/>
      <c r="AA138" s="276"/>
      <c r="AB138" s="276"/>
      <c r="AC138" s="276"/>
      <c r="AD138" s="276"/>
      <c r="AE138" s="276"/>
      <c r="AF138" s="276"/>
      <c r="AG138" s="276"/>
      <c r="AH138" s="276"/>
    </row>
    <row r="139" spans="16:34" x14ac:dyDescent="0.2">
      <c r="P139" s="276"/>
      <c r="Q139" s="276"/>
      <c r="R139" s="276"/>
      <c r="S139" s="276"/>
      <c r="T139" s="276"/>
      <c r="U139" s="276"/>
      <c r="V139" s="276"/>
      <c r="W139" s="276"/>
      <c r="X139" s="276"/>
      <c r="Y139" s="276"/>
      <c r="Z139" s="276"/>
      <c r="AA139" s="276"/>
      <c r="AB139" s="276"/>
      <c r="AC139" s="276"/>
      <c r="AD139" s="276"/>
      <c r="AE139" s="276"/>
      <c r="AF139" s="276"/>
      <c r="AG139" s="276"/>
      <c r="AH139" s="276"/>
    </row>
    <row r="140" spans="16:34" x14ac:dyDescent="0.2">
      <c r="P140" s="276"/>
      <c r="Q140" s="276"/>
      <c r="R140" s="276"/>
      <c r="S140" s="276"/>
      <c r="T140" s="276"/>
      <c r="U140" s="276"/>
      <c r="V140" s="276"/>
      <c r="W140" s="276"/>
      <c r="X140" s="276"/>
      <c r="Y140" s="276"/>
      <c r="Z140" s="276"/>
      <c r="AA140" s="276"/>
      <c r="AB140" s="276"/>
      <c r="AC140" s="276"/>
      <c r="AD140" s="276"/>
      <c r="AE140" s="276"/>
      <c r="AF140" s="276"/>
      <c r="AG140" s="276"/>
      <c r="AH140" s="276"/>
    </row>
    <row r="141" spans="16:34" x14ac:dyDescent="0.2">
      <c r="P141" s="276"/>
      <c r="Q141" s="276"/>
      <c r="R141" s="276"/>
      <c r="S141" s="276"/>
      <c r="T141" s="276"/>
      <c r="U141" s="276"/>
      <c r="V141" s="276"/>
      <c r="W141" s="276"/>
      <c r="X141" s="276"/>
      <c r="Y141" s="276"/>
      <c r="Z141" s="276"/>
      <c r="AA141" s="276"/>
      <c r="AB141" s="276"/>
      <c r="AC141" s="276"/>
      <c r="AD141" s="276"/>
      <c r="AE141" s="276"/>
      <c r="AF141" s="276"/>
      <c r="AG141" s="276"/>
      <c r="AH141" s="276"/>
    </row>
    <row r="142" spans="16:34" x14ac:dyDescent="0.2">
      <c r="P142" s="276"/>
      <c r="Q142" s="276"/>
      <c r="R142" s="276"/>
      <c r="S142" s="276"/>
      <c r="T142" s="276"/>
      <c r="U142" s="276"/>
      <c r="V142" s="276"/>
      <c r="W142" s="276"/>
      <c r="X142" s="276"/>
      <c r="Y142" s="276"/>
      <c r="Z142" s="276"/>
      <c r="AA142" s="276"/>
      <c r="AB142" s="276"/>
      <c r="AC142" s="276"/>
      <c r="AD142" s="276"/>
      <c r="AE142" s="276"/>
      <c r="AF142" s="276"/>
      <c r="AG142" s="276"/>
      <c r="AH142" s="276"/>
    </row>
    <row r="143" spans="16:34" x14ac:dyDescent="0.2">
      <c r="P143" s="276"/>
      <c r="Q143" s="276"/>
      <c r="R143" s="276"/>
      <c r="S143" s="276"/>
      <c r="T143" s="276"/>
      <c r="U143" s="276"/>
      <c r="V143" s="276"/>
      <c r="W143" s="276"/>
      <c r="X143" s="276"/>
      <c r="Y143" s="276"/>
      <c r="Z143" s="276"/>
      <c r="AA143" s="276"/>
      <c r="AB143" s="276"/>
      <c r="AC143" s="276"/>
      <c r="AD143" s="276"/>
      <c r="AE143" s="276"/>
      <c r="AF143" s="276"/>
      <c r="AG143" s="276"/>
      <c r="AH143" s="276"/>
    </row>
    <row r="144" spans="16:34" x14ac:dyDescent="0.2">
      <c r="P144" s="276"/>
      <c r="Q144" s="276"/>
      <c r="R144" s="276"/>
      <c r="S144" s="276"/>
      <c r="T144" s="276"/>
      <c r="U144" s="276"/>
      <c r="V144" s="276"/>
      <c r="W144" s="276"/>
      <c r="X144" s="276"/>
      <c r="Y144" s="276"/>
      <c r="Z144" s="276"/>
      <c r="AA144" s="276"/>
      <c r="AB144" s="276"/>
      <c r="AC144" s="276"/>
      <c r="AD144" s="276"/>
      <c r="AE144" s="276"/>
      <c r="AF144" s="276"/>
      <c r="AG144" s="276"/>
      <c r="AH144" s="276"/>
    </row>
    <row r="145" spans="16:34" x14ac:dyDescent="0.2">
      <c r="P145" s="276"/>
      <c r="Q145" s="276"/>
      <c r="R145" s="276"/>
      <c r="S145" s="276"/>
      <c r="T145" s="276"/>
      <c r="U145" s="276"/>
      <c r="V145" s="276"/>
      <c r="W145" s="276"/>
      <c r="X145" s="276"/>
      <c r="Y145" s="276"/>
      <c r="Z145" s="276"/>
      <c r="AA145" s="276"/>
      <c r="AB145" s="276"/>
      <c r="AC145" s="276"/>
      <c r="AD145" s="276"/>
      <c r="AE145" s="276"/>
      <c r="AF145" s="276"/>
      <c r="AG145" s="276"/>
      <c r="AH145" s="276"/>
    </row>
    <row r="146" spans="16:34" x14ac:dyDescent="0.2">
      <c r="P146" s="276"/>
      <c r="Q146" s="276"/>
      <c r="R146" s="276"/>
      <c r="S146" s="276"/>
      <c r="T146" s="276"/>
      <c r="U146" s="276"/>
      <c r="V146" s="276"/>
      <c r="W146" s="276"/>
      <c r="X146" s="276"/>
      <c r="Y146" s="276"/>
      <c r="Z146" s="276"/>
      <c r="AA146" s="276"/>
      <c r="AB146" s="276"/>
      <c r="AC146" s="276"/>
      <c r="AD146" s="276"/>
      <c r="AE146" s="276"/>
      <c r="AF146" s="276"/>
      <c r="AG146" s="276"/>
      <c r="AH146" s="276"/>
    </row>
  </sheetData>
  <printOptions horizontalCentered="1" verticalCentered="1"/>
  <pageMargins left="0.70866141732283472" right="0.70866141732283472" top="0.74803149606299213" bottom="0.74803149606299213" header="0.31496062992125984" footer="0.31496062992125984"/>
  <pageSetup paperSize="119" scale="72" orientation="portrait" r:id="rId1"/>
  <headerFooter>
    <oddFooter>&amp;C&amp;10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R3:AG51"/>
  <sheetViews>
    <sheetView zoomScaleNormal="100" zoomScaleSheetLayoutView="100" workbookViewId="0">
      <selection activeCell="H54" sqref="H54"/>
    </sheetView>
  </sheetViews>
  <sheetFormatPr baseColWidth="10" defaultRowHeight="14.25" x14ac:dyDescent="0.2"/>
  <cols>
    <col min="1" max="17" width="11" style="30"/>
    <col min="18" max="18" width="11" style="93"/>
    <col min="19" max="19" width="6.875" style="93" bestFit="1" customWidth="1"/>
    <col min="20" max="31" width="11" style="93"/>
    <col min="32" max="16384" width="11" style="30"/>
  </cols>
  <sheetData>
    <row r="3" spans="18:31" x14ac:dyDescent="0.2">
      <c r="T3" s="93" t="s">
        <v>38</v>
      </c>
    </row>
    <row r="4" spans="18:31" x14ac:dyDescent="0.2">
      <c r="T4" s="93" t="s">
        <v>25</v>
      </c>
      <c r="U4" s="93" t="s">
        <v>26</v>
      </c>
      <c r="V4" s="93" t="s">
        <v>27</v>
      </c>
      <c r="W4" s="93" t="s">
        <v>28</v>
      </c>
      <c r="X4" s="93" t="s">
        <v>29</v>
      </c>
      <c r="Y4" s="93" t="s">
        <v>30</v>
      </c>
      <c r="Z4" s="93" t="s">
        <v>31</v>
      </c>
      <c r="AA4" s="93" t="s">
        <v>32</v>
      </c>
      <c r="AB4" s="93" t="s">
        <v>33</v>
      </c>
      <c r="AC4" s="93" t="s">
        <v>34</v>
      </c>
      <c r="AD4" s="93" t="s">
        <v>35</v>
      </c>
      <c r="AE4" s="93" t="s">
        <v>36</v>
      </c>
    </row>
    <row r="5" spans="18:31" x14ac:dyDescent="0.2">
      <c r="R5" s="93" t="s">
        <v>41</v>
      </c>
      <c r="S5" s="93">
        <v>2009</v>
      </c>
      <c r="T5" s="3">
        <v>119.64100000000001</v>
      </c>
      <c r="U5" s="3">
        <v>66.468999999999994</v>
      </c>
      <c r="V5" s="3">
        <v>63.302999999999997</v>
      </c>
      <c r="W5" s="3">
        <v>115.938</v>
      </c>
      <c r="X5" s="3">
        <v>98.44</v>
      </c>
      <c r="Y5" s="3">
        <v>141.626</v>
      </c>
      <c r="Z5" s="3">
        <v>302.178</v>
      </c>
      <c r="AA5" s="3">
        <v>166.845</v>
      </c>
      <c r="AB5" s="3">
        <v>232.666</v>
      </c>
      <c r="AC5" s="3">
        <v>519.54999999999995</v>
      </c>
      <c r="AD5" s="3">
        <v>393.68400000000003</v>
      </c>
      <c r="AE5" s="3">
        <v>217.822</v>
      </c>
    </row>
    <row r="6" spans="18:31" x14ac:dyDescent="0.2">
      <c r="R6" s="93" t="s">
        <v>41</v>
      </c>
      <c r="S6" s="93">
        <v>2010</v>
      </c>
      <c r="T6" s="2">
        <v>118.42700000000001</v>
      </c>
      <c r="U6" s="2">
        <v>129.697</v>
      </c>
      <c r="V6" s="2">
        <v>111.349</v>
      </c>
      <c r="W6" s="2">
        <v>160.809</v>
      </c>
      <c r="X6" s="2">
        <v>152.94</v>
      </c>
      <c r="Y6" s="2">
        <v>157.863</v>
      </c>
      <c r="Z6" s="2">
        <v>320.09399999999999</v>
      </c>
      <c r="AA6" s="2">
        <v>405.733</v>
      </c>
      <c r="AB6" s="2">
        <v>417.12799999999999</v>
      </c>
      <c r="AC6" s="2">
        <v>412.99599999999998</v>
      </c>
      <c r="AD6" s="2">
        <v>590.39800000000002</v>
      </c>
      <c r="AE6" s="2">
        <v>329.09800000000001</v>
      </c>
    </row>
    <row r="7" spans="18:31" x14ac:dyDescent="0.2">
      <c r="R7" s="93" t="s">
        <v>41</v>
      </c>
      <c r="S7" s="93">
        <v>2011</v>
      </c>
      <c r="T7" s="2">
        <v>295.31799999999998</v>
      </c>
      <c r="U7" s="2">
        <v>231.18100000000001</v>
      </c>
      <c r="V7" s="2">
        <v>207.209</v>
      </c>
      <c r="W7" s="2">
        <v>158.98599999999999</v>
      </c>
      <c r="X7" s="2">
        <v>263.83</v>
      </c>
      <c r="Y7" s="2">
        <v>285.87599999999998</v>
      </c>
      <c r="Z7" s="2">
        <v>180.834</v>
      </c>
      <c r="AA7" s="2">
        <v>339.66899999999998</v>
      </c>
      <c r="AB7" s="2">
        <v>538.85199999999998</v>
      </c>
      <c r="AC7" s="2">
        <v>446.53399999999999</v>
      </c>
      <c r="AD7" s="2"/>
      <c r="AE7" s="2"/>
    </row>
    <row r="8" spans="18:31" x14ac:dyDescent="0.2">
      <c r="R8" s="93" t="s">
        <v>42</v>
      </c>
      <c r="S8" s="93">
        <v>2009</v>
      </c>
      <c r="T8" s="3">
        <v>531.93700000000001</v>
      </c>
      <c r="U8" s="3">
        <v>272.51900000000001</v>
      </c>
      <c r="V8" s="3">
        <v>263.04199999999997</v>
      </c>
      <c r="W8" s="3">
        <v>500.48399999999998</v>
      </c>
      <c r="X8" s="3">
        <v>424.65</v>
      </c>
      <c r="Y8" s="3">
        <v>547.65800000000002</v>
      </c>
      <c r="Z8" s="3">
        <v>1090.2919999999999</v>
      </c>
      <c r="AA8" s="3">
        <v>654.851</v>
      </c>
      <c r="AB8" s="3">
        <v>815.73099999999999</v>
      </c>
      <c r="AC8" s="3">
        <v>1951.1089999999999</v>
      </c>
      <c r="AD8" s="3">
        <v>1553.84</v>
      </c>
      <c r="AE8" s="3">
        <v>960.19200000000001</v>
      </c>
    </row>
    <row r="9" spans="18:31" x14ac:dyDescent="0.2">
      <c r="R9" s="93" t="s">
        <v>42</v>
      </c>
      <c r="S9" s="93">
        <v>2010</v>
      </c>
      <c r="T9" s="2">
        <v>505.57600000000002</v>
      </c>
      <c r="U9" s="2">
        <v>555.50099999999998</v>
      </c>
      <c r="V9" s="2">
        <v>448.20800000000003</v>
      </c>
      <c r="W9" s="2">
        <v>634.39400000000001</v>
      </c>
      <c r="X9" s="2">
        <v>585.86199999999997</v>
      </c>
      <c r="Y9" s="2">
        <v>606.85900000000004</v>
      </c>
      <c r="Z9" s="2">
        <v>1148.6949999999999</v>
      </c>
      <c r="AA9" s="2">
        <v>1624.7909999999999</v>
      </c>
      <c r="AB9" s="2">
        <v>1791.8889999999999</v>
      </c>
      <c r="AC9" s="2">
        <v>1650.838</v>
      </c>
      <c r="AD9" s="2">
        <v>2105.1129999999998</v>
      </c>
      <c r="AE9" s="2">
        <v>1213.354</v>
      </c>
    </row>
    <row r="10" spans="18:31" x14ac:dyDescent="0.2">
      <c r="R10" s="93" t="s">
        <v>42</v>
      </c>
      <c r="S10" s="93">
        <v>2011</v>
      </c>
      <c r="T10" s="2">
        <v>976.50400000000002</v>
      </c>
      <c r="U10" s="2">
        <v>961.95699999999999</v>
      </c>
      <c r="V10" s="2">
        <v>778.01</v>
      </c>
      <c r="W10" s="2">
        <v>662.08100000000002</v>
      </c>
      <c r="X10" s="2">
        <v>1063.7249999999999</v>
      </c>
      <c r="Y10" s="2">
        <v>1126.8399999999999</v>
      </c>
      <c r="Z10" s="2">
        <v>747.43</v>
      </c>
      <c r="AA10" s="2">
        <v>1220.202</v>
      </c>
      <c r="AB10" s="2">
        <v>2111.174</v>
      </c>
      <c r="AC10" s="2">
        <v>1703.088</v>
      </c>
      <c r="AD10" s="2"/>
      <c r="AE10" s="2"/>
    </row>
    <row r="11" spans="18:31" x14ac:dyDescent="0.2">
      <c r="X11" s="2"/>
    </row>
    <row r="12" spans="18:31" x14ac:dyDescent="0.2">
      <c r="T12" s="93" t="s">
        <v>39</v>
      </c>
      <c r="X12" s="2"/>
    </row>
    <row r="13" spans="18:31" x14ac:dyDescent="0.2">
      <c r="T13" s="93" t="s">
        <v>38</v>
      </c>
    </row>
    <row r="14" spans="18:31" x14ac:dyDescent="0.2">
      <c r="T14" s="93" t="s">
        <v>25</v>
      </c>
      <c r="U14" s="93" t="s">
        <v>26</v>
      </c>
      <c r="V14" s="93" t="s">
        <v>27</v>
      </c>
      <c r="W14" s="93" t="s">
        <v>28</v>
      </c>
      <c r="X14" s="93" t="s">
        <v>29</v>
      </c>
      <c r="Y14" s="93" t="s">
        <v>30</v>
      </c>
      <c r="Z14" s="93" t="s">
        <v>31</v>
      </c>
      <c r="AA14" s="93" t="s">
        <v>32</v>
      </c>
      <c r="AB14" s="93" t="s">
        <v>33</v>
      </c>
      <c r="AC14" s="93" t="s">
        <v>34</v>
      </c>
      <c r="AD14" s="93" t="s">
        <v>35</v>
      </c>
      <c r="AE14" s="93" t="s">
        <v>36</v>
      </c>
    </row>
    <row r="15" spans="18:31" x14ac:dyDescent="0.2">
      <c r="S15" s="93">
        <v>2009</v>
      </c>
      <c r="T15" s="4">
        <v>4.4461096112536671</v>
      </c>
      <c r="U15" s="4">
        <v>4.0999413260316846</v>
      </c>
      <c r="V15" s="4">
        <v>4.1552848996098133</v>
      </c>
      <c r="W15" s="4">
        <v>4.3168245096517097</v>
      </c>
      <c r="X15" s="4">
        <v>4.3137952052011377</v>
      </c>
      <c r="Y15" s="4">
        <v>3.8669312131953171</v>
      </c>
      <c r="Z15" s="4">
        <v>3.6081117751788678</v>
      </c>
      <c r="AA15" s="4">
        <v>3.9249063502052803</v>
      </c>
      <c r="AB15" s="4">
        <v>3.5060172092183643</v>
      </c>
      <c r="AC15" s="4">
        <v>3.7553825425849294</v>
      </c>
      <c r="AD15" s="4">
        <v>3.9469218967496769</v>
      </c>
      <c r="AE15" s="4">
        <v>4.4081497736684083</v>
      </c>
    </row>
    <row r="16" spans="18:31" x14ac:dyDescent="0.2">
      <c r="S16" s="93">
        <v>2010</v>
      </c>
      <c r="T16" s="4">
        <v>4.269094041054827</v>
      </c>
      <c r="U16" s="4">
        <v>4.2830674572272294</v>
      </c>
      <c r="V16" s="4">
        <v>4.0252539313330162</v>
      </c>
      <c r="W16" s="4">
        <v>3.9450155153007604</v>
      </c>
      <c r="X16" s="4">
        <v>3.8306656205047731</v>
      </c>
      <c r="Y16" s="4">
        <v>3.8442130201503839</v>
      </c>
      <c r="Z16" s="4">
        <v>3.5886177185451773</v>
      </c>
      <c r="AA16" s="4">
        <v>4.0045818309085037</v>
      </c>
      <c r="AB16" s="4">
        <v>4.2957773153564371</v>
      </c>
      <c r="AC16" s="4">
        <v>3.9972251547230484</v>
      </c>
      <c r="AD16" s="4">
        <v>3.5655828779907788</v>
      </c>
      <c r="AE16" s="4">
        <v>3.6869078511567981</v>
      </c>
    </row>
    <row r="17" spans="19:33" s="93" customFormat="1" x14ac:dyDescent="0.2">
      <c r="S17" s="93">
        <v>2011</v>
      </c>
      <c r="T17" s="4">
        <v>3.3066186280551815</v>
      </c>
      <c r="U17" s="4">
        <v>4.1610556230832119</v>
      </c>
      <c r="V17" s="4">
        <v>3.7547114266272219</v>
      </c>
      <c r="W17" s="4">
        <v>4.1643981231051796</v>
      </c>
      <c r="X17" s="4">
        <v>4.0318576355986808</v>
      </c>
      <c r="Y17" s="4">
        <v>3.9417089927101263</v>
      </c>
      <c r="Z17" s="4">
        <v>4.1332382184766132</v>
      </c>
      <c r="AA17" s="4">
        <v>3.5923266474126283</v>
      </c>
      <c r="AB17" s="4">
        <v>3.9179106693489123</v>
      </c>
      <c r="AC17" s="4">
        <v>3.8140164018865303</v>
      </c>
      <c r="AD17" s="4"/>
      <c r="AE17" s="4"/>
      <c r="AF17" s="2"/>
      <c r="AG17" s="2"/>
    </row>
    <row r="18" spans="19:33" x14ac:dyDescent="0.2">
      <c r="T18" s="4"/>
      <c r="U18" s="4"/>
      <c r="V18" s="4"/>
      <c r="W18" s="4"/>
      <c r="X18" s="4"/>
      <c r="Y18" s="4"/>
      <c r="Z18" s="4"/>
      <c r="AA18" s="4"/>
      <c r="AB18" s="4"/>
      <c r="AC18" s="4"/>
      <c r="AD18" s="4"/>
      <c r="AE18" s="4"/>
    </row>
    <row r="19" spans="19:33" x14ac:dyDescent="0.2">
      <c r="T19" s="93" t="s">
        <v>40</v>
      </c>
      <c r="U19" s="4"/>
      <c r="V19" s="4"/>
      <c r="W19" s="4"/>
      <c r="X19" s="4"/>
      <c r="Y19" s="4"/>
      <c r="Z19" s="4"/>
      <c r="AA19" s="4"/>
      <c r="AB19" s="4"/>
      <c r="AC19" s="4"/>
      <c r="AD19" s="4"/>
      <c r="AE19" s="4"/>
    </row>
    <row r="20" spans="19:33" x14ac:dyDescent="0.2">
      <c r="T20" s="93" t="s">
        <v>38</v>
      </c>
    </row>
    <row r="21" spans="19:33" x14ac:dyDescent="0.2">
      <c r="T21" s="93" t="s">
        <v>25</v>
      </c>
      <c r="U21" s="93" t="s">
        <v>26</v>
      </c>
      <c r="V21" s="93" t="s">
        <v>27</v>
      </c>
      <c r="W21" s="93" t="s">
        <v>28</v>
      </c>
      <c r="X21" s="93" t="s">
        <v>29</v>
      </c>
      <c r="Y21" s="93" t="s">
        <v>30</v>
      </c>
      <c r="Z21" s="93" t="s">
        <v>31</v>
      </c>
      <c r="AA21" s="93" t="s">
        <v>32</v>
      </c>
      <c r="AB21" s="93" t="s">
        <v>33</v>
      </c>
      <c r="AC21" s="93" t="s">
        <v>34</v>
      </c>
      <c r="AD21" s="93" t="s">
        <v>35</v>
      </c>
      <c r="AE21" s="93" t="s">
        <v>36</v>
      </c>
    </row>
    <row r="22" spans="19:33" x14ac:dyDescent="0.2">
      <c r="S22" s="93">
        <v>2009</v>
      </c>
      <c r="T22" s="1">
        <v>2769.970748907147</v>
      </c>
      <c r="U22" s="1">
        <v>2484.564443575201</v>
      </c>
      <c r="V22" s="1">
        <v>2463.7930755256466</v>
      </c>
      <c r="W22" s="1">
        <v>2517.4857175386837</v>
      </c>
      <c r="X22" s="1">
        <v>2440.4002234863879</v>
      </c>
      <c r="Y22" s="1">
        <v>2138.7223153940663</v>
      </c>
      <c r="Z22" s="1">
        <v>1949.8957655421636</v>
      </c>
      <c r="AA22" s="1">
        <v>2146.4527848002635</v>
      </c>
      <c r="AB22" s="1">
        <v>1925.0488690655275</v>
      </c>
      <c r="AC22" s="1">
        <v>2049.8004532191321</v>
      </c>
      <c r="AD22" s="1">
        <v>2004.1680007315508</v>
      </c>
      <c r="AE22" s="1">
        <v>2210.4667040060235</v>
      </c>
    </row>
    <row r="23" spans="19:33" x14ac:dyDescent="0.2">
      <c r="S23" s="93">
        <v>2010</v>
      </c>
      <c r="T23" s="1">
        <v>2137.3646225945099</v>
      </c>
      <c r="U23" s="1">
        <v>2280.9904050209329</v>
      </c>
      <c r="V23" s="1">
        <v>2105.8518467161807</v>
      </c>
      <c r="W23" s="1">
        <v>2053.8539775758818</v>
      </c>
      <c r="X23" s="1">
        <v>2042.5492155093502</v>
      </c>
      <c r="Y23" s="1">
        <v>2063.0738015241063</v>
      </c>
      <c r="Z23" s="1">
        <v>1908.1398133048417</v>
      </c>
      <c r="AA23" s="1">
        <v>2039.613618118319</v>
      </c>
      <c r="AB23" s="1">
        <v>2121.8132893740049</v>
      </c>
      <c r="AC23" s="1">
        <v>1934.8168638921445</v>
      </c>
      <c r="AD23" s="1">
        <v>1719.7519337125125</v>
      </c>
      <c r="AE23" s="1">
        <v>1750.4701095722246</v>
      </c>
    </row>
    <row r="24" spans="19:33" x14ac:dyDescent="0.2">
      <c r="S24" s="93">
        <v>2011</v>
      </c>
      <c r="T24" s="1">
        <v>1618.391421315328</v>
      </c>
      <c r="U24" s="1">
        <v>1979.3725493444531</v>
      </c>
      <c r="V24" s="1">
        <v>1800.9473357817469</v>
      </c>
      <c r="W24" s="1">
        <v>1962.7641233819331</v>
      </c>
      <c r="X24" s="1">
        <v>1885.8207718985711</v>
      </c>
      <c r="Y24" s="8">
        <v>1850.2776182680605</v>
      </c>
      <c r="Z24" s="1">
        <v>1913.4413008615634</v>
      </c>
      <c r="AA24" s="1">
        <v>1676.8621557457409</v>
      </c>
      <c r="AB24" s="1">
        <v>1895.0542116573754</v>
      </c>
      <c r="AC24" s="1">
        <v>1951.784753501413</v>
      </c>
      <c r="AD24" s="1"/>
      <c r="AE24" s="1"/>
    </row>
    <row r="25" spans="19:33" x14ac:dyDescent="0.2">
      <c r="T25" s="4"/>
      <c r="U25" s="4"/>
      <c r="V25" s="4"/>
      <c r="W25" s="4"/>
      <c r="X25" s="4"/>
      <c r="Y25" s="4"/>
      <c r="Z25" s="4"/>
      <c r="AA25" s="4"/>
      <c r="AB25" s="4"/>
      <c r="AC25" s="4"/>
      <c r="AD25" s="4"/>
      <c r="AE25" s="4"/>
    </row>
    <row r="26" spans="19:33" x14ac:dyDescent="0.2">
      <c r="X26" s="4"/>
      <c r="Y26" s="2"/>
    </row>
    <row r="27" spans="19:33" x14ac:dyDescent="0.2">
      <c r="X27" s="1"/>
      <c r="Y27" s="2"/>
      <c r="AC27" s="4"/>
    </row>
    <row r="28" spans="19:33" x14ac:dyDescent="0.2">
      <c r="Y28" s="4"/>
      <c r="AC28" s="1"/>
    </row>
    <row r="29" spans="19:33" x14ac:dyDescent="0.2">
      <c r="Y29" s="8"/>
    </row>
    <row r="31" spans="19:33" x14ac:dyDescent="0.2">
      <c r="S31" s="276"/>
      <c r="T31" s="278"/>
      <c r="U31" s="278"/>
      <c r="V31" s="278"/>
      <c r="W31" s="276"/>
      <c r="X31" s="276"/>
      <c r="Y31" s="276"/>
      <c r="Z31" s="276"/>
      <c r="AA31" s="276"/>
      <c r="AB31" s="276"/>
      <c r="AC31" s="276"/>
      <c r="AD31" s="276"/>
      <c r="AE31" s="276"/>
      <c r="AF31" s="276"/>
    </row>
    <row r="32" spans="19:33" x14ac:dyDescent="0.2">
      <c r="S32" s="276"/>
      <c r="T32" s="276"/>
      <c r="U32" s="276"/>
      <c r="V32" s="276"/>
      <c r="W32" s="276"/>
      <c r="X32" s="276"/>
      <c r="Y32" s="276"/>
      <c r="Z32" s="276"/>
      <c r="AA32" s="276"/>
      <c r="AB32" s="276"/>
      <c r="AC32" s="276"/>
      <c r="AD32" s="276"/>
      <c r="AE32" s="276"/>
      <c r="AF32" s="276"/>
    </row>
    <row r="33" spans="19:33" x14ac:dyDescent="0.2">
      <c r="S33" s="276"/>
      <c r="T33" s="279"/>
      <c r="U33" s="279"/>
      <c r="V33" s="279"/>
      <c r="W33" s="279"/>
      <c r="X33" s="279"/>
      <c r="Y33" s="276"/>
      <c r="Z33" s="276"/>
      <c r="AA33" s="276"/>
      <c r="AB33" s="276"/>
      <c r="AC33" s="276"/>
      <c r="AD33" s="276"/>
      <c r="AE33" s="276"/>
      <c r="AF33" s="276"/>
    </row>
    <row r="34" spans="19:33" s="93" customFormat="1" x14ac:dyDescent="0.2">
      <c r="S34" s="276"/>
      <c r="T34" s="279"/>
      <c r="U34" s="279"/>
      <c r="V34" s="279"/>
      <c r="W34" s="279"/>
      <c r="X34" s="279"/>
      <c r="Y34" s="276"/>
      <c r="Z34" s="276"/>
      <c r="AA34" s="276"/>
      <c r="AB34" s="276"/>
      <c r="AC34" s="276"/>
      <c r="AD34" s="276"/>
      <c r="AE34" s="276"/>
      <c r="AF34" s="277"/>
      <c r="AG34" s="2"/>
    </row>
    <row r="35" spans="19:33" x14ac:dyDescent="0.2">
      <c r="S35" s="276"/>
      <c r="T35" s="279"/>
      <c r="U35" s="279"/>
      <c r="V35" s="279"/>
      <c r="W35" s="279"/>
      <c r="X35" s="279"/>
      <c r="Y35" s="276"/>
      <c r="Z35" s="276"/>
      <c r="AA35" s="276"/>
      <c r="AB35" s="276"/>
      <c r="AC35" s="276"/>
      <c r="AD35" s="276"/>
      <c r="AE35" s="276"/>
      <c r="AF35" s="276"/>
    </row>
    <row r="36" spans="19:33" ht="15" x14ac:dyDescent="0.2">
      <c r="U36" s="7"/>
      <c r="V36" s="7"/>
      <c r="W36" s="7"/>
      <c r="X36" s="7"/>
      <c r="Y36" s="7"/>
    </row>
    <row r="40" spans="19:33" x14ac:dyDescent="0.2">
      <c r="T40" s="1"/>
      <c r="U40" s="1"/>
      <c r="V40" s="1"/>
      <c r="W40" s="1"/>
      <c r="X40" s="1"/>
      <c r="Y40" s="1"/>
      <c r="Z40" s="1"/>
      <c r="AA40" s="1"/>
      <c r="AB40" s="1"/>
      <c r="AC40" s="1"/>
      <c r="AD40" s="1"/>
      <c r="AE40" s="1"/>
    </row>
    <row r="41" spans="19:33" x14ac:dyDescent="0.2">
      <c r="T41" s="1"/>
      <c r="U41" s="1"/>
      <c r="V41" s="1"/>
      <c r="W41" s="1"/>
      <c r="X41" s="1"/>
      <c r="Y41" s="1"/>
      <c r="Z41" s="1"/>
      <c r="AA41" s="1"/>
      <c r="AB41" s="1"/>
      <c r="AC41" s="1"/>
      <c r="AD41" s="1"/>
      <c r="AE41" s="1"/>
    </row>
    <row r="42" spans="19:33" x14ac:dyDescent="0.2">
      <c r="T42" s="1"/>
      <c r="U42" s="1"/>
      <c r="V42" s="1"/>
      <c r="W42" s="1"/>
      <c r="X42" s="1"/>
      <c r="Y42" s="1"/>
      <c r="Z42" s="1"/>
      <c r="AA42" s="1"/>
      <c r="AB42" s="1"/>
      <c r="AC42" s="1"/>
      <c r="AD42" s="1"/>
      <c r="AE42" s="1"/>
    </row>
    <row r="43" spans="19:33" x14ac:dyDescent="0.2">
      <c r="T43" s="8"/>
      <c r="U43" s="8"/>
      <c r="V43" s="8"/>
      <c r="W43" s="8"/>
      <c r="X43" s="8"/>
    </row>
    <row r="46" spans="19:33" x14ac:dyDescent="0.2">
      <c r="T46" s="1"/>
      <c r="U46" s="1"/>
      <c r="V46" s="1"/>
      <c r="W46" s="1"/>
      <c r="X46" s="1"/>
      <c r="Y46" s="1"/>
      <c r="Z46" s="1"/>
      <c r="AA46" s="1"/>
      <c r="AB46" s="1"/>
      <c r="AC46" s="1"/>
      <c r="AD46" s="1"/>
      <c r="AE46" s="1"/>
    </row>
    <row r="47" spans="19:33" x14ac:dyDescent="0.2">
      <c r="T47" s="1"/>
      <c r="U47" s="1"/>
      <c r="V47" s="1"/>
      <c r="W47" s="1"/>
      <c r="X47" s="1"/>
      <c r="Y47" s="1"/>
      <c r="Z47" s="1"/>
      <c r="AA47" s="1"/>
      <c r="AB47" s="1"/>
      <c r="AC47" s="1"/>
      <c r="AD47" s="1"/>
      <c r="AE47" s="1"/>
    </row>
    <row r="48" spans="19:33" x14ac:dyDescent="0.2">
      <c r="T48" s="1"/>
      <c r="U48" s="1"/>
      <c r="V48" s="1"/>
      <c r="W48" s="1"/>
      <c r="X48" s="1"/>
      <c r="Y48" s="1"/>
      <c r="Z48" s="1"/>
      <c r="AA48" s="1"/>
      <c r="AB48" s="1"/>
      <c r="AC48" s="1"/>
      <c r="AD48" s="1"/>
      <c r="AE48" s="1"/>
    </row>
    <row r="51" spans="32:33" s="93" customFormat="1" x14ac:dyDescent="0.2">
      <c r="AF51" s="2"/>
      <c r="AG51" s="2"/>
    </row>
  </sheetData>
  <printOptions horizontalCentered="1" verticalCentered="1"/>
  <pageMargins left="0.70866141732283472" right="0.70866141732283472" top="0.74803149606299213" bottom="0.74803149606299213" header="0.31496062992125984" footer="0.31496062992125984"/>
  <pageSetup paperSize="119" scale="72" orientation="portrait" r:id="rId1"/>
  <headerFooter>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12</vt:i4>
      </vt:variant>
    </vt:vector>
  </HeadingPairs>
  <TitlesOfParts>
    <vt:vector size="33" baseType="lpstr">
      <vt:lpstr>Portada </vt:lpstr>
      <vt:lpstr>Tabla de contenidos</vt:lpstr>
      <vt:lpstr>Comentarios</vt:lpstr>
      <vt:lpstr>Exportaciones</vt:lpstr>
      <vt:lpstr>Expo_variedad_DO</vt:lpstr>
      <vt:lpstr>Expo vinos DO x merc. </vt:lpstr>
      <vt:lpstr>Gráficos_Vino_ DO</vt:lpstr>
      <vt:lpstr>Gráficos_Vino_Granel</vt:lpstr>
      <vt:lpstr>Gráficos_Vino_espumoso</vt:lpstr>
      <vt:lpstr>Proyección</vt:lpstr>
      <vt:lpstr>Precios vinos nac.</vt:lpstr>
      <vt:lpstr>Graficos_Mer_Nacional</vt:lpstr>
      <vt:lpstr>Precios VII Reg</vt:lpstr>
      <vt:lpstr>Inf VIII Reg.</vt:lpstr>
      <vt:lpstr>Existencias</vt:lpstr>
      <vt:lpstr>Pisco x mercado</vt:lpstr>
      <vt:lpstr>Impor_licores</vt:lpstr>
      <vt:lpstr>Prod. vino Tabla 16</vt:lpstr>
      <vt:lpstr>Prod. vino gráf.</vt:lpstr>
      <vt:lpstr>Sup.plantada de vides</vt:lpstr>
      <vt:lpstr>Hoja1</vt:lpstr>
      <vt:lpstr>Comentarios!Área_de_impresión</vt:lpstr>
      <vt:lpstr>Existencias!Área_de_impresión</vt:lpstr>
      <vt:lpstr>'Expo vinos DO x merc. '!Área_de_impresión</vt:lpstr>
      <vt:lpstr>Exportaciones!Área_de_impresión</vt:lpstr>
      <vt:lpstr>Graficos_Mer_Nacional!Área_de_impresión</vt:lpstr>
      <vt:lpstr>'Gráficos_Vino_ DO'!Área_de_impresión</vt:lpstr>
      <vt:lpstr>Gráficos_Vino_espumoso!Área_de_impresión</vt:lpstr>
      <vt:lpstr>Gráficos_Vino_Granel!Área_de_impresión</vt:lpstr>
      <vt:lpstr>'Portada '!Área_de_impresión</vt:lpstr>
      <vt:lpstr>'Precios VII Reg'!Área_de_impresión</vt:lpstr>
      <vt:lpstr>'Precios vinos nac.'!Área_de_impresión</vt:lpstr>
      <vt:lpstr>'Tabla de contenidos'!Área_de_impresión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Amunátegui Förster</dc:creator>
  <cp:lastModifiedBy>Gastón Andrade Reyes</cp:lastModifiedBy>
  <cp:lastPrinted>2011-11-28T16:35:48Z</cp:lastPrinted>
  <dcterms:created xsi:type="dcterms:W3CDTF">2011-03-09T18:53:11Z</dcterms:created>
  <dcterms:modified xsi:type="dcterms:W3CDTF">2019-01-04T15:47:07Z</dcterms:modified>
</cp:coreProperties>
</file>