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23"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nm.Print_Area" localSheetId="7">'exp  deshidratadas'!$A$1:$O$74</definedName>
    <definedName name="_xlnm.Print_Area" localSheetId="8">'exp aceites'!$A$1:$O$34</definedName>
    <definedName name="_xlnm.Print_Area" localSheetId="6">'exp conservas'!$A$1:$O$96</definedName>
    <definedName name="_xlnm.Print_Area" localSheetId="9">'exp jugos'!$A$1:$O$52</definedName>
    <definedName name="_xlnm.Print_Area" localSheetId="10">'imp congelados'!$A$1:$O$46</definedName>
    <definedName name="_xlnm.Print_Area" localSheetId="11">'imp conservas'!$A$1:$O$109</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<sst xmlns="http://schemas.openxmlformats.org/spreadsheetml/2006/main" count="2105" uniqueCount="505">
  <si>
    <t>Boletín de frutas y hortalizas procesadas</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</si>
  <si>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</si>
  <si>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</si>
  <si>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</si>
  <si>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</si>
  <si>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</si>
  <si>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</si>
  <si>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</si>
  <si>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</si>
  <si>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</si>
  <si>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</si>
  <si>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</si>
  <si>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</si>
  <si>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</si>
  <si>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</si>
  <si>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</si>
  <si>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</si>
  <si>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</si>
  <si>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</si>
  <si>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</si>
  <si>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</si>
  <si>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</si>
  <si>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</si>
  <si>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</si>
  <si>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</si>
  <si>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</si>
  <si>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</si>
  <si>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</si>
  <si>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</si>
  <si>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</si>
  <si>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</si>
  <si>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</si>
  <si>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</si>
  <si>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</si>
  <si>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</si>
  <si>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Valor FOB (US$)</t>
  </si>
  <si>
    <t>Congelados</t>
  </si>
  <si>
    <t>Conservas</t>
  </si>
  <si>
    <t>Deshidratados</t>
  </si>
  <si>
    <t>Aceites</t>
  </si>
  <si>
    <t>Jugos</t>
  </si>
  <si>
    <t>Total</t>
  </si>
  <si>
    <t>Cuadro 2. Importaciones chilenas de frutas y hortalizas procesadas</t>
  </si>
  <si>
    <t>Valor CIF (US$)</t>
  </si>
  <si>
    <t>Cuadro 3. Exportaciones chilenas de frutas y hortalizas congeladas</t>
  </si>
  <si>
    <t>Producto</t>
  </si>
  <si>
    <t>Código SACH</t>
  </si>
  <si>
    <t>Precio promedio (US$/kilo)</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</si>
  <si>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</si>
  <si>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</si>
  <si>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</si>
  <si>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</si>
  <si>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</si>
  <si>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</si>
  <si>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</si>
  <si>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</si>
  <si>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</si>
  <si>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</si>
  <si>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</si>
  <si>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</si>
  <si>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</si>
  <si>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</si>
  <si>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</si>
  <si>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</si>
  <si>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</si>
  <si>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</si>
  <si>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</si>
  <si>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</si>
  <si>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</si>
  <si>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</si>
  <si>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</si>
  <si>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</si>
  <si>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</si>
  <si>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</si>
  <si>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</si>
  <si>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</si>
  <si>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</si>
  <si>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</si>
  <si>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</si>
  <si>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</si>
  <si>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</si>
  <si>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</si>
  <si>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</si>
  <si>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</si>
  <si>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</si>
  <si>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</si>
  <si>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</si>
  <si>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</si>
  <si>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</si>
  <si>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</si>
  <si>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</si>
  <si>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</si>
  <si>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</si>
  <si>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</si>
  <si>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</si>
  <si>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</si>
  <si>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</si>
  <si>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</si>
  <si>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Jugo de mora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</si>
  <si>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</si>
  <si>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</si>
  <si>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</si>
  <si>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</si>
  <si>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</si>
  <si>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</si>
  <si>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</si>
  <si>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</si>
  <si>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</si>
  <si>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</si>
  <si>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</si>
  <si>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</si>
  <si>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</si>
  <si>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EE.UU.</t>
  </si>
  <si>
    <t>México</t>
  </si>
  <si>
    <t>Venezuela</t>
  </si>
  <si>
    <t>Brasil</t>
  </si>
  <si>
    <t>Rusia</t>
  </si>
  <si>
    <t>Alemania</t>
  </si>
  <si>
    <t>Japón</t>
  </si>
  <si>
    <t>Canadá</t>
  </si>
  <si>
    <t>Colombia</t>
  </si>
  <si>
    <t>Holanda</t>
  </si>
  <si>
    <t>Perú</t>
  </si>
  <si>
    <t>Reino Unido</t>
  </si>
  <si>
    <t>Otros</t>
  </si>
  <si>
    <t>Francia</t>
  </si>
  <si>
    <t>Argentina</t>
  </si>
  <si>
    <t>Italia</t>
  </si>
  <si>
    <t>Australia</t>
  </si>
  <si>
    <t>Ecuador</t>
  </si>
  <si>
    <t>Corea del Sur</t>
  </si>
  <si>
    <t>España</t>
  </si>
  <si>
    <t>Polonia</t>
  </si>
  <si>
    <t>Bélgica</t>
  </si>
  <si>
    <t>Panamá</t>
  </si>
  <si>
    <t>China</t>
  </si>
  <si>
    <t>Cuadro 14. Importaciones chilenas de frutas y hortalizas procesadas por país de origen</t>
  </si>
  <si>
    <t>Tailandia</t>
  </si>
  <si>
    <t>Bolivia</t>
  </si>
  <si>
    <t>Sudáfrica</t>
  </si>
  <si>
    <t>Filipinas</t>
  </si>
  <si>
    <t>Costa Rica</t>
  </si>
  <si>
    <t>Indonesia</t>
  </si>
  <si>
    <t>Paraguay</t>
  </si>
  <si>
    <t>India</t>
  </si>
  <si>
    <t>Aceites esenciales de naranja</t>
  </si>
  <si>
    <t>Las demás hortalizas y frutos en vinagre</t>
  </si>
  <si>
    <t>Jaleas, mermeladas y pulpas de agrios</t>
  </si>
  <si>
    <t>Dinamarca</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</si>
  <si>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</si>
  <si>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</si>
  <si>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</si>
  <si>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</si>
  <si>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</si>
  <si>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</si>
  <si>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</si>
  <si>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</si>
  <si>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</si>
  <si>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</si>
  <si>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</si>
  <si>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</si>
  <si>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</si>
  <si>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</si>
  <si>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</si>
  <si>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</si>
  <si>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Ají seco, triturado o pulverizado</t>
  </si>
  <si>
    <t>Tomates incluso en trozos o rodajas, triturados o pulverizados</t>
  </si>
  <si>
    <t>Los demás  (desde 2012)</t>
  </si>
  <si>
    <t>Los demás arándanos secos (desde 2012)</t>
  </si>
  <si>
    <t>Los demás en envases &gt; 5lt (desde 2012)</t>
  </si>
  <si>
    <t> 15100000</t>
  </si>
  <si>
    <t>Aceite de rosa mosqueta y sus fracciones</t>
  </si>
  <si>
    <t> 15159090</t>
  </si>
  <si>
    <t>De valor brix &lt;= a 20</t>
  </si>
  <si>
    <t>Mosto de valor brix &lt;= a 30</t>
  </si>
  <si>
    <t>Los demás, sin congelar</t>
  </si>
  <si>
    <t>Los demás</t>
  </si>
  <si>
    <t> 15131100</t>
  </si>
  <si>
    <t> 15132100</t>
  </si>
  <si>
    <t> 15089000</t>
  </si>
  <si>
    <t>Total general</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</si>
  <si>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</si>
  <si>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</si>
  <si>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</si>
  <si>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</si>
  <si>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</si>
  <si>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Las demás frutillas secas (desde 2012)</t>
  </si>
  <si>
    <t>Los demás frutos secos excepto de partidas 0801 a 0806</t>
  </si>
  <si>
    <t>Catalina González Z.</t>
  </si>
  <si>
    <t>Código SACH 2012</t>
  </si>
  <si>
    <t xml:space="preserve"> --</t>
  </si>
  <si>
    <t>Aceites esenciales, de naranja</t>
  </si>
  <si>
    <t>Bernabé Tapia C.</t>
  </si>
  <si>
    <t>08119010</t>
  </si>
  <si>
    <t>08119011</t>
  </si>
  <si>
    <t>Los demás arándanos (desde 2012)</t>
  </si>
  <si>
    <t>08119019</t>
  </si>
  <si>
    <t>08112020</t>
  </si>
  <si>
    <t>08112021</t>
  </si>
  <si>
    <t>Las demás frambuesas (desde 2012)</t>
  </si>
  <si>
    <t>08112029</t>
  </si>
  <si>
    <t>08112010</t>
  </si>
  <si>
    <t>08112011</t>
  </si>
  <si>
    <t>Las demás moras (desde 2012)</t>
  </si>
  <si>
    <t>08112019</t>
  </si>
  <si>
    <t>08111000</t>
  </si>
  <si>
    <t>08111010</t>
  </si>
  <si>
    <t>Las demás frutillas (desde 2012)</t>
  </si>
  <si>
    <t>08111090</t>
  </si>
  <si>
    <t>Las demás frutas</t>
  </si>
  <si>
    <t>08119090</t>
  </si>
  <si>
    <t>07108040</t>
  </si>
  <si>
    <t>07108041</t>
  </si>
  <si>
    <t>Los demás espárragos (desde 2012)</t>
  </si>
  <si>
    <t>07108049</t>
  </si>
  <si>
    <t>08112090</t>
  </si>
  <si>
    <t>07104000</t>
  </si>
  <si>
    <t>07108090</t>
  </si>
  <si>
    <t>07108091</t>
  </si>
  <si>
    <t>Las demás hortalizas (desde 2012)</t>
  </si>
  <si>
    <t>07108099</t>
  </si>
  <si>
    <t>07102100</t>
  </si>
  <si>
    <t>07102910</t>
  </si>
  <si>
    <t>07109000</t>
  </si>
  <si>
    <t>08119020</t>
  </si>
  <si>
    <t>07108030</t>
  </si>
  <si>
    <t>08119040</t>
  </si>
  <si>
    <t>08119030</t>
  </si>
  <si>
    <t>Espinacas</t>
  </si>
  <si>
    <t>08119060</t>
  </si>
  <si>
    <t>07108020</t>
  </si>
  <si>
    <t>07108010</t>
  </si>
  <si>
    <t>07102200</t>
  </si>
  <si>
    <t>07103000</t>
  </si>
  <si>
    <t>07101000</t>
  </si>
  <si>
    <t>07102990</t>
  </si>
  <si>
    <t>08119050</t>
  </si>
  <si>
    <t>Extracto seco &lt; 7% ; brix &lt; 30</t>
  </si>
  <si>
    <t>Los demás extracto seco &gt;= 7%</t>
  </si>
  <si>
    <t>Duraznos, griñones y nectarines</t>
  </si>
  <si>
    <t>Conservados al natural o en almíbar</t>
  </si>
  <si>
    <t>Preparaciones de pulpa</t>
  </si>
  <si>
    <t>Mermeladas y jaleas</t>
  </si>
  <si>
    <t>En mitades</t>
  </si>
  <si>
    <t>Los demás duraznos preparados o conservados</t>
  </si>
  <si>
    <t>Las demás preparaciones</t>
  </si>
  <si>
    <t>Pulpa de manzana</t>
  </si>
  <si>
    <t>Las demás preparaciones (desde 2012)</t>
  </si>
  <si>
    <t>Hongos del genero agarius</t>
  </si>
  <si>
    <t>07115100</t>
  </si>
  <si>
    <t>Conservados provisionalmente</t>
  </si>
  <si>
    <t>Enteros, excepto en vinagre o ácido acético</t>
  </si>
  <si>
    <t>Las demás hortalizas y las mezclas de hortalizas</t>
  </si>
  <si>
    <t>07112010</t>
  </si>
  <si>
    <t>En salmuera</t>
  </si>
  <si>
    <t>Preparadas o conservadas</t>
  </si>
  <si>
    <t>Cerezas conservadas provicionalmente</t>
  </si>
  <si>
    <t>08121000</t>
  </si>
  <si>
    <t>08121010</t>
  </si>
  <si>
    <t>08121090</t>
  </si>
  <si>
    <t>Las demás cerezas</t>
  </si>
  <si>
    <t>Conservadas al natural o en almíbar</t>
  </si>
  <si>
    <t>Damasco</t>
  </si>
  <si>
    <t xml:space="preserve">Preparaciones de pulpa </t>
  </si>
  <si>
    <t>Alcachofas</t>
  </si>
  <si>
    <t>Las demás salsas de tomate, preparadas</t>
  </si>
  <si>
    <t>07115900</t>
  </si>
  <si>
    <t xml:space="preserve">Los demás hongos y trufas </t>
  </si>
  <si>
    <t>Fécula de papas</t>
  </si>
  <si>
    <t>Preparadas o conservadas, congeladas</t>
  </si>
  <si>
    <t>Las demás hortalizas, preparadas y congeladas</t>
  </si>
  <si>
    <t>Mangos</t>
  </si>
  <si>
    <t>Mezcla de frutas confitadas</t>
  </si>
  <si>
    <t xml:space="preserve">Pimiento </t>
  </si>
  <si>
    <t>Peras</t>
  </si>
  <si>
    <t>Las demás peras preparadas o conservadas</t>
  </si>
  <si>
    <t>08129090</t>
  </si>
  <si>
    <t>Tomates</t>
  </si>
  <si>
    <t>Los demás tomates enteros o trozos</t>
  </si>
  <si>
    <t>Preparaciones de moras (desde 2012)</t>
  </si>
  <si>
    <t>Piñas</t>
  </si>
  <si>
    <t>En rodajas</t>
  </si>
  <si>
    <t>En cubos</t>
  </si>
  <si>
    <t xml:space="preserve">Las demás piñas </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</si>
  <si>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</si>
  <si>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</si>
  <si>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</si>
  <si>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</si>
  <si>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</si>
  <si>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</si>
  <si>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</si>
  <si>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</si>
  <si>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Mezclas de frutas preparados o conservados (desde 2012)(1)</t>
  </si>
  <si>
    <t>Ciruelas secas</t>
  </si>
  <si>
    <t>08132000</t>
  </si>
  <si>
    <t>08132010</t>
  </si>
  <si>
    <t>08132090</t>
  </si>
  <si>
    <t>08062010</t>
  </si>
  <si>
    <t>Manzanas secas</t>
  </si>
  <si>
    <t>08133000</t>
  </si>
  <si>
    <t>08133010</t>
  </si>
  <si>
    <t>08133090</t>
  </si>
  <si>
    <t>08062090</t>
  </si>
  <si>
    <t>07123920</t>
  </si>
  <si>
    <t>09042010</t>
  </si>
  <si>
    <t>09042211</t>
  </si>
  <si>
    <t>09042219</t>
  </si>
  <si>
    <t>Hongos de género agaricus</t>
  </si>
  <si>
    <t>07123110</t>
  </si>
  <si>
    <t>07123120</t>
  </si>
  <si>
    <t>07123190</t>
  </si>
  <si>
    <t>Enteros</t>
  </si>
  <si>
    <t>En trozos</t>
  </si>
  <si>
    <t>09042220</t>
  </si>
  <si>
    <t>09042100</t>
  </si>
  <si>
    <t>09042290</t>
  </si>
  <si>
    <t>07129020</t>
  </si>
  <si>
    <t>09042020</t>
  </si>
  <si>
    <t>09042090</t>
  </si>
  <si>
    <t>Seco, triturado o pulverizado</t>
  </si>
  <si>
    <r>
      <rPr>
        <i/>
        <sz val="10"/>
        <color indexed="8"/>
        <rFont val="Arial"/>
        <family val="2"/>
      </rPr>
      <t>Capsicum frutescens</t>
    </r>
    <r>
      <rPr>
        <sz val="10"/>
        <color indexed="8"/>
        <rFont val="Arial"/>
        <family val="2"/>
      </rPr>
      <t>, enteros, trozos o polvo</t>
    </r>
  </si>
  <si>
    <t>Los demás triturados o pulverizados</t>
  </si>
  <si>
    <t>Seco, triturado o pulverizado (desde 2012)</t>
  </si>
  <si>
    <r>
      <t>Ají (</t>
    </r>
    <r>
      <rPr>
        <i/>
        <sz val="10"/>
        <color indexed="8"/>
        <rFont val="Arial"/>
        <family val="2"/>
      </rPr>
      <t>Capsicum frutescens</t>
    </r>
    <r>
      <rPr>
        <sz val="10"/>
        <color indexed="8"/>
        <rFont val="Arial"/>
        <family val="2"/>
      </rPr>
      <t>) sin triturar ni pulverizar (desde 2012)</t>
    </r>
  </si>
  <si>
    <t>07123910</t>
  </si>
  <si>
    <t>07123990</t>
  </si>
  <si>
    <t>Las demás hortalizas, mezclas de hortalizas secas, incluso en trozos</t>
  </si>
  <si>
    <t>07129090</t>
  </si>
  <si>
    <t>07129099</t>
  </si>
  <si>
    <t>07129091</t>
  </si>
  <si>
    <t>08134041</t>
  </si>
  <si>
    <t>08134049</t>
  </si>
  <si>
    <t>Mezclas de frutos secos</t>
  </si>
  <si>
    <t>08134090</t>
  </si>
  <si>
    <t>08134091</t>
  </si>
  <si>
    <t>08134099</t>
  </si>
  <si>
    <t>07122000</t>
  </si>
  <si>
    <t>07129050</t>
  </si>
  <si>
    <t>08134069</t>
  </si>
  <si>
    <t>Los demás membrillos (desde 2012)</t>
  </si>
  <si>
    <t>07129030</t>
  </si>
  <si>
    <t>07129039</t>
  </si>
  <si>
    <t>Tomates incluso en trozos o rodajas</t>
  </si>
  <si>
    <t>08134010</t>
  </si>
  <si>
    <t>08134051</t>
  </si>
  <si>
    <t>08134059</t>
  </si>
  <si>
    <t>Las demás frambuesas secas (desde 2012)</t>
  </si>
  <si>
    <t>08134039</t>
  </si>
  <si>
    <t>Mosqueta seca</t>
  </si>
  <si>
    <t>08134020</t>
  </si>
  <si>
    <t>Cocos secos</t>
  </si>
  <si>
    <t>08011100</t>
  </si>
  <si>
    <t>07129010</t>
  </si>
  <si>
    <t>07129040</t>
  </si>
  <si>
    <t>08131000</t>
  </si>
  <si>
    <t>07123390</t>
  </si>
  <si>
    <t>Pepa y pepa vana de mosqueta</t>
  </si>
  <si>
    <t>Flor y hojas de mosqueta (desde 2012)</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</si>
  <si>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</si>
  <si>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</si>
  <si>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</si>
  <si>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</si>
  <si>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</si>
  <si>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</si>
  <si>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</si>
  <si>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</si>
  <si>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</si>
  <si>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</si>
  <si>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</si>
  <si>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</si>
  <si>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</si>
  <si>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arándanos (desde 2012)</t>
  </si>
  <si>
    <t>Jugo de frambuesa (desde 2012)(3)</t>
  </si>
  <si>
    <t>Jugo de pimiento rojo (desde 2012)(4)</t>
  </si>
  <si>
    <t>Jugo de duraznos (desde 2012)(6)</t>
  </si>
  <si>
    <t>Jugo de mora (desde 2012)(7)</t>
  </si>
  <si>
    <t>Jugo de pera (desde 2012)(8)</t>
  </si>
  <si>
    <t>Sin fermentar brix &lt;=30</t>
  </si>
  <si>
    <t>Espárragos orgánicos (desde 2012)</t>
  </si>
  <si>
    <t>Prefritas congeladas</t>
  </si>
  <si>
    <t>En cubos, conservadas al natural o en almíbar</t>
  </si>
  <si>
    <t>En rodajas conservadas al natural o en almíbar</t>
  </si>
  <si>
    <t>Las demás conservadas al natural o en almíbar</t>
  </si>
  <si>
    <t>Conservadas provisionalmente</t>
  </si>
  <si>
    <t>Enteros, excepto en vinagre</t>
  </si>
  <si>
    <t xml:space="preserve">Los demás </t>
  </si>
  <si>
    <t>En mitades, conservados al natural o en almíbar</t>
  </si>
  <si>
    <t>Pulpa de durazno</t>
  </si>
  <si>
    <t>Los demás conservados al natural o en almíbar</t>
  </si>
  <si>
    <t>Los demás duraznos conservados</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</si>
  <si>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</si>
  <si>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</si>
  <si>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</si>
  <si>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</si>
  <si>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</si>
  <si>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</si>
  <si>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</si>
  <si>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</si>
  <si>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</si>
  <si>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</si>
  <si>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</si>
  <si>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</si>
  <si>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</si>
  <si>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</si>
  <si>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07114010</t>
  </si>
  <si>
    <t>07114090</t>
  </si>
  <si>
    <t>En vinagre o ácido acético</t>
  </si>
  <si>
    <t>Extracto seco &gt;= 7% ; brix &gt;= a 30 y &lt;= 32</t>
  </si>
  <si>
    <t>Agrios</t>
  </si>
  <si>
    <t>Las demás</t>
  </si>
  <si>
    <t>Total (08121000 hasta 2011)</t>
  </si>
  <si>
    <t>Las demás preparaciones de damasco</t>
  </si>
  <si>
    <t>Preparados o conservados</t>
  </si>
  <si>
    <t>Pulpa de mangos orgánicos (desde 2012)</t>
  </si>
  <si>
    <t>07119000</t>
  </si>
  <si>
    <t xml:space="preserve">Las demás piñas conservadas </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</si>
  <si>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</si>
  <si>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</si>
  <si>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</si>
  <si>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</si>
  <si>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</si>
  <si>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</si>
  <si>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</si>
  <si>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</si>
  <si>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</si>
  <si>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</si>
  <si>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Las demás cerezas preparadas</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</si>
  <si>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</si>
  <si>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</si>
  <si>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</si>
  <si>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</si>
  <si>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</si>
  <si>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</si>
  <si>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</si>
  <si>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</si>
  <si>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</si>
  <si>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</si>
  <si>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</si>
  <si>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Pulpa de damasco</t>
  </si>
  <si>
    <t>Las demás hortalizas y mezclas de hortalizas</t>
  </si>
  <si>
    <t>Las demás(desde 2012)</t>
  </si>
  <si>
    <t>07129031</t>
  </si>
  <si>
    <t>08135000</t>
  </si>
  <si>
    <t>Las demás manzanas secas (desde 2012)</t>
  </si>
  <si>
    <r>
      <rPr>
        <i/>
        <sz val="10"/>
        <color indexed="8"/>
        <rFont val="Arial"/>
        <family val="2"/>
      </rPr>
      <t>Capsicum frutescens</t>
    </r>
    <r>
      <rPr>
        <sz val="10"/>
        <color indexed="8"/>
        <rFont val="Arial"/>
        <family val="2"/>
      </rPr>
      <t>, enteros, trozos o polvo</t>
    </r>
  </si>
  <si>
    <t>Ají sin triturar ni pulverizar (desde 2012)</t>
  </si>
  <si>
    <t>Ají, triturado o pulverizado (desde 2012)</t>
  </si>
  <si>
    <t>Pasas</t>
  </si>
  <si>
    <t>Las demás pasas</t>
  </si>
  <si>
    <t>07123210</t>
  </si>
  <si>
    <t>07123220</t>
  </si>
  <si>
    <t>07123290</t>
  </si>
  <si>
    <t>Enteras, secas</t>
  </si>
  <si>
    <t>En trozos, secas</t>
  </si>
  <si>
    <t>Zapallos</t>
  </si>
  <si>
    <t>07129061</t>
  </si>
  <si>
    <t>07123320</t>
  </si>
  <si>
    <t>Enteros, secos</t>
  </si>
  <si>
    <t>Triturados o pulverizados</t>
  </si>
  <si>
    <t>Jugo de uva</t>
  </si>
  <si>
    <t>De valor brix &lt;= a 30 (2)</t>
  </si>
  <si>
    <t>Jugo de pera (desde 2012)(3)</t>
  </si>
  <si>
    <t>Jugo de duraznos (desde 2012)(4)</t>
  </si>
  <si>
    <t>Jugo de ciruelas (desde 2012)(5)</t>
  </si>
  <si>
    <t>De valor brix &gt;=70 (6)</t>
  </si>
  <si>
    <t>Notas: (1) Hasta 2011 era la glosa 20098090; (2) hasta 2011 era la glosa 20096110; (3) hasta 2011 era la glosa 20088050; (4) hasta 2011 era la glosa 20098030; (5) hasta el 2011 era la glosa 20098060; (6) hasta el 2011 era la glosa 20097920</t>
  </si>
  <si>
    <t>Jugo de arándanos</t>
  </si>
  <si>
    <t>Cuadro 6. Exportaciones chilenas de aceites de frutas y hortalizas</t>
  </si>
  <si>
    <t>Zarzamoras, mora-frambuesas y grosellas</t>
  </si>
  <si>
    <r>
      <t xml:space="preserve">Hongos del género </t>
    </r>
    <r>
      <rPr>
        <i/>
        <sz val="10"/>
        <color indexed="8"/>
        <rFont val="Arial"/>
        <family val="2"/>
      </rPr>
      <t>Agaricus</t>
    </r>
  </si>
  <si>
    <t>Extracto seco,  &gt;= 7% ; brix &gt;= a 30 y &lt;= 32</t>
  </si>
  <si>
    <r>
      <t xml:space="preserve">Los demás hongos del género </t>
    </r>
    <r>
      <rPr>
        <i/>
        <sz val="10"/>
        <color indexed="8"/>
        <rFont val="Arial"/>
        <family val="2"/>
      </rPr>
      <t>Agaricus</t>
    </r>
    <r>
      <rPr>
        <sz val="10"/>
        <color indexed="8"/>
        <rFont val="Arial"/>
        <family val="2"/>
      </rPr>
      <t xml:space="preserve"> excepto en vinagre o ácido acético</t>
    </r>
  </si>
  <si>
    <t>Cerezas conservadas provisionalmente</t>
  </si>
  <si>
    <r>
      <t xml:space="preserve">Papas fritas </t>
    </r>
    <r>
      <rPr>
        <i/>
        <sz val="10"/>
        <color indexed="8"/>
        <rFont val="Arial"/>
        <family val="2"/>
      </rPr>
      <t>snack</t>
    </r>
  </si>
  <si>
    <t>Las demás frutas conservadas provisionalmente</t>
  </si>
  <si>
    <r>
      <t xml:space="preserve">Hongos de género </t>
    </r>
    <r>
      <rPr>
        <i/>
        <sz val="10"/>
        <color indexed="8"/>
        <rFont val="Arial"/>
        <family val="2"/>
      </rPr>
      <t>Agaricus</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</si>
  <si>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</si>
  <si>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Hongos gelatinosos (</t>
    </r>
    <r>
      <rPr>
        <i/>
        <sz val="10"/>
        <color indexed="8"/>
        <rFont val="Arial"/>
        <family val="2"/>
      </rPr>
      <t>Tremella spp</t>
    </r>
    <r>
      <rPr>
        <sz val="10"/>
        <color indexed="8"/>
        <rFont val="Arial"/>
        <family val="2"/>
      </rPr>
      <t>), en trozos</t>
    </r>
  </si>
  <si>
    <t>Jugo de kiwi (desde 2012)(5)</t>
  </si>
  <si>
    <r>
      <t xml:space="preserve">Fritas </t>
    </r>
    <r>
      <rPr>
        <i/>
        <sz val="10"/>
        <color indexed="8"/>
        <rFont val="Arial"/>
        <family val="2"/>
      </rPr>
      <t>snack</t>
    </r>
  </si>
  <si>
    <t>Hortalizas homogeneizadas</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</si>
  <si>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</si>
  <si>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r>
      <t>Orejas de judas (</t>
    </r>
    <r>
      <rPr>
        <i/>
        <sz val="10"/>
        <color indexed="8"/>
        <rFont val="Arial"/>
        <family val="2"/>
      </rPr>
      <t>Auricularia spp</t>
    </r>
    <r>
      <rPr>
        <sz val="10"/>
        <color indexed="8"/>
        <rFont val="Arial"/>
        <family val="2"/>
      </rPr>
      <t>)</t>
    </r>
  </si>
  <si>
    <t>Aceites esenciales de limón</t>
  </si>
  <si>
    <t>Jugo de kiwi</t>
  </si>
  <si>
    <t>Mayo 2012</t>
  </si>
  <si>
    <t>ene-abr 2011</t>
  </si>
  <si>
    <t>ene-abr 2012</t>
  </si>
  <si>
    <t>Los demás aceites de oliva, sin modificar químicamente</t>
  </si>
  <si>
    <t>Aceite de palta</t>
  </si>
  <si>
    <t>Mezclas preparadas</t>
  </si>
  <si>
    <t>Jugo de pimiento rojo (desde 2012)</t>
  </si>
  <si>
    <t>Nueva Zelanda</t>
  </si>
  <si>
    <t>Turquía</t>
  </si>
  <si>
    <t>Morenas</t>
  </si>
  <si>
    <t>;</t>
  </si>
  <si>
    <t>07112090</t>
  </si>
  <si>
    <t>Uva</t>
  </si>
  <si>
    <t>Preparaciones de mora</t>
  </si>
  <si>
    <t>Distribución del valor de las importaciones de frutas y hortalizas procesadas por país de origen</t>
  </si>
  <si>
    <t>Importaciones chilenas de frutas y hortalizas procesadas por país de origen</t>
  </si>
  <si>
    <t>Mermeladas y jaleas de damasco</t>
  </si>
  <si>
    <t>Confituras, jaleas y mermeladas, puré y pastas de agrios (cítricos)</t>
  </si>
  <si>
    <t>Revisar variaciones</t>
  </si>
  <si>
    <t xml:space="preserve">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</si>
</sst>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s>
  <fonts count="93">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8"/>
      <color indexed="8"/>
      <name val="Arial"/>
      <family val="0"/>
    </font>
    <font>
      <b/>
      <sz val="8"/>
      <color indexed="8"/>
      <name val="Arial"/>
      <family val="0"/>
    </font>
    <font>
      <sz val="6.2"/>
      <color indexed="8"/>
      <name val="Arial"/>
      <family val="0"/>
    </font>
    <font>
      <sz val="9"/>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8"/>
      <color indexed="30"/>
      <name val="Arial"/>
      <family val="2"/>
    </font>
    <font>
      <b/>
      <sz val="12"/>
      <color indexed="63"/>
      <name val="Arial"/>
      <family val="2"/>
    </font>
    <font>
      <sz val="12"/>
      <color indexed="8"/>
      <name val="Verdana"/>
      <family val="2"/>
    </font>
    <font>
      <sz val="18"/>
      <color indexed="8"/>
      <name val="Calibri"/>
      <family val="0"/>
    </font>
    <font>
      <i/>
      <sz val="10"/>
      <color indexed="10"/>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0"/>
      <color theme="0"/>
      <name val="Arial"/>
      <family val="2"/>
    </font>
    <font>
      <sz val="18"/>
      <color rgb="FF0066CC"/>
      <name val="Arial"/>
      <family val="2"/>
    </font>
    <font>
      <b/>
      <sz val="12"/>
      <color rgb="FF333333"/>
      <name val="Arial"/>
      <family val="2"/>
    </font>
    <font>
      <sz val="12"/>
      <color theme="1"/>
      <name val="Verdana"/>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style="thin"/>
    </border>
    <border>
      <left style="thin"/>
      <right/>
      <top/>
      <bottom style="thin"/>
    </border>
    <border>
      <left style="thin"/>
      <right style="thin"/>
      <top style="thin"/>
      <bottom/>
    </border>
    <border>
      <left style="thin"/>
      <right style="thin"/>
      <top/>
      <bottom/>
    </border>
    <border>
      <left/>
      <right style="thin"/>
      <top/>
      <bottom style="thin"/>
    </border>
    <border>
      <left/>
      <right/>
      <top/>
      <bottom style="thin"/>
    </border>
    <border>
      <left style="thin"/>
      <right style="thin"/>
      <top style="thin"/>
      <bottom style="thin"/>
    </border>
    <border>
      <left style="thin">
        <color indexed="8"/>
      </left>
      <right/>
      <top/>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60" fillId="24" borderId="0" applyNumberFormat="0" applyBorder="0" applyAlignment="0" applyProtection="0"/>
    <xf numFmtId="0" fontId="10"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10" fillId="25"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10" fillId="25" borderId="0" applyNumberFormat="0" applyBorder="0" applyAlignment="0" applyProtection="0"/>
    <xf numFmtId="0" fontId="60" fillId="26" borderId="0" applyNumberFormat="0" applyBorder="0" applyAlignment="0" applyProtection="0"/>
    <xf numFmtId="0" fontId="10"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10" fillId="17"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10" fillId="17" borderId="0" applyNumberFormat="0" applyBorder="0" applyAlignment="0" applyProtection="0"/>
    <xf numFmtId="0" fontId="60" fillId="27" borderId="0" applyNumberFormat="0" applyBorder="0" applyAlignment="0" applyProtection="0"/>
    <xf numFmtId="0" fontId="10"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10" fillId="19"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10" fillId="19" borderId="0" applyNumberFormat="0" applyBorder="0" applyAlignment="0" applyProtection="0"/>
    <xf numFmtId="0" fontId="60" fillId="28" borderId="0" applyNumberFormat="0" applyBorder="0" applyAlignment="0" applyProtection="0"/>
    <xf numFmtId="0" fontId="10"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10" fillId="2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10" fillId="29" borderId="0" applyNumberFormat="0" applyBorder="0" applyAlignment="0" applyProtection="0"/>
    <xf numFmtId="0" fontId="60" fillId="30" borderId="0" applyNumberFormat="0" applyBorder="0" applyAlignment="0" applyProtection="0"/>
    <xf numFmtId="0" fontId="10"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10" fillId="31"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10" fillId="31" borderId="0" applyNumberFormat="0" applyBorder="0" applyAlignment="0" applyProtection="0"/>
    <xf numFmtId="0" fontId="60" fillId="32" borderId="0" applyNumberFormat="0" applyBorder="0" applyAlignment="0" applyProtection="0"/>
    <xf numFmtId="0" fontId="10"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10" fillId="33"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11" fillId="7"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11" fillId="7" borderId="0" applyNumberFormat="0" applyBorder="0" applyAlignment="0" applyProtection="0"/>
    <xf numFmtId="0" fontId="61" fillId="34" borderId="0" applyNumberFormat="0" applyBorder="0" applyAlignment="0" applyProtection="0"/>
    <xf numFmtId="0" fontId="62" fillId="35" borderId="1" applyNumberFormat="0" applyAlignment="0" applyProtection="0"/>
    <xf numFmtId="0" fontId="12" fillId="36" borderId="2" applyNumberFormat="0" applyAlignment="0" applyProtection="0"/>
    <xf numFmtId="0" fontId="62" fillId="35" borderId="1" applyNumberFormat="0" applyAlignment="0" applyProtection="0"/>
    <xf numFmtId="0" fontId="62" fillId="35" borderId="1" applyNumberFormat="0" applyAlignment="0" applyProtection="0"/>
    <xf numFmtId="0" fontId="62" fillId="35" borderId="1" applyNumberFormat="0" applyAlignment="0" applyProtection="0"/>
    <xf numFmtId="0" fontId="12" fillId="36" borderId="2" applyNumberFormat="0" applyAlignment="0" applyProtection="0"/>
    <xf numFmtId="0" fontId="62" fillId="35" borderId="1" applyNumberFormat="0" applyAlignment="0" applyProtection="0"/>
    <xf numFmtId="0" fontId="62" fillId="35" borderId="1" applyNumberFormat="0" applyAlignment="0" applyProtection="0"/>
    <xf numFmtId="0" fontId="12" fillId="36" borderId="2" applyNumberFormat="0" applyAlignment="0" applyProtection="0"/>
    <xf numFmtId="0" fontId="63" fillId="37" borderId="3" applyNumberFormat="0" applyAlignment="0" applyProtection="0"/>
    <xf numFmtId="0" fontId="13" fillId="38" borderId="4" applyNumberFormat="0" applyAlignment="0" applyProtection="0"/>
    <xf numFmtId="0" fontId="63" fillId="37" borderId="3" applyNumberFormat="0" applyAlignment="0" applyProtection="0"/>
    <xf numFmtId="0" fontId="63" fillId="37" borderId="3" applyNumberFormat="0" applyAlignment="0" applyProtection="0"/>
    <xf numFmtId="0" fontId="63" fillId="37" borderId="3" applyNumberFormat="0" applyAlignment="0" applyProtection="0"/>
    <xf numFmtId="0" fontId="13" fillId="38" borderId="4" applyNumberFormat="0" applyAlignment="0" applyProtection="0"/>
    <xf numFmtId="0" fontId="63" fillId="37" borderId="3" applyNumberFormat="0" applyAlignment="0" applyProtection="0"/>
    <xf numFmtId="0" fontId="63" fillId="37" borderId="3" applyNumberFormat="0" applyAlignment="0" applyProtection="0"/>
    <xf numFmtId="0" fontId="13" fillId="38" borderId="4" applyNumberFormat="0" applyAlignment="0" applyProtection="0"/>
    <xf numFmtId="0" fontId="64" fillId="0" borderId="5" applyNumberFormat="0" applyFill="0" applyAlignment="0" applyProtection="0"/>
    <xf numFmtId="0" fontId="14"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14" fillId="0" borderId="6"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14" fillId="0" borderId="6" applyNumberFormat="0" applyFill="0" applyAlignment="0" applyProtection="0"/>
    <xf numFmtId="0" fontId="65" fillId="0" borderId="7" applyNumberFormat="0" applyFill="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0" fillId="39" borderId="0" applyNumberFormat="0" applyBorder="0" applyAlignment="0" applyProtection="0"/>
    <xf numFmtId="0" fontId="10"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10" fillId="40"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10" fillId="40" borderId="0" applyNumberFormat="0" applyBorder="0" applyAlignment="0" applyProtection="0"/>
    <xf numFmtId="0" fontId="60" fillId="41" borderId="0" applyNumberFormat="0" applyBorder="0" applyAlignment="0" applyProtection="0"/>
    <xf numFmtId="0" fontId="10"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10" fillId="4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10" fillId="42" borderId="0" applyNumberFormat="0" applyBorder="0" applyAlignment="0" applyProtection="0"/>
    <xf numFmtId="0" fontId="60" fillId="43" borderId="0" applyNumberFormat="0" applyBorder="0" applyAlignment="0" applyProtection="0"/>
    <xf numFmtId="0" fontId="10"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0" fillId="44"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0" fillId="44" borderId="0" applyNumberFormat="0" applyBorder="0" applyAlignment="0" applyProtection="0"/>
    <xf numFmtId="0" fontId="60" fillId="45" borderId="0" applyNumberFormat="0" applyBorder="0" applyAlignment="0" applyProtection="0"/>
    <xf numFmtId="0" fontId="10"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10" fillId="2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10" fillId="29" borderId="0" applyNumberFormat="0" applyBorder="0" applyAlignment="0" applyProtection="0"/>
    <xf numFmtId="0" fontId="60" fillId="46" borderId="0" applyNumberFormat="0" applyBorder="0" applyAlignment="0" applyProtection="0"/>
    <xf numFmtId="0" fontId="10"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10"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10" fillId="31" borderId="0" applyNumberFormat="0" applyBorder="0" applyAlignment="0" applyProtection="0"/>
    <xf numFmtId="0" fontId="60" fillId="47" borderId="0" applyNumberFormat="0" applyBorder="0" applyAlignment="0" applyProtection="0"/>
    <xf numFmtId="0" fontId="10"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10" fillId="48"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10" fillId="48" borderId="0" applyNumberFormat="0" applyBorder="0" applyAlignment="0" applyProtection="0"/>
    <xf numFmtId="0" fontId="67" fillId="49" borderId="1" applyNumberFormat="0" applyAlignment="0" applyProtection="0"/>
    <xf numFmtId="0" fontId="16" fillId="13" borderId="2" applyNumberFormat="0" applyAlignment="0" applyProtection="0"/>
    <xf numFmtId="0" fontId="67" fillId="49" borderId="1" applyNumberFormat="0" applyAlignment="0" applyProtection="0"/>
    <xf numFmtId="0" fontId="67" fillId="49" borderId="1" applyNumberFormat="0" applyAlignment="0" applyProtection="0"/>
    <xf numFmtId="0" fontId="67" fillId="49" borderId="1" applyNumberFormat="0" applyAlignment="0" applyProtection="0"/>
    <xf numFmtId="0" fontId="16" fillId="13" borderId="2" applyNumberFormat="0" applyAlignment="0" applyProtection="0"/>
    <xf numFmtId="0" fontId="67" fillId="49" borderId="1" applyNumberFormat="0" applyAlignment="0" applyProtection="0"/>
    <xf numFmtId="0" fontId="67"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50" borderId="0" applyNumberFormat="0" applyBorder="0" applyAlignment="0" applyProtection="0"/>
    <xf numFmtId="0" fontId="17"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7"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7"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5" fillId="0" borderId="0" applyFont="0" applyFill="0" applyBorder="0" applyAlignment="0" applyProtection="0"/>
    <xf numFmtId="169" fontId="5" fillId="0" borderId="0" applyFont="0" applyFill="0" applyBorder="0" applyAlignment="0" applyProtection="0"/>
    <xf numFmtId="181"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51" borderId="0" applyNumberFormat="0" applyBorder="0" applyAlignment="0" applyProtection="0"/>
    <xf numFmtId="0" fontId="18"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8"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3" fillId="35" borderId="10" applyNumberFormat="0" applyAlignment="0" applyProtection="0"/>
    <xf numFmtId="0" fontId="20"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73" fillId="35" borderId="10" applyNumberFormat="0" applyAlignment="0" applyProtection="0"/>
    <xf numFmtId="0" fontId="20"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20" fillId="36" borderId="11" applyNumberFormat="0" applyAlignment="0" applyProtection="0"/>
    <xf numFmtId="0" fontId="74" fillId="0" borderId="0" applyNumberFormat="0" applyFill="0" applyBorder="0" applyAlignment="0" applyProtection="0"/>
    <xf numFmtId="0" fontId="2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23"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23" fillId="0" borderId="12"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23" fillId="0" borderId="12" applyNumberFormat="0" applyFill="0" applyAlignment="0" applyProtection="0"/>
    <xf numFmtId="0" fontId="77" fillId="0" borderId="13" applyNumberFormat="0" applyFill="0" applyAlignment="0" applyProtection="0"/>
    <xf numFmtId="0" fontId="24"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4"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4" fillId="0" borderId="14" applyNumberFormat="0" applyFill="0" applyAlignment="0" applyProtection="0"/>
    <xf numFmtId="0" fontId="66" fillId="0" borderId="15" applyNumberFormat="0" applyFill="0" applyAlignment="0" applyProtection="0"/>
    <xf numFmtId="0" fontId="15"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5" fillId="0" borderId="16" applyNumberFormat="0" applyFill="0" applyAlignment="0" applyProtection="0"/>
    <xf numFmtId="0" fontId="66" fillId="0" borderId="15" applyNumberFormat="0" applyFill="0" applyAlignment="0" applyProtection="0"/>
    <xf numFmtId="0" fontId="66"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5" fillId="0" borderId="0" applyNumberFormat="0" applyFill="0" applyBorder="0" applyAlignment="0" applyProtection="0"/>
    <xf numFmtId="0" fontId="78" fillId="0" borderId="17" applyNumberFormat="0" applyFill="0" applyAlignment="0" applyProtection="0"/>
    <xf numFmtId="0" fontId="26" fillId="0" borderId="18" applyNumberFormat="0" applyFill="0" applyAlignment="0" applyProtection="0"/>
    <xf numFmtId="0" fontId="78" fillId="0" borderId="17" applyNumberFormat="0" applyFill="0" applyAlignment="0" applyProtection="0"/>
    <xf numFmtId="0" fontId="78" fillId="0" borderId="17" applyNumberFormat="0" applyFill="0" applyAlignment="0" applyProtection="0"/>
    <xf numFmtId="0" fontId="78" fillId="0" borderId="17" applyNumberFormat="0" applyFill="0" applyAlignment="0" applyProtection="0"/>
    <xf numFmtId="0" fontId="26" fillId="0" borderId="18" applyNumberFormat="0" applyFill="0" applyAlignment="0" applyProtection="0"/>
    <xf numFmtId="0" fontId="78" fillId="0" borderId="17" applyNumberFormat="0" applyFill="0" applyAlignment="0" applyProtection="0"/>
    <xf numFmtId="0" fontId="78" fillId="0" borderId="17" applyNumberFormat="0" applyFill="0" applyAlignment="0" applyProtection="0"/>
    <xf numFmtId="0" fontId="26" fillId="0" borderId="18" applyNumberFormat="0" applyFill="0" applyAlignment="0" applyProtection="0"/>
  </cellStyleXfs>
  <cellXfs count="276">
    <xf numFmtId="0" fontId="0" fillId="0" borderId="0" xfId="0" applyFont="1" applyAlignment="1">
      <alignment/>
    </xf>
    <xf numFmtId="0" fontId="79" fillId="0" borderId="0" xfId="350" applyFont="1" applyAlignment="1">
      <alignment horizontal="left" vertical="top"/>
      <protection/>
    </xf>
    <xf numFmtId="0" fontId="80" fillId="0" borderId="0" xfId="0" applyFont="1" applyAlignment="1">
      <alignment/>
    </xf>
    <xf numFmtId="0" fontId="81" fillId="0" borderId="0" xfId="350" applyFont="1" applyAlignment="1">
      <alignment horizontal="left" vertical="center"/>
      <protection/>
    </xf>
    <xf numFmtId="0" fontId="80" fillId="0" borderId="0" xfId="350" applyFont="1">
      <alignment/>
      <protection/>
    </xf>
    <xf numFmtId="0" fontId="82" fillId="0" borderId="0" xfId="350" applyFont="1" applyAlignment="1">
      <alignment horizontal="center"/>
      <protection/>
    </xf>
    <xf numFmtId="0" fontId="83" fillId="0" borderId="0" xfId="350" applyFont="1" applyAlignment="1">
      <alignment horizontal="center"/>
      <protection/>
    </xf>
    <xf numFmtId="0" fontId="84" fillId="0" borderId="0" xfId="350" applyFont="1" applyAlignment="1">
      <alignment horizontal="center"/>
      <protection/>
    </xf>
    <xf numFmtId="0" fontId="2" fillId="0" borderId="0" xfId="287" applyFont="1" applyAlignment="1">
      <alignment horizontal="center" vertical="center"/>
    </xf>
    <xf numFmtId="0" fontId="85" fillId="0" borderId="0" xfId="350" applyFont="1">
      <alignment/>
      <protection/>
    </xf>
    <xf numFmtId="0" fontId="82"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6"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6"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0" fontId="87" fillId="0" borderId="20" xfId="0" applyFont="1" applyBorder="1" applyAlignment="1">
      <alignment horizontal="center" wrapText="1"/>
    </xf>
    <xf numFmtId="0" fontId="87" fillId="0" borderId="19" xfId="0" applyFont="1" applyBorder="1" applyAlignment="1">
      <alignment horizontal="center" wrapText="1"/>
    </xf>
    <xf numFmtId="0" fontId="87" fillId="0" borderId="21" xfId="0" applyFont="1" applyBorder="1" applyAlignment="1">
      <alignment horizontal="center" wrapText="1"/>
    </xf>
    <xf numFmtId="3" fontId="84" fillId="0" borderId="22" xfId="0" applyNumberFormat="1" applyFont="1" applyBorder="1" applyAlignment="1">
      <alignment/>
    </xf>
    <xf numFmtId="3" fontId="84" fillId="0" borderId="23" xfId="0" applyNumberFormat="1" applyFont="1" applyBorder="1" applyAlignment="1">
      <alignment/>
    </xf>
    <xf numFmtId="180" fontId="84" fillId="0" borderId="24" xfId="0" applyNumberFormat="1" applyFont="1" applyBorder="1" applyAlignment="1">
      <alignment/>
    </xf>
    <xf numFmtId="3" fontId="84" fillId="0" borderId="25" xfId="0" applyNumberFormat="1" applyFont="1" applyBorder="1" applyAlignment="1">
      <alignment/>
    </xf>
    <xf numFmtId="180" fontId="84" fillId="0" borderId="26" xfId="0" applyNumberFormat="1" applyFont="1" applyBorder="1" applyAlignment="1">
      <alignment/>
    </xf>
    <xf numFmtId="3" fontId="84" fillId="0" borderId="20" xfId="0" applyNumberFormat="1" applyFont="1" applyBorder="1" applyAlignment="1">
      <alignment/>
    </xf>
    <xf numFmtId="3" fontId="84" fillId="0" borderId="19" xfId="0" applyNumberFormat="1" applyFont="1" applyBorder="1" applyAlignment="1">
      <alignment/>
    </xf>
    <xf numFmtId="180" fontId="84" fillId="0" borderId="21" xfId="0" applyNumberFormat="1" applyFont="1" applyBorder="1" applyAlignment="1">
      <alignment/>
    </xf>
    <xf numFmtId="0" fontId="84" fillId="0" borderId="0" xfId="0" applyFont="1" applyBorder="1" applyAlignment="1">
      <alignment/>
    </xf>
    <xf numFmtId="0" fontId="84" fillId="0" borderId="27" xfId="0" applyFont="1" applyBorder="1" applyAlignment="1">
      <alignment/>
    </xf>
    <xf numFmtId="3" fontId="84" fillId="0" borderId="28" xfId="0" applyNumberFormat="1" applyFont="1" applyBorder="1" applyAlignment="1">
      <alignment/>
    </xf>
    <xf numFmtId="0" fontId="84" fillId="0" borderId="20" xfId="0" applyFont="1" applyBorder="1" applyAlignment="1">
      <alignment/>
    </xf>
    <xf numFmtId="3" fontId="84" fillId="0" borderId="0" xfId="0" applyNumberFormat="1" applyFont="1" applyAlignment="1">
      <alignment/>
    </xf>
    <xf numFmtId="0" fontId="84" fillId="0" borderId="0" xfId="0" applyFont="1" applyAlignment="1">
      <alignment wrapText="1"/>
    </xf>
    <xf numFmtId="3" fontId="84" fillId="0" borderId="25" xfId="0" applyNumberFormat="1" applyFont="1" applyBorder="1" applyAlignment="1">
      <alignment horizontal="right"/>
    </xf>
    <xf numFmtId="3" fontId="84" fillId="0" borderId="0" xfId="0" applyNumberFormat="1" applyFont="1" applyBorder="1" applyAlignment="1">
      <alignment horizontal="right"/>
    </xf>
    <xf numFmtId="180" fontId="84" fillId="0" borderId="26" xfId="0" applyNumberFormat="1" applyFont="1" applyBorder="1" applyAlignment="1">
      <alignment horizontal="right"/>
    </xf>
    <xf numFmtId="0" fontId="5" fillId="0" borderId="0" xfId="0" applyFont="1" applyAlignment="1">
      <alignment wrapText="1"/>
    </xf>
    <xf numFmtId="0" fontId="84" fillId="0" borderId="22" xfId="0" applyFont="1" applyBorder="1" applyAlignment="1">
      <alignment/>
    </xf>
    <xf numFmtId="0" fontId="84" fillId="0" borderId="28" xfId="0" applyFont="1" applyBorder="1" applyAlignment="1">
      <alignment/>
    </xf>
    <xf numFmtId="0" fontId="84" fillId="0" borderId="29" xfId="0" applyFont="1" applyBorder="1" applyAlignment="1">
      <alignment horizontal="left"/>
    </xf>
    <xf numFmtId="0" fontId="84" fillId="0" borderId="30" xfId="0" applyFont="1" applyBorder="1" applyAlignment="1">
      <alignment horizontal="left"/>
    </xf>
    <xf numFmtId="0" fontId="87" fillId="0" borderId="23" xfId="0" applyFont="1" applyBorder="1" applyAlignment="1">
      <alignment horizontal="center" wrapText="1"/>
    </xf>
    <xf numFmtId="0" fontId="87" fillId="0" borderId="22" xfId="0" applyFont="1" applyBorder="1" applyAlignment="1">
      <alignment horizontal="center" wrapText="1"/>
    </xf>
    <xf numFmtId="0" fontId="87" fillId="0" borderId="24" xfId="0" applyFont="1" applyBorder="1" applyAlignment="1">
      <alignment horizontal="center" wrapText="1"/>
    </xf>
    <xf numFmtId="0" fontId="84" fillId="0" borderId="25" xfId="0" applyFont="1" applyBorder="1" applyAlignment="1">
      <alignment/>
    </xf>
    <xf numFmtId="180" fontId="84" fillId="0" borderId="31" xfId="0" applyNumberFormat="1" applyFont="1" applyBorder="1" applyAlignment="1">
      <alignment/>
    </xf>
    <xf numFmtId="3" fontId="84" fillId="0" borderId="0" xfId="0" applyNumberFormat="1" applyFont="1" applyBorder="1" applyAlignment="1">
      <alignment/>
    </xf>
    <xf numFmtId="3" fontId="84" fillId="0" borderId="32" xfId="0" applyNumberFormat="1" applyFont="1" applyBorder="1" applyAlignment="1">
      <alignment/>
    </xf>
    <xf numFmtId="3" fontId="84" fillId="0" borderId="0" xfId="0" applyNumberFormat="1" applyFont="1" applyBorder="1" applyAlignment="1">
      <alignment/>
    </xf>
    <xf numFmtId="0" fontId="84" fillId="0" borderId="0" xfId="0" applyFont="1" applyAlignment="1">
      <alignment/>
    </xf>
    <xf numFmtId="3" fontId="84" fillId="0" borderId="25" xfId="0" applyNumberFormat="1" applyFont="1" applyBorder="1" applyAlignment="1">
      <alignment/>
    </xf>
    <xf numFmtId="9" fontId="84" fillId="0" borderId="0" xfId="0" applyNumberFormat="1" applyFont="1" applyAlignment="1">
      <alignment/>
    </xf>
    <xf numFmtId="0" fontId="87" fillId="0" borderId="33" xfId="0" applyFont="1" applyBorder="1" applyAlignment="1">
      <alignment horizontal="center" vertical="center" wrapText="1"/>
    </xf>
    <xf numFmtId="180" fontId="84" fillId="0" borderId="33" xfId="0" applyNumberFormat="1" applyFont="1" applyBorder="1" applyAlignment="1">
      <alignment/>
    </xf>
    <xf numFmtId="180" fontId="84" fillId="0" borderId="33" xfId="0" applyNumberFormat="1" applyFont="1" applyBorder="1" applyAlignment="1">
      <alignment horizontal="right"/>
    </xf>
    <xf numFmtId="180" fontId="84" fillId="0" borderId="33" xfId="0" applyNumberFormat="1" applyFont="1" applyBorder="1" applyAlignment="1">
      <alignment horizontal="right" vertical="center"/>
    </xf>
    <xf numFmtId="0" fontId="84" fillId="0" borderId="0" xfId="0" applyFont="1" applyAlignment="1">
      <alignment horizontal="center"/>
    </xf>
    <xf numFmtId="180" fontId="5" fillId="0" borderId="33" xfId="0" applyNumberFormat="1" applyFont="1" applyBorder="1" applyAlignment="1">
      <alignment horizontal="right" vertical="center"/>
    </xf>
    <xf numFmtId="180" fontId="5" fillId="0" borderId="33" xfId="0" applyNumberFormat="1" applyFont="1" applyBorder="1" applyAlignment="1" quotePrefix="1">
      <alignment horizontal="right" vertical="center"/>
    </xf>
    <xf numFmtId="0" fontId="84" fillId="0" borderId="33" xfId="0" applyFont="1" applyBorder="1" applyAlignment="1">
      <alignment/>
    </xf>
    <xf numFmtId="0" fontId="84" fillId="0" borderId="33" xfId="0" applyFont="1" applyBorder="1" applyAlignment="1">
      <alignment horizontal="center"/>
    </xf>
    <xf numFmtId="3" fontId="84" fillId="0" borderId="33" xfId="0" applyNumberFormat="1" applyFont="1" applyBorder="1" applyAlignment="1">
      <alignment/>
    </xf>
    <xf numFmtId="3" fontId="84" fillId="0" borderId="33" xfId="0" applyNumberFormat="1" applyFont="1" applyBorder="1" applyAlignment="1">
      <alignment horizontal="right"/>
    </xf>
    <xf numFmtId="3" fontId="84" fillId="0" borderId="33" xfId="0" applyNumberFormat="1" applyFont="1" applyBorder="1" applyAlignment="1" quotePrefix="1">
      <alignment horizontal="right"/>
    </xf>
    <xf numFmtId="3" fontId="84" fillId="0" borderId="29" xfId="0" applyNumberFormat="1" applyFont="1" applyBorder="1" applyAlignment="1">
      <alignment/>
    </xf>
    <xf numFmtId="3" fontId="84" fillId="0" borderId="29" xfId="0" applyNumberFormat="1" applyFont="1" applyBorder="1" applyAlignment="1">
      <alignment horizontal="right"/>
    </xf>
    <xf numFmtId="3" fontId="84" fillId="0" borderId="33" xfId="0" applyNumberFormat="1" applyFont="1" applyFill="1" applyBorder="1" applyAlignment="1">
      <alignment/>
    </xf>
    <xf numFmtId="0" fontId="84" fillId="0" borderId="33" xfId="0" applyFont="1" applyBorder="1" applyAlignment="1">
      <alignment/>
    </xf>
    <xf numFmtId="0" fontId="84" fillId="0" borderId="33" xfId="0" applyFont="1" applyBorder="1" applyAlignment="1" quotePrefix="1">
      <alignment horizontal="right"/>
    </xf>
    <xf numFmtId="3" fontId="84" fillId="0" borderId="33" xfId="0" applyNumberFormat="1" applyFont="1" applyFill="1" applyBorder="1" applyAlignment="1">
      <alignment horizontal="right"/>
    </xf>
    <xf numFmtId="9" fontId="84" fillId="0" borderId="0" xfId="0" applyNumberFormat="1" applyFont="1" applyBorder="1" applyAlignment="1">
      <alignment/>
    </xf>
    <xf numFmtId="0" fontId="84" fillId="0" borderId="0" xfId="0" applyFont="1" applyBorder="1" applyAlignment="1">
      <alignment horizontal="left"/>
    </xf>
    <xf numFmtId="0" fontId="84" fillId="0" borderId="0" xfId="0" applyFont="1" applyBorder="1" applyAlignment="1">
      <alignment/>
    </xf>
    <xf numFmtId="0" fontId="84" fillId="0" borderId="0" xfId="0" applyFont="1" applyBorder="1" applyAlignment="1">
      <alignment horizontal="left" vertical="top"/>
    </xf>
    <xf numFmtId="9" fontId="88" fillId="0" borderId="0" xfId="0" applyNumberFormat="1" applyFont="1" applyAlignment="1">
      <alignment/>
    </xf>
    <xf numFmtId="3" fontId="84" fillId="0" borderId="33" xfId="0" applyNumberFormat="1" applyFont="1" applyFill="1" applyBorder="1" applyAlignment="1" quotePrefix="1">
      <alignment horizontal="right"/>
    </xf>
    <xf numFmtId="0" fontId="84" fillId="0" borderId="21" xfId="0" applyFont="1" applyBorder="1" applyAlignment="1">
      <alignment vertical="center"/>
    </xf>
    <xf numFmtId="0" fontId="84" fillId="0" borderId="21" xfId="0" applyFont="1" applyBorder="1" applyAlignment="1">
      <alignment/>
    </xf>
    <xf numFmtId="3" fontId="84" fillId="0" borderId="20" xfId="0" applyNumberFormat="1" applyFont="1" applyBorder="1" applyAlignment="1">
      <alignment horizontal="right"/>
    </xf>
    <xf numFmtId="3" fontId="84" fillId="0" borderId="19" xfId="0" applyNumberFormat="1" applyFont="1" applyBorder="1" applyAlignment="1">
      <alignment horizontal="right"/>
    </xf>
    <xf numFmtId="180" fontId="82" fillId="0" borderId="33" xfId="0" applyNumberFormat="1" applyFont="1" applyBorder="1" applyAlignment="1">
      <alignment horizontal="right"/>
    </xf>
    <xf numFmtId="0" fontId="84" fillId="0" borderId="19" xfId="0" applyFont="1" applyBorder="1" applyAlignment="1">
      <alignment/>
    </xf>
    <xf numFmtId="0" fontId="84" fillId="0" borderId="21" xfId="0" applyFont="1" applyBorder="1" applyAlignment="1">
      <alignment horizontal="center"/>
    </xf>
    <xf numFmtId="0" fontId="84" fillId="0" borderId="21" xfId="0" applyFont="1" applyBorder="1" applyAlignment="1">
      <alignment horizontal="center"/>
    </xf>
    <xf numFmtId="0" fontId="84" fillId="0" borderId="0" xfId="0" applyFont="1" applyBorder="1" applyAlignment="1">
      <alignment horizontal="center"/>
    </xf>
    <xf numFmtId="0" fontId="84" fillId="0" borderId="33" xfId="0" applyFont="1" applyBorder="1" applyAlignment="1">
      <alignment vertical="center"/>
    </xf>
    <xf numFmtId="0" fontId="84" fillId="0" borderId="20" xfId="0" applyFont="1" applyBorder="1" applyAlignment="1">
      <alignment horizontal="left" vertical="center"/>
    </xf>
    <xf numFmtId="0" fontId="84" fillId="0" borderId="33" xfId="0" applyFont="1" applyBorder="1" applyAlignment="1">
      <alignment horizontal="left" vertical="center" wrapText="1"/>
    </xf>
    <xf numFmtId="3" fontId="84" fillId="0" borderId="21" xfId="0" applyNumberFormat="1" applyFont="1" applyBorder="1" applyAlignment="1">
      <alignment horizontal="center"/>
    </xf>
    <xf numFmtId="3" fontId="84" fillId="0" borderId="21" xfId="0" applyNumberFormat="1" applyFont="1" applyBorder="1" applyAlignment="1">
      <alignment horizontal="right"/>
    </xf>
    <xf numFmtId="0" fontId="84" fillId="0" borderId="24" xfId="0" applyFont="1" applyBorder="1" applyAlignment="1">
      <alignment horizontal="center"/>
    </xf>
    <xf numFmtId="3" fontId="84" fillId="0" borderId="29" xfId="0" applyNumberFormat="1" applyFont="1" applyBorder="1" applyAlignment="1" quotePrefix="1">
      <alignment horizontal="right"/>
    </xf>
    <xf numFmtId="0" fontId="84" fillId="0" borderId="21" xfId="0" applyFont="1" applyBorder="1" applyAlignment="1">
      <alignment horizontal="center" vertical="center"/>
    </xf>
    <xf numFmtId="0" fontId="84" fillId="0" borderId="33" xfId="0" applyFont="1" applyBorder="1" applyAlignment="1">
      <alignment wrapText="1"/>
    </xf>
    <xf numFmtId="0" fontId="84" fillId="0" borderId="33" xfId="0" applyFont="1" applyBorder="1" applyAlignment="1">
      <alignment vertical="center" wrapText="1"/>
    </xf>
    <xf numFmtId="3" fontId="84" fillId="0" borderId="33" xfId="0" applyNumberFormat="1" applyFont="1" applyBorder="1" applyAlignment="1" quotePrefix="1">
      <alignment horizontal="right" vertical="center"/>
    </xf>
    <xf numFmtId="3" fontId="84" fillId="0" borderId="33" xfId="0" applyNumberFormat="1" applyFont="1" applyBorder="1" applyAlignment="1">
      <alignment horizontal="right" vertical="center"/>
    </xf>
    <xf numFmtId="49" fontId="84" fillId="0" borderId="21" xfId="0" applyNumberFormat="1" applyFont="1" applyBorder="1" applyAlignment="1">
      <alignment horizontal="center"/>
    </xf>
    <xf numFmtId="0" fontId="84" fillId="0" borderId="21" xfId="0" applyFont="1" applyBorder="1" applyAlignment="1">
      <alignment horizontal="center"/>
    </xf>
    <xf numFmtId="0" fontId="84" fillId="0" borderId="33" xfId="0" applyFont="1" applyBorder="1" applyAlignment="1">
      <alignment horizontal="left" vertical="center"/>
    </xf>
    <xf numFmtId="0" fontId="84" fillId="0" borderId="33" xfId="0" applyFont="1" applyBorder="1" applyAlignment="1">
      <alignment horizontal="left" vertical="center" wrapText="1"/>
    </xf>
    <xf numFmtId="0" fontId="84" fillId="0" borderId="33" xfId="0" applyFont="1" applyBorder="1" applyAlignment="1">
      <alignment horizontal="right"/>
    </xf>
    <xf numFmtId="0" fontId="84" fillId="0" borderId="21" xfId="0" applyFont="1" applyBorder="1" applyAlignment="1">
      <alignment horizontal="right"/>
    </xf>
    <xf numFmtId="49" fontId="84" fillId="0" borderId="33" xfId="0" applyNumberFormat="1" applyFont="1" applyBorder="1" applyAlignment="1">
      <alignment horizontal="right"/>
    </xf>
    <xf numFmtId="0" fontId="84" fillId="0" borderId="21" xfId="0" applyFont="1" applyBorder="1" applyAlignment="1">
      <alignment vertical="center" wrapText="1"/>
    </xf>
    <xf numFmtId="0" fontId="84" fillId="0" borderId="21" xfId="0" applyFont="1" applyBorder="1" applyAlignment="1">
      <alignment/>
    </xf>
    <xf numFmtId="0" fontId="84" fillId="0" borderId="24" xfId="0" applyFont="1" applyBorder="1" applyAlignment="1">
      <alignment/>
    </xf>
    <xf numFmtId="0" fontId="84" fillId="0" borderId="28" xfId="0" applyFont="1" applyBorder="1" applyAlignment="1">
      <alignment/>
    </xf>
    <xf numFmtId="0" fontId="84" fillId="0" borderId="32" xfId="0" applyFont="1" applyBorder="1" applyAlignment="1">
      <alignment/>
    </xf>
    <xf numFmtId="0" fontId="84" fillId="0" borderId="29" xfId="0" applyFont="1" applyBorder="1" applyAlignment="1">
      <alignment vertical="center"/>
    </xf>
    <xf numFmtId="3" fontId="84" fillId="0" borderId="27" xfId="0" applyNumberFormat="1" applyFont="1" applyBorder="1" applyAlignment="1">
      <alignment/>
    </xf>
    <xf numFmtId="0" fontId="84" fillId="0" borderId="33" xfId="0" applyFont="1" applyBorder="1" applyAlignment="1">
      <alignment/>
    </xf>
    <xf numFmtId="0" fontId="84" fillId="0" borderId="31" xfId="0" applyFont="1" applyBorder="1" applyAlignment="1">
      <alignment horizontal="right"/>
    </xf>
    <xf numFmtId="3" fontId="84" fillId="0" borderId="33" xfId="0" applyNumberFormat="1" applyFont="1" applyBorder="1" applyAlignment="1">
      <alignment vertical="center"/>
    </xf>
    <xf numFmtId="0" fontId="84" fillId="0" borderId="22" xfId="0" applyFont="1" applyBorder="1" applyAlignment="1">
      <alignment horizontal="left" vertical="center"/>
    </xf>
    <xf numFmtId="0" fontId="84" fillId="0" borderId="21" xfId="0" applyFont="1" applyBorder="1" applyAlignment="1">
      <alignment horizontal="center"/>
    </xf>
    <xf numFmtId="0" fontId="84" fillId="0" borderId="33" xfId="0" applyFont="1" applyBorder="1" applyAlignment="1">
      <alignment horizontal="left"/>
    </xf>
    <xf numFmtId="0" fontId="84" fillId="0" borderId="33" xfId="0" applyFont="1" applyBorder="1" applyAlignment="1">
      <alignment horizontal="left" vertical="center"/>
    </xf>
    <xf numFmtId="0" fontId="84" fillId="0" borderId="21" xfId="0" applyFont="1" applyBorder="1" applyAlignment="1">
      <alignment horizontal="right" vertical="center"/>
    </xf>
    <xf numFmtId="0" fontId="84" fillId="0" borderId="31" xfId="0" applyFont="1" applyBorder="1" applyAlignment="1">
      <alignment/>
    </xf>
    <xf numFmtId="0" fontId="84" fillId="0" borderId="24" xfId="0" applyFont="1" applyBorder="1" applyAlignment="1">
      <alignment vertical="center"/>
    </xf>
    <xf numFmtId="0" fontId="84" fillId="0" borderId="33" xfId="0" applyFont="1" applyFill="1" applyBorder="1" applyAlignment="1">
      <alignment/>
    </xf>
    <xf numFmtId="0" fontId="84" fillId="0" borderId="33" xfId="0" applyFont="1" applyFill="1" applyBorder="1" applyAlignment="1">
      <alignment vertical="center"/>
    </xf>
    <xf numFmtId="0" fontId="84" fillId="0" borderId="33" xfId="0" applyFont="1" applyFill="1" applyBorder="1" applyAlignment="1">
      <alignment vertical="center" wrapText="1"/>
    </xf>
    <xf numFmtId="0" fontId="84" fillId="0" borderId="0" xfId="0" applyFont="1" applyFill="1" applyAlignment="1">
      <alignment wrapText="1"/>
    </xf>
    <xf numFmtId="0" fontId="84" fillId="0" borderId="21" xfId="0" applyFont="1" applyFill="1" applyBorder="1" applyAlignment="1">
      <alignment/>
    </xf>
    <xf numFmtId="0" fontId="84" fillId="0" borderId="0" xfId="0" applyFont="1" applyFill="1" applyAlignment="1">
      <alignment/>
    </xf>
    <xf numFmtId="0" fontId="84" fillId="0" borderId="20" xfId="0" applyFont="1" applyBorder="1" applyAlignment="1">
      <alignment vertical="center"/>
    </xf>
    <xf numFmtId="0" fontId="84" fillId="0" borderId="19" xfId="0" applyFont="1" applyBorder="1" applyAlignment="1">
      <alignment horizontal="left" vertical="center"/>
    </xf>
    <xf numFmtId="0" fontId="84" fillId="0" borderId="30" xfId="0" applyFont="1" applyBorder="1" applyAlignment="1">
      <alignment horizontal="left" vertical="top"/>
    </xf>
    <xf numFmtId="0" fontId="84" fillId="0" borderId="30" xfId="0" applyFont="1" applyBorder="1" applyAlignment="1">
      <alignment/>
    </xf>
    <xf numFmtId="0" fontId="84" fillId="0" borderId="33" xfId="0" applyFont="1" applyBorder="1" applyAlignment="1">
      <alignment horizontal="left" vertical="center" wrapText="1"/>
    </xf>
    <xf numFmtId="1" fontId="84" fillId="0" borderId="0" xfId="0" applyNumberFormat="1" applyFont="1" applyAlignment="1">
      <alignment/>
    </xf>
    <xf numFmtId="0" fontId="84" fillId="0" borderId="33" xfId="0" applyFont="1" applyBorder="1" applyAlignment="1">
      <alignment horizontal="left"/>
    </xf>
    <xf numFmtId="0" fontId="84" fillId="0" borderId="21" xfId="0" applyFont="1" applyBorder="1" applyAlignment="1">
      <alignment horizontal="center"/>
    </xf>
    <xf numFmtId="0" fontId="84" fillId="0" borderId="33" xfId="0" applyFont="1" applyBorder="1" applyAlignment="1">
      <alignment horizontal="left" vertical="center"/>
    </xf>
    <xf numFmtId="49" fontId="84" fillId="0" borderId="21" xfId="0" applyNumberFormat="1" applyFont="1" applyBorder="1" applyAlignment="1">
      <alignment/>
    </xf>
    <xf numFmtId="3" fontId="5" fillId="0" borderId="33" xfId="0" applyNumberFormat="1" applyFont="1" applyBorder="1" applyAlignment="1">
      <alignment/>
    </xf>
    <xf numFmtId="3" fontId="5" fillId="0" borderId="33" xfId="0" applyNumberFormat="1" applyFont="1" applyBorder="1" applyAlignment="1">
      <alignment horizontal="right"/>
    </xf>
    <xf numFmtId="3" fontId="5" fillId="0" borderId="33" xfId="0" applyNumberFormat="1" applyFont="1" applyBorder="1" applyAlignment="1" quotePrefix="1">
      <alignment horizontal="right"/>
    </xf>
    <xf numFmtId="3" fontId="5" fillId="0" borderId="21" xfId="0" applyNumberFormat="1" applyFont="1" applyBorder="1" applyAlignment="1" quotePrefix="1">
      <alignment horizontal="right"/>
    </xf>
    <xf numFmtId="1" fontId="84" fillId="0" borderId="0" xfId="0" applyNumberFormat="1" applyFont="1" applyBorder="1" applyAlignment="1">
      <alignment/>
    </xf>
    <xf numFmtId="0" fontId="84" fillId="0" borderId="26" xfId="0" applyFont="1" applyBorder="1" applyAlignment="1">
      <alignment/>
    </xf>
    <xf numFmtId="3" fontId="84" fillId="0" borderId="23" xfId="0" applyNumberFormat="1" applyFont="1" applyBorder="1" applyAlignment="1">
      <alignment horizontal="right"/>
    </xf>
    <xf numFmtId="180" fontId="84" fillId="0" borderId="24" xfId="0" applyNumberFormat="1" applyFont="1" applyBorder="1" applyAlignment="1">
      <alignment horizontal="right"/>
    </xf>
    <xf numFmtId="3" fontId="84" fillId="0" borderId="0" xfId="0" applyNumberFormat="1" applyFont="1" applyBorder="1" applyAlignment="1">
      <alignment horizontal="right" vertical="top"/>
    </xf>
    <xf numFmtId="180" fontId="84" fillId="0" borderId="26" xfId="0" applyNumberFormat="1" applyFont="1" applyBorder="1" applyAlignment="1">
      <alignment horizontal="right" vertical="top"/>
    </xf>
    <xf numFmtId="0" fontId="84" fillId="0" borderId="0" xfId="0" applyFont="1" applyAlignment="1">
      <alignment horizontal="right"/>
    </xf>
    <xf numFmtId="1" fontId="84" fillId="0" borderId="0" xfId="0" applyNumberFormat="1" applyFont="1" applyBorder="1" applyAlignment="1">
      <alignment/>
    </xf>
    <xf numFmtId="0" fontId="84" fillId="0" borderId="21" xfId="0" applyFont="1" applyBorder="1" applyAlignment="1">
      <alignment horizontal="center"/>
    </xf>
    <xf numFmtId="0" fontId="84" fillId="0" borderId="33" xfId="0" applyFont="1" applyBorder="1" applyAlignment="1">
      <alignment horizontal="left"/>
    </xf>
    <xf numFmtId="0" fontId="84" fillId="0" borderId="33" xfId="0" applyFont="1" applyBorder="1" applyAlignment="1">
      <alignment horizontal="left" vertical="center"/>
    </xf>
    <xf numFmtId="0" fontId="84" fillId="0" borderId="33" xfId="0" applyFont="1" applyBorder="1" applyAlignment="1">
      <alignment horizontal="center" vertical="center" wrapText="1"/>
    </xf>
    <xf numFmtId="0" fontId="84" fillId="0" borderId="33" xfId="0" applyFont="1" applyFill="1" applyBorder="1" applyAlignment="1">
      <alignment horizontal="left" vertical="center"/>
    </xf>
    <xf numFmtId="0" fontId="84" fillId="0" borderId="33" xfId="0" applyFont="1" applyFill="1" applyBorder="1" applyAlignment="1">
      <alignment/>
    </xf>
    <xf numFmtId="49" fontId="84" fillId="0" borderId="31" xfId="0" applyNumberFormat="1" applyFont="1" applyBorder="1" applyAlignment="1">
      <alignment horizontal="right"/>
    </xf>
    <xf numFmtId="3" fontId="84" fillId="0" borderId="27" xfId="0" applyNumberFormat="1" applyFont="1" applyBorder="1" applyAlignment="1">
      <alignment horizontal="right"/>
    </xf>
    <xf numFmtId="0" fontId="5" fillId="0" borderId="21" xfId="0" applyFont="1" applyBorder="1" applyAlignment="1">
      <alignment/>
    </xf>
    <xf numFmtId="180" fontId="5" fillId="0" borderId="33" xfId="0" applyNumberFormat="1" applyFont="1" applyBorder="1" applyAlignment="1">
      <alignment horizontal="right"/>
    </xf>
    <xf numFmtId="0" fontId="5" fillId="0" borderId="0" xfId="0" applyFont="1" applyAlignment="1">
      <alignment/>
    </xf>
    <xf numFmtId="180" fontId="84" fillId="0" borderId="33" xfId="0" applyNumberFormat="1" applyFont="1" applyFill="1" applyBorder="1" applyAlignment="1">
      <alignment/>
    </xf>
    <xf numFmtId="0" fontId="84" fillId="0" borderId="21" xfId="0" applyFont="1" applyBorder="1" applyAlignment="1">
      <alignment horizontal="center"/>
    </xf>
    <xf numFmtId="180" fontId="84" fillId="0" borderId="33" xfId="0" applyNumberFormat="1" applyFont="1" applyFill="1" applyBorder="1" applyAlignment="1">
      <alignment horizontal="right"/>
    </xf>
    <xf numFmtId="0" fontId="84" fillId="56" borderId="0" xfId="0" applyFont="1" applyFill="1" applyAlignment="1">
      <alignment/>
    </xf>
    <xf numFmtId="193" fontId="84" fillId="0" borderId="0" xfId="0" applyNumberFormat="1" applyFont="1" applyAlignment="1">
      <alignment/>
    </xf>
    <xf numFmtId="3" fontId="84" fillId="0" borderId="33" xfId="0" applyNumberFormat="1" applyFont="1" applyBorder="1" applyAlignment="1">
      <alignment/>
    </xf>
    <xf numFmtId="3" fontId="84" fillId="0" borderId="33" xfId="0" applyNumberFormat="1" applyFont="1" applyFill="1" applyBorder="1" applyAlignment="1">
      <alignment/>
    </xf>
    <xf numFmtId="3" fontId="84" fillId="55" borderId="33" xfId="0" applyNumberFormat="1" applyFont="1" applyFill="1" applyBorder="1" applyAlignment="1">
      <alignment/>
    </xf>
    <xf numFmtId="3" fontId="5" fillId="55" borderId="33" xfId="0" applyNumberFormat="1" applyFont="1" applyFill="1" applyBorder="1" applyAlignment="1">
      <alignment/>
    </xf>
    <xf numFmtId="49" fontId="84" fillId="0" borderId="33" xfId="0" applyNumberFormat="1" applyFont="1" applyBorder="1" applyAlignment="1">
      <alignment horizontal="center"/>
    </xf>
    <xf numFmtId="49" fontId="84" fillId="0" borderId="0" xfId="0" applyNumberFormat="1" applyFont="1" applyAlignment="1">
      <alignment horizontal="center"/>
    </xf>
    <xf numFmtId="1" fontId="5" fillId="0" borderId="33" xfId="0" applyNumberFormat="1" applyFont="1" applyBorder="1" applyAlignment="1">
      <alignment/>
    </xf>
    <xf numFmtId="0" fontId="84" fillId="0" borderId="33" xfId="0" applyFont="1" applyBorder="1" applyAlignment="1">
      <alignment horizontal="center" vertical="center"/>
    </xf>
    <xf numFmtId="0" fontId="87" fillId="0" borderId="33" xfId="0" applyFont="1" applyFill="1" applyBorder="1" applyAlignment="1">
      <alignment horizontal="center" vertical="center" wrapText="1"/>
    </xf>
    <xf numFmtId="180" fontId="84" fillId="0" borderId="33" xfId="0" applyNumberFormat="1" applyFont="1" applyFill="1" applyBorder="1" applyAlignment="1" quotePrefix="1">
      <alignment horizontal="right"/>
    </xf>
    <xf numFmtId="0" fontId="7" fillId="0" borderId="0" xfId="344" applyFont="1" applyFill="1" applyAlignment="1">
      <alignment/>
      <protection/>
    </xf>
    <xf numFmtId="0" fontId="5" fillId="0" borderId="0" xfId="344" applyFont="1" applyFill="1" applyAlignment="1">
      <alignment/>
      <protection/>
    </xf>
    <xf numFmtId="0" fontId="84" fillId="0" borderId="33" xfId="0" applyFont="1" applyFill="1" applyBorder="1" applyAlignment="1">
      <alignment horizontal="left" vertical="center" wrapText="1"/>
    </xf>
    <xf numFmtId="0" fontId="89" fillId="0" borderId="0" xfId="350" applyFont="1" applyAlignment="1">
      <alignment horizontal="right" vertical="top"/>
      <protection/>
    </xf>
    <xf numFmtId="17" fontId="90" fillId="0" borderId="0" xfId="350" applyNumberFormat="1" applyFont="1" applyAlignment="1" quotePrefix="1">
      <alignment horizontal="right" vertical="center"/>
      <protection/>
    </xf>
    <xf numFmtId="0" fontId="90" fillId="0" borderId="0" xfId="350" applyFont="1" applyAlignment="1">
      <alignment horizontal="right" vertical="center"/>
      <protection/>
    </xf>
    <xf numFmtId="17" fontId="91" fillId="0" borderId="0" xfId="350" applyNumberFormat="1" applyFont="1" applyAlignment="1">
      <alignment horizontal="center" vertical="center"/>
      <protection/>
    </xf>
    <xf numFmtId="17" fontId="84" fillId="0" borderId="0" xfId="350" applyNumberFormat="1" applyFont="1" applyAlignment="1" quotePrefix="1">
      <alignment horizontal="center" wrapText="1"/>
      <protection/>
    </xf>
    <xf numFmtId="0" fontId="84"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4" fillId="0" borderId="20" xfId="0" applyFont="1" applyBorder="1" applyAlignment="1">
      <alignment horizontal="center"/>
    </xf>
    <xf numFmtId="0" fontId="84" fillId="0" borderId="19" xfId="0" applyFont="1" applyBorder="1" applyAlignment="1">
      <alignment horizontal="center"/>
    </xf>
    <xf numFmtId="0" fontId="84" fillId="0" borderId="21" xfId="0" applyFont="1" applyBorder="1" applyAlignment="1">
      <alignment horizontal="center"/>
    </xf>
    <xf numFmtId="0" fontId="84" fillId="0" borderId="34" xfId="0" applyFont="1" applyBorder="1" applyAlignment="1">
      <alignment horizontal="left"/>
    </xf>
    <xf numFmtId="0" fontId="87" fillId="0" borderId="27" xfId="0" applyFont="1" applyBorder="1" applyAlignment="1">
      <alignment horizontal="center"/>
    </xf>
    <xf numFmtId="0" fontId="92" fillId="0" borderId="20" xfId="0" applyFont="1" applyBorder="1" applyAlignment="1">
      <alignment horizontal="left" wrapText="1"/>
    </xf>
    <xf numFmtId="0" fontId="92" fillId="0" borderId="32" xfId="0" applyFont="1" applyBorder="1" applyAlignment="1">
      <alignment horizontal="left" wrapText="1"/>
    </xf>
    <xf numFmtId="0" fontId="92" fillId="0" borderId="31" xfId="0" applyFont="1" applyBorder="1" applyAlignment="1">
      <alignment horizontal="left" wrapText="1"/>
    </xf>
    <xf numFmtId="0" fontId="92" fillId="0" borderId="19" xfId="0" applyFont="1" applyBorder="1" applyAlignment="1">
      <alignment horizontal="left" wrapText="1"/>
    </xf>
    <xf numFmtId="0" fontId="92" fillId="0" borderId="21" xfId="0" applyFont="1" applyBorder="1" applyAlignment="1">
      <alignment horizontal="left" wrapText="1"/>
    </xf>
    <xf numFmtId="0" fontId="84" fillId="0" borderId="29" xfId="0" applyFont="1" applyBorder="1" applyAlignment="1">
      <alignment horizontal="center" vertical="center" wrapText="1"/>
    </xf>
    <xf numFmtId="0" fontId="84" fillId="0" borderId="30" xfId="0" applyFont="1" applyBorder="1" applyAlignment="1">
      <alignment horizontal="center" vertical="center" wrapText="1"/>
    </xf>
    <xf numFmtId="0" fontId="87" fillId="0" borderId="20" xfId="0" applyFont="1" applyBorder="1" applyAlignment="1">
      <alignment horizontal="center"/>
    </xf>
    <xf numFmtId="0" fontId="87" fillId="0" borderId="19" xfId="0" applyFont="1" applyBorder="1" applyAlignment="1">
      <alignment horizontal="center"/>
    </xf>
    <xf numFmtId="0" fontId="87" fillId="0" borderId="21" xfId="0" applyFont="1" applyBorder="1" applyAlignment="1">
      <alignment horizontal="center"/>
    </xf>
    <xf numFmtId="0" fontId="84" fillId="0" borderId="22" xfId="0" applyFont="1" applyBorder="1" applyAlignment="1">
      <alignment horizontal="center" vertical="center" wrapText="1"/>
    </xf>
    <xf numFmtId="0" fontId="84" fillId="0" borderId="24" xfId="0" applyFont="1" applyBorder="1" applyAlignment="1">
      <alignment horizontal="center" vertical="center" wrapText="1"/>
    </xf>
    <xf numFmtId="0" fontId="84" fillId="0" borderId="28" xfId="0" applyFont="1" applyBorder="1" applyAlignment="1">
      <alignment horizontal="center" vertical="center" wrapText="1"/>
    </xf>
    <xf numFmtId="0" fontId="84" fillId="0" borderId="31" xfId="0" applyFont="1" applyBorder="1" applyAlignment="1">
      <alignment horizontal="center" vertical="center" wrapText="1"/>
    </xf>
    <xf numFmtId="0" fontId="84" fillId="0" borderId="29" xfId="0" applyFont="1" applyBorder="1" applyAlignment="1">
      <alignment horizontal="center" vertical="center"/>
    </xf>
    <xf numFmtId="0" fontId="84" fillId="0" borderId="30" xfId="0" applyFont="1" applyBorder="1" applyAlignment="1">
      <alignment horizontal="center" vertical="center"/>
    </xf>
    <xf numFmtId="0" fontId="84" fillId="0" borderId="27" xfId="0" applyFont="1" applyBorder="1" applyAlignment="1">
      <alignment horizontal="center" vertical="center"/>
    </xf>
    <xf numFmtId="0" fontId="84" fillId="0" borderId="20" xfId="0" applyFont="1" applyBorder="1" applyAlignment="1">
      <alignment horizontal="left"/>
    </xf>
    <xf numFmtId="0" fontId="84" fillId="0" borderId="19" xfId="0" applyFont="1" applyBorder="1" applyAlignment="1">
      <alignment horizontal="left"/>
    </xf>
    <xf numFmtId="0" fontId="84" fillId="0" borderId="32" xfId="0" applyFont="1" applyBorder="1" applyAlignment="1">
      <alignment horizontal="left"/>
    </xf>
    <xf numFmtId="0" fontId="84" fillId="0" borderId="31" xfId="0" applyFont="1" applyBorder="1" applyAlignment="1">
      <alignment horizontal="left"/>
    </xf>
    <xf numFmtId="0" fontId="84" fillId="0" borderId="28" xfId="0" applyFont="1" applyBorder="1" applyAlignment="1">
      <alignment horizontal="left"/>
    </xf>
    <xf numFmtId="0" fontId="84" fillId="0" borderId="21" xfId="0" applyFont="1" applyBorder="1" applyAlignment="1">
      <alignment horizontal="left"/>
    </xf>
    <xf numFmtId="0" fontId="84" fillId="0" borderId="33" xfId="0" applyFont="1" applyBorder="1" applyAlignment="1">
      <alignment horizontal="left"/>
    </xf>
    <xf numFmtId="0" fontId="84" fillId="0" borderId="33" xfId="0" applyFont="1" applyBorder="1" applyAlignment="1">
      <alignment horizontal="left" vertical="center"/>
    </xf>
    <xf numFmtId="0" fontId="84" fillId="0" borderId="20" xfId="0" applyFont="1" applyBorder="1" applyAlignment="1">
      <alignment horizontal="left" vertical="center"/>
    </xf>
    <xf numFmtId="0" fontId="84" fillId="0" borderId="21" xfId="0" applyFont="1" applyBorder="1" applyAlignment="1">
      <alignment horizontal="left" vertical="center"/>
    </xf>
    <xf numFmtId="0" fontId="84" fillId="0" borderId="27" xfId="0" applyFont="1" applyBorder="1" applyAlignment="1">
      <alignment horizontal="center" vertical="center" wrapText="1"/>
    </xf>
    <xf numFmtId="0" fontId="84" fillId="0" borderId="33" xfId="0" applyFont="1" applyBorder="1" applyAlignment="1">
      <alignment horizontal="center" vertical="center"/>
    </xf>
    <xf numFmtId="0" fontId="84" fillId="0" borderId="33" xfId="0" applyFont="1" applyBorder="1" applyAlignment="1">
      <alignment horizontal="center" wrapText="1"/>
    </xf>
    <xf numFmtId="0" fontId="84" fillId="0" borderId="33" xfId="0" applyFont="1" applyBorder="1" applyAlignment="1">
      <alignment horizontal="center" vertical="center" wrapText="1"/>
    </xf>
    <xf numFmtId="0" fontId="87" fillId="0" borderId="33" xfId="0" applyFont="1" applyBorder="1" applyAlignment="1">
      <alignment horizontal="center"/>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84" fillId="0" borderId="30" xfId="0" applyFont="1" applyBorder="1" applyAlignment="1">
      <alignment/>
    </xf>
    <xf numFmtId="0" fontId="84" fillId="0" borderId="29" xfId="0" applyFont="1" applyBorder="1" applyAlignment="1">
      <alignment/>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1" xfId="0" applyFont="1" applyBorder="1" applyAlignment="1">
      <alignment horizontal="center" vertical="center" wrapText="1"/>
    </xf>
    <xf numFmtId="0" fontId="84" fillId="0" borderId="27" xfId="0" applyFont="1" applyBorder="1" applyAlignment="1">
      <alignment horizontal="left"/>
    </xf>
    <xf numFmtId="0" fontId="84" fillId="0" borderId="25" xfId="0" applyFont="1" applyBorder="1" applyAlignment="1">
      <alignment horizontal="center" vertical="center" wrapText="1"/>
    </xf>
    <xf numFmtId="0" fontId="84" fillId="0" borderId="26" xfId="0" applyFont="1" applyBorder="1" applyAlignment="1">
      <alignment horizontal="center" vertical="center" wrapText="1"/>
    </xf>
    <xf numFmtId="0" fontId="84" fillId="0" borderId="33" xfId="0" applyFont="1" applyBorder="1" applyAlignment="1">
      <alignment horizontal="left" vertical="center" wrapText="1"/>
    </xf>
    <xf numFmtId="0" fontId="84" fillId="0" borderId="21" xfId="0" applyFont="1" applyBorder="1" applyAlignment="1">
      <alignment horizontal="center" vertical="center" wrapText="1"/>
    </xf>
    <xf numFmtId="0" fontId="84" fillId="0" borderId="28" xfId="0" applyFont="1" applyBorder="1" applyAlignment="1">
      <alignment horizontal="left" vertical="center" wrapText="1"/>
    </xf>
    <xf numFmtId="0" fontId="84" fillId="0" borderId="32" xfId="0" applyFont="1" applyBorder="1" applyAlignment="1">
      <alignment horizontal="left" vertical="center" wrapText="1"/>
    </xf>
    <xf numFmtId="0" fontId="84" fillId="0" borderId="31" xfId="0" applyFont="1" applyBorder="1" applyAlignment="1">
      <alignment horizontal="left" vertical="center" wrapText="1"/>
    </xf>
    <xf numFmtId="0" fontId="84" fillId="0" borderId="22" xfId="0" applyFont="1" applyBorder="1" applyAlignment="1">
      <alignment horizontal="left"/>
    </xf>
    <xf numFmtId="0" fontId="84" fillId="0" borderId="23" xfId="0" applyFont="1" applyBorder="1" applyAlignment="1">
      <alignment horizontal="left"/>
    </xf>
    <xf numFmtId="0" fontId="84" fillId="0" borderId="24" xfId="0" applyFont="1" applyBorder="1" applyAlignment="1">
      <alignment horizontal="left"/>
    </xf>
    <xf numFmtId="0" fontId="84" fillId="0" borderId="22" xfId="0" applyFont="1" applyBorder="1" applyAlignment="1">
      <alignment horizontal="left" vertical="center" wrapText="1"/>
    </xf>
    <xf numFmtId="0" fontId="84" fillId="0" borderId="24" xfId="0" applyFont="1" applyBorder="1" applyAlignment="1">
      <alignment horizontal="left" vertical="center" wrapText="1"/>
    </xf>
    <xf numFmtId="0" fontId="84" fillId="0" borderId="25" xfId="0" applyFont="1" applyBorder="1" applyAlignment="1">
      <alignment horizontal="left" vertical="center" wrapText="1"/>
    </xf>
    <xf numFmtId="0" fontId="84" fillId="0" borderId="26" xfId="0" applyFont="1" applyBorder="1" applyAlignment="1">
      <alignment horizontal="left" vertical="center" wrapText="1"/>
    </xf>
    <xf numFmtId="0" fontId="84" fillId="0" borderId="33" xfId="0" applyFont="1" applyFill="1" applyBorder="1" applyAlignment="1">
      <alignment horizontal="left" vertical="center"/>
    </xf>
    <xf numFmtId="0" fontId="84" fillId="0" borderId="33" xfId="0" applyFont="1" applyFill="1" applyBorder="1" applyAlignment="1">
      <alignment horizontal="center" vertical="center"/>
    </xf>
    <xf numFmtId="0" fontId="84" fillId="0" borderId="33" xfId="0" applyFont="1" applyFill="1" applyBorder="1" applyAlignment="1">
      <alignment horizontal="center" vertical="center" wrapText="1"/>
    </xf>
    <xf numFmtId="0" fontId="84" fillId="0" borderId="27" xfId="0" applyFont="1" applyBorder="1" applyAlignment="1">
      <alignment horizontal="left" vertical="center"/>
    </xf>
    <xf numFmtId="0" fontId="84" fillId="0" borderId="33" xfId="0" applyFont="1" applyFill="1" applyBorder="1" applyAlignment="1">
      <alignment horizontal="left"/>
    </xf>
    <xf numFmtId="0" fontId="84" fillId="0" borderId="33" xfId="0" applyFont="1" applyFill="1" applyBorder="1" applyAlignment="1">
      <alignment/>
    </xf>
    <xf numFmtId="0" fontId="5" fillId="0" borderId="33" xfId="0" applyFont="1" applyFill="1" applyBorder="1" applyAlignment="1">
      <alignment horizontal="left" vertical="center"/>
    </xf>
    <xf numFmtId="0" fontId="84" fillId="0" borderId="22" xfId="0" applyFont="1" applyFill="1" applyBorder="1" applyAlignment="1">
      <alignment horizontal="center" vertical="center" wrapText="1"/>
    </xf>
    <xf numFmtId="0" fontId="84" fillId="0" borderId="24" xfId="0" applyFont="1" applyFill="1" applyBorder="1" applyAlignment="1">
      <alignment horizontal="center" vertical="center" wrapText="1"/>
    </xf>
    <xf numFmtId="0" fontId="84" fillId="0" borderId="25" xfId="0" applyFont="1" applyFill="1" applyBorder="1" applyAlignment="1">
      <alignment horizontal="center" vertical="center" wrapText="1"/>
    </xf>
    <xf numFmtId="0" fontId="84" fillId="0" borderId="26" xfId="0" applyFont="1" applyFill="1" applyBorder="1" applyAlignment="1">
      <alignment horizontal="center" vertical="center" wrapText="1"/>
    </xf>
    <xf numFmtId="0" fontId="84" fillId="0" borderId="22" xfId="0" applyFont="1" applyBorder="1" applyAlignment="1">
      <alignment horizontal="center" vertical="center"/>
    </xf>
    <xf numFmtId="0" fontId="84" fillId="0" borderId="25" xfId="0" applyFont="1" applyBorder="1" applyAlignment="1">
      <alignment horizontal="center" vertical="center"/>
    </xf>
    <xf numFmtId="0" fontId="84" fillId="0" borderId="28" xfId="0" applyFont="1" applyBorder="1" applyAlignment="1">
      <alignment horizontal="center" vertical="center"/>
    </xf>
    <xf numFmtId="0" fontId="84" fillId="0" borderId="29" xfId="0" applyFont="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1625"/>
          <c:y val="0.3405"/>
          <c:w val="0.40925"/>
          <c:h val="0.646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9895"/>
          <c:h val="0.61775"/>
        </c:manualLayout>
      </c:layout>
      <c:barChart>
        <c:barDir val="bar"/>
        <c:grouping val="clustered"/>
        <c:varyColors val="0"/>
        <c:ser>
          <c:idx val="1"/>
          <c:order val="0"/>
          <c:tx>
            <c:strRef>
              <c:f>expo!$C$3</c:f>
              <c:strCache>
                <c:ptCount val="1"/>
                <c:pt idx="0">
                  <c:v>ene-abr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ene-abr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15572959"/>
        <c:axId val="5938904"/>
      </c:barChart>
      <c:catAx>
        <c:axId val="15572959"/>
        <c:scaling>
          <c:orientation val="minMax"/>
        </c:scaling>
        <c:axPos val="l"/>
        <c:delete val="0"/>
        <c:numFmt formatCode="General" sourceLinked="1"/>
        <c:majorTickMark val="none"/>
        <c:minorTickMark val="none"/>
        <c:tickLblPos val="nextTo"/>
        <c:spPr>
          <a:ln w="3175">
            <a:solidFill>
              <a:srgbClr val="808080"/>
            </a:solidFill>
          </a:ln>
        </c:spPr>
        <c:crossAx val="5938904"/>
        <c:crosses val="autoZero"/>
        <c:auto val="1"/>
        <c:lblOffset val="100"/>
        <c:tickLblSkip val="1"/>
        <c:noMultiLvlLbl val="0"/>
      </c:catAx>
      <c:valAx>
        <c:axId val="5938904"/>
        <c:scaling>
          <c:orientation val="minMax"/>
        </c:scaling>
        <c:axPos val="b"/>
        <c:delete val="1"/>
        <c:majorTickMark val="out"/>
        <c:minorTickMark val="none"/>
        <c:tickLblPos val="nextTo"/>
        <c:crossAx val="15572959"/>
        <c:crossesAt val="1"/>
        <c:crossBetween val="between"/>
        <c:dispUnits>
          <c:builtInUnit val="thousands"/>
          <c:dispUnitsLbl>
            <c:layout>
              <c:manualLayout>
                <c:xMode val="edge"/>
                <c:yMode val="edge"/>
                <c:x val="-0.33075"/>
                <c:y val="-0.116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585"/>
          <c:y val="0.204"/>
          <c:w val="0.4792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025"/>
          <c:w val="0.957"/>
          <c:h val="0.623"/>
        </c:manualLayout>
      </c:layout>
      <c:barChart>
        <c:barDir val="bar"/>
        <c:grouping val="clustered"/>
        <c:varyColors val="0"/>
        <c:ser>
          <c:idx val="1"/>
          <c:order val="0"/>
          <c:tx>
            <c:strRef>
              <c:f>expo!$G$3</c:f>
              <c:strCache>
                <c:ptCount val="1"/>
                <c:pt idx="0">
                  <c:v>ene-abr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ene-abr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53450137"/>
        <c:axId val="11289186"/>
      </c:barChart>
      <c:catAx>
        <c:axId val="53450137"/>
        <c:scaling>
          <c:orientation val="minMax"/>
        </c:scaling>
        <c:axPos val="l"/>
        <c:delete val="0"/>
        <c:numFmt formatCode="General" sourceLinked="1"/>
        <c:majorTickMark val="none"/>
        <c:minorTickMark val="none"/>
        <c:tickLblPos val="nextTo"/>
        <c:spPr>
          <a:ln w="3175">
            <a:solidFill>
              <a:srgbClr val="808080"/>
            </a:solidFill>
          </a:ln>
        </c:spPr>
        <c:crossAx val="11289186"/>
        <c:crosses val="autoZero"/>
        <c:auto val="1"/>
        <c:lblOffset val="100"/>
        <c:tickLblSkip val="1"/>
        <c:noMultiLvlLbl val="0"/>
      </c:catAx>
      <c:valAx>
        <c:axId val="11289186"/>
        <c:scaling>
          <c:orientation val="minMax"/>
        </c:scaling>
        <c:axPos val="b"/>
        <c:delete val="1"/>
        <c:majorTickMark val="out"/>
        <c:minorTickMark val="none"/>
        <c:tickLblPos val="nextTo"/>
        <c:crossAx val="53450137"/>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5775"/>
          <c:y val="0.204"/>
          <c:w val="0.4777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025"/>
          <c:w val="0.957"/>
          <c:h val="0.623"/>
        </c:manualLayout>
      </c:layout>
      <c:barChart>
        <c:barDir val="bar"/>
        <c:grouping val="clustered"/>
        <c:varyColors val="0"/>
        <c:ser>
          <c:idx val="1"/>
          <c:order val="0"/>
          <c:tx>
            <c:strRef>
              <c:f>impo!$G$3</c:f>
              <c:strCache>
                <c:ptCount val="1"/>
                <c:pt idx="0">
                  <c:v>ene-abr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ene-abr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34493811"/>
        <c:axId val="42008844"/>
      </c:barChart>
      <c:catAx>
        <c:axId val="34493811"/>
        <c:scaling>
          <c:orientation val="minMax"/>
        </c:scaling>
        <c:axPos val="l"/>
        <c:delete val="0"/>
        <c:numFmt formatCode="General" sourceLinked="1"/>
        <c:majorTickMark val="none"/>
        <c:minorTickMark val="none"/>
        <c:tickLblPos val="nextTo"/>
        <c:spPr>
          <a:ln w="3175">
            <a:solidFill>
              <a:srgbClr val="808080"/>
            </a:solidFill>
          </a:ln>
        </c:spPr>
        <c:crossAx val="42008844"/>
        <c:crosses val="autoZero"/>
        <c:auto val="1"/>
        <c:lblOffset val="100"/>
        <c:tickLblSkip val="1"/>
        <c:noMultiLvlLbl val="0"/>
      </c:catAx>
      <c:valAx>
        <c:axId val="42008844"/>
        <c:scaling>
          <c:orientation val="minMax"/>
        </c:scaling>
        <c:axPos val="b"/>
        <c:delete val="1"/>
        <c:majorTickMark val="out"/>
        <c:minorTickMark val="none"/>
        <c:tickLblPos val="nextTo"/>
        <c:crossAx val="34493811"/>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5775"/>
          <c:y val="0.204"/>
          <c:w val="0.4777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2525"/>
          <c:h val="0.61575"/>
        </c:manualLayout>
      </c:layout>
      <c:barChart>
        <c:barDir val="bar"/>
        <c:grouping val="clustered"/>
        <c:varyColors val="0"/>
        <c:ser>
          <c:idx val="1"/>
          <c:order val="0"/>
          <c:tx>
            <c:strRef>
              <c:f>impo!$C$3</c:f>
              <c:strCache>
                <c:ptCount val="1"/>
                <c:pt idx="0">
                  <c:v>ene-abr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ene-abr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42535277"/>
        <c:axId val="47273174"/>
      </c:barChart>
      <c:catAx>
        <c:axId val="42535277"/>
        <c:scaling>
          <c:orientation val="minMax"/>
        </c:scaling>
        <c:axPos val="l"/>
        <c:delete val="0"/>
        <c:numFmt formatCode="General" sourceLinked="1"/>
        <c:majorTickMark val="none"/>
        <c:minorTickMark val="none"/>
        <c:tickLblPos val="nextTo"/>
        <c:spPr>
          <a:ln w="3175">
            <a:solidFill>
              <a:srgbClr val="808080"/>
            </a:solidFill>
          </a:ln>
        </c:spPr>
        <c:crossAx val="47273174"/>
        <c:crosses val="autoZero"/>
        <c:auto val="1"/>
        <c:lblOffset val="100"/>
        <c:tickLblSkip val="1"/>
        <c:noMultiLvlLbl val="0"/>
      </c:catAx>
      <c:valAx>
        <c:axId val="47273174"/>
        <c:scaling>
          <c:orientation val="minMax"/>
        </c:scaling>
        <c:axPos val="b"/>
        <c:delete val="1"/>
        <c:majorTickMark val="out"/>
        <c:minorTickMark val="none"/>
        <c:tickLblPos val="nextTo"/>
        <c:crossAx val="42535277"/>
        <c:crossesAt val="1"/>
        <c:crossBetween val="between"/>
        <c:dispUnits>
          <c:builtInUnit val="thousands"/>
          <c:dispUnitsLbl>
            <c:layout>
              <c:manualLayout>
                <c:xMode val="edge"/>
                <c:yMode val="edge"/>
                <c:x val="-0.33075"/>
                <c:y val="-0.1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5775"/>
          <c:y val="0.204"/>
          <c:w val="0.4777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enero a abril 2012</a:t>
            </a:r>
          </a:p>
        </c:rich>
      </c:tx>
      <c:layout>
        <c:manualLayout>
          <c:xMode val="factor"/>
          <c:yMode val="factor"/>
          <c:x val="-0.005"/>
          <c:y val="-0.0215"/>
        </c:manualLayout>
      </c:layout>
      <c:spPr>
        <a:noFill/>
        <a:ln w="3175">
          <a:noFill/>
        </a:ln>
      </c:spPr>
    </c:title>
    <c:plotArea>
      <c:layout>
        <c:manualLayout>
          <c:xMode val="edge"/>
          <c:yMode val="edge"/>
          <c:x val="0.29975"/>
          <c:y val="0.25575"/>
          <c:w val="0.42375"/>
          <c:h val="0.6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00" b="0" i="0" u="none" baseline="0">
                        <a:solidFill>
                          <a:srgbClr val="000000"/>
                        </a:solidFill>
                      </a:rPr>
                      <a:t>China
3%</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
                <c:rich>
                  <a:bodyPr vert="horz" rot="0" anchor="ctr"/>
                  <a:lstStyle/>
                  <a:p>
                    <a:pPr algn="ctr">
                      <a:defRPr/>
                    </a:pPr>
                    <a:r>
                      <a:rPr lang="en-US" cap="none" sz="900" b="0" i="0" u="none" baseline="0">
                        <a:solidFill>
                          <a:srgbClr val="000000"/>
                        </a:solidFill>
                      </a:rPr>
                      <a:t>Otros
33%</a:t>
                    </a:r>
                  </a:p>
                </c:rich>
              </c:tx>
              <c:numFmt formatCode="General" sourceLinked="1"/>
              <c:spPr>
                <a:noFill/>
                <a:ln w="3175">
                  <a:noFill/>
                </a:ln>
              </c:spPr>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'expo país'!$J$4:$J$15</c:f>
            </c:strRef>
          </c:cat>
          <c:val>
            <c:numRef>
              <c:f>'expo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enero a abril 2012</a:t>
            </a:r>
          </a:p>
        </c:rich>
      </c:tx>
      <c:layout>
        <c:manualLayout>
          <c:xMode val="factor"/>
          <c:yMode val="factor"/>
          <c:x val="-0.0025"/>
          <c:y val="-0.0215"/>
        </c:manualLayout>
      </c:layout>
      <c:spPr>
        <a:noFill/>
        <a:ln w="3175">
          <a:noFill/>
        </a:ln>
      </c:spPr>
    </c:title>
    <c:plotArea>
      <c:layout>
        <c:manualLayout>
          <c:xMode val="edge"/>
          <c:yMode val="edge"/>
          <c:x val="0.29775"/>
          <c:y val="0.25575"/>
          <c:w val="0.42225"/>
          <c:h val="0.6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Argentina
15%</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China
7%</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solidFill>
                          <a:srgbClr val="000000"/>
                        </a:solidFill>
                      </a:rPr>
                      <a:t>Tailandia
5%</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tx>
                <c:rich>
                  <a:bodyPr vert="horz" rot="0" anchor="ctr"/>
                  <a:lstStyle/>
                  <a:p>
                    <a:pPr algn="ctr">
                      <a:defRPr/>
                    </a:pPr>
                    <a:r>
                      <a:rPr lang="en-US" cap="none" sz="900" b="0" i="0" u="none" baseline="0">
                        <a:solidFill>
                          <a:srgbClr val="000000"/>
                        </a:solidFill>
                      </a:rPr>
                      <a:t>Ecuador
5%</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Alemania
3%</a:t>
                    </a:r>
                  </a:p>
                </c:rich>
              </c:tx>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Otros
18%</a:t>
                    </a:r>
                  </a:p>
                </c:rich>
              </c:tx>
              <c:numFmt formatCode="General" sourceLinked="1"/>
              <c:spPr>
                <a:noFill/>
                <a:ln w="3175">
                  <a:noFill/>
                </a:ln>
              </c:spPr>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'impo país'!$J$4:$J$15</c:f>
            </c:strRef>
          </c:cat>
          <c:val>
            <c:numRef>
              <c:f>'impo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495300</xdr:colOff>
      <xdr:row>34</xdr:row>
      <xdr:rowOff>104775</xdr:rowOff>
    </xdr:to>
    <xdr:sp>
      <xdr:nvSpPr>
        <xdr:cNvPr id="1" name="1 CuadroTexto"/>
        <xdr:cNvSpPr txBox="1">
          <a:spLocks noChangeArrowheads="1"/>
        </xdr:cNvSpPr>
      </xdr:nvSpPr>
      <xdr:spPr>
        <a:xfrm>
          <a:off x="0" y="3781425"/>
          <a:ext cx="13458825" cy="23336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cuatro meses de 2012, las ventas de aceites alcanzaron US$ 9,4 millones y 2.201 toneladas, incrementándose en 50% las ventas en relación a la misma fecha del año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abril de 2012, las ventas al exterior de aceite de oliva virgen se incrementaron 113,6% en volumen y 88,7% en valor, respecto al mismo período del año pasado, principalmente por las mayores ventas a Estados Unidos. </a:t>
          </a:r>
          <a:r>
            <a:rPr lang="en-US" cap="none" sz="1000" b="0" i="0" u="none" baseline="0">
              <a:solidFill>
                <a:srgbClr val="000000"/>
              </a:solidFill>
              <a:latin typeface="Arial"/>
              <a:ea typeface="Arial"/>
              <a:cs typeface="Arial"/>
            </a:rPr>
            <a:t>También se observa un fuerte incremento de venta de los demás aceites de oliva, que se elevan sobre 323 toneladas,  con ingresos de 870 mil dólares.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Adicionalmente, se observa una disminución en volumen y valor de todos los demás aceites transados.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nueva clasificación arancelaria permite tener un detalle mayor de las partidas. En el caso del aceite de oliva virgen, los orgánicos en envases menores o iguales a 5 litros corresponden al 6,7% del volumen exportado y tienen un precio promedio de 6,3 dólares por kilo; los orgánicos en envases mayores representan el 15,5% del volumen y tienen un precio promedio de 2,8 dólares por kilo. Los demás aceites en envases iguales o inferiores a 5 litros suman el 35% del volumen y su precio medio es de 5,04 dólares, y los aceites en envases mayores, el 42,8% de la cantidad total exportada, con un precio de 3,2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También se observan</a:t>
          </a:r>
          <a:r>
            <a:rPr lang="en-US" cap="none" sz="1000" b="0" i="0" u="none" baseline="0">
              <a:solidFill>
                <a:srgbClr val="000000"/>
              </a:solidFill>
              <a:latin typeface="Arial"/>
              <a:ea typeface="Arial"/>
              <a:cs typeface="Arial"/>
            </a:rPr>
            <a:t> diferencias importantes en el precio promedio de exportación del aceite de rosa mosqueta convencional en comparación con el orgánico, de 14 a 21,4 dólares por kilo, respectivamente.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40</xdr:row>
      <xdr:rowOff>66675</xdr:rowOff>
    </xdr:from>
    <xdr:to>
      <xdr:col>14</xdr:col>
      <xdr:colOff>409575</xdr:colOff>
      <xdr:row>48</xdr:row>
      <xdr:rowOff>104775</xdr:rowOff>
    </xdr:to>
    <xdr:sp>
      <xdr:nvSpPr>
        <xdr:cNvPr id="1" name="1 CuadroTexto"/>
        <xdr:cNvSpPr txBox="1">
          <a:spLocks noChangeArrowheads="1"/>
        </xdr:cNvSpPr>
      </xdr:nvSpPr>
      <xdr:spPr>
        <a:xfrm>
          <a:off x="104775" y="7200900"/>
          <a:ext cx="12182475" cy="15621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meses comprendidos entre enero y abril de 2012, el sector de jugos disminuyó sus exportaciones en 26,8% en volumen y 4,2% en valor, alcanzando US$ 40,8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jugo de uvas fue el principal producto exportado de este grupo, con 5.095 toneladas por un valor de 12,3 millones de dólares. Lo siguió el de manzana, con 6.073 toneladas y 12,3 millones de dólares. Estos dos representan el 60,5% del valor de las exportaciones de jugos de frutas y hortalizas.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Por otra parte, se observan incrementos en las exportaciones de mezclas de jugos de frutas y hortalizas, al que se deben sumar también los nuevos códigos, a partir del 2012, para los jugos de kiwi, pimiento rojo y ciruelas.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33</xdr:row>
      <xdr:rowOff>76200</xdr:rowOff>
    </xdr:from>
    <xdr:to>
      <xdr:col>14</xdr:col>
      <xdr:colOff>371475</xdr:colOff>
      <xdr:row>42</xdr:row>
      <xdr:rowOff>133350</xdr:rowOff>
    </xdr:to>
    <xdr:sp>
      <xdr:nvSpPr>
        <xdr:cNvPr id="1" name="1 CuadroTexto"/>
        <xdr:cNvSpPr txBox="1">
          <a:spLocks noChangeArrowheads="1"/>
        </xdr:cNvSpPr>
      </xdr:nvSpPr>
      <xdr:spPr>
        <a:xfrm>
          <a:off x="133350" y="6067425"/>
          <a:ext cx="11287125" cy="17716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cuatro meses de 2012, se ha posicionado en el primer lugar de las importaciones un grupo de frutas reunidas bajo la denominación de las demás frutas (p</a:t>
          </a:r>
          <a:r>
            <a:rPr lang="en-US" cap="none" sz="1000" b="0" i="0" u="none" baseline="0">
              <a:solidFill>
                <a:srgbClr val="000000"/>
              </a:solidFill>
              <a:latin typeface="Arial"/>
              <a:ea typeface="Arial"/>
              <a:cs typeface="Arial"/>
            </a:rPr>
            <a:t>iña, guinda, papaya, melón, mango, maracuyá y sandía), con 1.384 toneladas y un valor de 2,1 millones de dólares.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También se ha observado un importante aumento de compras, tanto en volumen como en valor, de arándanos, las</a:t>
          </a:r>
          <a:r>
            <a:rPr lang="en-US" cap="none" sz="1000" b="0" i="0" u="none" baseline="0">
              <a:solidFill>
                <a:srgbClr val="000000"/>
              </a:solidFill>
              <a:latin typeface="Arial"/>
              <a:ea typeface="Arial"/>
              <a:cs typeface="Arial"/>
            </a:rPr>
            <a:t> demás hortalizas, frutillas, porotos verdes, duraznos, espárragos y espinacas.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disminuciones de compras más importantes se</a:t>
          </a:r>
          <a:r>
            <a:rPr lang="en-US" cap="none" sz="1000" b="0" i="0" u="none" baseline="0">
              <a:solidFill>
                <a:srgbClr val="000000"/>
              </a:solidFill>
              <a:latin typeface="Arial"/>
              <a:ea typeface="Arial"/>
              <a:cs typeface="Arial"/>
            </a:rPr>
            <a:t> encuentran las de </a:t>
          </a:r>
          <a:r>
            <a:rPr lang="en-US" cap="none" sz="1100" b="0" i="0" u="none" baseline="0">
              <a:solidFill>
                <a:srgbClr val="000000"/>
              </a:solidFill>
              <a:latin typeface="Calibri"/>
              <a:ea typeface="Calibri"/>
              <a:cs typeface="Calibri"/>
            </a:rPr>
            <a:t>maíz dulce (-39,6%),</a:t>
          </a:r>
          <a:r>
            <a:rPr lang="en-US" cap="none" sz="1000" b="0" i="0" u="none" baseline="0">
              <a:solidFill>
                <a:srgbClr val="000000"/>
              </a:solidFill>
              <a:latin typeface="Arial"/>
              <a:ea typeface="Arial"/>
              <a:cs typeface="Arial"/>
            </a:rPr>
            <a:t> mezclas de hortalizas (-69,2%) y arvejas (-7,9%).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nuevas glosas arancelarias, se observa que en los</a:t>
          </a:r>
          <a:r>
            <a:rPr lang="en-US" cap="none" sz="1000" b="0" i="0" u="none" baseline="0">
              <a:solidFill>
                <a:srgbClr val="000000"/>
              </a:solidFill>
              <a:latin typeface="Arial"/>
              <a:ea typeface="Arial"/>
              <a:cs typeface="Arial"/>
            </a:rPr>
            <a:t> primeros cuatro meses</a:t>
          </a:r>
          <a:r>
            <a:rPr lang="en-US" cap="none" sz="1000" b="0" i="0" u="none" baseline="0">
              <a:solidFill>
                <a:srgbClr val="000000"/>
              </a:solidFill>
              <a:latin typeface="Arial"/>
              <a:ea typeface="Arial"/>
              <a:cs typeface="Arial"/>
            </a:rPr>
            <a:t> se han importado las demás hortalizas orgánicas: 20 toneladas con un precio de 3,4 dólares por kilo; arándanos orgánicos: 16 toneladas con un precio medio de 3,4 dólares por kilo; frutillas orgánicas: 20 toneladas a 3,2 dólares por kilo, y espárragos orgánicos: 8 toneladas a 4,6 dólares por kilo,</a:t>
          </a:r>
          <a:r>
            <a:rPr lang="en-US" cap="none" sz="1000" b="0" i="0" u="none" baseline="0">
              <a:solidFill>
                <a:srgbClr val="000000"/>
              </a:solidFill>
              <a:latin typeface="Arial"/>
              <a:ea typeface="Arial"/>
              <a:cs typeface="Arial"/>
            </a:rPr>
            <a:t> precios siempre más altos que los de los productos corrientes.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96</xdr:row>
      <xdr:rowOff>66675</xdr:rowOff>
    </xdr:from>
    <xdr:to>
      <xdr:col>14</xdr:col>
      <xdr:colOff>514350</xdr:colOff>
      <xdr:row>108</xdr:row>
      <xdr:rowOff>9525</xdr:rowOff>
    </xdr:to>
    <xdr:sp>
      <xdr:nvSpPr>
        <xdr:cNvPr id="1" name="1 CuadroTexto"/>
        <xdr:cNvSpPr txBox="1">
          <a:spLocks noChangeArrowheads="1"/>
        </xdr:cNvSpPr>
      </xdr:nvSpPr>
      <xdr:spPr>
        <a:xfrm>
          <a:off x="66675" y="17573625"/>
          <a:ext cx="11906250" cy="22288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transcurso del año 2012 se ha observado</a:t>
          </a:r>
          <a:r>
            <a:rPr lang="en-US" cap="none" sz="1000" b="0" i="0" u="none" baseline="0">
              <a:solidFill>
                <a:srgbClr val="000000"/>
              </a:solidFill>
              <a:latin typeface="Arial"/>
              <a:ea typeface="Arial"/>
              <a:cs typeface="Arial"/>
            </a:rPr>
            <a:t> un importante aumento de las importaciones de productos conservados. Los volúmenes totales transados crecieron en 30,8%, alcanzando 36.277 toneladas, mientras que las compras han aumentado en 24,3%, ascendiendo a más de US$ 46 millones.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Las papas son el producto más comprado, destacándose particularmente las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papas prefritas congeladas, cuyo valor ha subido en 146,9% </a:t>
          </a:r>
          <a:r>
            <a:rPr lang="en-US" cap="none" sz="1100" b="0" i="0" u="none" baseline="0">
              <a:solidFill>
                <a:srgbClr val="000000"/>
              </a:solidFill>
              <a:latin typeface="Calibri"/>
              <a:ea typeface="Calibri"/>
              <a:cs typeface="Calibri"/>
            </a:rPr>
            <a:t>con respecto al mismo período de la temporada anterior</a:t>
          </a:r>
          <a:r>
            <a:rPr lang="en-US" cap="none" sz="1000" b="0" i="0" u="none" baseline="0">
              <a:solidFill>
                <a:srgbClr val="000000"/>
              </a:solidFill>
              <a:latin typeface="Arial"/>
              <a:ea typeface="Arial"/>
              <a:cs typeface="Arial"/>
            </a:rPr>
            <a:t>, lo que e</a:t>
          </a:r>
          <a:r>
            <a:rPr lang="en-US" cap="none" sz="1000" b="0" i="0" u="none" baseline="0">
              <a:solidFill>
                <a:srgbClr val="000000"/>
              </a:solidFill>
              <a:latin typeface="Arial"/>
              <a:ea typeface="Arial"/>
              <a:cs typeface="Arial"/>
            </a:rPr>
            <a:t>quivale a 4,5 millones de dólares. En lo que respecta a la importación de palmitos, ésta ha crecido en 5,2%, en volumen, con 102 toneladas más que en la temporada pasada, a pesar de su aumento de precio (197,9% respecto al de igual período).</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compras de piñas en sus diferentes formas, especialmente en rodajas, también han aumentado significativamente, transándose 3.488 toneladas,  un 58% más que en la temporada pasada.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También se observan mayores importaciones de aceitunas</a:t>
          </a:r>
          <a:r>
            <a:rPr lang="en-US" cap="none" sz="1000" b="0" i="0" u="none" baseline="0">
              <a:solidFill>
                <a:srgbClr val="000000"/>
              </a:solidFill>
              <a:latin typeface="Arial"/>
              <a:ea typeface="Arial"/>
              <a:cs typeface="Arial"/>
            </a:rPr>
            <a:t> en salmuera, los demás frutos de cáscara y semilla, ketchup y las demás salsas de tomate</a:t>
          </a:r>
          <a:r>
            <a:rPr lang="en-US" cap="none" sz="10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56</xdr:row>
      <xdr:rowOff>57150</xdr:rowOff>
    </xdr:from>
    <xdr:to>
      <xdr:col>14</xdr:col>
      <xdr:colOff>466725</xdr:colOff>
      <xdr:row>63</xdr:row>
      <xdr:rowOff>104775</xdr:rowOff>
    </xdr:to>
    <xdr:sp>
      <xdr:nvSpPr>
        <xdr:cNvPr id="1" name="1 CuadroTexto"/>
        <xdr:cNvSpPr txBox="1">
          <a:spLocks noChangeArrowheads="1"/>
        </xdr:cNvSpPr>
      </xdr:nvSpPr>
      <xdr:spPr>
        <a:xfrm>
          <a:off x="57150" y="10848975"/>
          <a:ext cx="11744325" cy="1381125"/>
        </a:xfrm>
        <a:prstGeom prst="rect">
          <a:avLst/>
        </a:prstGeom>
        <a:no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cuatro meses del año se observa un crecimiento de 12,3% en el volumen y 20,1% en el valor de las importaciones totales de productos deshidratados respecto a abril de 2011.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Entre las compras más significativas se destaca el crecimiento de las demás hortalizas y mezclas de hortalizas secas, las que crecieron en 31,3%, superando los US$ 2 millones. También destacan los tomates, con un crecimiento en valor de 144,9% y aumentando sus compras en 80 toneladas.  A partir de este año, éstos poseen una glosa para orgánicos y los demás tomates.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han mostrado crecimiento en sus importaciones son: ají, manzanas, mezclas de frutos secos y duraznos.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principales disminuciones están en ajos, ciruelas y pimentón.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27</xdr:row>
      <xdr:rowOff>38100</xdr:rowOff>
    </xdr:from>
    <xdr:to>
      <xdr:col>14</xdr:col>
      <xdr:colOff>466725</xdr:colOff>
      <xdr:row>35</xdr:row>
      <xdr:rowOff>190500</xdr:rowOff>
    </xdr:to>
    <xdr:sp>
      <xdr:nvSpPr>
        <xdr:cNvPr id="1" name="1 CuadroTexto"/>
        <xdr:cNvSpPr txBox="1">
          <a:spLocks noChangeArrowheads="1"/>
        </xdr:cNvSpPr>
      </xdr:nvSpPr>
      <xdr:spPr>
        <a:xfrm>
          <a:off x="28575" y="4600575"/>
          <a:ext cx="12287250" cy="16764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el período enero-abril de 2012, el valor de las compras de aceites ha disminuido en 4,2%, llegando a 3,5 millones de dólares. En volumen también se ha observado una disminución, de 7,4%, 97 toneladas menos que en el mismo período de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demás aceites vegetales continúan siendo el producto más importado, con 490 toneladas y valores de casi US$ 1,3 millones, 38,8% más que las compras realizadas durante los cuatro primeros meses de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presentaron un aumento en sus compras son: aceite de palma refinado (156,7%), los demás aceites de agrios (30,5%) y aceite de coco refinado (453,1%).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Todos los demás productos presentaron disminuciones en sus compras.</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37</xdr:row>
      <xdr:rowOff>171450</xdr:rowOff>
    </xdr:from>
    <xdr:to>
      <xdr:col>14</xdr:col>
      <xdr:colOff>485775</xdr:colOff>
      <xdr:row>45</xdr:row>
      <xdr:rowOff>152400</xdr:rowOff>
    </xdr:to>
    <xdr:sp>
      <xdr:nvSpPr>
        <xdr:cNvPr id="1" name="1 CuadroTexto"/>
        <xdr:cNvSpPr txBox="1">
          <a:spLocks noChangeArrowheads="1"/>
        </xdr:cNvSpPr>
      </xdr:nvSpPr>
      <xdr:spPr>
        <a:xfrm>
          <a:off x="104775" y="6638925"/>
          <a:ext cx="11972925" cy="1504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del</a:t>
          </a:r>
          <a:r>
            <a:rPr lang="en-US" cap="none" sz="1000" b="0" i="0" u="none" baseline="0">
              <a:solidFill>
                <a:srgbClr val="000000"/>
              </a:solidFill>
              <a:latin typeface="Arial"/>
              <a:ea typeface="Arial"/>
              <a:cs typeface="Arial"/>
            </a:rPr>
            <a:t> año 2012, las importaciones de jugos han disminuido en 3,2% </a:t>
          </a:r>
          <a:r>
            <a:rPr lang="en-US" cap="none" sz="1100" b="0" i="0" u="none" baseline="0">
              <a:solidFill>
                <a:srgbClr val="000000"/>
              </a:solidFill>
              <a:latin typeface="Calibri"/>
              <a:ea typeface="Calibri"/>
              <a:cs typeface="Calibri"/>
            </a:rPr>
            <a:t>con respecto a igual período de 2011</a:t>
          </a:r>
          <a:r>
            <a:rPr lang="en-US" cap="none" sz="1000" b="0" i="0" u="none" baseline="0">
              <a:solidFill>
                <a:srgbClr val="000000"/>
              </a:solidFill>
              <a:latin typeface="Arial"/>
              <a:ea typeface="Arial"/>
              <a:cs typeface="Arial"/>
            </a:rPr>
            <a:t>, llegando a 10,3 millones de dólares, con 4.427 toneladas transadas.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mayores disminuciones se observaron en el jugo de uva, cuyas compras se redujeron en 78%, debido a la mayor disponibilidad de producto nacional, y en los demás jugos agrios, que bajaron en 36,2% respecto a 2011 en igual período.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mayores alzas en el valor de las importaciones se puede considerar el jugo de naranjas, que ha crecido 27,4% en lo que va de 2012, alcanzando valores de US$ 6,2 millones. También han aumentado las compras de los demás jugos de frutas y hortalizas, en 31,7%.
</a:t>
          </a:r>
          <a:r>
            <a:rPr lang="en-US" cap="none" sz="1000" b="0" i="0" u="none" baseline="0">
              <a:solidFill>
                <a:srgbClr val="FF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28575</xdr:rowOff>
    </xdr:from>
    <xdr:to>
      <xdr:col>4</xdr:col>
      <xdr:colOff>276225</xdr:colOff>
      <xdr:row>48</xdr:row>
      <xdr:rowOff>28575</xdr:rowOff>
    </xdr:to>
    <xdr:graphicFrame>
      <xdr:nvGraphicFramePr>
        <xdr:cNvPr id="1" name="1 Gráfico"/>
        <xdr:cNvGraphicFramePr/>
      </xdr:nvGraphicFramePr>
      <xdr:xfrm>
        <a:off x="0" y="5048250"/>
        <a:ext cx="3971925" cy="2752725"/>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28575</xdr:rowOff>
    </xdr:from>
    <xdr:to>
      <xdr:col>8</xdr:col>
      <xdr:colOff>733425</xdr:colOff>
      <xdr:row>48</xdr:row>
      <xdr:rowOff>28575</xdr:rowOff>
    </xdr:to>
    <xdr:sp>
      <xdr:nvSpPr>
        <xdr:cNvPr id="2" name="2 CuadroTexto"/>
        <xdr:cNvSpPr txBox="1">
          <a:spLocks noChangeArrowheads="1"/>
        </xdr:cNvSpPr>
      </xdr:nvSpPr>
      <xdr:spPr>
        <a:xfrm>
          <a:off x="4000500" y="5048250"/>
          <a:ext cx="3905250" cy="27527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ventas al exterior de frutas y hortalizas procesadas poseen diversos mercados. Estados Unidos sigue siendo el mayor importador de los productos nacionales, con 23% del valor, seguido por México (7%) y Rusia (6%). Entre</a:t>
          </a:r>
          <a:r>
            <a:rPr lang="en-US" cap="none" sz="1000" b="0" i="0" u="none" baseline="0">
              <a:solidFill>
                <a:srgbClr val="000000"/>
              </a:solidFill>
              <a:latin typeface="Arial"/>
              <a:ea typeface="Arial"/>
              <a:cs typeface="Arial"/>
            </a:rPr>
            <a:t> los productos exportados a estos países se encuentran las demás frutas congeladas, los duraznos en conserva y los </a:t>
          </a:r>
          <a:r>
            <a:rPr lang="en-US" cap="none" sz="1000" b="0" i="1" u="none" baseline="0">
              <a:solidFill>
                <a:srgbClr val="000000"/>
              </a:solidFill>
              <a:latin typeface="Arial"/>
              <a:ea typeface="Arial"/>
              <a:cs typeface="Arial"/>
            </a:rPr>
            <a:t>berries</a:t>
          </a:r>
          <a:r>
            <a:rPr lang="en-US" cap="none" sz="1000" b="0" i="0" u="none" baseline="0">
              <a:solidFill>
                <a:srgbClr val="000000"/>
              </a:solidFill>
              <a:latin typeface="Arial"/>
              <a:ea typeface="Arial"/>
              <a:cs typeface="Arial"/>
            </a:rPr>
            <a:t> (arándanos, frambuesas, frutillas y moras).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Durante los cuatro primeros meses de 2012 destacan el crecimiento de las compras por parte de países asiáticos tales como Rusia (77,4%), China (123,3</a:t>
          </a:r>
          <a:r>
            <a:rPr lang="en-US" cap="none" sz="1000" b="0" i="0" u="none" baseline="0">
              <a:solidFill>
                <a:srgbClr val="000000"/>
              </a:solidFill>
              <a:latin typeface="Arial"/>
              <a:ea typeface="Arial"/>
              <a:cs typeface="Arial"/>
            </a:rPr>
            <a:t>%) y Japón (43,5%), junto con 
</a:t>
          </a:r>
          <a:r>
            <a:rPr lang="en-US" cap="none" sz="1000" b="0" i="0" u="none" baseline="0">
              <a:solidFill>
                <a:srgbClr val="000000"/>
              </a:solidFill>
              <a:latin typeface="Arial"/>
              <a:ea typeface="Arial"/>
              <a:cs typeface="Arial"/>
            </a:rPr>
            <a:t>Corea del Sur (37,6%).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Adicionalmente, se observan bajas considerables en varios países de Europa, como Alemania, Holanda, Bélgica e Italia, aunque otros suben en forma importante (España y el Reino Unido). Estados Unidos también presenta una leve disminución de compras.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31</xdr:row>
      <xdr:rowOff>47625</xdr:rowOff>
    </xdr:from>
    <xdr:to>
      <xdr:col>8</xdr:col>
      <xdr:colOff>752475</xdr:colOff>
      <xdr:row>48</xdr:row>
      <xdr:rowOff>47625</xdr:rowOff>
    </xdr:to>
    <xdr:sp>
      <xdr:nvSpPr>
        <xdr:cNvPr id="1" name="1 CuadroTexto"/>
        <xdr:cNvSpPr txBox="1">
          <a:spLocks noChangeArrowheads="1"/>
        </xdr:cNvSpPr>
      </xdr:nvSpPr>
      <xdr:spPr>
        <a:xfrm>
          <a:off x="4000500" y="5057775"/>
          <a:ext cx="3924300" cy="2762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Durante los primeros cuatro meses de 2012, los principales proveedores de frutas y hortalizas procesadas para Chile fueron Argentina (15%), Bélgica (11%), Estados Unidos (10%) y Brasil (9%). Los principales productos importados desde estos países fueron las papas prefritas congeladas, seguidas de jugo de naranjas, papas fritas </a:t>
          </a:r>
          <a:r>
            <a:rPr lang="en-US" cap="none" sz="1000" b="0" i="1" u="none" baseline="0">
              <a:solidFill>
                <a:srgbClr val="000000"/>
              </a:solidFill>
              <a:latin typeface="Arial"/>
              <a:ea typeface="Arial"/>
              <a:cs typeface="Arial"/>
            </a:rPr>
            <a:t>snack</a:t>
          </a:r>
          <a:r>
            <a:rPr lang="en-US" cap="none" sz="1000" b="0" i="0" u="none" baseline="0">
              <a:solidFill>
                <a:srgbClr val="000000"/>
              </a:solidFill>
              <a:latin typeface="Arial"/>
              <a:ea typeface="Arial"/>
              <a:cs typeface="Arial"/>
            </a:rPr>
            <a:t> y palmitos.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Dentro de los países que presentaron un mayor crecimiento porcentual en relación al período enero-abril de 2011 destacan Francia, México, Sudáfrica y Alemania.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países que disminuyeron sus ventas a Chile se cuentan España, China, Colombia e Italia.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0</xdr:colOff>
      <xdr:row>31</xdr:row>
      <xdr:rowOff>47625</xdr:rowOff>
    </xdr:from>
    <xdr:to>
      <xdr:col>4</xdr:col>
      <xdr:colOff>285750</xdr:colOff>
      <xdr:row>48</xdr:row>
      <xdr:rowOff>47625</xdr:rowOff>
    </xdr:to>
    <xdr:graphicFrame>
      <xdr:nvGraphicFramePr>
        <xdr:cNvPr id="2" name="2 Gráfico"/>
        <xdr:cNvGraphicFramePr/>
      </xdr:nvGraphicFramePr>
      <xdr:xfrm>
        <a:off x="0" y="5067300"/>
        <a:ext cx="3981450" cy="2752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0.40075</cdr:x>
      <cdr:y>-0.00975</cdr:y>
    </cdr:from>
    <cdr:to>
      <cdr:x>0.98425</cdr:x>
      <cdr:y>0.224</cdr:y>
    </cdr:to>
    <cdr:sp>
      <cdr:nvSpPr>
        <cdr:cNvPr id="1" name="1 CuadroTexto"/>
        <cdr:cNvSpPr txBox="1">
          <a:spLocks noChangeArrowheads="1"/>
        </cdr:cNvSpPr>
      </cdr:nvSpPr>
      <cdr:spPr>
        <a:xfrm>
          <a:off x="1533525" y="-19049"/>
          <a:ext cx="2247900"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enero  a abril 2012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4810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3" name="3 Gráfico"/>
        <xdr:cNvGraphicFramePr/>
      </xdr:nvGraphicFramePr>
      <xdr:xfrm>
        <a:off x="2838450" y="1885950"/>
        <a:ext cx="28575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628650</xdr:colOff>
      <xdr:row>35</xdr:row>
      <xdr:rowOff>66675</xdr:rowOff>
    </xdr:to>
    <xdr:sp>
      <xdr:nvSpPr>
        <xdr:cNvPr id="4" name="4 CuadroTexto"/>
        <xdr:cNvSpPr txBox="1">
          <a:spLocks noChangeArrowheads="1"/>
        </xdr:cNvSpPr>
      </xdr:nvSpPr>
      <xdr:spPr>
        <a:xfrm>
          <a:off x="0" y="4524375"/>
          <a:ext cx="8086725"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exportaciones de frutas y hortalizas procesadas crecieron 10,2% durante el primer trimestre de 2012, respecto al mismo período del  año 2011, alcanzando un valor de US$ 410 millones.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a:t>
          </a:r>
          <a:r>
            <a:rPr lang="en-US" cap="none" sz="1000" b="0" i="0" u="none" baseline="0">
              <a:solidFill>
                <a:srgbClr val="000000"/>
              </a:solidFill>
              <a:latin typeface="Arial"/>
              <a:ea typeface="Arial"/>
              <a:cs typeface="Arial"/>
            </a:rPr>
            <a:t> productos en conserva presentaron el mayor crecimiento entre los sectores evaluados, con más de 28 millones de dólares más de ventas respecto a igual período durante el año 2011. </a:t>
          </a:r>
          <a:r>
            <a:rPr lang="en-US" cap="none" sz="1000" b="0" i="0" u="none" baseline="0">
              <a:solidFill>
                <a:srgbClr val="000000"/>
              </a:solidFill>
              <a:latin typeface="Arial"/>
              <a:ea typeface="Arial"/>
              <a:cs typeface="Arial"/>
            </a:rPr>
            <a:t>El sector de aceites mostró el mayor avance porcentual</a:t>
          </a:r>
          <a:r>
            <a:rPr lang="en-US" cap="none" sz="1000" b="0" i="0" u="none" baseline="0">
              <a:solidFill>
                <a:srgbClr val="000000"/>
              </a:solidFill>
              <a:latin typeface="Arial"/>
              <a:ea typeface="Arial"/>
              <a:cs typeface="Arial"/>
            </a:rPr>
            <a:t> en el volumen exportado,</a:t>
          </a:r>
          <a:r>
            <a:rPr lang="en-US" cap="none" sz="1000" b="0" i="0" u="none" baseline="0">
              <a:solidFill>
                <a:srgbClr val="000000"/>
              </a:solidFill>
              <a:latin typeface="Arial"/>
              <a:ea typeface="Arial"/>
              <a:cs typeface="Arial"/>
            </a:rPr>
            <a:t> con un crecimiento de 59,2%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respecto al año pasado en el mismo período. Los deshidratados, por su parte, mostraron un crecimiento de 21,8% en volumen y un 16,8% en valor</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Los productos congelados, al igual que los jugos, mostraron un descenso en sus ventas, tanto en volumen como en valor. En el caso de estos últimos, la disminución en volumen superó el 26% con respecto al período comprendido entre enero y abril de 2011.</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enero a abril  2012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25</xdr:row>
      <xdr:rowOff>19050</xdr:rowOff>
    </xdr:from>
    <xdr:to>
      <xdr:col>8</xdr:col>
      <xdr:colOff>619125</xdr:colOff>
      <xdr:row>35</xdr:row>
      <xdr:rowOff>104775</xdr:rowOff>
    </xdr:to>
    <xdr:sp>
      <xdr:nvSpPr>
        <xdr:cNvPr id="3" name="4 CuadroTexto"/>
        <xdr:cNvSpPr txBox="1">
          <a:spLocks noChangeArrowheads="1"/>
        </xdr:cNvSpPr>
      </xdr:nvSpPr>
      <xdr:spPr>
        <a:xfrm>
          <a:off x="0" y="4695825"/>
          <a:ext cx="8077200" cy="19907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a:t>
          </a:r>
          <a:r>
            <a:rPr lang="en-US" cap="none" sz="1000" b="0" i="0" u="none" baseline="0">
              <a:solidFill>
                <a:srgbClr val="000000"/>
              </a:solidFill>
              <a:latin typeface="Arial"/>
              <a:ea typeface="Arial"/>
              <a:cs typeface="Arial"/>
            </a:rPr>
            <a:t> el primer trimestre del año 2012, las importaciones de frutas y hortalizas procesadas alcanzaron cifras cercanas a US$ 73 millones, con volúmenes que sobrepasaron las 49.000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de compras se observa en las conservas, con 30,8%, seguidas de los productos congelados (13,7%) y deshidratados (12,3%). En cuanto a aceites, nuevamente se observa una disminución de compras, tanto en volumen como en valor, como consecuencia de un sostenido desarrollo de la industria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importaciones de jugos, por su parte, presentan una disminución de 13,7% en volumen alcanzando sólo 4.427 toneladas, 701 toneladas menos que en el primer trimestre del año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lo que va de 2012, las conservas continúan liderando las importaciones de frutas y hortalizas procesadas, con 63% del valor total.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10</xdr:row>
      <xdr:rowOff>66675</xdr:rowOff>
    </xdr:from>
    <xdr:to>
      <xdr:col>2</xdr:col>
      <xdr:colOff>952500</xdr:colOff>
      <xdr:row>24</xdr:row>
      <xdr:rowOff>0</xdr:rowOff>
    </xdr:to>
    <xdr:graphicFrame>
      <xdr:nvGraphicFramePr>
        <xdr:cNvPr id="4"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352425</xdr:colOff>
      <xdr:row>53</xdr:row>
      <xdr:rowOff>47625</xdr:rowOff>
    </xdr:to>
    <xdr:sp>
      <xdr:nvSpPr>
        <xdr:cNvPr id="1" name="1 CuadroTexto"/>
        <xdr:cNvSpPr txBox="1">
          <a:spLocks noChangeArrowheads="1"/>
        </xdr:cNvSpPr>
      </xdr:nvSpPr>
      <xdr:spPr>
        <a:xfrm>
          <a:off x="28575" y="6972300"/>
          <a:ext cx="11430000" cy="225742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A pesar de que durante</a:t>
          </a:r>
          <a:r>
            <a:rPr lang="en-US" cap="none" sz="1000" b="0" i="0" u="none" baseline="0">
              <a:solidFill>
                <a:srgbClr val="000000"/>
              </a:solidFill>
              <a:latin typeface="Arial"/>
              <a:ea typeface="Arial"/>
              <a:cs typeface="Arial"/>
            </a:rPr>
            <a:t> el año 2011 los arándanos mostraron un crecimiento significativo, durante los primeros cuatro meses de 2012 han presentado una disminución de 14,7% en volumen de ventas y 12,7% en valor. A pesar de esta situación, los arándanos continuan liderando los envíos de productos congelados.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frambuesas</a:t>
          </a:r>
          <a:r>
            <a:rPr lang="en-US" cap="none" sz="1000" b="0" i="0" u="none" baseline="0">
              <a:solidFill>
                <a:srgbClr val="000000"/>
              </a:solidFill>
              <a:latin typeface="Arial"/>
              <a:ea typeface="Arial"/>
              <a:cs typeface="Arial"/>
            </a:rPr>
            <a:t> congeladas han mostrado una disminución de sus exportaciones de 17,5% en volumen y 31,7% en valor, alcanzando precios de ventas no superiores a US$ 2,2 por kilo, lo cual se encuentra cincuenta centavos por debajo del precio pagado por kilo durante igual período de 2011.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 moras y frutillas, por su parte, han mostrado crecimientos significativos durante esta temporada, tanto en volumen como en valor, obteniendo cifras cercanas</a:t>
          </a:r>
          <a:r>
            <a:rPr lang="en-US" cap="none" sz="1000" b="0" i="0" u="none" baseline="0">
              <a:solidFill>
                <a:srgbClr val="000000"/>
              </a:solidFill>
              <a:latin typeface="Arial"/>
              <a:ea typeface="Arial"/>
              <a:cs typeface="Arial"/>
            </a:rPr>
            <a:t> a US$ 26,9 millones y US$ 17,4 millones, respectivamente</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Adicionalmente,</a:t>
          </a:r>
          <a:r>
            <a:rPr lang="en-US" cap="none" sz="1000" b="0" i="0" u="none" baseline="0">
              <a:solidFill>
                <a:srgbClr val="000000"/>
              </a:solidFill>
              <a:latin typeface="Arial"/>
              <a:ea typeface="Arial"/>
              <a:cs typeface="Arial"/>
            </a:rPr>
            <a:t> se observa un significativo incremento en el valor de ventas de las demás frutas congeladas, espárragos, habas y algunas coles.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las bajas</a:t>
          </a:r>
          <a:r>
            <a:rPr lang="en-US" cap="none" sz="1000" b="0" i="0" u="none" baseline="0">
              <a:solidFill>
                <a:srgbClr val="000000"/>
              </a:solidFill>
              <a:latin typeface="Arial"/>
              <a:ea typeface="Arial"/>
              <a:cs typeface="Arial"/>
            </a:rPr>
            <a:t> más relevantes se observan las de maíz dulce, arvejas, mezclas de hortalizas, uvas, duraznos  y setas.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nueva división arancelaria permite tener información sobre productos orgánicos en varios códigos de congelados. Así, se observa que en lo que va del año se exportaron 1.419 toneladas de frambuesas, 1.163 de moras, 742 de arándanos, 330 de frutillas y 207 de espárragos orgánicos.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83</xdr:row>
      <xdr:rowOff>76200</xdr:rowOff>
    </xdr:from>
    <xdr:to>
      <xdr:col>14</xdr:col>
      <xdr:colOff>419100</xdr:colOff>
      <xdr:row>91</xdr:row>
      <xdr:rowOff>133350</xdr:rowOff>
    </xdr:to>
    <xdr:sp>
      <xdr:nvSpPr>
        <xdr:cNvPr id="1" name="1 CuadroTexto"/>
        <xdr:cNvSpPr txBox="1">
          <a:spLocks noChangeArrowheads="1"/>
        </xdr:cNvSpPr>
      </xdr:nvSpPr>
      <xdr:spPr>
        <a:xfrm>
          <a:off x="38100" y="14182725"/>
          <a:ext cx="12734925" cy="1543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Como se puede observar en la tabla, a abril de 2012, destaca el crecimiento de las exportaciones de pasta de tomate, que aumentaron más de 37,2%, en volumen y 38,6% en valor. Las preparaciones de pulpa de duraznos también presentaron aumentos significativos en sus envíos, alcanzando US$ 16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registraron aumentos en sus ventas son: 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conservados provisionalmente, las demás hortalizas y mezclas de hortalizas, los demás frutos y partes comestibles de plantas y las cerezas conservadas provisionalmente.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Adicionalmente, se observa una disminución en las jaleas y mermeladas de duraznos, los demás duraznos preparados, y las jaleas, mermeladas y pulpas de frutas. Esta última se debe a la apertura de nuevas glosas que se realizó en el año 2012.
</a:t>
          </a:r>
          <a:r>
            <a:rPr lang="en-US" cap="none" sz="1000" b="0" i="0" u="none" baseline="0">
              <a:solidFill>
                <a:srgbClr val="FF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62</xdr:row>
      <xdr:rowOff>85725</xdr:rowOff>
    </xdr:from>
    <xdr:to>
      <xdr:col>14</xdr:col>
      <xdr:colOff>428625</xdr:colOff>
      <xdr:row>75</xdr:row>
      <xdr:rowOff>47625</xdr:rowOff>
    </xdr:to>
    <xdr:sp>
      <xdr:nvSpPr>
        <xdr:cNvPr id="1" name="1 CuadroTexto"/>
        <xdr:cNvSpPr txBox="1">
          <a:spLocks noChangeArrowheads="1"/>
        </xdr:cNvSpPr>
      </xdr:nvSpPr>
      <xdr:spPr>
        <a:xfrm>
          <a:off x="104775" y="11944350"/>
          <a:ext cx="11525250" cy="24384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el año 2011 las exportaciones de pasas ocuparon el primer lugar en las exportaciones de este grupo de productos, con 168 millones de dólares. Las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siguieron ciruelas, con 112 millones, y manzanas, con 32 millones de dólares. </a:t>
          </a:r>
          <a:r>
            <a:rPr lang="en-US" cap="none" sz="1100" b="0" i="0" u="none" baseline="0">
              <a:solidFill>
                <a:srgbClr val="000000"/>
              </a:solidFill>
              <a:latin typeface="Calibri"/>
              <a:ea typeface="Calibri"/>
              <a:cs typeface="Calibri"/>
            </a:rPr>
            <a:t>La </a:t>
          </a:r>
          <a:r>
            <a:rPr lang="en-US" cap="none" sz="1000" b="0" i="0" u="none" baseline="0">
              <a:solidFill>
                <a:srgbClr val="000000"/>
              </a:solidFill>
              <a:latin typeface="Arial"/>
              <a:ea typeface="Arial"/>
              <a:cs typeface="Arial"/>
            </a:rPr>
            <a:t>rosa mosqueta seca, en diversas formas y partes, sumó exportaciones por 27 millones de dólares. Este panorama cambió durante los primeros cuatro</a:t>
          </a:r>
          <a:r>
            <a:rPr lang="en-US" cap="none" sz="1000" b="0" i="0" u="none" baseline="0">
              <a:solidFill>
                <a:srgbClr val="000000"/>
              </a:solidFill>
              <a:latin typeface="Arial"/>
              <a:ea typeface="Arial"/>
              <a:cs typeface="Arial"/>
            </a:rPr>
            <a:t> meses de 2012, ya que las ciruelas aumentaron sus ventas en 19,3% y sus volúmenes en 22,7%, llegando a 13.761 toneladas, lo que logró posicionarlas en el primer lugar de las exportaciones de productos deshidratados.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Las </a:t>
          </a:r>
          <a:r>
            <a:rPr lang="en-US" cap="none" sz="1000" b="0" i="0" u="none" baseline="0">
              <a:solidFill>
                <a:srgbClr val="000000"/>
              </a:solidFill>
              <a:latin typeface="Arial"/>
              <a:ea typeface="Arial"/>
              <a:cs typeface="Arial"/>
            </a:rPr>
            <a:t>pasas morenas se posicionaron en el segundo lugar. Durante los cuatro primeros meses del año las ventas al exterior han crecido 16,8% en valor y 17,7% en volumen. Las manzanas secas también muestran un crecimiento significativo, de 34,1% en valor, alcanzando más de US$ 9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a:t>
          </a:r>
          <a:r>
            <a:rPr lang="en-US" cap="none" sz="1000" b="0" i="0" u="none" baseline="0">
              <a:solidFill>
                <a:srgbClr val="000000"/>
              </a:solidFill>
              <a:latin typeface="Arial"/>
              <a:ea typeface="Arial"/>
              <a:cs typeface="Arial"/>
            </a:rPr>
            <a:t> las bajas importantes se observan los hongos enteros del género </a:t>
          </a:r>
          <a:r>
            <a:rPr lang="en-US" cap="none" sz="1000" b="0" i="1" u="none" baseline="0">
              <a:solidFill>
                <a:srgbClr val="000000"/>
              </a:solidFill>
              <a:latin typeface="Arial"/>
              <a:ea typeface="Arial"/>
              <a:cs typeface="Arial"/>
            </a:rPr>
            <a:t>Agaricus </a:t>
          </a:r>
          <a:r>
            <a:rPr lang="en-US" cap="none" sz="1000" b="0" i="0" u="none" baseline="0">
              <a:solidFill>
                <a:srgbClr val="000000"/>
              </a:solidFill>
              <a:latin typeface="Arial"/>
              <a:ea typeface="Arial"/>
              <a:cs typeface="Arial"/>
            </a:rPr>
            <a:t>(no así en trozos y otros),  las trufas y demás hongos y los pimentones.
</a:t>
          </a:r>
          <a:r>
            <a:rPr lang="en-US" cap="none" sz="1000" b="0" i="1"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La nueva clasificación arancelaria permite tener cifras de varios productos secos orgánicos, como las manzanas, que en</a:t>
          </a:r>
          <a:r>
            <a:rPr lang="en-US" cap="none" sz="1000" b="0" i="0" u="none" baseline="0">
              <a:solidFill>
                <a:srgbClr val="000000"/>
              </a:solidFill>
              <a:latin typeface="Arial"/>
              <a:ea typeface="Arial"/>
              <a:cs typeface="Arial"/>
            </a:rPr>
            <a:t> abril</a:t>
          </a:r>
          <a:r>
            <a:rPr lang="en-US" cap="none" sz="1000" b="0" i="0" u="none" baseline="0">
              <a:solidFill>
                <a:srgbClr val="000000"/>
              </a:solidFill>
              <a:latin typeface="Arial"/>
              <a:ea typeface="Arial"/>
              <a:cs typeface="Arial"/>
            </a:rPr>
            <a:t> registran ventas de 70 toneladas por 480 mil dólares. La cascarilla de mosqueta orgánica muestra ventas de 8 toneladas en abril, con un precio por kilo 1,35 dólar por sobre el convencional. Se puede observar situaciones similares en las demás partes de mosqueta y los demás frutos secos orgánicos</a:t>
          </a:r>
          <a:r>
            <a:rPr lang="en-US" cap="none" sz="1000" b="0" i="0" u="none" baseline="0">
              <a:solidFill>
                <a:srgbClr val="FF0000"/>
              </a:solidFill>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1">
      <selection activeCell="J1" sqref="J1"/>
    </sheetView>
  </sheetViews>
  <sheetFormatPr defaultColWidth="11.421875" defaultRowHeight="15"/>
  <sheetData>
    <row r="13" spans="1:10" ht="24.75">
      <c r="A13" s="193" t="s">
        <v>0</v>
      </c>
      <c r="B13" s="193"/>
      <c r="C13" s="193"/>
      <c r="D13" s="193"/>
      <c r="E13" s="193"/>
      <c r="F13" s="193"/>
      <c r="G13" s="193"/>
      <c r="H13" s="1"/>
      <c r="I13" s="1"/>
      <c r="J13" s="1"/>
    </row>
    <row r="14" spans="5:7" ht="15">
      <c r="E14" s="2"/>
      <c r="F14" s="2"/>
      <c r="G14" s="2"/>
    </row>
    <row r="15" spans="1:10" ht="15.75">
      <c r="A15" s="194" t="s">
        <v>485</v>
      </c>
      <c r="B15" s="195"/>
      <c r="C15" s="195"/>
      <c r="D15" s="195"/>
      <c r="E15" s="195"/>
      <c r="F15" s="195"/>
      <c r="G15" s="195"/>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40"/>
  <sheetViews>
    <sheetView zoomScale="90" zoomScaleNormal="90" zoomScalePageLayoutView="0" workbookViewId="0" topLeftCell="A16">
      <selection activeCell="G27" sqref="G27"/>
    </sheetView>
  </sheetViews>
  <sheetFormatPr defaultColWidth="11.421875" defaultRowHeight="15"/>
  <cols>
    <col min="1" max="1" width="22.57421875" style="47" customWidth="1"/>
    <col min="2" max="2" width="38.57421875" style="47" customWidth="1"/>
    <col min="3" max="3" width="9.8515625" style="64" customWidth="1"/>
    <col min="4" max="6" width="11.00390625" style="64" customWidth="1"/>
    <col min="7" max="7" width="9.140625" style="64" customWidth="1"/>
    <col min="8" max="8" width="11.8515625" style="64" customWidth="1"/>
    <col min="9" max="10" width="11.00390625" style="64" customWidth="1"/>
    <col min="11" max="11" width="8.8515625" style="64" customWidth="1"/>
    <col min="12" max="14" width="7.421875" style="64" customWidth="1"/>
    <col min="15" max="15" width="9.00390625" style="64" customWidth="1"/>
    <col min="16" max="16384" width="11.421875" style="64" customWidth="1"/>
  </cols>
  <sheetData>
    <row r="1" spans="1:15" ht="12.75">
      <c r="A1" s="200" t="s">
        <v>96</v>
      </c>
      <c r="B1" s="201"/>
      <c r="C1" s="201"/>
      <c r="D1" s="201"/>
      <c r="E1" s="201"/>
      <c r="F1" s="201"/>
      <c r="G1" s="201"/>
      <c r="H1" s="201"/>
      <c r="I1" s="201"/>
      <c r="J1" s="201"/>
      <c r="K1" s="201"/>
      <c r="L1" s="201"/>
      <c r="M1" s="201"/>
      <c r="N1" s="201"/>
      <c r="O1" s="202"/>
    </row>
    <row r="2" spans="1:15" ht="12.75">
      <c r="A2" s="215" t="s">
        <v>45</v>
      </c>
      <c r="B2" s="216"/>
      <c r="C2" s="235" t="s">
        <v>46</v>
      </c>
      <c r="D2" s="236" t="s">
        <v>34</v>
      </c>
      <c r="E2" s="236"/>
      <c r="F2" s="236"/>
      <c r="G2" s="236"/>
      <c r="H2" s="236" t="s">
        <v>35</v>
      </c>
      <c r="I2" s="236"/>
      <c r="J2" s="236"/>
      <c r="K2" s="236"/>
      <c r="L2" s="236" t="s">
        <v>47</v>
      </c>
      <c r="M2" s="236"/>
      <c r="N2" s="236"/>
      <c r="O2" s="236"/>
    </row>
    <row r="3" spans="1:15" ht="42" customHeight="1">
      <c r="A3" s="217"/>
      <c r="B3" s="218"/>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2" customHeight="1">
      <c r="A4" s="235" t="s">
        <v>153</v>
      </c>
      <c r="B4" s="74" t="s">
        <v>41</v>
      </c>
      <c r="C4" s="130"/>
      <c r="D4" s="77">
        <f>SUM(D5:D9)</f>
        <v>28071615</v>
      </c>
      <c r="E4" s="77">
        <f>SUM(E5:E9)</f>
        <v>6281473</v>
      </c>
      <c r="F4" s="77">
        <f>SUM(F5:F9)</f>
        <v>5094708</v>
      </c>
      <c r="G4" s="69">
        <f>IF(E4=0,"--",100*(F4/E4-1))</f>
        <v>-18.893100392216923</v>
      </c>
      <c r="H4" s="77">
        <f>SUM(H5:H9)</f>
        <v>67527313</v>
      </c>
      <c r="I4" s="77">
        <f>SUM(I5:I9)</f>
        <v>12151477</v>
      </c>
      <c r="J4" s="77">
        <f>SUM(J5:J9)</f>
        <v>12344277</v>
      </c>
      <c r="K4" s="69">
        <f>IF(I4=0,"--",100*(J4/I4-1))</f>
        <v>1.5866383979494803</v>
      </c>
      <c r="L4" s="69">
        <f aca="true" t="shared" si="0" ref="L4:L38">IF(D4=0,"--",H4/D4)</f>
        <v>2.4055371591552532</v>
      </c>
      <c r="M4" s="69">
        <f aca="true" t="shared" si="1" ref="M4:M38">IF(E4=0,"--",I4/E4)</f>
        <v>1.9344948231091657</v>
      </c>
      <c r="N4" s="69">
        <f aca="true" t="shared" si="2" ref="N4:N38">IF(F4=0,"--",J4/F4)</f>
        <v>2.4229606485788784</v>
      </c>
      <c r="O4" s="69">
        <f>100*(N4/M4-1)</f>
        <v>25.250304091516718</v>
      </c>
    </row>
    <row r="5" spans="1:15" ht="12" customHeight="1">
      <c r="A5" s="235"/>
      <c r="B5" s="74" t="s">
        <v>377</v>
      </c>
      <c r="C5" s="130">
        <v>20096100</v>
      </c>
      <c r="D5" s="77" t="s">
        <v>190</v>
      </c>
      <c r="E5" s="77" t="s">
        <v>190</v>
      </c>
      <c r="F5" s="77">
        <v>18480</v>
      </c>
      <c r="G5" s="69" t="s">
        <v>190</v>
      </c>
      <c r="H5" s="77" t="s">
        <v>190</v>
      </c>
      <c r="I5" s="77" t="s">
        <v>190</v>
      </c>
      <c r="J5" s="77">
        <v>23763</v>
      </c>
      <c r="K5" s="69" t="s">
        <v>190</v>
      </c>
      <c r="L5" s="69" t="s">
        <v>190</v>
      </c>
      <c r="M5" s="69" t="s">
        <v>190</v>
      </c>
      <c r="N5" s="69">
        <f t="shared" si="2"/>
        <v>1.2858766233766235</v>
      </c>
      <c r="O5" s="69" t="s">
        <v>190</v>
      </c>
    </row>
    <row r="6" spans="1:15" ht="12" customHeight="1">
      <c r="A6" s="235"/>
      <c r="B6" s="74" t="s">
        <v>359</v>
      </c>
      <c r="C6" s="130">
        <v>20096110</v>
      </c>
      <c r="D6" s="77">
        <v>1508635</v>
      </c>
      <c r="E6" s="77">
        <v>112885</v>
      </c>
      <c r="F6" s="77">
        <v>0</v>
      </c>
      <c r="G6" s="69">
        <f aca="true" t="shared" si="3" ref="G6:G38">IF(E6=0,"--",100*(F6/E6-1))</f>
        <v>-100</v>
      </c>
      <c r="H6" s="77">
        <v>4075062</v>
      </c>
      <c r="I6" s="77">
        <v>361232</v>
      </c>
      <c r="J6" s="77">
        <v>0</v>
      </c>
      <c r="K6" s="69">
        <f aca="true" t="shared" si="4" ref="K6:K38">IF(I6=0,"--",100*(J6/I6-1))</f>
        <v>-100</v>
      </c>
      <c r="L6" s="69">
        <f t="shared" si="0"/>
        <v>2.7011583318695376</v>
      </c>
      <c r="M6" s="69">
        <f t="shared" si="1"/>
        <v>3.2</v>
      </c>
      <c r="N6" s="69" t="str">
        <f t="shared" si="2"/>
        <v>--</v>
      </c>
      <c r="O6" s="69" t="s">
        <v>190</v>
      </c>
    </row>
    <row r="7" spans="1:15" ht="12" customHeight="1">
      <c r="A7" s="235"/>
      <c r="B7" s="74" t="s">
        <v>174</v>
      </c>
      <c r="C7" s="130">
        <v>20096120</v>
      </c>
      <c r="D7" s="77">
        <v>19200</v>
      </c>
      <c r="E7" s="78">
        <v>19200</v>
      </c>
      <c r="F7" s="90">
        <v>0</v>
      </c>
      <c r="G7" s="69">
        <f t="shared" si="3"/>
        <v>-100</v>
      </c>
      <c r="H7" s="77">
        <v>22000</v>
      </c>
      <c r="I7" s="78">
        <v>22000</v>
      </c>
      <c r="J7" s="78">
        <v>0</v>
      </c>
      <c r="K7" s="69">
        <f t="shared" si="4"/>
        <v>-100</v>
      </c>
      <c r="L7" s="69">
        <f t="shared" si="0"/>
        <v>1.1458333333333333</v>
      </c>
      <c r="M7" s="69">
        <f t="shared" si="1"/>
        <v>1.1458333333333333</v>
      </c>
      <c r="N7" s="69" t="str">
        <f t="shared" si="2"/>
        <v>--</v>
      </c>
      <c r="O7" s="69" t="s">
        <v>190</v>
      </c>
    </row>
    <row r="8" spans="1:15" ht="12.75">
      <c r="A8" s="235"/>
      <c r="B8" s="74" t="s">
        <v>176</v>
      </c>
      <c r="C8" s="130">
        <v>20096910</v>
      </c>
      <c r="D8" s="77">
        <v>18510755</v>
      </c>
      <c r="E8" s="77">
        <v>4718828</v>
      </c>
      <c r="F8" s="90">
        <v>3874508</v>
      </c>
      <c r="G8" s="69">
        <f t="shared" si="3"/>
        <v>-17.8925784114191</v>
      </c>
      <c r="H8" s="77">
        <v>45624946</v>
      </c>
      <c r="I8" s="77">
        <v>8567548</v>
      </c>
      <c r="J8" s="78">
        <v>9448690</v>
      </c>
      <c r="K8" s="69">
        <f t="shared" si="4"/>
        <v>10.284646202157255</v>
      </c>
      <c r="L8" s="69">
        <f t="shared" si="0"/>
        <v>2.4647803938845283</v>
      </c>
      <c r="M8" s="69">
        <f t="shared" si="1"/>
        <v>1.8156092995972728</v>
      </c>
      <c r="N8" s="69">
        <f t="shared" si="2"/>
        <v>2.4386812467544265</v>
      </c>
      <c r="O8" s="69">
        <f>100*(N8/M8-1)</f>
        <v>34.31751243482613</v>
      </c>
    </row>
    <row r="9" spans="1:15" ht="12.75">
      <c r="A9" s="235"/>
      <c r="B9" s="74" t="s">
        <v>184</v>
      </c>
      <c r="C9" s="130">
        <v>20096920</v>
      </c>
      <c r="D9" s="77">
        <v>8033025</v>
      </c>
      <c r="E9" s="77">
        <v>1430560</v>
      </c>
      <c r="F9" s="90">
        <v>1201720</v>
      </c>
      <c r="G9" s="69">
        <f t="shared" si="3"/>
        <v>-15.996532826305787</v>
      </c>
      <c r="H9" s="77">
        <v>17805305</v>
      </c>
      <c r="I9" s="77">
        <v>3200697</v>
      </c>
      <c r="J9" s="78">
        <v>2871824</v>
      </c>
      <c r="K9" s="69">
        <f t="shared" si="4"/>
        <v>-10.27504321714926</v>
      </c>
      <c r="L9" s="69">
        <f t="shared" si="0"/>
        <v>2.2165130819336425</v>
      </c>
      <c r="M9" s="69">
        <f t="shared" si="1"/>
        <v>2.237373476121239</v>
      </c>
      <c r="N9" s="69">
        <f t="shared" si="2"/>
        <v>2.389761342076357</v>
      </c>
      <c r="O9" s="69">
        <f>100*(N9/M9-1)</f>
        <v>6.811016023096017</v>
      </c>
    </row>
    <row r="10" spans="1:15" ht="12" customHeight="1">
      <c r="A10" s="235" t="s">
        <v>361</v>
      </c>
      <c r="B10" s="131" t="s">
        <v>41</v>
      </c>
      <c r="C10" s="130"/>
      <c r="D10" s="78">
        <f>SUM(D11:D15)</f>
        <v>55339002</v>
      </c>
      <c r="E10" s="78">
        <f>SUM(E11:E15)</f>
        <v>10087606</v>
      </c>
      <c r="F10" s="78">
        <f>SUM(F11:F15)</f>
        <v>6072588</v>
      </c>
      <c r="G10" s="69">
        <f t="shared" si="3"/>
        <v>-39.8014950227041</v>
      </c>
      <c r="H10" s="78">
        <f>SUM(H11:H15)</f>
        <v>101655952</v>
      </c>
      <c r="I10" s="78">
        <f>SUM(I11:I15)</f>
        <v>14531477</v>
      </c>
      <c r="J10" s="78">
        <f>SUM(J11:J15)</f>
        <v>12301326</v>
      </c>
      <c r="K10" s="69">
        <f t="shared" si="4"/>
        <v>-15.347035955120047</v>
      </c>
      <c r="L10" s="69">
        <f t="shared" si="0"/>
        <v>1.8369675694549028</v>
      </c>
      <c r="M10" s="69">
        <f t="shared" si="1"/>
        <v>1.4405278120497569</v>
      </c>
      <c r="N10" s="69">
        <f t="shared" si="2"/>
        <v>2.0257139130795636</v>
      </c>
      <c r="O10" s="69">
        <f>100*(N10/M10-1)</f>
        <v>40.6230338723647</v>
      </c>
    </row>
    <row r="11" spans="1:15" ht="12.75">
      <c r="A11" s="235"/>
      <c r="B11" s="74" t="s">
        <v>173</v>
      </c>
      <c r="C11" s="130">
        <v>20097100</v>
      </c>
      <c r="D11" s="180">
        <v>20904</v>
      </c>
      <c r="E11" s="180">
        <v>0</v>
      </c>
      <c r="F11" s="181">
        <v>804</v>
      </c>
      <c r="G11" s="69" t="str">
        <f t="shared" si="3"/>
        <v>--</v>
      </c>
      <c r="H11" s="77">
        <v>43891</v>
      </c>
      <c r="I11" s="77">
        <v>0</v>
      </c>
      <c r="J11" s="77">
        <v>2459</v>
      </c>
      <c r="K11" s="69" t="str">
        <f t="shared" si="4"/>
        <v>--</v>
      </c>
      <c r="L11" s="69">
        <f>IF(D11=0,"--",H11/D11)</f>
        <v>2.0996460007654036</v>
      </c>
      <c r="M11" s="69" t="str">
        <f t="shared" si="1"/>
        <v>--</v>
      </c>
      <c r="N11" s="69">
        <f t="shared" si="2"/>
        <v>3.058457711442786</v>
      </c>
      <c r="O11" s="69" t="s">
        <v>190</v>
      </c>
    </row>
    <row r="12" spans="1:15" ht="12.75">
      <c r="A12" s="235"/>
      <c r="B12" s="74" t="s">
        <v>362</v>
      </c>
      <c r="C12" s="130">
        <v>20097910</v>
      </c>
      <c r="D12" s="180">
        <v>697082</v>
      </c>
      <c r="E12" s="180">
        <v>216403</v>
      </c>
      <c r="F12" s="181">
        <v>0</v>
      </c>
      <c r="G12" s="69">
        <f t="shared" si="3"/>
        <v>-100</v>
      </c>
      <c r="H12" s="77">
        <v>1270821</v>
      </c>
      <c r="I12" s="77">
        <v>333171</v>
      </c>
      <c r="J12" s="77">
        <v>0</v>
      </c>
      <c r="K12" s="69">
        <f t="shared" si="4"/>
        <v>-100</v>
      </c>
      <c r="L12" s="69">
        <f t="shared" si="0"/>
        <v>1.8230581194178017</v>
      </c>
      <c r="M12" s="69">
        <f t="shared" si="1"/>
        <v>1.539585865260648</v>
      </c>
      <c r="N12" s="69" t="str">
        <f t="shared" si="2"/>
        <v>--</v>
      </c>
      <c r="O12" s="69" t="s">
        <v>190</v>
      </c>
    </row>
    <row r="13" spans="1:15" ht="12.75">
      <c r="A13" s="235"/>
      <c r="B13" s="74" t="s">
        <v>363</v>
      </c>
      <c r="C13" s="130">
        <v>20097920</v>
      </c>
      <c r="D13" s="180">
        <v>54621016</v>
      </c>
      <c r="E13" s="180">
        <v>9871203</v>
      </c>
      <c r="F13" s="181">
        <v>0</v>
      </c>
      <c r="G13" s="69">
        <f t="shared" si="3"/>
        <v>-100</v>
      </c>
      <c r="H13" s="77">
        <v>100341240</v>
      </c>
      <c r="I13" s="77">
        <v>14198306</v>
      </c>
      <c r="J13" s="77">
        <v>0</v>
      </c>
      <c r="K13" s="69">
        <f t="shared" si="4"/>
        <v>-100</v>
      </c>
      <c r="L13" s="69">
        <f t="shared" si="0"/>
        <v>1.8370445544257177</v>
      </c>
      <c r="M13" s="69">
        <f t="shared" si="1"/>
        <v>1.4383561963015046</v>
      </c>
      <c r="N13" s="69" t="str">
        <f t="shared" si="2"/>
        <v>--</v>
      </c>
      <c r="O13" s="69" t="s">
        <v>190</v>
      </c>
    </row>
    <row r="14" spans="1:15" ht="12.75">
      <c r="A14" s="235"/>
      <c r="B14" s="74" t="s">
        <v>364</v>
      </c>
      <c r="C14" s="130">
        <v>20097921</v>
      </c>
      <c r="D14" s="77" t="s">
        <v>190</v>
      </c>
      <c r="E14" s="77" t="s">
        <v>190</v>
      </c>
      <c r="F14" s="181">
        <v>2135689</v>
      </c>
      <c r="G14" s="69" t="s">
        <v>190</v>
      </c>
      <c r="H14" s="77" t="s">
        <v>190</v>
      </c>
      <c r="I14" s="77" t="s">
        <v>190</v>
      </c>
      <c r="J14" s="77">
        <v>4319499</v>
      </c>
      <c r="K14" s="69" t="s">
        <v>190</v>
      </c>
      <c r="L14" s="69" t="s">
        <v>190</v>
      </c>
      <c r="M14" s="69" t="s">
        <v>190</v>
      </c>
      <c r="N14" s="69">
        <f t="shared" si="2"/>
        <v>2.0225318386712674</v>
      </c>
      <c r="O14" s="69" t="s">
        <v>190</v>
      </c>
    </row>
    <row r="15" spans="1:15" ht="12.75">
      <c r="A15" s="235"/>
      <c r="B15" s="74" t="s">
        <v>365</v>
      </c>
      <c r="C15" s="130">
        <v>20097929</v>
      </c>
      <c r="D15" s="77" t="s">
        <v>190</v>
      </c>
      <c r="E15" s="77" t="s">
        <v>190</v>
      </c>
      <c r="F15" s="181">
        <v>3936095</v>
      </c>
      <c r="G15" s="69" t="s">
        <v>190</v>
      </c>
      <c r="H15" s="77" t="s">
        <v>190</v>
      </c>
      <c r="I15" s="77" t="s">
        <v>190</v>
      </c>
      <c r="J15" s="77">
        <v>7979368</v>
      </c>
      <c r="K15" s="69" t="s">
        <v>190</v>
      </c>
      <c r="L15" s="69" t="s">
        <v>190</v>
      </c>
      <c r="M15" s="69" t="s">
        <v>190</v>
      </c>
      <c r="N15" s="69">
        <f t="shared" si="2"/>
        <v>2.0272295257101263</v>
      </c>
      <c r="O15" s="69" t="s">
        <v>190</v>
      </c>
    </row>
    <row r="16" spans="1:15" ht="12" customHeight="1">
      <c r="A16" s="228" t="s">
        <v>360</v>
      </c>
      <c r="B16" s="228"/>
      <c r="C16" s="130">
        <v>20098990</v>
      </c>
      <c r="D16" s="78">
        <v>5027715</v>
      </c>
      <c r="E16" s="78">
        <v>1207031</v>
      </c>
      <c r="F16" s="84">
        <v>794471</v>
      </c>
      <c r="G16" s="69">
        <f>IF(E16=0,"--",100*(F16/E16-1))</f>
        <v>-34.17973523463772</v>
      </c>
      <c r="H16" s="78">
        <v>30107796</v>
      </c>
      <c r="I16" s="78">
        <v>7264701</v>
      </c>
      <c r="J16" s="77">
        <v>7268789</v>
      </c>
      <c r="K16" s="69">
        <f t="shared" si="4"/>
        <v>0.05627210259582238</v>
      </c>
      <c r="L16" s="69">
        <f t="shared" si="0"/>
        <v>5.988365688985951</v>
      </c>
      <c r="M16" s="69">
        <f aca="true" t="shared" si="5" ref="M16:N18">IF(E16=0,"--",I16/E16)</f>
        <v>6.018653207746943</v>
      </c>
      <c r="N16" s="69">
        <f t="shared" si="5"/>
        <v>9.149218788350991</v>
      </c>
      <c r="O16" s="69">
        <f>100*(N16/M16-1)</f>
        <v>52.01438714851561</v>
      </c>
    </row>
    <row r="17" spans="1:15" ht="12.75">
      <c r="A17" s="228" t="s">
        <v>371</v>
      </c>
      <c r="B17" s="228"/>
      <c r="C17" s="130">
        <v>20098920</v>
      </c>
      <c r="D17" s="180">
        <v>0</v>
      </c>
      <c r="E17" s="180">
        <v>0</v>
      </c>
      <c r="F17" s="181">
        <v>392437</v>
      </c>
      <c r="G17" s="69" t="str">
        <f>IF(E17=0,"--",100*(F17/E17-1))</f>
        <v>--</v>
      </c>
      <c r="H17" s="77">
        <v>0</v>
      </c>
      <c r="I17" s="77">
        <v>0</v>
      </c>
      <c r="J17" s="77">
        <v>2123747</v>
      </c>
      <c r="K17" s="69" t="str">
        <f t="shared" si="4"/>
        <v>--</v>
      </c>
      <c r="L17" s="69" t="str">
        <f>IF(D17=0,"--",H17/D17)</f>
        <v>--</v>
      </c>
      <c r="M17" s="69" t="str">
        <f t="shared" si="5"/>
        <v>--</v>
      </c>
      <c r="N17" s="69">
        <f t="shared" si="5"/>
        <v>5.411689009955738</v>
      </c>
      <c r="O17" s="69" t="s">
        <v>190</v>
      </c>
    </row>
    <row r="18" spans="1:15" ht="12.75">
      <c r="A18" s="228" t="s">
        <v>366</v>
      </c>
      <c r="B18" s="228"/>
      <c r="C18" s="130">
        <v>20098960</v>
      </c>
      <c r="D18" s="180">
        <v>6779771</v>
      </c>
      <c r="E18" s="180">
        <v>1722613</v>
      </c>
      <c r="F18" s="181">
        <v>1766963</v>
      </c>
      <c r="G18" s="69">
        <f>IF(E18=0,"--",100*(F18/E18-1))</f>
        <v>2.5745771104711324</v>
      </c>
      <c r="H18" s="77">
        <v>11472194</v>
      </c>
      <c r="I18" s="77">
        <v>2837904</v>
      </c>
      <c r="J18" s="77">
        <v>3049147</v>
      </c>
      <c r="K18" s="69">
        <f>IF(I18=0,"--",100*(J18/I18-1))</f>
        <v>7.443627409524778</v>
      </c>
      <c r="L18" s="69">
        <f>IF(D18=0,"--",H18/D18)</f>
        <v>1.6921211645644079</v>
      </c>
      <c r="M18" s="69">
        <f t="shared" si="5"/>
        <v>1.647441416034826</v>
      </c>
      <c r="N18" s="69">
        <f t="shared" si="5"/>
        <v>1.725642811988706</v>
      </c>
      <c r="O18" s="69">
        <f aca="true" t="shared" si="6" ref="O18:O25">100*(N18/M18-1)</f>
        <v>4.746839261944769</v>
      </c>
    </row>
    <row r="19" spans="1:15" ht="12.75">
      <c r="A19" s="228" t="s">
        <v>372</v>
      </c>
      <c r="B19" s="228"/>
      <c r="C19" s="130">
        <v>20098920</v>
      </c>
      <c r="D19" s="182">
        <v>1190174</v>
      </c>
      <c r="E19" s="180">
        <v>424465</v>
      </c>
      <c r="F19" s="183">
        <v>322894</v>
      </c>
      <c r="G19" s="69">
        <f t="shared" si="3"/>
        <v>-23.92918144016586</v>
      </c>
      <c r="H19" s="77">
        <v>12857178</v>
      </c>
      <c r="I19" s="77">
        <v>4797380</v>
      </c>
      <c r="J19" s="77">
        <v>2995702</v>
      </c>
      <c r="K19" s="69">
        <f t="shared" si="4"/>
        <v>-37.55545735380562</v>
      </c>
      <c r="L19" s="69">
        <f t="shared" si="0"/>
        <v>10.802771695567202</v>
      </c>
      <c r="M19" s="69">
        <f t="shared" si="1"/>
        <v>11.302180391787308</v>
      </c>
      <c r="N19" s="69">
        <f t="shared" si="2"/>
        <v>9.277663877309582</v>
      </c>
      <c r="O19" s="69">
        <f t="shared" si="6"/>
        <v>-17.912619019502063</v>
      </c>
    </row>
    <row r="20" spans="1:15" ht="12.75">
      <c r="A20" s="228" t="s">
        <v>478</v>
      </c>
      <c r="B20" s="228"/>
      <c r="C20" s="130">
        <v>20098940</v>
      </c>
      <c r="D20" s="180">
        <v>141997</v>
      </c>
      <c r="E20" s="180">
        <v>20088</v>
      </c>
      <c r="F20" s="181">
        <v>105600</v>
      </c>
      <c r="G20" s="69">
        <f>IF(E20=0,"--",100*(F20/E20-1))</f>
        <v>425.68697729988054</v>
      </c>
      <c r="H20" s="77">
        <v>278244</v>
      </c>
      <c r="I20" s="77">
        <v>34925</v>
      </c>
      <c r="J20" s="77">
        <v>190964</v>
      </c>
      <c r="K20" s="69">
        <f>IF(I20=0,"--",100*(J20/I20-1))</f>
        <v>446.78310665712246</v>
      </c>
      <c r="L20" s="69">
        <f>IF(D20=0,"--",H20/D20)</f>
        <v>1.9595061867504242</v>
      </c>
      <c r="M20" s="69">
        <f>IF(E20=0,"--",I20/E20)</f>
        <v>1.738600159299084</v>
      </c>
      <c r="N20" s="69">
        <f>IF(F20=0,"--",J20/F20)</f>
        <v>1.808371212121212</v>
      </c>
      <c r="O20" s="69">
        <f t="shared" si="6"/>
        <v>4.01305915272987</v>
      </c>
    </row>
    <row r="21" spans="1:15" ht="12.75">
      <c r="A21" s="228" t="s">
        <v>373</v>
      </c>
      <c r="B21" s="228"/>
      <c r="C21" s="130">
        <v>20098970</v>
      </c>
      <c r="D21" s="180">
        <v>363708</v>
      </c>
      <c r="E21" s="180">
        <v>1398</v>
      </c>
      <c r="F21" s="181">
        <v>32400</v>
      </c>
      <c r="G21" s="69">
        <f t="shared" si="3"/>
        <v>2217.5965665236054</v>
      </c>
      <c r="H21" s="77">
        <v>1937786</v>
      </c>
      <c r="I21" s="77">
        <v>9413</v>
      </c>
      <c r="J21" s="77">
        <v>163727</v>
      </c>
      <c r="K21" s="69">
        <f t="shared" si="4"/>
        <v>1639.3710825454161</v>
      </c>
      <c r="L21" s="69">
        <f t="shared" si="0"/>
        <v>5.327861911203493</v>
      </c>
      <c r="M21" s="69">
        <f t="shared" si="1"/>
        <v>6.7331902718168815</v>
      </c>
      <c r="N21" s="69">
        <f t="shared" si="2"/>
        <v>5.053302469135803</v>
      </c>
      <c r="O21" s="69">
        <f t="shared" si="6"/>
        <v>-24.949358845725577</v>
      </c>
    </row>
    <row r="22" spans="1:15" ht="15" customHeight="1">
      <c r="A22" s="222" t="s">
        <v>374</v>
      </c>
      <c r="B22" s="227"/>
      <c r="C22" s="130">
        <v>20098930</v>
      </c>
      <c r="D22" s="180">
        <v>649494</v>
      </c>
      <c r="E22" s="180">
        <v>79152</v>
      </c>
      <c r="F22" s="181">
        <v>56234</v>
      </c>
      <c r="G22" s="69">
        <f t="shared" si="3"/>
        <v>-28.9544168182737</v>
      </c>
      <c r="H22" s="77">
        <v>1546166</v>
      </c>
      <c r="I22" s="77">
        <v>185383</v>
      </c>
      <c r="J22" s="77">
        <v>156656</v>
      </c>
      <c r="K22" s="69">
        <f t="shared" si="4"/>
        <v>-15.49602714380499</v>
      </c>
      <c r="L22" s="69">
        <f t="shared" si="0"/>
        <v>2.380570105343544</v>
      </c>
      <c r="M22" s="69">
        <f t="shared" si="1"/>
        <v>2.3421139074186375</v>
      </c>
      <c r="N22" s="69">
        <f t="shared" si="2"/>
        <v>2.785787957463456</v>
      </c>
      <c r="O22" s="69">
        <f t="shared" si="6"/>
        <v>18.94331649026475</v>
      </c>
    </row>
    <row r="23" spans="1:15" ht="12.75">
      <c r="A23" s="230" t="s">
        <v>375</v>
      </c>
      <c r="B23" s="231"/>
      <c r="C23" s="130">
        <v>20098910</v>
      </c>
      <c r="D23" s="180">
        <v>92685</v>
      </c>
      <c r="E23" s="180">
        <v>51455</v>
      </c>
      <c r="F23" s="181">
        <v>7965</v>
      </c>
      <c r="G23" s="69">
        <f aca="true" t="shared" si="7" ref="G23:G28">IF(E23=0,"--",100*(F23/E23-1))</f>
        <v>-84.52045476630066</v>
      </c>
      <c r="H23" s="77">
        <v>701832</v>
      </c>
      <c r="I23" s="77">
        <v>378417</v>
      </c>
      <c r="J23" s="77">
        <v>88867</v>
      </c>
      <c r="K23" s="69">
        <f aca="true" t="shared" si="8" ref="K23:K28">IF(I23=0,"--",100*(J23/I23-1))</f>
        <v>-76.51611846190842</v>
      </c>
      <c r="L23" s="69">
        <f aca="true" t="shared" si="9" ref="L23:N28">IF(D23=0,"--",H23/D23)</f>
        <v>7.572228515941091</v>
      </c>
      <c r="M23" s="69">
        <f t="shared" si="9"/>
        <v>7.354329025361967</v>
      </c>
      <c r="N23" s="69">
        <f t="shared" si="9"/>
        <v>11.157187696170746</v>
      </c>
      <c r="O23" s="69">
        <f t="shared" si="6"/>
        <v>51.709117958882864</v>
      </c>
    </row>
    <row r="24" spans="1:15" ht="15" customHeight="1">
      <c r="A24" s="233" t="s">
        <v>368</v>
      </c>
      <c r="B24" s="132" t="s">
        <v>41</v>
      </c>
      <c r="C24" s="130"/>
      <c r="D24" s="180">
        <f>SUM(D25:D27)</f>
        <v>53767</v>
      </c>
      <c r="E24" s="180">
        <f>SUM(E25:E27)</f>
        <v>21317</v>
      </c>
      <c r="F24" s="180">
        <f>SUM(F25:F27)</f>
        <v>10087</v>
      </c>
      <c r="G24" s="69">
        <f t="shared" si="7"/>
        <v>-52.68095885912651</v>
      </c>
      <c r="H24" s="77">
        <f>SUM(H25:H27)</f>
        <v>170660</v>
      </c>
      <c r="I24" s="77">
        <f>SUM(I25:I27)</f>
        <v>61756</v>
      </c>
      <c r="J24" s="77">
        <f>SUM(J25:J27)</f>
        <v>33985</v>
      </c>
      <c r="K24" s="69">
        <f t="shared" si="8"/>
        <v>-44.96890990349116</v>
      </c>
      <c r="L24" s="69">
        <f t="shared" si="9"/>
        <v>3.174065876838953</v>
      </c>
      <c r="M24" s="69">
        <f t="shared" si="9"/>
        <v>2.8970305390064266</v>
      </c>
      <c r="N24" s="69">
        <f t="shared" si="9"/>
        <v>3.3691880638445526</v>
      </c>
      <c r="O24" s="69">
        <f t="shared" si="6"/>
        <v>16.297982312608216</v>
      </c>
    </row>
    <row r="25" spans="1:15" ht="12.75">
      <c r="A25" s="233"/>
      <c r="B25" s="74" t="s">
        <v>185</v>
      </c>
      <c r="C25" s="130">
        <v>20091100</v>
      </c>
      <c r="D25" s="180">
        <v>50455</v>
      </c>
      <c r="E25" s="180">
        <v>19440</v>
      </c>
      <c r="F25" s="181">
        <v>9720</v>
      </c>
      <c r="G25" s="69">
        <f t="shared" si="7"/>
        <v>-50</v>
      </c>
      <c r="H25" s="77">
        <v>164523</v>
      </c>
      <c r="I25" s="77">
        <v>61560</v>
      </c>
      <c r="J25" s="77">
        <v>33367</v>
      </c>
      <c r="K25" s="69">
        <f t="shared" si="8"/>
        <v>-45.79759584145548</v>
      </c>
      <c r="L25" s="69">
        <f t="shared" si="9"/>
        <v>3.2607868397582003</v>
      </c>
      <c r="M25" s="69">
        <f t="shared" si="9"/>
        <v>3.1666666666666665</v>
      </c>
      <c r="N25" s="69">
        <f t="shared" si="9"/>
        <v>3.4328189300411522</v>
      </c>
      <c r="O25" s="69">
        <f t="shared" si="6"/>
        <v>8.40480831708903</v>
      </c>
    </row>
    <row r="26" spans="1:15" ht="12.75">
      <c r="A26" s="233"/>
      <c r="B26" s="74" t="s">
        <v>369</v>
      </c>
      <c r="C26" s="130">
        <v>20091200</v>
      </c>
      <c r="D26" s="180">
        <v>322</v>
      </c>
      <c r="E26" s="180">
        <v>19</v>
      </c>
      <c r="F26" s="181">
        <v>0</v>
      </c>
      <c r="G26" s="69">
        <f t="shared" si="7"/>
        <v>-100</v>
      </c>
      <c r="H26" s="77">
        <v>3131</v>
      </c>
      <c r="I26" s="77">
        <v>190</v>
      </c>
      <c r="J26" s="77">
        <v>0</v>
      </c>
      <c r="K26" s="69">
        <f t="shared" si="8"/>
        <v>-100</v>
      </c>
      <c r="L26" s="69">
        <f t="shared" si="9"/>
        <v>9.72360248447205</v>
      </c>
      <c r="M26" s="69">
        <f t="shared" si="9"/>
        <v>10</v>
      </c>
      <c r="N26" s="69" t="str">
        <f t="shared" si="9"/>
        <v>--</v>
      </c>
      <c r="O26" s="69" t="s">
        <v>190</v>
      </c>
    </row>
    <row r="27" spans="1:15" ht="12.75">
      <c r="A27" s="233"/>
      <c r="B27" s="74" t="s">
        <v>175</v>
      </c>
      <c r="C27" s="130">
        <v>20091900</v>
      </c>
      <c r="D27" s="180">
        <v>2990</v>
      </c>
      <c r="E27" s="180">
        <v>1858</v>
      </c>
      <c r="F27" s="181">
        <v>367</v>
      </c>
      <c r="G27" s="69">
        <f t="shared" si="7"/>
        <v>-80.2475780409042</v>
      </c>
      <c r="H27" s="77">
        <v>3006</v>
      </c>
      <c r="I27" s="77">
        <v>6</v>
      </c>
      <c r="J27" s="77">
        <v>618</v>
      </c>
      <c r="K27" s="69">
        <f t="shared" si="8"/>
        <v>10200</v>
      </c>
      <c r="L27" s="69">
        <f t="shared" si="9"/>
        <v>1.0053511705685618</v>
      </c>
      <c r="M27" s="69">
        <f t="shared" si="9"/>
        <v>0.0032292787944025836</v>
      </c>
      <c r="N27" s="69">
        <f t="shared" si="9"/>
        <v>1.6839237057220708</v>
      </c>
      <c r="O27" s="69">
        <f>100*(N27/M27-1)</f>
        <v>52045.504087193454</v>
      </c>
    </row>
    <row r="28" spans="1:15" ht="15" customHeight="1">
      <c r="A28" s="228" t="s">
        <v>99</v>
      </c>
      <c r="B28" s="228"/>
      <c r="C28" s="130">
        <v>20099000</v>
      </c>
      <c r="D28" s="180">
        <v>12640</v>
      </c>
      <c r="E28" s="180">
        <v>2640</v>
      </c>
      <c r="F28" s="181">
        <v>2625</v>
      </c>
      <c r="G28" s="69">
        <f t="shared" si="7"/>
        <v>-0.5681818181818232</v>
      </c>
      <c r="H28" s="77">
        <v>44519</v>
      </c>
      <c r="I28" s="77">
        <v>2519</v>
      </c>
      <c r="J28" s="77">
        <v>27273</v>
      </c>
      <c r="K28" s="69">
        <f t="shared" si="8"/>
        <v>982.6915442635967</v>
      </c>
      <c r="L28" s="69">
        <f t="shared" si="9"/>
        <v>3.5220727848101268</v>
      </c>
      <c r="M28" s="69">
        <f t="shared" si="9"/>
        <v>0.9541666666666667</v>
      </c>
      <c r="N28" s="69">
        <f t="shared" si="9"/>
        <v>10.389714285714286</v>
      </c>
      <c r="O28" s="69">
        <f>100*(N28/M28-1)</f>
        <v>988.87835308796</v>
      </c>
    </row>
    <row r="29" spans="1:15" ht="15" customHeight="1">
      <c r="A29" s="233" t="s">
        <v>367</v>
      </c>
      <c r="B29" s="131" t="s">
        <v>41</v>
      </c>
      <c r="C29" s="130"/>
      <c r="D29" s="180">
        <f>SUM(D30:D31)</f>
        <v>173824</v>
      </c>
      <c r="E29" s="180">
        <f>SUM(E30:E31)</f>
        <v>0</v>
      </c>
      <c r="F29" s="180">
        <f>SUM(F30:F31)</f>
        <v>21620</v>
      </c>
      <c r="G29" s="69" t="str">
        <f t="shared" si="3"/>
        <v>--</v>
      </c>
      <c r="H29" s="77">
        <f>SUM(H30:H31)</f>
        <v>146775</v>
      </c>
      <c r="I29" s="77">
        <f>SUM(I30:I31)</f>
        <v>0</v>
      </c>
      <c r="J29" s="77">
        <f>SUM(J30:J31)</f>
        <v>20012</v>
      </c>
      <c r="K29" s="69" t="str">
        <f t="shared" si="4"/>
        <v>--</v>
      </c>
      <c r="L29" s="69">
        <f t="shared" si="0"/>
        <v>0.8443885769513991</v>
      </c>
      <c r="M29" s="69" t="str">
        <f t="shared" si="1"/>
        <v>--</v>
      </c>
      <c r="N29" s="69">
        <f t="shared" si="2"/>
        <v>0.9256244218316374</v>
      </c>
      <c r="O29" s="69" t="s">
        <v>190</v>
      </c>
    </row>
    <row r="30" spans="1:15" ht="12.75">
      <c r="A30" s="233"/>
      <c r="B30" s="126" t="s">
        <v>173</v>
      </c>
      <c r="C30" s="130">
        <v>20093100</v>
      </c>
      <c r="D30" s="180">
        <v>0</v>
      </c>
      <c r="E30" s="180">
        <v>0</v>
      </c>
      <c r="F30" s="181">
        <v>1820</v>
      </c>
      <c r="G30" s="69" t="str">
        <f t="shared" si="3"/>
        <v>--</v>
      </c>
      <c r="H30" s="77">
        <v>0</v>
      </c>
      <c r="I30" s="77">
        <v>0</v>
      </c>
      <c r="J30" s="77">
        <v>2588</v>
      </c>
      <c r="K30" s="69" t="str">
        <f t="shared" si="4"/>
        <v>--</v>
      </c>
      <c r="L30" s="69" t="str">
        <f t="shared" si="0"/>
        <v>--</v>
      </c>
      <c r="M30" s="69" t="str">
        <f t="shared" si="1"/>
        <v>--</v>
      </c>
      <c r="N30" s="69">
        <f t="shared" si="2"/>
        <v>1.421978021978022</v>
      </c>
      <c r="O30" s="69" t="s">
        <v>190</v>
      </c>
    </row>
    <row r="31" spans="1:15" ht="12.75">
      <c r="A31" s="233"/>
      <c r="B31" s="126" t="s">
        <v>176</v>
      </c>
      <c r="C31" s="130">
        <v>20093900</v>
      </c>
      <c r="D31" s="180">
        <v>173824</v>
      </c>
      <c r="E31" s="180">
        <v>0</v>
      </c>
      <c r="F31" s="181">
        <v>19800</v>
      </c>
      <c r="G31" s="69" t="str">
        <f t="shared" si="3"/>
        <v>--</v>
      </c>
      <c r="H31" s="77">
        <v>146775</v>
      </c>
      <c r="I31" s="77">
        <v>0</v>
      </c>
      <c r="J31" s="77">
        <v>17424</v>
      </c>
      <c r="K31" s="69" t="str">
        <f t="shared" si="4"/>
        <v>--</v>
      </c>
      <c r="L31" s="69">
        <f t="shared" si="0"/>
        <v>0.8443885769513991</v>
      </c>
      <c r="M31" s="69" t="str">
        <f t="shared" si="1"/>
        <v>--</v>
      </c>
      <c r="N31" s="69">
        <f t="shared" si="2"/>
        <v>0.88</v>
      </c>
      <c r="O31" s="69" t="s">
        <v>190</v>
      </c>
    </row>
    <row r="32" spans="1:15" ht="12.75">
      <c r="A32" s="229" t="s">
        <v>376</v>
      </c>
      <c r="B32" s="229"/>
      <c r="C32" s="130">
        <v>20098950</v>
      </c>
      <c r="D32" s="180">
        <v>420717</v>
      </c>
      <c r="E32" s="180">
        <v>143890</v>
      </c>
      <c r="F32" s="181">
        <v>804</v>
      </c>
      <c r="G32" s="69">
        <f t="shared" si="3"/>
        <v>-99.44123983598581</v>
      </c>
      <c r="H32" s="77">
        <v>830084</v>
      </c>
      <c r="I32" s="77">
        <v>250147</v>
      </c>
      <c r="J32" s="77">
        <v>2874</v>
      </c>
      <c r="K32" s="69">
        <f t="shared" si="4"/>
        <v>-98.85107556756627</v>
      </c>
      <c r="L32" s="69">
        <f t="shared" si="0"/>
        <v>1.9730222453573305</v>
      </c>
      <c r="M32" s="69">
        <f t="shared" si="1"/>
        <v>1.738459934672319</v>
      </c>
      <c r="N32" s="69">
        <f t="shared" si="2"/>
        <v>3.574626865671642</v>
      </c>
      <c r="O32" s="69">
        <f>100*(N32/M32-1)</f>
        <v>105.62031913294683</v>
      </c>
    </row>
    <row r="33" spans="1:15" ht="15" customHeight="1">
      <c r="A33" s="233" t="s">
        <v>100</v>
      </c>
      <c r="B33" s="132" t="s">
        <v>41</v>
      </c>
      <c r="C33" s="130"/>
      <c r="D33" s="180">
        <f>SUM(D34:D35)</f>
        <v>19547</v>
      </c>
      <c r="E33" s="180">
        <f>SUM(E34:E35)</f>
        <v>9989</v>
      </c>
      <c r="F33" s="180">
        <f>SUM(F34:F35)</f>
        <v>229</v>
      </c>
      <c r="G33" s="69">
        <f t="shared" si="3"/>
        <v>-97.70747822604865</v>
      </c>
      <c r="H33" s="77">
        <f>SUM(H34:H35)</f>
        <v>50541</v>
      </c>
      <c r="I33" s="77">
        <f>SUM(I34:I35)</f>
        <v>23236</v>
      </c>
      <c r="J33" s="77">
        <f>SUM(J34:J35)</f>
        <v>519</v>
      </c>
      <c r="K33" s="69">
        <f t="shared" si="4"/>
        <v>-97.76639697021862</v>
      </c>
      <c r="L33" s="69">
        <f t="shared" si="0"/>
        <v>2.5856141607407785</v>
      </c>
      <c r="M33" s="69">
        <f t="shared" si="1"/>
        <v>2.3261587746521175</v>
      </c>
      <c r="N33" s="69">
        <f t="shared" si="2"/>
        <v>2.2663755458515285</v>
      </c>
      <c r="O33" s="69">
        <f>100*(N33/M33-1)</f>
        <v>-2.570040766436066</v>
      </c>
    </row>
    <row r="34" spans="1:15" ht="12.75">
      <c r="A34" s="233"/>
      <c r="B34" s="74" t="s">
        <v>173</v>
      </c>
      <c r="C34" s="130">
        <v>20094100</v>
      </c>
      <c r="D34" s="180">
        <v>312</v>
      </c>
      <c r="E34" s="180">
        <v>284</v>
      </c>
      <c r="F34" s="181">
        <v>0</v>
      </c>
      <c r="G34" s="69">
        <f t="shared" si="3"/>
        <v>-100</v>
      </c>
      <c r="H34" s="77">
        <v>130</v>
      </c>
      <c r="I34" s="77">
        <v>78</v>
      </c>
      <c r="J34" s="77">
        <v>0</v>
      </c>
      <c r="K34" s="69">
        <f t="shared" si="4"/>
        <v>-100</v>
      </c>
      <c r="L34" s="69">
        <f t="shared" si="0"/>
        <v>0.4166666666666667</v>
      </c>
      <c r="M34" s="69">
        <f t="shared" si="1"/>
        <v>0.2746478873239437</v>
      </c>
      <c r="N34" s="69" t="str">
        <f t="shared" si="2"/>
        <v>--</v>
      </c>
      <c r="O34" s="69" t="s">
        <v>190</v>
      </c>
    </row>
    <row r="35" spans="1:15" ht="12.75">
      <c r="A35" s="233"/>
      <c r="B35" s="74" t="s">
        <v>176</v>
      </c>
      <c r="C35" s="130">
        <v>20094900</v>
      </c>
      <c r="D35" s="180">
        <v>19235</v>
      </c>
      <c r="E35" s="180">
        <v>9705</v>
      </c>
      <c r="F35" s="181">
        <v>229</v>
      </c>
      <c r="G35" s="69">
        <f t="shared" si="3"/>
        <v>-97.64039155074704</v>
      </c>
      <c r="H35" s="77">
        <v>50411</v>
      </c>
      <c r="I35" s="77">
        <v>23158</v>
      </c>
      <c r="J35" s="77">
        <v>519</v>
      </c>
      <c r="K35" s="69">
        <f t="shared" si="4"/>
        <v>-97.7588738233008</v>
      </c>
      <c r="L35" s="69">
        <f t="shared" si="0"/>
        <v>2.6207954250064986</v>
      </c>
      <c r="M35" s="69">
        <f t="shared" si="1"/>
        <v>2.3861926841834107</v>
      </c>
      <c r="N35" s="69">
        <f t="shared" si="2"/>
        <v>2.2663755458515285</v>
      </c>
      <c r="O35" s="69">
        <f>100*(N35/M35-1)</f>
        <v>-5.02126836303185</v>
      </c>
    </row>
    <row r="36" spans="1:15" ht="12.75">
      <c r="A36" s="229" t="s">
        <v>101</v>
      </c>
      <c r="B36" s="229"/>
      <c r="C36" s="130">
        <v>20095000</v>
      </c>
      <c r="D36" s="180">
        <v>37</v>
      </c>
      <c r="E36" s="180">
        <v>14</v>
      </c>
      <c r="F36" s="181">
        <v>2</v>
      </c>
      <c r="G36" s="69">
        <f t="shared" si="3"/>
        <v>-85.71428571428572</v>
      </c>
      <c r="H36" s="77">
        <v>1154</v>
      </c>
      <c r="I36" s="77">
        <v>329</v>
      </c>
      <c r="J36" s="77">
        <v>354</v>
      </c>
      <c r="K36" s="69">
        <f t="shared" si="4"/>
        <v>7.598784194528885</v>
      </c>
      <c r="L36" s="69">
        <f t="shared" si="0"/>
        <v>31.18918918918919</v>
      </c>
      <c r="M36" s="69">
        <f t="shared" si="1"/>
        <v>23.5</v>
      </c>
      <c r="N36" s="69">
        <f t="shared" si="2"/>
        <v>177</v>
      </c>
      <c r="O36" s="69">
        <f>100*(N36/M36-1)</f>
        <v>653.1914893617022</v>
      </c>
    </row>
    <row r="37" spans="1:15" ht="15" customHeight="1">
      <c r="A37" s="222" t="s">
        <v>370</v>
      </c>
      <c r="B37" s="227"/>
      <c r="C37" s="130">
        <v>20092900</v>
      </c>
      <c r="D37" s="180">
        <v>11660</v>
      </c>
      <c r="E37" s="180">
        <v>11660</v>
      </c>
      <c r="F37" s="181">
        <v>0</v>
      </c>
      <c r="G37" s="69">
        <f t="shared" si="3"/>
        <v>-100</v>
      </c>
      <c r="H37" s="77">
        <v>27720</v>
      </c>
      <c r="I37" s="77">
        <v>27720</v>
      </c>
      <c r="J37" s="77">
        <v>0</v>
      </c>
      <c r="K37" s="69">
        <f t="shared" si="4"/>
        <v>-100</v>
      </c>
      <c r="L37" s="69">
        <f t="shared" si="0"/>
        <v>2.3773584905660377</v>
      </c>
      <c r="M37" s="69">
        <f t="shared" si="1"/>
        <v>2.3773584905660377</v>
      </c>
      <c r="N37" s="69" t="str">
        <f t="shared" si="2"/>
        <v>--</v>
      </c>
      <c r="O37" s="69" t="s">
        <v>190</v>
      </c>
    </row>
    <row r="38" spans="1:15" ht="12.75">
      <c r="A38" s="246" t="s">
        <v>41</v>
      </c>
      <c r="B38" s="246"/>
      <c r="C38" s="228"/>
      <c r="D38" s="180">
        <f>SUM(D4,D10:D10,D16:D23,D24,D36:D37,D28:D29,D32:D33)</f>
        <v>98348353</v>
      </c>
      <c r="E38" s="180">
        <f>SUM(E4,E10:E10,E16:E23,E24,E36:E37,E28:E29,E32:E33)</f>
        <v>20064791</v>
      </c>
      <c r="F38" s="180">
        <f>SUM(F4,F10:F10,F16:F23,F24,F36:F37,F28:F29,F32:F33)</f>
        <v>14681627</v>
      </c>
      <c r="G38" s="69">
        <f t="shared" si="3"/>
        <v>-26.828906416219333</v>
      </c>
      <c r="H38" s="77">
        <f>SUM(H4,H10:H10,H16:H23,H24,H36:H37,H28:H29,H32:H33)</f>
        <v>229355914</v>
      </c>
      <c r="I38" s="77">
        <f>SUM(I4,I10:I10,I16:I23,I24,I36:I37,I28:I29,I32:I33)</f>
        <v>42556784</v>
      </c>
      <c r="J38" s="77">
        <f>SUM(J4,J10:J10,J16:J23,J24,J36:J37,J28:J29,J32:J33)</f>
        <v>40768219</v>
      </c>
      <c r="K38" s="69">
        <f t="shared" si="4"/>
        <v>-4.202772935097732</v>
      </c>
      <c r="L38" s="69">
        <f t="shared" si="0"/>
        <v>2.3320768167820765</v>
      </c>
      <c r="M38" s="69">
        <f t="shared" si="1"/>
        <v>2.1209682174112854</v>
      </c>
      <c r="N38" s="69">
        <f t="shared" si="2"/>
        <v>2.776818877090393</v>
      </c>
      <c r="O38" s="69">
        <f>100*(N38/M38-1)</f>
        <v>30.922229493829768</v>
      </c>
    </row>
    <row r="39" spans="1:15" ht="12.75">
      <c r="A39" s="254" t="s">
        <v>150</v>
      </c>
      <c r="B39" s="255"/>
      <c r="C39" s="255"/>
      <c r="D39" s="255"/>
      <c r="E39" s="255"/>
      <c r="F39" s="255"/>
      <c r="G39" s="255"/>
      <c r="H39" s="255"/>
      <c r="I39" s="255"/>
      <c r="J39" s="255"/>
      <c r="K39" s="255"/>
      <c r="L39" s="255"/>
      <c r="M39" s="255"/>
      <c r="N39" s="255"/>
      <c r="O39" s="256"/>
    </row>
    <row r="40" spans="1:15" ht="26.25" customHeight="1">
      <c r="A40" s="251" t="s">
        <v>390</v>
      </c>
      <c r="B40" s="252"/>
      <c r="C40" s="252"/>
      <c r="D40" s="252"/>
      <c r="E40" s="252"/>
      <c r="F40" s="252"/>
      <c r="G40" s="252"/>
      <c r="H40" s="252"/>
      <c r="I40" s="252"/>
      <c r="J40" s="252"/>
      <c r="K40" s="252"/>
      <c r="L40" s="252"/>
      <c r="M40" s="252"/>
      <c r="N40" s="252"/>
      <c r="O40" s="253"/>
    </row>
  </sheetData>
  <sheetProtection/>
  <mergeCells count="26">
    <mergeCell ref="A4:A9"/>
    <mergeCell ref="A16:B16"/>
    <mergeCell ref="A10:A15"/>
    <mergeCell ref="A17:B17"/>
    <mergeCell ref="A19:B19"/>
    <mergeCell ref="A21:B21"/>
    <mergeCell ref="A38:C38"/>
    <mergeCell ref="A2:B3"/>
    <mergeCell ref="A20:B20"/>
    <mergeCell ref="A22:B22"/>
    <mergeCell ref="A29:A31"/>
    <mergeCell ref="A23:B23"/>
    <mergeCell ref="A24:A27"/>
    <mergeCell ref="A32:B32"/>
    <mergeCell ref="A33:A35"/>
    <mergeCell ref="A18:B18"/>
    <mergeCell ref="A36:B36"/>
    <mergeCell ref="A28:B28"/>
    <mergeCell ref="A37:B37"/>
    <mergeCell ref="A40:O40"/>
    <mergeCell ref="A39:O39"/>
    <mergeCell ref="A1:O1"/>
    <mergeCell ref="C2:C3"/>
    <mergeCell ref="D2:G2"/>
    <mergeCell ref="H2:K2"/>
    <mergeCell ref="L2:O2"/>
  </mergeCells>
  <printOptions/>
  <pageMargins left="0.7086614173228347" right="0.7086614173228347" top="0.7480314960629921" bottom="0.7480314960629921" header="0.31496062992125984" footer="0.31496062992125984"/>
  <pageSetup fitToHeight="1" fitToWidth="1" horizontalDpi="600" verticalDpi="600" orientation="landscape" scale="65" r:id="rId2"/>
  <headerFooter>
    <oddFooter>&amp;C&amp;P</oddFooter>
  </headerFooter>
  <ignoredErrors>
    <ignoredError sqref="G4 G10" formula="1"/>
    <ignoredError sqref="G31 D24:F24 H24:J24 D29:F29 H29:J29 D33:F33 H33:J33 D38:F38 H38:J38 F10 J10" formulaRange="1"/>
    <ignoredError sqref="G24 G29 G33 G38" formula="1" formulaRange="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O33"/>
  <sheetViews>
    <sheetView zoomScalePageLayoutView="0" workbookViewId="0" topLeftCell="A1">
      <selection activeCell="K4" sqref="K4"/>
    </sheetView>
  </sheetViews>
  <sheetFormatPr defaultColWidth="11.421875" defaultRowHeight="15"/>
  <cols>
    <col min="1" max="1" width="18.8515625" style="47" customWidth="1"/>
    <col min="2" max="2" width="31.8515625" style="47" customWidth="1"/>
    <col min="3" max="3" width="9.8515625" style="64" customWidth="1"/>
    <col min="4" max="6" width="11.00390625" style="64" customWidth="1"/>
    <col min="7" max="7" width="9.00390625" style="64" customWidth="1"/>
    <col min="8" max="10" width="11.00390625" style="64" customWidth="1"/>
    <col min="11" max="11" width="7.8515625" style="64" customWidth="1"/>
    <col min="12" max="14" width="7.421875" style="64" customWidth="1"/>
    <col min="15" max="15" width="7.8515625" style="64" customWidth="1"/>
    <col min="16" max="16384" width="11.421875" style="64" customWidth="1"/>
  </cols>
  <sheetData>
    <row r="1" spans="1:15" ht="12.75">
      <c r="A1" s="200" t="s">
        <v>102</v>
      </c>
      <c r="B1" s="201"/>
      <c r="C1" s="201"/>
      <c r="D1" s="201"/>
      <c r="E1" s="201"/>
      <c r="F1" s="201"/>
      <c r="G1" s="201"/>
      <c r="H1" s="201"/>
      <c r="I1" s="201"/>
      <c r="J1" s="201"/>
      <c r="K1" s="201"/>
      <c r="L1" s="201"/>
      <c r="M1" s="201"/>
      <c r="N1" s="201"/>
      <c r="O1" s="202"/>
    </row>
    <row r="2" spans="1:15" ht="15" customHeight="1">
      <c r="A2" s="257" t="s">
        <v>45</v>
      </c>
      <c r="B2" s="258"/>
      <c r="C2" s="235" t="s">
        <v>46</v>
      </c>
      <c r="D2" s="236" t="s">
        <v>34</v>
      </c>
      <c r="E2" s="236"/>
      <c r="F2" s="236"/>
      <c r="G2" s="236"/>
      <c r="H2" s="212" t="s">
        <v>43</v>
      </c>
      <c r="I2" s="213"/>
      <c r="J2" s="213"/>
      <c r="K2" s="214"/>
      <c r="L2" s="236" t="s">
        <v>47</v>
      </c>
      <c r="M2" s="236"/>
      <c r="N2" s="236"/>
      <c r="O2" s="236"/>
    </row>
    <row r="3" spans="1:15" ht="25.5">
      <c r="A3" s="259"/>
      <c r="B3" s="260"/>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5" customHeight="1">
      <c r="A4" s="229" t="s">
        <v>209</v>
      </c>
      <c r="B4" s="229"/>
      <c r="C4" s="92" t="s">
        <v>210</v>
      </c>
      <c r="D4" s="76">
        <v>2719238</v>
      </c>
      <c r="E4" s="76">
        <v>920892</v>
      </c>
      <c r="F4" s="76">
        <v>1383864</v>
      </c>
      <c r="G4" s="69">
        <f>IF(E4=0,"--",100*(F4/E4-1))</f>
        <v>50.274299266363485</v>
      </c>
      <c r="H4" s="76">
        <v>4667793</v>
      </c>
      <c r="I4" s="76">
        <v>1437440</v>
      </c>
      <c r="J4" s="76">
        <v>2149224</v>
      </c>
      <c r="K4" s="177">
        <f aca="true" t="shared" si="0" ref="K4:K32">IF(I4=0,"--",100*(J4/I4-1))</f>
        <v>49.51747551202137</v>
      </c>
      <c r="L4" s="69">
        <f>IF(D4=0,"--",H4/D4)</f>
        <v>1.7165812628390749</v>
      </c>
      <c r="M4" s="69">
        <f>IF(E4=0,"--",I4/E4)</f>
        <v>1.5609213675436424</v>
      </c>
      <c r="N4" s="69">
        <f>IF(F4=0,"--",J4/F4)</f>
        <v>1.5530601272957458</v>
      </c>
      <c r="O4" s="69">
        <f>100*(N4/M4-1)</f>
        <v>-0.503628203915707</v>
      </c>
    </row>
    <row r="5" spans="1:15" ht="15" customHeight="1">
      <c r="A5" s="229" t="s">
        <v>55</v>
      </c>
      <c r="B5" s="229"/>
      <c r="C5" s="92" t="s">
        <v>216</v>
      </c>
      <c r="D5" s="76">
        <v>2948529</v>
      </c>
      <c r="E5" s="76">
        <v>1191579</v>
      </c>
      <c r="F5" s="76">
        <v>560174</v>
      </c>
      <c r="G5" s="69">
        <f aca="true" t="shared" si="1" ref="G5:G31">IF(E5=0,"--",100*(F5/E5-1))</f>
        <v>-52.988933171866904</v>
      </c>
      <c r="H5" s="76">
        <v>3456344</v>
      </c>
      <c r="I5" s="76">
        <v>1360493</v>
      </c>
      <c r="J5" s="76">
        <v>822283</v>
      </c>
      <c r="K5" s="177">
        <f t="shared" si="0"/>
        <v>-39.559924233347765</v>
      </c>
      <c r="L5" s="69">
        <f aca="true" t="shared" si="2" ref="L5:L32">IF(D5=0,"--",H5/D5)</f>
        <v>1.1722265577174245</v>
      </c>
      <c r="M5" s="69">
        <f aca="true" t="shared" si="3" ref="M5:M32">IF(E5=0,"--",I5/E5)</f>
        <v>1.141756442501924</v>
      </c>
      <c r="N5" s="69">
        <f aca="true" t="shared" si="4" ref="N5:N32">IF(F5=0,"--",J5/F5)</f>
        <v>1.4679064005112696</v>
      </c>
      <c r="O5" s="69">
        <f aca="true" t="shared" si="5" ref="O5:O32">100*(N5/M5-1)</f>
        <v>28.56563325315293</v>
      </c>
    </row>
    <row r="6" spans="1:15" ht="12.75">
      <c r="A6" s="235" t="s">
        <v>56</v>
      </c>
      <c r="B6" s="100" t="s">
        <v>41</v>
      </c>
      <c r="C6" s="92" t="s">
        <v>217</v>
      </c>
      <c r="D6" s="76">
        <v>1130856</v>
      </c>
      <c r="E6" s="76">
        <v>461689</v>
      </c>
      <c r="F6" s="76">
        <f>SUM(F7:F8)</f>
        <v>932347</v>
      </c>
      <c r="G6" s="69">
        <f t="shared" si="1"/>
        <v>101.94264970575429</v>
      </c>
      <c r="H6" s="76">
        <v>1362834</v>
      </c>
      <c r="I6" s="76">
        <v>435065</v>
      </c>
      <c r="J6" s="76">
        <f>SUM(J7:J8)</f>
        <v>869135</v>
      </c>
      <c r="K6" s="177">
        <f t="shared" si="0"/>
        <v>99.77129854159723</v>
      </c>
      <c r="L6" s="69">
        <f t="shared" si="2"/>
        <v>1.2051348712833465</v>
      </c>
      <c r="M6" s="69">
        <f t="shared" si="3"/>
        <v>0.94233347556472</v>
      </c>
      <c r="N6" s="69">
        <f t="shared" si="4"/>
        <v>0.9322012083483939</v>
      </c>
      <c r="O6" s="69">
        <f t="shared" si="5"/>
        <v>-1.075231590414849</v>
      </c>
    </row>
    <row r="7" spans="1:15" ht="12.75">
      <c r="A7" s="235" t="s">
        <v>56</v>
      </c>
      <c r="B7" s="100" t="s">
        <v>155</v>
      </c>
      <c r="C7" s="92" t="s">
        <v>218</v>
      </c>
      <c r="D7" s="77" t="s">
        <v>190</v>
      </c>
      <c r="E7" s="77" t="s">
        <v>190</v>
      </c>
      <c r="F7" s="77">
        <v>20000</v>
      </c>
      <c r="G7" s="69" t="s">
        <v>190</v>
      </c>
      <c r="H7" s="77" t="s">
        <v>190</v>
      </c>
      <c r="I7" s="77" t="s">
        <v>190</v>
      </c>
      <c r="J7" s="77">
        <v>67932</v>
      </c>
      <c r="K7" s="177" t="s">
        <v>190</v>
      </c>
      <c r="L7" s="69" t="s">
        <v>190</v>
      </c>
      <c r="M7" s="69" t="s">
        <v>190</v>
      </c>
      <c r="N7" s="69">
        <f t="shared" si="4"/>
        <v>3.3966</v>
      </c>
      <c r="O7" s="69" t="s">
        <v>190</v>
      </c>
    </row>
    <row r="8" spans="1:15" ht="12.75">
      <c r="A8" s="235" t="s">
        <v>56</v>
      </c>
      <c r="B8" s="74" t="s">
        <v>219</v>
      </c>
      <c r="C8" s="92" t="s">
        <v>220</v>
      </c>
      <c r="D8" s="77" t="s">
        <v>190</v>
      </c>
      <c r="E8" s="77" t="s">
        <v>190</v>
      </c>
      <c r="F8" s="77">
        <v>912347</v>
      </c>
      <c r="G8" s="69" t="s">
        <v>190</v>
      </c>
      <c r="H8" s="77" t="s">
        <v>190</v>
      </c>
      <c r="I8" s="77" t="s">
        <v>190</v>
      </c>
      <c r="J8" s="77">
        <v>801203</v>
      </c>
      <c r="K8" s="177" t="s">
        <v>190</v>
      </c>
      <c r="L8" s="69" t="s">
        <v>190</v>
      </c>
      <c r="M8" s="69" t="s">
        <v>190</v>
      </c>
      <c r="N8" s="69">
        <f t="shared" si="4"/>
        <v>0.8781779301077332</v>
      </c>
      <c r="O8" s="69" t="s">
        <v>190</v>
      </c>
    </row>
    <row r="9" spans="1:15" ht="12.75">
      <c r="A9" s="235" t="s">
        <v>50</v>
      </c>
      <c r="B9" s="74" t="s">
        <v>41</v>
      </c>
      <c r="C9" s="92" t="s">
        <v>193</v>
      </c>
      <c r="D9" s="76">
        <v>414306</v>
      </c>
      <c r="E9" s="76">
        <v>187007</v>
      </c>
      <c r="F9" s="76">
        <f>SUM(F10:F11)</f>
        <v>249708</v>
      </c>
      <c r="G9" s="69">
        <f t="shared" si="1"/>
        <v>33.528691439357885</v>
      </c>
      <c r="H9" s="76">
        <v>1016749</v>
      </c>
      <c r="I9" s="76">
        <v>398645</v>
      </c>
      <c r="J9" s="76">
        <f>SUM(J10:J11)</f>
        <v>563971</v>
      </c>
      <c r="K9" s="177">
        <f t="shared" si="0"/>
        <v>41.4719863537734</v>
      </c>
      <c r="L9" s="69">
        <f t="shared" si="2"/>
        <v>2.454101557785791</v>
      </c>
      <c r="M9" s="69">
        <f t="shared" si="3"/>
        <v>2.131711647157593</v>
      </c>
      <c r="N9" s="69">
        <f t="shared" si="4"/>
        <v>2.2585219536418535</v>
      </c>
      <c r="O9" s="69">
        <f t="shared" si="5"/>
        <v>5.948755154260588</v>
      </c>
    </row>
    <row r="10" spans="1:15" ht="12.75">
      <c r="A10" s="235"/>
      <c r="B10" s="74" t="s">
        <v>157</v>
      </c>
      <c r="C10" s="92" t="s">
        <v>194</v>
      </c>
      <c r="D10" s="78" t="s">
        <v>190</v>
      </c>
      <c r="E10" s="77" t="s">
        <v>190</v>
      </c>
      <c r="F10" s="76">
        <v>15602</v>
      </c>
      <c r="G10" s="69" t="s">
        <v>190</v>
      </c>
      <c r="H10" s="77" t="s">
        <v>190</v>
      </c>
      <c r="I10" s="77" t="s">
        <v>190</v>
      </c>
      <c r="J10" s="76">
        <v>53779</v>
      </c>
      <c r="K10" s="177" t="s">
        <v>190</v>
      </c>
      <c r="L10" s="69" t="s">
        <v>190</v>
      </c>
      <c r="M10" s="69" t="s">
        <v>190</v>
      </c>
      <c r="N10" s="69">
        <f t="shared" si="4"/>
        <v>3.446929880784515</v>
      </c>
      <c r="O10" s="69" t="s">
        <v>190</v>
      </c>
    </row>
    <row r="11" spans="1:15" ht="12.75">
      <c r="A11" s="235"/>
      <c r="B11" s="74" t="s">
        <v>195</v>
      </c>
      <c r="C11" s="92" t="s">
        <v>196</v>
      </c>
      <c r="D11" s="78" t="s">
        <v>190</v>
      </c>
      <c r="E11" s="77" t="s">
        <v>190</v>
      </c>
      <c r="F11" s="76">
        <v>234106</v>
      </c>
      <c r="G11" s="69" t="s">
        <v>190</v>
      </c>
      <c r="H11" s="77" t="s">
        <v>190</v>
      </c>
      <c r="I11" s="77" t="s">
        <v>190</v>
      </c>
      <c r="J11" s="76">
        <v>510192</v>
      </c>
      <c r="K11" s="177" t="s">
        <v>190</v>
      </c>
      <c r="L11" s="69" t="s">
        <v>190</v>
      </c>
      <c r="M11" s="69" t="s">
        <v>190</v>
      </c>
      <c r="N11" s="69">
        <f t="shared" si="4"/>
        <v>2.179320478757486</v>
      </c>
      <c r="O11" s="69" t="s">
        <v>190</v>
      </c>
    </row>
    <row r="12" spans="1:15" ht="12.75">
      <c r="A12" s="235" t="s">
        <v>49</v>
      </c>
      <c r="B12" s="74" t="s">
        <v>41</v>
      </c>
      <c r="C12" s="92" t="s">
        <v>205</v>
      </c>
      <c r="D12" s="76">
        <v>351344</v>
      </c>
      <c r="E12" s="76">
        <v>69646</v>
      </c>
      <c r="F12" s="76">
        <f>SUM(F13:F14)</f>
        <v>214976</v>
      </c>
      <c r="G12" s="69">
        <f t="shared" si="1"/>
        <v>208.66955747638056</v>
      </c>
      <c r="H12" s="76">
        <v>772454</v>
      </c>
      <c r="I12" s="76">
        <v>123028</v>
      </c>
      <c r="J12" s="76">
        <f>SUM(J13:J14)</f>
        <v>459808</v>
      </c>
      <c r="K12" s="177">
        <f t="shared" si="0"/>
        <v>273.7425626686608</v>
      </c>
      <c r="L12" s="69">
        <f t="shared" si="2"/>
        <v>2.198568923903639</v>
      </c>
      <c r="M12" s="69">
        <f t="shared" si="3"/>
        <v>1.7664761795365131</v>
      </c>
      <c r="N12" s="69">
        <f t="shared" si="4"/>
        <v>2.138880619231914</v>
      </c>
      <c r="O12" s="69">
        <f t="shared" si="5"/>
        <v>21.081769684158004</v>
      </c>
    </row>
    <row r="13" spans="1:15" ht="12.75">
      <c r="A13" s="235" t="s">
        <v>49</v>
      </c>
      <c r="B13" s="74" t="s">
        <v>155</v>
      </c>
      <c r="C13" s="92" t="s">
        <v>206</v>
      </c>
      <c r="D13" s="78" t="s">
        <v>190</v>
      </c>
      <c r="E13" s="78" t="s">
        <v>190</v>
      </c>
      <c r="F13" s="76">
        <v>19992</v>
      </c>
      <c r="G13" s="69" t="s">
        <v>190</v>
      </c>
      <c r="H13" s="77" t="s">
        <v>190</v>
      </c>
      <c r="I13" s="77" t="s">
        <v>190</v>
      </c>
      <c r="J13" s="76">
        <v>63971</v>
      </c>
      <c r="K13" s="177" t="s">
        <v>190</v>
      </c>
      <c r="L13" s="69" t="s">
        <v>190</v>
      </c>
      <c r="M13" s="69" t="s">
        <v>190</v>
      </c>
      <c r="N13" s="69">
        <f t="shared" si="4"/>
        <v>3.199829931972789</v>
      </c>
      <c r="O13" s="69" t="s">
        <v>190</v>
      </c>
    </row>
    <row r="14" spans="1:15" ht="12.75">
      <c r="A14" s="235" t="s">
        <v>49</v>
      </c>
      <c r="B14" s="74" t="s">
        <v>207</v>
      </c>
      <c r="C14" s="92" t="s">
        <v>208</v>
      </c>
      <c r="D14" s="78" t="s">
        <v>190</v>
      </c>
      <c r="E14" s="78" t="s">
        <v>190</v>
      </c>
      <c r="F14" s="76">
        <v>194984</v>
      </c>
      <c r="G14" s="69" t="s">
        <v>190</v>
      </c>
      <c r="H14" s="77" t="s">
        <v>190</v>
      </c>
      <c r="I14" s="77" t="s">
        <v>190</v>
      </c>
      <c r="J14" s="76">
        <v>395837</v>
      </c>
      <c r="K14" s="177" t="s">
        <v>190</v>
      </c>
      <c r="L14" s="69" t="s">
        <v>190</v>
      </c>
      <c r="M14" s="69" t="s">
        <v>190</v>
      </c>
      <c r="N14" s="69">
        <f t="shared" si="4"/>
        <v>2.030099905633283</v>
      </c>
      <c r="O14" s="69" t="s">
        <v>190</v>
      </c>
    </row>
    <row r="15" spans="1:15" ht="15" customHeight="1">
      <c r="A15" s="222" t="s">
        <v>66</v>
      </c>
      <c r="B15" s="227"/>
      <c r="C15" s="92" t="s">
        <v>232</v>
      </c>
      <c r="D15" s="78">
        <v>1028361</v>
      </c>
      <c r="E15" s="78">
        <v>209251</v>
      </c>
      <c r="F15" s="76">
        <v>335933</v>
      </c>
      <c r="G15" s="69">
        <f t="shared" si="1"/>
        <v>60.54069036707113</v>
      </c>
      <c r="H15" s="77">
        <v>1133950</v>
      </c>
      <c r="I15" s="77">
        <v>240874</v>
      </c>
      <c r="J15" s="76">
        <v>342359</v>
      </c>
      <c r="K15" s="177">
        <f t="shared" si="0"/>
        <v>42.131986017585966</v>
      </c>
      <c r="L15" s="69">
        <f t="shared" si="2"/>
        <v>1.1026769782206831</v>
      </c>
      <c r="M15" s="69">
        <f t="shared" si="3"/>
        <v>1.151124725807762</v>
      </c>
      <c r="N15" s="69">
        <f t="shared" si="4"/>
        <v>1.0191288143766764</v>
      </c>
      <c r="O15" s="69">
        <f t="shared" si="5"/>
        <v>-11.466690661036926</v>
      </c>
    </row>
    <row r="16" spans="1:15" ht="15" customHeight="1">
      <c r="A16" s="228" t="s">
        <v>59</v>
      </c>
      <c r="B16" s="228"/>
      <c r="C16" s="92" t="s">
        <v>221</v>
      </c>
      <c r="D16" s="78">
        <v>997923</v>
      </c>
      <c r="E16" s="78">
        <v>300736</v>
      </c>
      <c r="F16" s="76">
        <v>264339</v>
      </c>
      <c r="G16" s="69">
        <f t="shared" si="1"/>
        <v>-12.102641519472224</v>
      </c>
      <c r="H16" s="77">
        <v>1187746</v>
      </c>
      <c r="I16" s="77">
        <v>352774</v>
      </c>
      <c r="J16" s="76">
        <v>324968</v>
      </c>
      <c r="K16" s="177">
        <f t="shared" si="0"/>
        <v>-7.882100154773308</v>
      </c>
      <c r="L16" s="69">
        <f t="shared" si="2"/>
        <v>1.1902180829583044</v>
      </c>
      <c r="M16" s="69">
        <f t="shared" si="3"/>
        <v>1.1730354862736752</v>
      </c>
      <c r="N16" s="69">
        <f t="shared" si="4"/>
        <v>1.2293607829340354</v>
      </c>
      <c r="O16" s="69">
        <f t="shared" si="5"/>
        <v>4.801670309163963</v>
      </c>
    </row>
    <row r="17" spans="1:15" ht="12.75">
      <c r="A17" s="235" t="s">
        <v>52</v>
      </c>
      <c r="B17" s="74" t="s">
        <v>41</v>
      </c>
      <c r="C17" s="92" t="s">
        <v>211</v>
      </c>
      <c r="D17" s="76">
        <v>177366</v>
      </c>
      <c r="E17" s="76">
        <v>21590</v>
      </c>
      <c r="F17" s="76">
        <f>SUM(F18:F19)</f>
        <v>49962</v>
      </c>
      <c r="G17" s="69">
        <f t="shared" si="1"/>
        <v>131.41269106067622</v>
      </c>
      <c r="H17" s="76">
        <v>633161</v>
      </c>
      <c r="I17" s="76">
        <v>44302</v>
      </c>
      <c r="J17" s="76">
        <f>SUM(J18:J19)</f>
        <v>205757</v>
      </c>
      <c r="K17" s="177">
        <f t="shared" si="0"/>
        <v>364.441785923886</v>
      </c>
      <c r="L17" s="69">
        <f t="shared" si="2"/>
        <v>3.569799172332916</v>
      </c>
      <c r="M17" s="69">
        <f t="shared" si="3"/>
        <v>2.0519685039370077</v>
      </c>
      <c r="N17" s="69">
        <f t="shared" si="4"/>
        <v>4.118269885112686</v>
      </c>
      <c r="O17" s="69">
        <f t="shared" si="5"/>
        <v>100.69849401738726</v>
      </c>
    </row>
    <row r="18" spans="1:15" ht="12.75">
      <c r="A18" s="235" t="s">
        <v>52</v>
      </c>
      <c r="B18" s="74" t="s">
        <v>378</v>
      </c>
      <c r="C18" s="92" t="s">
        <v>212</v>
      </c>
      <c r="D18" s="78" t="s">
        <v>190</v>
      </c>
      <c r="E18" s="77" t="s">
        <v>190</v>
      </c>
      <c r="F18" s="76">
        <v>8070</v>
      </c>
      <c r="G18" s="69" t="s">
        <v>190</v>
      </c>
      <c r="H18" s="77" t="s">
        <v>190</v>
      </c>
      <c r="I18" s="77" t="s">
        <v>190</v>
      </c>
      <c r="J18" s="76">
        <v>37396</v>
      </c>
      <c r="K18" s="177" t="s">
        <v>190</v>
      </c>
      <c r="L18" s="69" t="s">
        <v>190</v>
      </c>
      <c r="M18" s="69" t="s">
        <v>190</v>
      </c>
      <c r="N18" s="69">
        <f t="shared" si="4"/>
        <v>4.633952912019827</v>
      </c>
      <c r="O18" s="69" t="s">
        <v>190</v>
      </c>
    </row>
    <row r="19" spans="1:15" ht="12.75">
      <c r="A19" s="235" t="s">
        <v>52</v>
      </c>
      <c r="B19" s="74" t="s">
        <v>213</v>
      </c>
      <c r="C19" s="92" t="s">
        <v>214</v>
      </c>
      <c r="D19" s="77" t="s">
        <v>190</v>
      </c>
      <c r="E19" s="77" t="s">
        <v>190</v>
      </c>
      <c r="F19" s="76">
        <v>41892</v>
      </c>
      <c r="G19" s="69" t="s">
        <v>190</v>
      </c>
      <c r="H19" s="77" t="s">
        <v>190</v>
      </c>
      <c r="I19" s="77" t="s">
        <v>190</v>
      </c>
      <c r="J19" s="76">
        <v>168361</v>
      </c>
      <c r="K19" s="177" t="s">
        <v>190</v>
      </c>
      <c r="L19" s="69" t="s">
        <v>190</v>
      </c>
      <c r="M19" s="69" t="s">
        <v>190</v>
      </c>
      <c r="N19" s="69">
        <f t="shared" si="4"/>
        <v>4.0189296285687</v>
      </c>
      <c r="O19" s="69" t="s">
        <v>190</v>
      </c>
    </row>
    <row r="20" spans="1:15" ht="15" customHeight="1">
      <c r="A20" s="229" t="s">
        <v>62</v>
      </c>
      <c r="B20" s="229"/>
      <c r="C20" s="151" t="s">
        <v>227</v>
      </c>
      <c r="D20" s="76">
        <v>220920</v>
      </c>
      <c r="E20" s="76">
        <v>36</v>
      </c>
      <c r="F20" s="76">
        <v>94400</v>
      </c>
      <c r="G20" s="69">
        <f t="shared" si="1"/>
        <v>262122.22222222222</v>
      </c>
      <c r="H20" s="76">
        <v>352779</v>
      </c>
      <c r="I20" s="76">
        <v>505</v>
      </c>
      <c r="J20" s="76">
        <v>128170</v>
      </c>
      <c r="K20" s="177">
        <f t="shared" si="0"/>
        <v>25280.19801980198</v>
      </c>
      <c r="L20" s="69">
        <f t="shared" si="2"/>
        <v>1.5968631178707224</v>
      </c>
      <c r="M20" s="69">
        <f t="shared" si="3"/>
        <v>14.027777777777779</v>
      </c>
      <c r="N20" s="69">
        <f t="shared" si="4"/>
        <v>1.3577330508474577</v>
      </c>
      <c r="O20" s="69">
        <f t="shared" si="5"/>
        <v>-90.32111092465178</v>
      </c>
    </row>
    <row r="21" spans="1:15" ht="15" customHeight="1">
      <c r="A21" s="229" t="s">
        <v>63</v>
      </c>
      <c r="B21" s="229"/>
      <c r="C21" s="92" t="s">
        <v>233</v>
      </c>
      <c r="D21" s="152">
        <v>61186</v>
      </c>
      <c r="E21" s="152">
        <v>12455</v>
      </c>
      <c r="F21" s="152">
        <v>71680</v>
      </c>
      <c r="G21" s="69">
        <f t="shared" si="1"/>
        <v>475.5118426334805</v>
      </c>
      <c r="H21" s="152">
        <v>82804</v>
      </c>
      <c r="I21" s="152">
        <v>16300</v>
      </c>
      <c r="J21" s="152">
        <v>100551</v>
      </c>
      <c r="K21" s="177">
        <f t="shared" si="0"/>
        <v>516.877300613497</v>
      </c>
      <c r="L21" s="69">
        <f t="shared" si="2"/>
        <v>1.3533161180662243</v>
      </c>
      <c r="M21" s="69">
        <f t="shared" si="3"/>
        <v>1.3087113608992373</v>
      </c>
      <c r="N21" s="69">
        <f t="shared" si="4"/>
        <v>1.4027762276785714</v>
      </c>
      <c r="O21" s="69">
        <f t="shared" si="5"/>
        <v>7.187594575071188</v>
      </c>
    </row>
    <row r="22" spans="1:15" ht="15" customHeight="1">
      <c r="A22" s="229" t="s">
        <v>60</v>
      </c>
      <c r="B22" s="229"/>
      <c r="C22" s="92" t="s">
        <v>222</v>
      </c>
      <c r="D22" s="152">
        <v>47004</v>
      </c>
      <c r="E22" s="152">
        <v>0</v>
      </c>
      <c r="F22" s="152">
        <v>69645</v>
      </c>
      <c r="G22" s="69" t="str">
        <f>IF(E22=0,"--",100*(F22/E22-1))</f>
        <v>--</v>
      </c>
      <c r="H22" s="152">
        <v>58963</v>
      </c>
      <c r="I22" s="152">
        <v>0</v>
      </c>
      <c r="J22" s="152">
        <v>96993</v>
      </c>
      <c r="K22" s="177" t="str">
        <f t="shared" si="0"/>
        <v>--</v>
      </c>
      <c r="L22" s="69">
        <f t="shared" si="2"/>
        <v>1.2544251553059313</v>
      </c>
      <c r="M22" s="69" t="str">
        <f t="shared" si="3"/>
        <v>--</v>
      </c>
      <c r="N22" s="69">
        <f t="shared" si="4"/>
        <v>1.3926771483954339</v>
      </c>
      <c r="O22" s="69" t="s">
        <v>190</v>
      </c>
    </row>
    <row r="23" spans="1:15" ht="15" customHeight="1">
      <c r="A23" s="229" t="s">
        <v>53</v>
      </c>
      <c r="B23" s="229"/>
      <c r="C23" s="92" t="s">
        <v>223</v>
      </c>
      <c r="D23" s="152">
        <v>245555</v>
      </c>
      <c r="E23" s="152">
        <v>125555</v>
      </c>
      <c r="F23" s="152">
        <v>41990</v>
      </c>
      <c r="G23" s="69">
        <f t="shared" si="1"/>
        <v>-66.55648918800526</v>
      </c>
      <c r="H23" s="152">
        <v>314742</v>
      </c>
      <c r="I23" s="152">
        <v>154408</v>
      </c>
      <c r="J23" s="152">
        <v>47556</v>
      </c>
      <c r="K23" s="177">
        <f t="shared" si="0"/>
        <v>-69.20107766436972</v>
      </c>
      <c r="L23" s="69">
        <f t="shared" si="2"/>
        <v>1.2817576510354096</v>
      </c>
      <c r="M23" s="69">
        <f t="shared" si="3"/>
        <v>1.2298036716976624</v>
      </c>
      <c r="N23" s="69">
        <f t="shared" si="4"/>
        <v>1.132555370326268</v>
      </c>
      <c r="O23" s="69">
        <f t="shared" si="5"/>
        <v>-7.907628153130286</v>
      </c>
    </row>
    <row r="24" spans="1:15" ht="15" customHeight="1">
      <c r="A24" s="229" t="s">
        <v>468</v>
      </c>
      <c r="B24" s="229"/>
      <c r="C24" s="92" t="s">
        <v>215</v>
      </c>
      <c r="D24" s="152">
        <v>64450</v>
      </c>
      <c r="E24" s="152">
        <v>0</v>
      </c>
      <c r="F24" s="152">
        <v>24000</v>
      </c>
      <c r="G24" s="69" t="str">
        <f t="shared" si="1"/>
        <v>--</v>
      </c>
      <c r="H24" s="152">
        <v>125361</v>
      </c>
      <c r="I24" s="152">
        <v>0</v>
      </c>
      <c r="J24" s="152">
        <v>41427</v>
      </c>
      <c r="K24" s="177" t="str">
        <f t="shared" si="0"/>
        <v>--</v>
      </c>
      <c r="L24" s="69">
        <f t="shared" si="2"/>
        <v>1.945089216446858</v>
      </c>
      <c r="M24" s="69" t="str">
        <f t="shared" si="3"/>
        <v>--</v>
      </c>
      <c r="N24" s="69">
        <f t="shared" si="4"/>
        <v>1.726125</v>
      </c>
      <c r="O24" s="69" t="s">
        <v>190</v>
      </c>
    </row>
    <row r="25" spans="1:15" ht="15" customHeight="1">
      <c r="A25" s="229" t="s">
        <v>54</v>
      </c>
      <c r="B25" s="229"/>
      <c r="C25" s="92" t="s">
        <v>225</v>
      </c>
      <c r="D25" s="152">
        <v>184774</v>
      </c>
      <c r="E25" s="152">
        <v>53064</v>
      </c>
      <c r="F25" s="152">
        <v>21240</v>
      </c>
      <c r="G25" s="69">
        <f>IF(E25=0,"--",100*(F25/E25-1))</f>
        <v>-59.97286295793758</v>
      </c>
      <c r="H25" s="152">
        <v>278923</v>
      </c>
      <c r="I25" s="152">
        <v>77347</v>
      </c>
      <c r="J25" s="152">
        <v>35205</v>
      </c>
      <c r="K25" s="177">
        <f t="shared" si="0"/>
        <v>-54.48433681978616</v>
      </c>
      <c r="L25" s="69">
        <f t="shared" si="2"/>
        <v>1.5095359736759502</v>
      </c>
      <c r="M25" s="69">
        <f t="shared" si="3"/>
        <v>1.4576172169455752</v>
      </c>
      <c r="N25" s="69">
        <f t="shared" si="4"/>
        <v>1.6574858757062148</v>
      </c>
      <c r="O25" s="69">
        <f t="shared" si="5"/>
        <v>13.712012758703729</v>
      </c>
    </row>
    <row r="26" spans="1:15" ht="15" customHeight="1">
      <c r="A26" s="229" t="s">
        <v>69</v>
      </c>
      <c r="B26" s="229"/>
      <c r="C26" s="92" t="s">
        <v>234</v>
      </c>
      <c r="D26" s="152">
        <v>38894</v>
      </c>
      <c r="E26" s="152">
        <v>27941</v>
      </c>
      <c r="F26" s="152">
        <v>42184</v>
      </c>
      <c r="G26" s="69">
        <f t="shared" si="1"/>
        <v>50.97526931749044</v>
      </c>
      <c r="H26" s="152">
        <v>42445</v>
      </c>
      <c r="I26" s="152">
        <v>34003</v>
      </c>
      <c r="J26" s="152">
        <v>31858</v>
      </c>
      <c r="K26" s="177">
        <f t="shared" si="0"/>
        <v>-6.308266917624916</v>
      </c>
      <c r="L26" s="69">
        <f t="shared" si="2"/>
        <v>1.0912994292178742</v>
      </c>
      <c r="M26" s="69">
        <f t="shared" si="3"/>
        <v>1.21695715972943</v>
      </c>
      <c r="N26" s="69">
        <f t="shared" si="4"/>
        <v>0.7552152474871989</v>
      </c>
      <c r="O26" s="69">
        <f t="shared" si="5"/>
        <v>-37.94233088245207</v>
      </c>
    </row>
    <row r="27" spans="1:15" ht="15" customHeight="1">
      <c r="A27" s="229" t="s">
        <v>67</v>
      </c>
      <c r="B27" s="229"/>
      <c r="C27" s="92" t="s">
        <v>231</v>
      </c>
      <c r="D27" s="152">
        <v>84077</v>
      </c>
      <c r="E27" s="152">
        <v>73906</v>
      </c>
      <c r="F27" s="152">
        <v>17962</v>
      </c>
      <c r="G27" s="69">
        <f>IF(E27=0,"--",100*(F27/E27-1))</f>
        <v>-75.69615457473007</v>
      </c>
      <c r="H27" s="152">
        <v>85340</v>
      </c>
      <c r="I27" s="152">
        <v>73680</v>
      </c>
      <c r="J27" s="152">
        <v>26582</v>
      </c>
      <c r="K27" s="177">
        <f t="shared" si="0"/>
        <v>-63.922366992399574</v>
      </c>
      <c r="L27" s="69">
        <f t="shared" si="2"/>
        <v>1.0150219441702248</v>
      </c>
      <c r="M27" s="69">
        <f t="shared" si="3"/>
        <v>0.9969420615376289</v>
      </c>
      <c r="N27" s="69">
        <f t="shared" si="4"/>
        <v>1.4799020153657723</v>
      </c>
      <c r="O27" s="69">
        <f t="shared" si="5"/>
        <v>48.444134565177485</v>
      </c>
    </row>
    <row r="28" spans="1:15" ht="15" customHeight="1">
      <c r="A28" s="229" t="s">
        <v>64</v>
      </c>
      <c r="B28" s="229"/>
      <c r="C28" s="92" t="s">
        <v>230</v>
      </c>
      <c r="D28" s="152">
        <v>84142</v>
      </c>
      <c r="E28" s="152">
        <v>77536</v>
      </c>
      <c r="F28" s="152">
        <v>20000</v>
      </c>
      <c r="G28" s="69">
        <f t="shared" si="1"/>
        <v>-74.20553033429633</v>
      </c>
      <c r="H28" s="152">
        <v>91811</v>
      </c>
      <c r="I28" s="152">
        <v>83391</v>
      </c>
      <c r="J28" s="152">
        <v>22481</v>
      </c>
      <c r="K28" s="177">
        <f t="shared" si="0"/>
        <v>-73.04145531292346</v>
      </c>
      <c r="L28" s="69">
        <f t="shared" si="2"/>
        <v>1.0911435430581635</v>
      </c>
      <c r="M28" s="69">
        <f t="shared" si="3"/>
        <v>1.0755133099463474</v>
      </c>
      <c r="N28" s="69">
        <f t="shared" si="4"/>
        <v>1.12405</v>
      </c>
      <c r="O28" s="69">
        <f t="shared" si="5"/>
        <v>4.512886042858355</v>
      </c>
    </row>
    <row r="29" spans="1:15" ht="15" customHeight="1">
      <c r="A29" s="229" t="s">
        <v>68</v>
      </c>
      <c r="B29" s="229"/>
      <c r="C29" s="92" t="s">
        <v>235</v>
      </c>
      <c r="D29" s="152">
        <v>13054</v>
      </c>
      <c r="E29" s="152">
        <v>13054</v>
      </c>
      <c r="F29" s="152">
        <v>0</v>
      </c>
      <c r="G29" s="69">
        <f t="shared" si="1"/>
        <v>-100</v>
      </c>
      <c r="H29" s="152">
        <v>15260</v>
      </c>
      <c r="I29" s="152">
        <v>15260</v>
      </c>
      <c r="J29" s="152">
        <v>0</v>
      </c>
      <c r="K29" s="177">
        <f t="shared" si="0"/>
        <v>-100</v>
      </c>
      <c r="L29" s="69">
        <f t="shared" si="2"/>
        <v>1.1689903477861192</v>
      </c>
      <c r="M29" s="69">
        <f t="shared" si="3"/>
        <v>1.1689903477861192</v>
      </c>
      <c r="N29" s="69" t="str">
        <f t="shared" si="4"/>
        <v>--</v>
      </c>
      <c r="O29" s="69" t="s">
        <v>190</v>
      </c>
    </row>
    <row r="30" spans="1:15" ht="15" customHeight="1">
      <c r="A30" s="229" t="s">
        <v>51</v>
      </c>
      <c r="B30" s="229"/>
      <c r="C30" s="92" t="s">
        <v>201</v>
      </c>
      <c r="D30" s="152">
        <v>120000</v>
      </c>
      <c r="E30" s="152">
        <v>120000</v>
      </c>
      <c r="F30" s="152">
        <v>0</v>
      </c>
      <c r="G30" s="69">
        <f t="shared" si="1"/>
        <v>-100</v>
      </c>
      <c r="H30" s="152">
        <v>171054</v>
      </c>
      <c r="I30" s="152">
        <v>171054</v>
      </c>
      <c r="J30" s="152">
        <v>0</v>
      </c>
      <c r="K30" s="177">
        <f t="shared" si="0"/>
        <v>-100</v>
      </c>
      <c r="L30" s="69">
        <f t="shared" si="2"/>
        <v>1.42545</v>
      </c>
      <c r="M30" s="69">
        <f t="shared" si="3"/>
        <v>1.42545</v>
      </c>
      <c r="N30" s="69" t="str">
        <f t="shared" si="4"/>
        <v>--</v>
      </c>
      <c r="O30" s="69" t="s">
        <v>190</v>
      </c>
    </row>
    <row r="31" spans="1:15" ht="15" customHeight="1">
      <c r="A31" s="229" t="s">
        <v>65</v>
      </c>
      <c r="B31" s="229"/>
      <c r="C31" s="92" t="s">
        <v>236</v>
      </c>
      <c r="D31" s="152">
        <v>10</v>
      </c>
      <c r="E31" s="152">
        <v>0</v>
      </c>
      <c r="F31" s="152">
        <v>0</v>
      </c>
      <c r="G31" s="69" t="str">
        <f t="shared" si="1"/>
        <v>--</v>
      </c>
      <c r="H31" s="152">
        <v>1123</v>
      </c>
      <c r="I31" s="152">
        <v>0</v>
      </c>
      <c r="J31" s="152">
        <v>0</v>
      </c>
      <c r="K31" s="177" t="str">
        <f t="shared" si="0"/>
        <v>--</v>
      </c>
      <c r="L31" s="69">
        <f t="shared" si="2"/>
        <v>112.3</v>
      </c>
      <c r="M31" s="69" t="str">
        <f t="shared" si="3"/>
        <v>--</v>
      </c>
      <c r="N31" s="69" t="str">
        <f t="shared" si="4"/>
        <v>--</v>
      </c>
      <c r="O31" s="69" t="s">
        <v>190</v>
      </c>
    </row>
    <row r="32" spans="1:15" ht="12.75">
      <c r="A32" s="246" t="s">
        <v>41</v>
      </c>
      <c r="B32" s="246"/>
      <c r="C32" s="228"/>
      <c r="D32" s="76">
        <f>SUM(D4:D6,D9,D12,D15:D17,D20:D31)</f>
        <v>10931989</v>
      </c>
      <c r="E32" s="76">
        <f>SUM(E4:E6,E9,E12,E15:E17,E20:E31)</f>
        <v>3865937</v>
      </c>
      <c r="F32" s="76">
        <f>SUM(F4:F6,F9,F12,F15:F17,F20:F31)</f>
        <v>4394404</v>
      </c>
      <c r="G32" s="69">
        <f>IF(E32=0,"--",100*(F32/E32-1))</f>
        <v>13.669829591118532</v>
      </c>
      <c r="H32" s="76">
        <f>SUM(H4:H6,H9,H12,H15:H17,H20:H31)</f>
        <v>15851636</v>
      </c>
      <c r="I32" s="76">
        <f>SUM(I4:I6,I9,I12,I15:I17,I20:I31)</f>
        <v>5018569</v>
      </c>
      <c r="J32" s="76">
        <f>SUM(J4:J6,J9,J12,J15:J17,J20:J31)</f>
        <v>6268328</v>
      </c>
      <c r="K32" s="177">
        <f t="shared" si="0"/>
        <v>24.902696366235077</v>
      </c>
      <c r="L32" s="69">
        <f t="shared" si="2"/>
        <v>1.4500230470411195</v>
      </c>
      <c r="M32" s="69">
        <f t="shared" si="3"/>
        <v>1.2981507458605765</v>
      </c>
      <c r="N32" s="69">
        <f t="shared" si="4"/>
        <v>1.4264341649060943</v>
      </c>
      <c r="O32" s="69">
        <f t="shared" si="5"/>
        <v>9.882012505448712</v>
      </c>
    </row>
    <row r="33" spans="1:15" ht="12.75">
      <c r="A33" s="222" t="s">
        <v>150</v>
      </c>
      <c r="B33" s="223"/>
      <c r="C33" s="223"/>
      <c r="D33" s="223"/>
      <c r="E33" s="223"/>
      <c r="F33" s="223"/>
      <c r="G33" s="223"/>
      <c r="H33" s="223"/>
      <c r="I33" s="223"/>
      <c r="J33" s="223"/>
      <c r="K33" s="223"/>
      <c r="L33" s="223"/>
      <c r="M33" s="223"/>
      <c r="N33" s="223"/>
      <c r="O33" s="227"/>
    </row>
  </sheetData>
  <sheetProtection/>
  <mergeCells count="28">
    <mergeCell ref="A31:B31"/>
    <mergeCell ref="A23:B23"/>
    <mergeCell ref="C2:C3"/>
    <mergeCell ref="D2:G2"/>
    <mergeCell ref="H2:K2"/>
    <mergeCell ref="L2:O2"/>
    <mergeCell ref="A4:B4"/>
    <mergeCell ref="A5:B5"/>
    <mergeCell ref="A26:B26"/>
    <mergeCell ref="A25:B25"/>
    <mergeCell ref="A28:B28"/>
    <mergeCell ref="A29:B29"/>
    <mergeCell ref="A9:A11"/>
    <mergeCell ref="A6:A8"/>
    <mergeCell ref="A16:B16"/>
    <mergeCell ref="A15:B15"/>
    <mergeCell ref="A12:A14"/>
    <mergeCell ref="A17:A19"/>
    <mergeCell ref="A1:O1"/>
    <mergeCell ref="A33:O33"/>
    <mergeCell ref="A27:B27"/>
    <mergeCell ref="A30:B30"/>
    <mergeCell ref="A21:B21"/>
    <mergeCell ref="A20:B20"/>
    <mergeCell ref="A32:C32"/>
    <mergeCell ref="A2:B3"/>
    <mergeCell ref="A24:B24"/>
    <mergeCell ref="A22:B22"/>
  </mergeCells>
  <printOptions/>
  <pageMargins left="0.7086614173228347" right="0.7086614173228347" top="0.7480314960629921" bottom="0.7480314960629921" header="0.31496062992125984" footer="0.31496062992125984"/>
  <pageSetup fitToHeight="1" fitToWidth="1" horizontalDpi="600" verticalDpi="600" orientation="landscape" scale="70" r:id="rId2"/>
  <headerFooter>
    <oddFooter>&amp;C&amp;P</oddFooter>
  </headerFooter>
  <ignoredErrors>
    <ignoredError sqref="F12:F17 J12:J17 D32:F32 H32:J32" formulaRange="1"/>
    <ignoredError sqref="C9:C11 C30 C31 C4:C5 C20:C22 C16:C19 C23:C24 C6:C8 C12:C15 C28:C29 C26 C25 C27" numberStoredAsText="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Q96"/>
  <sheetViews>
    <sheetView zoomScalePageLayoutView="0" workbookViewId="0" topLeftCell="A76">
      <selection activeCell="F35" sqref="F35"/>
    </sheetView>
  </sheetViews>
  <sheetFormatPr defaultColWidth="11.421875" defaultRowHeight="15"/>
  <cols>
    <col min="1" max="1" width="16.8515625" style="139" customWidth="1"/>
    <col min="2" max="2" width="38.140625" style="139" customWidth="1"/>
    <col min="3" max="3" width="9.8515625" style="64" customWidth="1"/>
    <col min="4" max="6" width="11.00390625" style="64" customWidth="1"/>
    <col min="7" max="7" width="7.8515625" style="64" customWidth="1"/>
    <col min="8" max="10" width="11.00390625" style="64" customWidth="1"/>
    <col min="11" max="11" width="7.8515625" style="141" customWidth="1"/>
    <col min="12" max="12" width="9.57421875" style="64" customWidth="1"/>
    <col min="13" max="13" width="7.421875" style="64" customWidth="1"/>
    <col min="14" max="14" width="8.28125" style="64" customWidth="1"/>
    <col min="15" max="15" width="11.00390625" style="64" customWidth="1"/>
    <col min="16" max="16384" width="11.421875" style="64" customWidth="1"/>
  </cols>
  <sheetData>
    <row r="1" spans="1:15" ht="12.75">
      <c r="A1" s="200" t="s">
        <v>154</v>
      </c>
      <c r="B1" s="201"/>
      <c r="C1" s="201"/>
      <c r="D1" s="201"/>
      <c r="E1" s="201"/>
      <c r="F1" s="201"/>
      <c r="G1" s="201"/>
      <c r="H1" s="201"/>
      <c r="I1" s="201"/>
      <c r="J1" s="201"/>
      <c r="K1" s="201"/>
      <c r="L1" s="201"/>
      <c r="M1" s="201"/>
      <c r="N1" s="201"/>
      <c r="O1" s="202"/>
    </row>
    <row r="2" spans="1:15" ht="12.75">
      <c r="A2" s="268" t="s">
        <v>45</v>
      </c>
      <c r="B2" s="269"/>
      <c r="C2" s="235" t="s">
        <v>46</v>
      </c>
      <c r="D2" s="236" t="s">
        <v>34</v>
      </c>
      <c r="E2" s="236"/>
      <c r="F2" s="236"/>
      <c r="G2" s="236"/>
      <c r="H2" s="236" t="s">
        <v>43</v>
      </c>
      <c r="I2" s="236"/>
      <c r="J2" s="236"/>
      <c r="K2" s="236"/>
      <c r="L2" s="236" t="s">
        <v>47</v>
      </c>
      <c r="M2" s="236"/>
      <c r="N2" s="236"/>
      <c r="O2" s="236"/>
    </row>
    <row r="3" spans="1:15" ht="25.5">
      <c r="A3" s="270"/>
      <c r="B3" s="271"/>
      <c r="C3" s="235"/>
      <c r="D3" s="67">
        <v>2011</v>
      </c>
      <c r="E3" s="67" t="s">
        <v>486</v>
      </c>
      <c r="F3" s="67" t="s">
        <v>487</v>
      </c>
      <c r="G3" s="67" t="s">
        <v>151</v>
      </c>
      <c r="H3" s="67">
        <v>2011</v>
      </c>
      <c r="I3" s="67" t="s">
        <v>486</v>
      </c>
      <c r="J3" s="67" t="s">
        <v>487</v>
      </c>
      <c r="K3" s="188" t="s">
        <v>151</v>
      </c>
      <c r="L3" s="67">
        <v>2011</v>
      </c>
      <c r="M3" s="67" t="s">
        <v>486</v>
      </c>
      <c r="N3" s="67" t="s">
        <v>487</v>
      </c>
      <c r="O3" s="67" t="s">
        <v>151</v>
      </c>
    </row>
    <row r="4" spans="1:15" ht="12.75">
      <c r="A4" s="262" t="s">
        <v>69</v>
      </c>
      <c r="B4" s="137" t="s">
        <v>379</v>
      </c>
      <c r="C4" s="92">
        <v>20041000</v>
      </c>
      <c r="D4" s="76">
        <v>35782948</v>
      </c>
      <c r="E4" s="76">
        <v>10312531</v>
      </c>
      <c r="F4" s="76">
        <v>16198871</v>
      </c>
      <c r="G4" s="69">
        <f aca="true" t="shared" si="0" ref="G4:G72">IF(E4=0,"--",100*(F4/E4-1))</f>
        <v>57.079489021657245</v>
      </c>
      <c r="H4" s="76">
        <v>36827345</v>
      </c>
      <c r="I4" s="76">
        <v>10416947</v>
      </c>
      <c r="J4" s="76">
        <v>14917394</v>
      </c>
      <c r="K4" s="177">
        <f aca="true" t="shared" si="1" ref="K4:K67">IF(I4=0,"--",100*(J4/I4-1))</f>
        <v>43.20312851740533</v>
      </c>
      <c r="L4" s="69">
        <f aca="true" t="shared" si="2" ref="L4:L70">IF(D4=0,"--",H4/D4)</f>
        <v>1.0291870027030752</v>
      </c>
      <c r="M4" s="69">
        <f>IF(E4=0,"--",J4/E4)</f>
        <v>1.44653082739824</v>
      </c>
      <c r="N4" s="69">
        <f>IF(F4=0,"--",H4/F4)</f>
        <v>2.2734513411459356</v>
      </c>
      <c r="O4" s="69">
        <f aca="true" t="shared" si="3" ref="O4:O14">100*(N4/M4-1)</f>
        <v>57.165771934153085</v>
      </c>
    </row>
    <row r="5" spans="1:15" ht="12.75">
      <c r="A5" s="262"/>
      <c r="B5" s="137" t="s">
        <v>479</v>
      </c>
      <c r="C5" s="92">
        <v>20052000</v>
      </c>
      <c r="D5" s="76">
        <v>1829909</v>
      </c>
      <c r="E5" s="76">
        <v>878438</v>
      </c>
      <c r="F5" s="76">
        <v>1009920</v>
      </c>
      <c r="G5" s="69">
        <f t="shared" si="0"/>
        <v>14.967704038304364</v>
      </c>
      <c r="H5" s="76">
        <v>8373573</v>
      </c>
      <c r="I5" s="76">
        <v>3768468</v>
      </c>
      <c r="J5" s="76">
        <v>5067372</v>
      </c>
      <c r="K5" s="177">
        <f t="shared" si="1"/>
        <v>34.467693503036244</v>
      </c>
      <c r="L5" s="69">
        <f>IF(D5=0,"--",H5/D5)</f>
        <v>4.575950498084877</v>
      </c>
      <c r="M5" s="69">
        <f aca="true" t="shared" si="4" ref="M5:M70">IF(E5=0,"--",J5/E5)</f>
        <v>5.768616567133935</v>
      </c>
      <c r="N5" s="69">
        <f aca="true" t="shared" si="5" ref="N5:N70">IF(F5=0,"--",H5/F5)</f>
        <v>8.291323075095058</v>
      </c>
      <c r="O5" s="69">
        <f t="shared" si="3"/>
        <v>43.73156854164946</v>
      </c>
    </row>
    <row r="6" spans="1:15" ht="12.75">
      <c r="A6" s="262"/>
      <c r="B6" s="137" t="s">
        <v>76</v>
      </c>
      <c r="C6" s="92">
        <v>11052000</v>
      </c>
      <c r="D6" s="76">
        <v>2998875</v>
      </c>
      <c r="E6" s="76">
        <v>700871</v>
      </c>
      <c r="F6" s="76">
        <v>1314655</v>
      </c>
      <c r="G6" s="69">
        <f t="shared" si="0"/>
        <v>87.57446092076859</v>
      </c>
      <c r="H6" s="76">
        <v>5269713</v>
      </c>
      <c r="I6" s="76">
        <v>1172302</v>
      </c>
      <c r="J6" s="76">
        <v>2179845</v>
      </c>
      <c r="K6" s="177">
        <f t="shared" si="1"/>
        <v>85.94568635044553</v>
      </c>
      <c r="L6" s="69">
        <f t="shared" si="2"/>
        <v>1.7572299612354634</v>
      </c>
      <c r="M6" s="69">
        <f t="shared" si="4"/>
        <v>3.1101943153590317</v>
      </c>
      <c r="N6" s="69">
        <f t="shared" si="5"/>
        <v>4.008437955204978</v>
      </c>
      <c r="O6" s="69">
        <f t="shared" si="3"/>
        <v>28.880627664006763</v>
      </c>
    </row>
    <row r="7" spans="1:15" ht="12.75">
      <c r="A7" s="262"/>
      <c r="B7" s="137" t="s">
        <v>268</v>
      </c>
      <c r="C7" s="92">
        <v>11081300</v>
      </c>
      <c r="D7" s="76">
        <v>955711</v>
      </c>
      <c r="E7" s="76">
        <v>324186</v>
      </c>
      <c r="F7" s="76">
        <v>470031</v>
      </c>
      <c r="G7" s="69">
        <f t="shared" si="0"/>
        <v>44.98806240861728</v>
      </c>
      <c r="H7" s="76">
        <v>1092532</v>
      </c>
      <c r="I7" s="76">
        <v>346481</v>
      </c>
      <c r="J7" s="76">
        <v>464137</v>
      </c>
      <c r="K7" s="177">
        <f t="shared" si="1"/>
        <v>33.957417578453075</v>
      </c>
      <c r="L7" s="69">
        <f t="shared" si="2"/>
        <v>1.1431614787315412</v>
      </c>
      <c r="M7" s="69">
        <f t="shared" si="4"/>
        <v>1.4316997032567724</v>
      </c>
      <c r="N7" s="69">
        <f t="shared" si="5"/>
        <v>2.3243828598539245</v>
      </c>
      <c r="O7" s="69">
        <f t="shared" si="3"/>
        <v>62.35128460015132</v>
      </c>
    </row>
    <row r="8" spans="1:15" ht="12.75">
      <c r="A8" s="262"/>
      <c r="B8" s="137" t="s">
        <v>83</v>
      </c>
      <c r="C8" s="92">
        <v>11051000</v>
      </c>
      <c r="D8" s="76">
        <v>41642</v>
      </c>
      <c r="E8" s="76">
        <v>134</v>
      </c>
      <c r="F8" s="76">
        <v>21900</v>
      </c>
      <c r="G8" s="69">
        <f t="shared" si="0"/>
        <v>16243.283582089553</v>
      </c>
      <c r="H8" s="76">
        <v>77278</v>
      </c>
      <c r="I8" s="76">
        <v>2568</v>
      </c>
      <c r="J8" s="76">
        <v>23718</v>
      </c>
      <c r="K8" s="177">
        <f t="shared" si="1"/>
        <v>823.5981308411216</v>
      </c>
      <c r="L8" s="69">
        <f t="shared" si="2"/>
        <v>1.8557706162047933</v>
      </c>
      <c r="M8" s="69">
        <f t="shared" si="4"/>
        <v>177</v>
      </c>
      <c r="N8" s="69">
        <f t="shared" si="5"/>
        <v>3.528675799086758</v>
      </c>
      <c r="O8" s="69">
        <f t="shared" si="3"/>
        <v>-98.00639785362331</v>
      </c>
    </row>
    <row r="9" spans="1:15" ht="15" customHeight="1">
      <c r="A9" s="261" t="s">
        <v>82</v>
      </c>
      <c r="B9" s="261"/>
      <c r="C9" s="92">
        <v>20089100</v>
      </c>
      <c r="D9" s="76">
        <v>7010565</v>
      </c>
      <c r="E9" s="76">
        <v>1956851</v>
      </c>
      <c r="F9" s="76">
        <v>2058044</v>
      </c>
      <c r="G9" s="69">
        <f t="shared" si="0"/>
        <v>5.171216408403101</v>
      </c>
      <c r="H9" s="76">
        <v>15489046</v>
      </c>
      <c r="I9" s="76">
        <v>4154876</v>
      </c>
      <c r="J9" s="76">
        <v>4944028</v>
      </c>
      <c r="K9" s="177">
        <f t="shared" si="1"/>
        <v>18.993394748724146</v>
      </c>
      <c r="L9" s="69">
        <f t="shared" si="2"/>
        <v>2.2093862620202507</v>
      </c>
      <c r="M9" s="69">
        <f t="shared" si="4"/>
        <v>2.5265224587871025</v>
      </c>
      <c r="N9" s="69">
        <f t="shared" si="5"/>
        <v>7.526100510970611</v>
      </c>
      <c r="O9" s="69">
        <f t="shared" si="3"/>
        <v>197.8837763660188</v>
      </c>
    </row>
    <row r="10" spans="1:15" ht="25.5">
      <c r="A10" s="262" t="s">
        <v>280</v>
      </c>
      <c r="B10" s="138" t="s">
        <v>381</v>
      </c>
      <c r="C10" s="92">
        <v>20082011</v>
      </c>
      <c r="D10" s="76">
        <v>4695235</v>
      </c>
      <c r="E10" s="76">
        <v>1015993</v>
      </c>
      <c r="F10" s="76">
        <v>1860761</v>
      </c>
      <c r="G10" s="69">
        <f t="shared" si="0"/>
        <v>83.147029556306</v>
      </c>
      <c r="H10" s="76">
        <v>5385921</v>
      </c>
      <c r="I10" s="76">
        <v>1080621</v>
      </c>
      <c r="J10" s="76">
        <v>2100697</v>
      </c>
      <c r="K10" s="177">
        <f t="shared" si="1"/>
        <v>94.3972030897049</v>
      </c>
      <c r="L10" s="69">
        <f t="shared" si="2"/>
        <v>1.1471036061027828</v>
      </c>
      <c r="M10" s="69">
        <f t="shared" si="4"/>
        <v>2.067629402958485</v>
      </c>
      <c r="N10" s="69">
        <f t="shared" si="5"/>
        <v>2.8944722078762397</v>
      </c>
      <c r="O10" s="69">
        <f t="shared" si="3"/>
        <v>39.98989392077033</v>
      </c>
    </row>
    <row r="11" spans="1:15" ht="25.5">
      <c r="A11" s="262"/>
      <c r="B11" s="138" t="s">
        <v>380</v>
      </c>
      <c r="C11" s="92">
        <v>20082012</v>
      </c>
      <c r="D11" s="76">
        <v>1213969</v>
      </c>
      <c r="E11" s="76">
        <v>381900</v>
      </c>
      <c r="F11" s="76">
        <v>560066</v>
      </c>
      <c r="G11" s="69">
        <f t="shared" si="0"/>
        <v>46.652526839486775</v>
      </c>
      <c r="H11" s="76">
        <v>1333083</v>
      </c>
      <c r="I11" s="76">
        <v>392065</v>
      </c>
      <c r="J11" s="76">
        <v>607958</v>
      </c>
      <c r="K11" s="177">
        <f t="shared" si="1"/>
        <v>55.06561412010764</v>
      </c>
      <c r="L11" s="69">
        <f t="shared" si="2"/>
        <v>1.0981194742205114</v>
      </c>
      <c r="M11" s="69">
        <f t="shared" si="4"/>
        <v>1.5919298245614035</v>
      </c>
      <c r="N11" s="69">
        <f t="shared" si="5"/>
        <v>2.3802248306449596</v>
      </c>
      <c r="O11" s="69">
        <f t="shared" si="3"/>
        <v>49.5182007348057</v>
      </c>
    </row>
    <row r="12" spans="1:15" ht="25.5">
      <c r="A12" s="262"/>
      <c r="B12" s="138" t="s">
        <v>382</v>
      </c>
      <c r="C12" s="92">
        <v>20082019</v>
      </c>
      <c r="D12" s="76">
        <v>1521921</v>
      </c>
      <c r="E12" s="76">
        <v>807316</v>
      </c>
      <c r="F12" s="76">
        <v>1066963</v>
      </c>
      <c r="G12" s="69">
        <f t="shared" si="0"/>
        <v>32.16175574372364</v>
      </c>
      <c r="H12" s="76">
        <v>1600035</v>
      </c>
      <c r="I12" s="76">
        <v>835602</v>
      </c>
      <c r="J12" s="76">
        <v>1137072</v>
      </c>
      <c r="K12" s="177">
        <f t="shared" si="1"/>
        <v>36.07818076069709</v>
      </c>
      <c r="L12" s="69">
        <f t="shared" si="2"/>
        <v>1.0513259229618357</v>
      </c>
      <c r="M12" s="69">
        <f t="shared" si="4"/>
        <v>1.408459636623082</v>
      </c>
      <c r="N12" s="69">
        <f t="shared" si="5"/>
        <v>1.4996162003743334</v>
      </c>
      <c r="O12" s="69">
        <f t="shared" si="3"/>
        <v>6.472074980423881</v>
      </c>
    </row>
    <row r="13" spans="1:15" ht="12.75">
      <c r="A13" s="263" t="s">
        <v>72</v>
      </c>
      <c r="B13" s="137" t="s">
        <v>254</v>
      </c>
      <c r="C13" s="117" t="s">
        <v>253</v>
      </c>
      <c r="D13" s="76">
        <v>7244283</v>
      </c>
      <c r="E13" s="76">
        <v>1928893</v>
      </c>
      <c r="F13" s="76">
        <v>2127798</v>
      </c>
      <c r="G13" s="69">
        <f t="shared" si="0"/>
        <v>10.3118731832196</v>
      </c>
      <c r="H13" s="76">
        <v>5123637</v>
      </c>
      <c r="I13" s="76">
        <v>1498523</v>
      </c>
      <c r="J13" s="76">
        <v>1305776</v>
      </c>
      <c r="K13" s="177">
        <f t="shared" si="1"/>
        <v>-12.862465240773746</v>
      </c>
      <c r="L13" s="69">
        <f t="shared" si="2"/>
        <v>0.7072662677590039</v>
      </c>
      <c r="M13" s="69">
        <f t="shared" si="4"/>
        <v>0.6769561608653254</v>
      </c>
      <c r="N13" s="69">
        <f t="shared" si="5"/>
        <v>2.4079527285954776</v>
      </c>
      <c r="O13" s="69">
        <f t="shared" si="3"/>
        <v>255.70290482584426</v>
      </c>
    </row>
    <row r="14" spans="1:15" ht="12.75">
      <c r="A14" s="263"/>
      <c r="B14" s="137" t="s">
        <v>255</v>
      </c>
      <c r="C14" s="117">
        <v>20057000</v>
      </c>
      <c r="D14" s="76">
        <v>2643026</v>
      </c>
      <c r="E14" s="76">
        <v>752951</v>
      </c>
      <c r="F14" s="76">
        <v>590380</v>
      </c>
      <c r="G14" s="69">
        <f t="shared" si="0"/>
        <v>-21.591179240083346</v>
      </c>
      <c r="H14" s="76">
        <v>4742141</v>
      </c>
      <c r="I14" s="76">
        <v>1335595</v>
      </c>
      <c r="J14" s="76">
        <v>1011441</v>
      </c>
      <c r="K14" s="177">
        <f t="shared" si="1"/>
        <v>-24.270381365608586</v>
      </c>
      <c r="L14" s="69">
        <f t="shared" si="2"/>
        <v>1.794208986215043</v>
      </c>
      <c r="M14" s="69">
        <f t="shared" si="4"/>
        <v>1.343302552224514</v>
      </c>
      <c r="N14" s="69">
        <f t="shared" si="5"/>
        <v>8.032353738270267</v>
      </c>
      <c r="O14" s="69">
        <f t="shared" si="3"/>
        <v>497.9556671703378</v>
      </c>
    </row>
    <row r="15" spans="1:15" ht="12.75">
      <c r="A15" s="263"/>
      <c r="B15" s="137" t="s">
        <v>409</v>
      </c>
      <c r="C15" s="170" t="s">
        <v>496</v>
      </c>
      <c r="D15" s="125">
        <v>0</v>
      </c>
      <c r="E15" s="125">
        <v>0</v>
      </c>
      <c r="F15" s="125">
        <v>107</v>
      </c>
      <c r="G15" s="69" t="str">
        <f t="shared" si="0"/>
        <v>--</v>
      </c>
      <c r="H15" s="125">
        <v>0</v>
      </c>
      <c r="I15" s="125">
        <v>0</v>
      </c>
      <c r="J15" s="125">
        <v>177</v>
      </c>
      <c r="K15" s="177" t="str">
        <f t="shared" si="1"/>
        <v>--</v>
      </c>
      <c r="L15" s="69" t="str">
        <f t="shared" si="2"/>
        <v>--</v>
      </c>
      <c r="M15" s="69" t="str">
        <f t="shared" si="4"/>
        <v>--</v>
      </c>
      <c r="N15" s="69">
        <f t="shared" si="5"/>
        <v>0</v>
      </c>
      <c r="O15" s="69" t="s">
        <v>190</v>
      </c>
    </row>
    <row r="16" spans="1:15" ht="15" customHeight="1">
      <c r="A16" s="266" t="s">
        <v>74</v>
      </c>
      <c r="B16" s="266"/>
      <c r="C16" s="117">
        <v>20089990</v>
      </c>
      <c r="D16" s="78">
        <v>1341328</v>
      </c>
      <c r="E16" s="77">
        <v>340114</v>
      </c>
      <c r="F16" s="77">
        <v>589924</v>
      </c>
      <c r="G16" s="69">
        <f>IF(E16=0,"--",100*(F16/E16-1))</f>
        <v>73.44890242683336</v>
      </c>
      <c r="H16" s="77">
        <v>3187569</v>
      </c>
      <c r="I16" s="171">
        <v>743376</v>
      </c>
      <c r="J16" s="77">
        <v>1269436</v>
      </c>
      <c r="K16" s="177">
        <f t="shared" si="1"/>
        <v>70.76634166290006</v>
      </c>
      <c r="L16" s="69">
        <f>IF(D16=0,"--",H16/D16)</f>
        <v>2.3764276895733185</v>
      </c>
      <c r="M16" s="69">
        <f>IF(E16=0,"--",J16/E16)</f>
        <v>3.7323838477686895</v>
      </c>
      <c r="N16" s="69">
        <f>IF(F16=0,"--",H16/F16)</f>
        <v>5.403355347468487</v>
      </c>
      <c r="O16" s="69">
        <f>100*(N16/M16-1)</f>
        <v>44.769551253383156</v>
      </c>
    </row>
    <row r="17" spans="1:15" ht="15" customHeight="1">
      <c r="A17" s="261" t="s">
        <v>71</v>
      </c>
      <c r="B17" s="261"/>
      <c r="C17" s="117">
        <v>20081900</v>
      </c>
      <c r="D17" s="76">
        <v>571262</v>
      </c>
      <c r="E17" s="76">
        <v>111197</v>
      </c>
      <c r="F17" s="76">
        <v>163676</v>
      </c>
      <c r="G17" s="69">
        <f>IF(E17=0,"--",100*(F17/E17-1))</f>
        <v>47.19461855985323</v>
      </c>
      <c r="H17" s="76">
        <v>4181378</v>
      </c>
      <c r="I17" s="125">
        <v>1034364</v>
      </c>
      <c r="J17" s="76">
        <v>1192771</v>
      </c>
      <c r="K17" s="177">
        <f t="shared" si="1"/>
        <v>15.314434763777541</v>
      </c>
      <c r="L17" s="69">
        <f>IF(D17=0,"--",H17/D17)</f>
        <v>7.31954514741047</v>
      </c>
      <c r="M17" s="69">
        <f>IF(E17=0,"--",J17/E17)</f>
        <v>10.726647301635836</v>
      </c>
      <c r="N17" s="69">
        <f>IF(F17=0,"--",H17/F17)</f>
        <v>25.54667758254112</v>
      </c>
      <c r="O17" s="69">
        <f>100*(N17/M17-1)</f>
        <v>138.1608797619849</v>
      </c>
    </row>
    <row r="18" spans="1:15" ht="15" customHeight="1">
      <c r="A18" s="265" t="s">
        <v>103</v>
      </c>
      <c r="B18" s="265"/>
      <c r="C18" s="127">
        <v>11081400</v>
      </c>
      <c r="D18" s="125">
        <v>7038576</v>
      </c>
      <c r="E18" s="125">
        <v>2070191</v>
      </c>
      <c r="F18" s="125">
        <v>1827348</v>
      </c>
      <c r="G18" s="69">
        <f t="shared" si="0"/>
        <v>-11.730463517617462</v>
      </c>
      <c r="H18" s="125">
        <v>4525570</v>
      </c>
      <c r="I18" s="125">
        <v>1340974</v>
      </c>
      <c r="J18" s="125">
        <v>1143145</v>
      </c>
      <c r="K18" s="177">
        <f t="shared" si="1"/>
        <v>-14.752635024989303</v>
      </c>
      <c r="L18" s="69">
        <f t="shared" si="2"/>
        <v>0.6429667023557037</v>
      </c>
      <c r="M18" s="69">
        <f t="shared" si="4"/>
        <v>0.552193010210169</v>
      </c>
      <c r="N18" s="69">
        <f t="shared" si="5"/>
        <v>2.4765780792711625</v>
      </c>
      <c r="O18" s="69">
        <f>100*(N18/M18-1)</f>
        <v>348.49862882700336</v>
      </c>
    </row>
    <row r="19" spans="1:15" ht="12.75">
      <c r="A19" s="263" t="s">
        <v>469</v>
      </c>
      <c r="B19" s="136" t="s">
        <v>384</v>
      </c>
      <c r="C19" s="117">
        <v>20031010</v>
      </c>
      <c r="D19" s="77">
        <v>1690076</v>
      </c>
      <c r="E19" s="77">
        <v>683892</v>
      </c>
      <c r="F19" s="76">
        <v>433249</v>
      </c>
      <c r="G19" s="69">
        <f>IF(D19=0,"--",100*(F19/D19-1))</f>
        <v>-74.36511730833406</v>
      </c>
      <c r="H19" s="76">
        <v>3346273</v>
      </c>
      <c r="I19" s="125">
        <v>1265536</v>
      </c>
      <c r="J19" s="77">
        <v>905071</v>
      </c>
      <c r="K19" s="177">
        <f t="shared" si="1"/>
        <v>-28.48318815110752</v>
      </c>
      <c r="L19" s="69">
        <f aca="true" t="shared" si="6" ref="L19:L24">IF(D19=0,"--",H19/D19)</f>
        <v>1.9799541559077816</v>
      </c>
      <c r="M19" s="69">
        <f aca="true" t="shared" si="7" ref="M19:M24">IF(E19=0,"--",J19/E19)</f>
        <v>1.3234121761915625</v>
      </c>
      <c r="N19" s="69">
        <f aca="true" t="shared" si="8" ref="N19:N24">IF(F19=0,"--",H19/F19)</f>
        <v>7.723671606858873</v>
      </c>
      <c r="O19" s="69">
        <f>100*(N19/M19-1)</f>
        <v>483.61799489298943</v>
      </c>
    </row>
    <row r="20" spans="1:15" ht="12.75">
      <c r="A20" s="263"/>
      <c r="B20" s="137" t="s">
        <v>383</v>
      </c>
      <c r="C20" s="117" t="s">
        <v>249</v>
      </c>
      <c r="D20" s="76">
        <v>1083360</v>
      </c>
      <c r="E20" s="77">
        <v>0</v>
      </c>
      <c r="F20" s="76">
        <v>1250836</v>
      </c>
      <c r="G20" s="69">
        <f>IF(D20=0,"--",100*(F20/D20-1))</f>
        <v>15.458942549106492</v>
      </c>
      <c r="H20" s="76">
        <v>384013</v>
      </c>
      <c r="I20" s="125">
        <v>0</v>
      </c>
      <c r="J20" s="76">
        <v>378000</v>
      </c>
      <c r="K20" s="177" t="str">
        <f t="shared" si="1"/>
        <v>--</v>
      </c>
      <c r="L20" s="69">
        <f t="shared" si="6"/>
        <v>0.35446481317382955</v>
      </c>
      <c r="M20" s="69" t="str">
        <f t="shared" si="7"/>
        <v>--</v>
      </c>
      <c r="N20" s="69">
        <f t="shared" si="8"/>
        <v>0.30700507500583607</v>
      </c>
      <c r="O20" s="69" t="s">
        <v>190</v>
      </c>
    </row>
    <row r="21" spans="1:15" ht="12.75">
      <c r="A21" s="263"/>
      <c r="B21" s="137" t="s">
        <v>385</v>
      </c>
      <c r="C21" s="117">
        <v>20031090</v>
      </c>
      <c r="D21" s="76">
        <v>1808023</v>
      </c>
      <c r="E21" s="46">
        <v>815698</v>
      </c>
      <c r="F21" s="76">
        <v>206369</v>
      </c>
      <c r="G21" s="69">
        <f>IF(D21=0,"--",100*(F21/D21-1))</f>
        <v>-88.58593059933419</v>
      </c>
      <c r="H21" s="76">
        <v>2916555</v>
      </c>
      <c r="I21" s="125">
        <v>1251910</v>
      </c>
      <c r="J21" s="76">
        <v>363961</v>
      </c>
      <c r="K21" s="177">
        <f t="shared" si="1"/>
        <v>-70.9275427147319</v>
      </c>
      <c r="L21" s="69">
        <f t="shared" si="6"/>
        <v>1.613118306570215</v>
      </c>
      <c r="M21" s="69">
        <f t="shared" si="7"/>
        <v>0.44619577343575684</v>
      </c>
      <c r="N21" s="69">
        <f t="shared" si="8"/>
        <v>14.132718576918045</v>
      </c>
      <c r="O21" s="69">
        <f>100*(N21/M21-1)</f>
        <v>3067.3806473097106</v>
      </c>
    </row>
    <row r="22" spans="1:15" s="174" customFormat="1" ht="15" customHeight="1">
      <c r="A22" s="267" t="s">
        <v>437</v>
      </c>
      <c r="B22" s="267"/>
      <c r="C22" s="172">
        <v>20089700</v>
      </c>
      <c r="D22" s="152">
        <v>1103290</v>
      </c>
      <c r="E22" s="152">
        <v>328343</v>
      </c>
      <c r="F22" s="152">
        <v>457139</v>
      </c>
      <c r="G22" s="173">
        <f>IF(E23=0,"--",100*(F23/E23-1))</f>
        <v>176.21079655842357</v>
      </c>
      <c r="H22" s="152">
        <v>1739745</v>
      </c>
      <c r="I22" s="152">
        <v>422826</v>
      </c>
      <c r="J22" s="152">
        <v>759532</v>
      </c>
      <c r="K22" s="177">
        <f t="shared" si="1"/>
        <v>79.63228372900437</v>
      </c>
      <c r="L22" s="173">
        <f t="shared" si="6"/>
        <v>1.5768700885533269</v>
      </c>
      <c r="M22" s="173">
        <f t="shared" si="7"/>
        <v>2.3132273263020684</v>
      </c>
      <c r="N22" s="173">
        <f t="shared" si="8"/>
        <v>3.8057242982987667</v>
      </c>
      <c r="O22" s="173" t="s">
        <v>190</v>
      </c>
    </row>
    <row r="23" spans="1:15" ht="15" customHeight="1">
      <c r="A23" s="261" t="s">
        <v>73</v>
      </c>
      <c r="B23" s="261"/>
      <c r="C23" s="92">
        <v>21032010</v>
      </c>
      <c r="D23" s="76">
        <v>845027</v>
      </c>
      <c r="E23" s="76">
        <v>144120</v>
      </c>
      <c r="F23" s="76">
        <v>398075</v>
      </c>
      <c r="G23" s="69">
        <f>IF(E23=0,"--",100*(F23/E23-1))</f>
        <v>176.21079655842357</v>
      </c>
      <c r="H23" s="77">
        <v>1486648</v>
      </c>
      <c r="I23" s="76">
        <v>243859</v>
      </c>
      <c r="J23" s="76">
        <v>676581</v>
      </c>
      <c r="K23" s="177">
        <f t="shared" si="1"/>
        <v>177.4476234217314</v>
      </c>
      <c r="L23" s="69">
        <f t="shared" si="6"/>
        <v>1.759290531545146</v>
      </c>
      <c r="M23" s="69">
        <f t="shared" si="7"/>
        <v>4.6945670274771025</v>
      </c>
      <c r="N23" s="69">
        <f t="shared" si="8"/>
        <v>3.734592727501099</v>
      </c>
      <c r="O23" s="69">
        <f>100*(N23/M23-1)</f>
        <v>-20.44862272404068</v>
      </c>
    </row>
    <row r="24" spans="1:15" ht="15" customHeight="1">
      <c r="A24" s="261" t="s">
        <v>77</v>
      </c>
      <c r="B24" s="261"/>
      <c r="C24" s="92">
        <v>21032090</v>
      </c>
      <c r="D24" s="76">
        <v>968455</v>
      </c>
      <c r="E24" s="76">
        <v>291803</v>
      </c>
      <c r="F24" s="76">
        <v>449200</v>
      </c>
      <c r="G24" s="69">
        <f>IF(E24=0,"--",100*(F24/E24-1))</f>
        <v>53.9394728635415</v>
      </c>
      <c r="H24" s="76">
        <v>1487693</v>
      </c>
      <c r="I24" s="76">
        <v>463746</v>
      </c>
      <c r="J24" s="76">
        <v>622213</v>
      </c>
      <c r="K24" s="177">
        <f t="shared" si="1"/>
        <v>34.171076408206225</v>
      </c>
      <c r="L24" s="69">
        <f t="shared" si="6"/>
        <v>1.5361508794936265</v>
      </c>
      <c r="M24" s="69">
        <f t="shared" si="7"/>
        <v>2.132305013999171</v>
      </c>
      <c r="N24" s="69">
        <f t="shared" si="8"/>
        <v>3.311872217275156</v>
      </c>
      <c r="O24" s="69">
        <f>100*(N24/M24-1)</f>
        <v>55.31887771832833</v>
      </c>
    </row>
    <row r="25" spans="1:15" ht="12.75" customHeight="1">
      <c r="A25" s="263" t="s">
        <v>419</v>
      </c>
      <c r="B25" s="137" t="s">
        <v>41</v>
      </c>
      <c r="C25" s="92">
        <v>20079990</v>
      </c>
      <c r="D25" s="77">
        <v>1388295</v>
      </c>
      <c r="E25" s="77">
        <v>521537</v>
      </c>
      <c r="F25" s="77">
        <f>SUM(F26:F27)</f>
        <v>246492</v>
      </c>
      <c r="G25" s="69">
        <f>IF(E25=0,"--",100*(F25/E25-1))</f>
        <v>-52.737389677050714</v>
      </c>
      <c r="H25" s="77">
        <v>2486648</v>
      </c>
      <c r="I25" s="171">
        <v>906637</v>
      </c>
      <c r="J25" s="77">
        <f>SUM(J26:J27)</f>
        <v>521159</v>
      </c>
      <c r="K25" s="177">
        <f t="shared" si="1"/>
        <v>-42.51734707495943</v>
      </c>
      <c r="L25" s="69">
        <f t="shared" si="2"/>
        <v>1.7911524567905237</v>
      </c>
      <c r="M25" s="69">
        <f t="shared" si="4"/>
        <v>0.9992752192078415</v>
      </c>
      <c r="N25" s="69">
        <f t="shared" si="5"/>
        <v>10.08814890544115</v>
      </c>
      <c r="O25" s="69">
        <f>100*(N25/M25-1)</f>
        <v>909.5465905217143</v>
      </c>
    </row>
    <row r="26" spans="1:15" ht="12.75">
      <c r="A26" s="263"/>
      <c r="B26" s="137" t="s">
        <v>155</v>
      </c>
      <c r="C26" s="92">
        <v>20079991</v>
      </c>
      <c r="D26" s="77" t="s">
        <v>190</v>
      </c>
      <c r="E26" s="77" t="s">
        <v>190</v>
      </c>
      <c r="F26" s="77">
        <v>1989</v>
      </c>
      <c r="G26" s="69" t="s">
        <v>190</v>
      </c>
      <c r="H26" s="77" t="s">
        <v>190</v>
      </c>
      <c r="I26" s="171" t="s">
        <v>190</v>
      </c>
      <c r="J26" s="77">
        <v>13007</v>
      </c>
      <c r="K26" s="177" t="s">
        <v>190</v>
      </c>
      <c r="L26" s="69" t="s">
        <v>190</v>
      </c>
      <c r="M26" s="69" t="s">
        <v>190</v>
      </c>
      <c r="N26" s="69" t="s">
        <v>190</v>
      </c>
      <c r="O26" s="69" t="s">
        <v>190</v>
      </c>
    </row>
    <row r="27" spans="1:15" ht="12.75">
      <c r="A27" s="263"/>
      <c r="B27" s="137" t="s">
        <v>156</v>
      </c>
      <c r="C27" s="92">
        <v>20079999</v>
      </c>
      <c r="D27" s="77" t="s">
        <v>190</v>
      </c>
      <c r="E27" s="77" t="s">
        <v>190</v>
      </c>
      <c r="F27" s="77">
        <v>244503</v>
      </c>
      <c r="G27" s="69" t="s">
        <v>190</v>
      </c>
      <c r="H27" s="77" t="s">
        <v>190</v>
      </c>
      <c r="I27" s="171" t="s">
        <v>190</v>
      </c>
      <c r="J27" s="77">
        <v>508152</v>
      </c>
      <c r="K27" s="189" t="s">
        <v>81</v>
      </c>
      <c r="L27" s="69" t="s">
        <v>190</v>
      </c>
      <c r="M27" s="69" t="s">
        <v>190</v>
      </c>
      <c r="N27" s="69" t="s">
        <v>190</v>
      </c>
      <c r="O27" s="69" t="s">
        <v>190</v>
      </c>
    </row>
    <row r="28" spans="1:17" ht="12.75">
      <c r="A28" s="263" t="s">
        <v>239</v>
      </c>
      <c r="B28" s="137" t="s">
        <v>387</v>
      </c>
      <c r="C28" s="92">
        <v>20079911</v>
      </c>
      <c r="D28" s="128">
        <v>1300928</v>
      </c>
      <c r="E28" s="128">
        <v>303783</v>
      </c>
      <c r="F28" s="128">
        <v>426175</v>
      </c>
      <c r="G28" s="70">
        <f>IF(E28=0,"--",100*(F28/E28-1))</f>
        <v>40.28928544388592</v>
      </c>
      <c r="H28" s="128">
        <v>1451168</v>
      </c>
      <c r="I28" s="128">
        <v>308711</v>
      </c>
      <c r="J28" s="128">
        <v>503412</v>
      </c>
      <c r="K28" s="177">
        <f t="shared" si="1"/>
        <v>63.069019244536165</v>
      </c>
      <c r="L28" s="70">
        <f t="shared" si="2"/>
        <v>1.1154867909676784</v>
      </c>
      <c r="M28" s="70">
        <f t="shared" si="4"/>
        <v>1.6571434214554468</v>
      </c>
      <c r="N28" s="70">
        <f t="shared" si="5"/>
        <v>3.4050988443714436</v>
      </c>
      <c r="O28" s="69">
        <f aca="true" t="shared" si="9" ref="O28:O44">100*(N28/M28-1)</f>
        <v>105.48003270476079</v>
      </c>
      <c r="Q28" s="178" t="s">
        <v>503</v>
      </c>
    </row>
    <row r="29" spans="1:15" ht="25.5">
      <c r="A29" s="263"/>
      <c r="B29" s="138" t="s">
        <v>386</v>
      </c>
      <c r="C29" s="91">
        <v>20087011</v>
      </c>
      <c r="D29" s="128">
        <v>18896</v>
      </c>
      <c r="E29" s="128">
        <v>13712</v>
      </c>
      <c r="F29" s="128">
        <v>287</v>
      </c>
      <c r="G29" s="70">
        <f t="shared" si="0"/>
        <v>-97.90694282380397</v>
      </c>
      <c r="H29" s="128">
        <v>64368</v>
      </c>
      <c r="I29" s="128">
        <v>42525</v>
      </c>
      <c r="J29" s="128">
        <v>925</v>
      </c>
      <c r="K29" s="177">
        <f t="shared" si="1"/>
        <v>-97.82480893592005</v>
      </c>
      <c r="L29" s="70">
        <f t="shared" si="2"/>
        <v>3.4064352243861133</v>
      </c>
      <c r="M29" s="70">
        <f t="shared" si="4"/>
        <v>0.06745915985997666</v>
      </c>
      <c r="N29" s="70">
        <f t="shared" si="5"/>
        <v>224.2787456445993</v>
      </c>
      <c r="O29" s="69">
        <f t="shared" si="9"/>
        <v>332365.96327337786</v>
      </c>
    </row>
    <row r="30" spans="1:15" ht="12.75">
      <c r="A30" s="263"/>
      <c r="B30" s="137" t="s">
        <v>389</v>
      </c>
      <c r="C30" s="91">
        <v>20087090</v>
      </c>
      <c r="D30" s="128">
        <v>1182019</v>
      </c>
      <c r="E30" s="128">
        <v>178158</v>
      </c>
      <c r="F30" s="128">
        <v>171493</v>
      </c>
      <c r="G30" s="70">
        <f t="shared" si="0"/>
        <v>-3.7410613051336417</v>
      </c>
      <c r="H30" s="128">
        <v>1350579</v>
      </c>
      <c r="I30" s="128">
        <v>166585</v>
      </c>
      <c r="J30" s="128">
        <v>231475</v>
      </c>
      <c r="K30" s="177">
        <f t="shared" si="1"/>
        <v>38.9530870126362</v>
      </c>
      <c r="L30" s="70">
        <f t="shared" si="2"/>
        <v>1.1426034606888722</v>
      </c>
      <c r="M30" s="70">
        <f t="shared" si="4"/>
        <v>1.2992680654250721</v>
      </c>
      <c r="N30" s="70">
        <f t="shared" si="5"/>
        <v>7.8754176555311295</v>
      </c>
      <c r="O30" s="69">
        <f t="shared" si="9"/>
        <v>506.1426325409288</v>
      </c>
    </row>
    <row r="31" spans="1:15" ht="25.5">
      <c r="A31" s="263"/>
      <c r="B31" s="138" t="s">
        <v>388</v>
      </c>
      <c r="C31" s="91">
        <v>20087019</v>
      </c>
      <c r="D31" s="128">
        <v>183646</v>
      </c>
      <c r="E31" s="128">
        <v>55663</v>
      </c>
      <c r="F31" s="128">
        <v>40875</v>
      </c>
      <c r="G31" s="70">
        <f t="shared" si="0"/>
        <v>-26.56701938451036</v>
      </c>
      <c r="H31" s="128">
        <v>274408</v>
      </c>
      <c r="I31" s="128">
        <v>79552</v>
      </c>
      <c r="J31" s="128">
        <v>72721</v>
      </c>
      <c r="K31" s="177">
        <f t="shared" si="1"/>
        <v>-8.58683628318584</v>
      </c>
      <c r="L31" s="70">
        <f t="shared" si="2"/>
        <v>1.4942225803992464</v>
      </c>
      <c r="M31" s="70">
        <f t="shared" si="4"/>
        <v>1.3064513231410453</v>
      </c>
      <c r="N31" s="70">
        <f t="shared" si="5"/>
        <v>6.713345565749235</v>
      </c>
      <c r="O31" s="70">
        <f t="shared" si="9"/>
        <v>413.86113258384734</v>
      </c>
    </row>
    <row r="32" spans="1:15" ht="12.75">
      <c r="A32" s="263"/>
      <c r="B32" s="137" t="s">
        <v>242</v>
      </c>
      <c r="C32" s="92">
        <v>20079912</v>
      </c>
      <c r="D32" s="128">
        <v>15906</v>
      </c>
      <c r="E32" s="128">
        <v>7698</v>
      </c>
      <c r="F32" s="128">
        <v>8065</v>
      </c>
      <c r="G32" s="70">
        <f t="shared" si="0"/>
        <v>4.7674720706677</v>
      </c>
      <c r="H32" s="128">
        <v>45474</v>
      </c>
      <c r="I32" s="128">
        <v>22696</v>
      </c>
      <c r="J32" s="128">
        <v>24709</v>
      </c>
      <c r="K32" s="177">
        <f t="shared" si="1"/>
        <v>8.86940430031724</v>
      </c>
      <c r="L32" s="70">
        <f t="shared" si="2"/>
        <v>2.858921161825726</v>
      </c>
      <c r="M32" s="70">
        <f t="shared" si="4"/>
        <v>3.209794751883606</v>
      </c>
      <c r="N32" s="70">
        <f t="shared" si="5"/>
        <v>5.638437693738376</v>
      </c>
      <c r="O32" s="70">
        <f t="shared" si="9"/>
        <v>75.66349656561584</v>
      </c>
    </row>
    <row r="33" spans="1:15" ht="12.75">
      <c r="A33" s="263"/>
      <c r="B33" s="137" t="s">
        <v>245</v>
      </c>
      <c r="C33" s="92">
        <v>20079919</v>
      </c>
      <c r="D33" s="128">
        <v>1253</v>
      </c>
      <c r="E33" s="128">
        <v>253</v>
      </c>
      <c r="F33" s="128">
        <v>1621</v>
      </c>
      <c r="G33" s="70">
        <f t="shared" si="0"/>
        <v>540.7114624505929</v>
      </c>
      <c r="H33" s="128">
        <v>7129</v>
      </c>
      <c r="I33" s="128">
        <v>2236</v>
      </c>
      <c r="J33" s="128">
        <v>7584</v>
      </c>
      <c r="K33" s="177">
        <f t="shared" si="1"/>
        <v>239.17710196779964</v>
      </c>
      <c r="L33" s="70">
        <f t="shared" si="2"/>
        <v>5.689545091779729</v>
      </c>
      <c r="M33" s="70">
        <f t="shared" si="4"/>
        <v>29.976284584980238</v>
      </c>
      <c r="N33" s="70">
        <f t="shared" si="5"/>
        <v>4.3979025293028995</v>
      </c>
      <c r="O33" s="70">
        <f t="shared" si="9"/>
        <v>-85.32872705810081</v>
      </c>
    </row>
    <row r="34" spans="1:15" ht="12.75">
      <c r="A34" s="261" t="s">
        <v>398</v>
      </c>
      <c r="B34" s="261"/>
      <c r="C34" s="92">
        <v>20088000</v>
      </c>
      <c r="D34" s="76">
        <v>441304</v>
      </c>
      <c r="E34" s="76">
        <v>46177</v>
      </c>
      <c r="F34" s="76">
        <v>150462</v>
      </c>
      <c r="G34" s="69">
        <f t="shared" si="0"/>
        <v>225.8375381683522</v>
      </c>
      <c r="H34" s="76">
        <v>1279844</v>
      </c>
      <c r="I34" s="76">
        <v>131578</v>
      </c>
      <c r="J34" s="76">
        <v>413993</v>
      </c>
      <c r="K34" s="177">
        <f t="shared" si="1"/>
        <v>214.63694538600677</v>
      </c>
      <c r="L34" s="69">
        <f t="shared" si="2"/>
        <v>2.900141399126226</v>
      </c>
      <c r="M34" s="69">
        <f t="shared" si="4"/>
        <v>8.965350715724279</v>
      </c>
      <c r="N34" s="69">
        <f t="shared" si="5"/>
        <v>8.50609456208212</v>
      </c>
      <c r="O34" s="69">
        <f t="shared" si="9"/>
        <v>-5.122567629581642</v>
      </c>
    </row>
    <row r="35" spans="1:15" ht="12.75">
      <c r="A35" s="262" t="s">
        <v>52</v>
      </c>
      <c r="B35" s="137" t="s">
        <v>399</v>
      </c>
      <c r="C35" s="92">
        <v>20056000</v>
      </c>
      <c r="D35" s="76">
        <v>381054</v>
      </c>
      <c r="E35" s="76">
        <v>100162</v>
      </c>
      <c r="F35" s="76">
        <v>124630</v>
      </c>
      <c r="G35" s="69">
        <f t="shared" si="0"/>
        <v>24.428425949961063</v>
      </c>
      <c r="H35" s="76">
        <v>935869</v>
      </c>
      <c r="I35" s="76">
        <v>203870</v>
      </c>
      <c r="J35" s="76">
        <v>315655</v>
      </c>
      <c r="K35" s="177">
        <f t="shared" si="1"/>
        <v>54.83151027615638</v>
      </c>
      <c r="L35" s="69">
        <f t="shared" si="2"/>
        <v>2.456000986736788</v>
      </c>
      <c r="M35" s="69">
        <f t="shared" si="4"/>
        <v>3.1514446596513648</v>
      </c>
      <c r="N35" s="69">
        <f t="shared" si="5"/>
        <v>7.509179170344219</v>
      </c>
      <c r="O35" s="69">
        <f t="shared" si="9"/>
        <v>138.27736106192447</v>
      </c>
    </row>
    <row r="36" spans="1:15" ht="12.75">
      <c r="A36" s="262"/>
      <c r="B36" s="137" t="s">
        <v>400</v>
      </c>
      <c r="C36" s="92">
        <v>20049010</v>
      </c>
      <c r="D36" s="76">
        <v>533</v>
      </c>
      <c r="E36" s="76">
        <v>533</v>
      </c>
      <c r="F36" s="76">
        <v>637</v>
      </c>
      <c r="G36" s="69">
        <f t="shared" si="0"/>
        <v>19.512195121951216</v>
      </c>
      <c r="H36" s="76">
        <v>124455</v>
      </c>
      <c r="I36" s="76">
        <v>124455</v>
      </c>
      <c r="J36" s="76">
        <v>3484</v>
      </c>
      <c r="K36" s="177">
        <f t="shared" si="1"/>
        <v>-97.20059459242296</v>
      </c>
      <c r="L36" s="69">
        <f t="shared" si="2"/>
        <v>233.49906191369607</v>
      </c>
      <c r="M36" s="69">
        <f t="shared" si="4"/>
        <v>6.536585365853658</v>
      </c>
      <c r="N36" s="69">
        <f t="shared" si="5"/>
        <v>195.3767660910518</v>
      </c>
      <c r="O36" s="69">
        <f t="shared" si="9"/>
        <v>2888.972914079524</v>
      </c>
    </row>
    <row r="37" spans="1:15" s="141" customFormat="1" ht="12.75">
      <c r="A37" s="261" t="s">
        <v>439</v>
      </c>
      <c r="B37" s="261"/>
      <c r="C37" s="140">
        <v>20059990</v>
      </c>
      <c r="D37" s="81">
        <v>440358</v>
      </c>
      <c r="E37" s="81">
        <v>137335</v>
      </c>
      <c r="F37" s="81">
        <v>135023</v>
      </c>
      <c r="G37" s="69">
        <f t="shared" si="0"/>
        <v>-1.683474715112676</v>
      </c>
      <c r="H37" s="81">
        <v>899944</v>
      </c>
      <c r="I37" s="81">
        <v>280660</v>
      </c>
      <c r="J37" s="81">
        <v>277574</v>
      </c>
      <c r="K37" s="177">
        <f t="shared" si="1"/>
        <v>-1.0995510582199053</v>
      </c>
      <c r="L37" s="69">
        <f t="shared" si="2"/>
        <v>2.0436644729969706</v>
      </c>
      <c r="M37" s="69">
        <f t="shared" si="4"/>
        <v>2.0211453744493393</v>
      </c>
      <c r="N37" s="69">
        <f t="shared" si="5"/>
        <v>6.665116313516957</v>
      </c>
      <c r="O37" s="69">
        <f t="shared" si="9"/>
        <v>229.76926834532458</v>
      </c>
    </row>
    <row r="38" spans="1:15" ht="12.75">
      <c r="A38" s="261" t="s">
        <v>401</v>
      </c>
      <c r="B38" s="261"/>
      <c r="C38" s="92">
        <v>20019090</v>
      </c>
      <c r="D38" s="76">
        <v>1109161</v>
      </c>
      <c r="E38" s="76">
        <v>153598</v>
      </c>
      <c r="F38" s="76">
        <v>189322</v>
      </c>
      <c r="G38" s="69">
        <f>IF(E38=0,"--",100*(F38/E38-1))</f>
        <v>23.258115340043496</v>
      </c>
      <c r="H38" s="76">
        <v>822300</v>
      </c>
      <c r="I38" s="76">
        <v>189014</v>
      </c>
      <c r="J38" s="76">
        <v>212343</v>
      </c>
      <c r="K38" s="177">
        <f t="shared" si="1"/>
        <v>12.342471986202085</v>
      </c>
      <c r="L38" s="69">
        <f>IF(D38=0,"--",H38/D38)</f>
        <v>0.7413711805589991</v>
      </c>
      <c r="M38" s="69">
        <f>IF(E38=0,"--",J38/E38)</f>
        <v>1.382459407023529</v>
      </c>
      <c r="N38" s="69">
        <f>IF(F38=0,"--",H38/F38)</f>
        <v>4.3433937946989785</v>
      </c>
      <c r="O38" s="69">
        <f t="shared" si="9"/>
        <v>214.17875798974944</v>
      </c>
    </row>
    <row r="39" spans="1:15" ht="12.75">
      <c r="A39" s="261" t="s">
        <v>273</v>
      </c>
      <c r="B39" s="261"/>
      <c r="C39" s="92">
        <v>20059910</v>
      </c>
      <c r="D39" s="76">
        <v>506779</v>
      </c>
      <c r="E39" s="76">
        <v>163197</v>
      </c>
      <c r="F39" s="76">
        <v>150925</v>
      </c>
      <c r="G39" s="69">
        <f t="shared" si="0"/>
        <v>-7.519746073763612</v>
      </c>
      <c r="H39" s="76">
        <v>879376</v>
      </c>
      <c r="I39" s="76">
        <v>288627</v>
      </c>
      <c r="J39" s="76">
        <v>258254</v>
      </c>
      <c r="K39" s="177">
        <f t="shared" si="1"/>
        <v>-10.523270518697137</v>
      </c>
      <c r="L39" s="69">
        <f t="shared" si="2"/>
        <v>1.7352258084885128</v>
      </c>
      <c r="M39" s="69">
        <f t="shared" si="4"/>
        <v>1.582467814972089</v>
      </c>
      <c r="N39" s="69">
        <f t="shared" si="5"/>
        <v>5.826576113963889</v>
      </c>
      <c r="O39" s="69">
        <f t="shared" si="9"/>
        <v>268.1955524679443</v>
      </c>
    </row>
    <row r="40" spans="1:15" ht="12.75">
      <c r="A40" s="261" t="s">
        <v>55</v>
      </c>
      <c r="B40" s="261"/>
      <c r="C40" s="92">
        <v>20058000</v>
      </c>
      <c r="D40" s="76">
        <v>661030</v>
      </c>
      <c r="E40" s="76">
        <v>104242</v>
      </c>
      <c r="F40" s="76">
        <v>173835</v>
      </c>
      <c r="G40" s="69">
        <f t="shared" si="0"/>
        <v>66.76099844592392</v>
      </c>
      <c r="H40" s="76">
        <v>817286</v>
      </c>
      <c r="I40" s="76">
        <v>123867</v>
      </c>
      <c r="J40" s="76">
        <v>224558</v>
      </c>
      <c r="K40" s="177">
        <f t="shared" si="1"/>
        <v>81.28960901612213</v>
      </c>
      <c r="L40" s="69">
        <f t="shared" si="2"/>
        <v>1.2363826150099089</v>
      </c>
      <c r="M40" s="69">
        <f t="shared" si="4"/>
        <v>2.1541988833675485</v>
      </c>
      <c r="N40" s="69">
        <f t="shared" si="5"/>
        <v>4.7015043000546495</v>
      </c>
      <c r="O40" s="69">
        <f t="shared" si="9"/>
        <v>118.248386272721</v>
      </c>
    </row>
    <row r="41" spans="1:15" ht="12.75">
      <c r="A41" s="263" t="s">
        <v>402</v>
      </c>
      <c r="B41" s="136" t="s">
        <v>406</v>
      </c>
      <c r="C41" s="92">
        <v>20011000</v>
      </c>
      <c r="D41" s="76">
        <v>769694</v>
      </c>
      <c r="E41" s="76">
        <v>429063</v>
      </c>
      <c r="F41" s="76">
        <v>167707</v>
      </c>
      <c r="G41" s="69">
        <f t="shared" si="0"/>
        <v>-60.91319922715313</v>
      </c>
      <c r="H41" s="76">
        <v>754692</v>
      </c>
      <c r="I41" s="76">
        <v>377435</v>
      </c>
      <c r="J41" s="76">
        <v>215984</v>
      </c>
      <c r="K41" s="177">
        <f t="shared" si="1"/>
        <v>-42.77584219799435</v>
      </c>
      <c r="L41" s="69">
        <f t="shared" si="2"/>
        <v>0.9805091373974593</v>
      </c>
      <c r="M41" s="69">
        <f t="shared" si="4"/>
        <v>0.5033852837462097</v>
      </c>
      <c r="N41" s="69">
        <f t="shared" si="5"/>
        <v>4.500062609193415</v>
      </c>
      <c r="O41" s="69">
        <f t="shared" si="9"/>
        <v>793.9599059598647</v>
      </c>
    </row>
    <row r="42" spans="1:15" ht="12.75">
      <c r="A42" s="263"/>
      <c r="B42" s="169" t="s">
        <v>254</v>
      </c>
      <c r="C42" s="117" t="s">
        <v>404</v>
      </c>
      <c r="D42" s="76">
        <v>279066</v>
      </c>
      <c r="E42" s="76">
        <v>30414</v>
      </c>
      <c r="F42" s="76">
        <v>176128</v>
      </c>
      <c r="G42" s="69">
        <f t="shared" si="0"/>
        <v>479.10172946669303</v>
      </c>
      <c r="H42" s="76">
        <v>148272</v>
      </c>
      <c r="I42" s="76">
        <v>15279</v>
      </c>
      <c r="J42" s="76">
        <v>82290</v>
      </c>
      <c r="K42" s="177">
        <f t="shared" si="1"/>
        <v>438.58236795601806</v>
      </c>
      <c r="L42" s="69">
        <f t="shared" si="2"/>
        <v>0.5313151727548322</v>
      </c>
      <c r="M42" s="69">
        <f t="shared" si="4"/>
        <v>2.705661866245808</v>
      </c>
      <c r="N42" s="69">
        <f t="shared" si="5"/>
        <v>0.8418422965116279</v>
      </c>
      <c r="O42" s="69">
        <f t="shared" si="9"/>
        <v>-68.88590156020823</v>
      </c>
    </row>
    <row r="43" spans="1:15" ht="25.5">
      <c r="A43" s="263"/>
      <c r="B43" s="138" t="s">
        <v>403</v>
      </c>
      <c r="C43" s="133" t="s">
        <v>405</v>
      </c>
      <c r="D43" s="128">
        <v>97988</v>
      </c>
      <c r="E43" s="128">
        <v>29600</v>
      </c>
      <c r="F43" s="128">
        <v>29600</v>
      </c>
      <c r="G43" s="70">
        <f t="shared" si="0"/>
        <v>0</v>
      </c>
      <c r="H43" s="128">
        <v>61788</v>
      </c>
      <c r="I43" s="128">
        <v>16984</v>
      </c>
      <c r="J43" s="128">
        <v>24881</v>
      </c>
      <c r="K43" s="177">
        <f t="shared" si="1"/>
        <v>46.4967027790862</v>
      </c>
      <c r="L43" s="70">
        <f t="shared" si="2"/>
        <v>0.6305670082050864</v>
      </c>
      <c r="M43" s="70">
        <f t="shared" si="4"/>
        <v>0.8405743243243243</v>
      </c>
      <c r="N43" s="70">
        <f t="shared" si="5"/>
        <v>2.0874324324324323</v>
      </c>
      <c r="O43" s="70">
        <f t="shared" si="9"/>
        <v>148.33407017402834</v>
      </c>
    </row>
    <row r="44" spans="1:15" ht="12.75">
      <c r="A44" s="261" t="s">
        <v>408</v>
      </c>
      <c r="B44" s="261"/>
      <c r="C44" s="92">
        <v>20083000</v>
      </c>
      <c r="D44" s="76">
        <v>100486</v>
      </c>
      <c r="E44" s="76">
        <v>13532</v>
      </c>
      <c r="F44" s="76">
        <v>106912</v>
      </c>
      <c r="G44" s="69">
        <f>IF(E44=0,"--",100*(F44/E44-1))</f>
        <v>690.0679869937925</v>
      </c>
      <c r="H44" s="76">
        <v>237694</v>
      </c>
      <c r="I44" s="76">
        <v>34689</v>
      </c>
      <c r="J44" s="76">
        <v>206067</v>
      </c>
      <c r="K44" s="177">
        <f t="shared" si="1"/>
        <v>494.04133875291876</v>
      </c>
      <c r="L44" s="69">
        <f>IF(D44=0,"--",H44/D44)</f>
        <v>2.3654439424397427</v>
      </c>
      <c r="M44" s="69">
        <f>IF(E44=0,"--",J44/E44)</f>
        <v>15.228125923736329</v>
      </c>
      <c r="N44" s="69">
        <f>IF(F44=0,"--",H44/F44)</f>
        <v>2.223267734211314</v>
      </c>
      <c r="O44" s="69">
        <f t="shared" si="9"/>
        <v>-85.40025381097045</v>
      </c>
    </row>
    <row r="45" spans="1:15" ht="12.75">
      <c r="A45" s="262" t="s">
        <v>271</v>
      </c>
      <c r="B45" s="137" t="s">
        <v>413</v>
      </c>
      <c r="C45" s="92">
        <v>20079951</v>
      </c>
      <c r="D45" s="77" t="s">
        <v>190</v>
      </c>
      <c r="E45" s="77" t="s">
        <v>190</v>
      </c>
      <c r="F45" s="77">
        <v>952</v>
      </c>
      <c r="G45" s="69" t="s">
        <v>190</v>
      </c>
      <c r="H45" s="77" t="s">
        <v>190</v>
      </c>
      <c r="I45" s="77" t="s">
        <v>190</v>
      </c>
      <c r="J45" s="77">
        <v>1284</v>
      </c>
      <c r="K45" s="177" t="s">
        <v>190</v>
      </c>
      <c r="L45" s="69" t="s">
        <v>190</v>
      </c>
      <c r="M45" s="69" t="s">
        <v>190</v>
      </c>
      <c r="N45" s="69" t="s">
        <v>190</v>
      </c>
      <c r="O45" s="69" t="s">
        <v>190</v>
      </c>
    </row>
    <row r="46" spans="1:15" ht="12.75">
      <c r="A46" s="262"/>
      <c r="B46" s="137" t="s">
        <v>247</v>
      </c>
      <c r="C46" s="92">
        <v>20079959</v>
      </c>
      <c r="D46" s="77" t="s">
        <v>190</v>
      </c>
      <c r="E46" s="77" t="s">
        <v>190</v>
      </c>
      <c r="F46" s="77">
        <v>140170</v>
      </c>
      <c r="G46" s="69" t="s">
        <v>190</v>
      </c>
      <c r="H46" s="77" t="s">
        <v>190</v>
      </c>
      <c r="I46" s="77" t="s">
        <v>190</v>
      </c>
      <c r="J46" s="77">
        <v>188785</v>
      </c>
      <c r="K46" s="177" t="s">
        <v>190</v>
      </c>
      <c r="L46" s="69" t="s">
        <v>190</v>
      </c>
      <c r="M46" s="69" t="s">
        <v>190</v>
      </c>
      <c r="N46" s="69" t="s">
        <v>190</v>
      </c>
      <c r="O46" s="69" t="s">
        <v>190</v>
      </c>
    </row>
    <row r="47" spans="1:15" ht="12.75">
      <c r="A47" s="261" t="s">
        <v>75</v>
      </c>
      <c r="B47" s="261"/>
      <c r="C47" s="92">
        <v>11063000</v>
      </c>
      <c r="D47" s="76">
        <v>380926</v>
      </c>
      <c r="E47" s="76">
        <v>225391</v>
      </c>
      <c r="F47" s="76">
        <v>85893</v>
      </c>
      <c r="G47" s="69">
        <f>IF(E47=0,"--",100*(F47/E47-1))</f>
        <v>-61.891557338136835</v>
      </c>
      <c r="H47" s="76">
        <v>482214</v>
      </c>
      <c r="I47" s="76">
        <v>235512</v>
      </c>
      <c r="J47" s="76">
        <v>145613</v>
      </c>
      <c r="K47" s="177">
        <f t="shared" si="1"/>
        <v>-38.171727979890626</v>
      </c>
      <c r="L47" s="69">
        <f>IF(D47=0,"--",H47/D47)</f>
        <v>1.2658994135343873</v>
      </c>
      <c r="M47" s="69">
        <f>IF(E47=0,"--",J47/E47)</f>
        <v>0.6460462041518961</v>
      </c>
      <c r="N47" s="69">
        <f>IF(F47=0,"--",H47/F47)</f>
        <v>5.6141245503125985</v>
      </c>
      <c r="O47" s="69">
        <f aca="true" t="shared" si="10" ref="O47:O53">100*(N47/M47-1)</f>
        <v>768.9973742176227</v>
      </c>
    </row>
    <row r="48" spans="1:15" ht="12.75">
      <c r="A48" s="262" t="s">
        <v>262</v>
      </c>
      <c r="B48" s="137" t="s">
        <v>438</v>
      </c>
      <c r="C48" s="92">
        <v>20079921</v>
      </c>
      <c r="D48" s="76">
        <v>1102411</v>
      </c>
      <c r="E48" s="76">
        <v>395703</v>
      </c>
      <c r="F48" s="76">
        <v>138084</v>
      </c>
      <c r="G48" s="69">
        <f>IF(E48=0,"--",100*(F48/E48-1))</f>
        <v>-65.10413112864953</v>
      </c>
      <c r="H48" s="76">
        <v>1139143</v>
      </c>
      <c r="I48" s="76">
        <v>406600</v>
      </c>
      <c r="J48" s="76">
        <v>139739</v>
      </c>
      <c r="K48" s="177">
        <f t="shared" si="1"/>
        <v>-65.63231677324151</v>
      </c>
      <c r="L48" s="69">
        <f>IF(D48=0,"--",H48/D48)</f>
        <v>1.0333196965560032</v>
      </c>
      <c r="M48" s="69">
        <f>IF(E48=0,"--",J48/E48)</f>
        <v>0.3531411184651115</v>
      </c>
      <c r="N48" s="69">
        <f>IF(F48=0,"--",H48/F48)</f>
        <v>8.249637901567162</v>
      </c>
      <c r="O48" s="69">
        <f t="shared" si="10"/>
        <v>2236.074014100452</v>
      </c>
    </row>
    <row r="49" spans="1:15" ht="12.75">
      <c r="A49" s="262"/>
      <c r="B49" s="137" t="s">
        <v>411</v>
      </c>
      <c r="C49" s="92">
        <v>20079929</v>
      </c>
      <c r="D49" s="76">
        <v>94401</v>
      </c>
      <c r="E49" s="76">
        <v>33501</v>
      </c>
      <c r="F49" s="76">
        <v>24338</v>
      </c>
      <c r="G49" s="69">
        <f>IF(E49=0,"--",100*(F49/E49-1))</f>
        <v>-27.351422345601627</v>
      </c>
      <c r="H49" s="76">
        <v>95650</v>
      </c>
      <c r="I49" s="76">
        <v>32703</v>
      </c>
      <c r="J49" s="76">
        <v>27488</v>
      </c>
      <c r="K49" s="177">
        <f t="shared" si="1"/>
        <v>-15.946549246246523</v>
      </c>
      <c r="L49" s="69">
        <f>IF(D49=0,"--",H49/D49)</f>
        <v>1.0132307920466945</v>
      </c>
      <c r="M49" s="69">
        <f>IF(E49=0,"--",J49/E49)</f>
        <v>0.8205128205128205</v>
      </c>
      <c r="N49" s="69">
        <f>IF(F49=0,"--",H49/F49)</f>
        <v>3.9300682060974608</v>
      </c>
      <c r="O49" s="69">
        <f t="shared" si="10"/>
        <v>378.9770626181281</v>
      </c>
    </row>
    <row r="50" spans="1:15" ht="12.75">
      <c r="A50" s="262"/>
      <c r="B50" s="137" t="s">
        <v>412</v>
      </c>
      <c r="C50" s="92">
        <v>20085000</v>
      </c>
      <c r="D50" s="76">
        <v>130765</v>
      </c>
      <c r="E50" s="76">
        <v>80563</v>
      </c>
      <c r="F50" s="76">
        <v>20995</v>
      </c>
      <c r="G50" s="69">
        <f>IF(E50=0,"--",100*(F50/E50-1))</f>
        <v>-73.93964971512978</v>
      </c>
      <c r="H50" s="76">
        <v>255956</v>
      </c>
      <c r="I50" s="76">
        <v>144277</v>
      </c>
      <c r="J50" s="76">
        <v>58849</v>
      </c>
      <c r="K50" s="177">
        <f t="shared" si="1"/>
        <v>-59.21110086846829</v>
      </c>
      <c r="L50" s="69">
        <f>IF(D50=0,"--",H50/D50)</f>
        <v>1.9573739150384277</v>
      </c>
      <c r="M50" s="69">
        <f>IF(E50=0,"--",J50/E50)</f>
        <v>0.7304718046746025</v>
      </c>
      <c r="N50" s="69">
        <f>IF(F50=0,"--",H50/F50)</f>
        <v>12.191283638961657</v>
      </c>
      <c r="O50" s="69">
        <f t="shared" si="10"/>
        <v>1568.9601927061935</v>
      </c>
    </row>
    <row r="51" spans="1:15" ht="12.75">
      <c r="A51" s="262"/>
      <c r="B51" s="137" t="s">
        <v>501</v>
      </c>
      <c r="C51" s="92">
        <v>20079922</v>
      </c>
      <c r="D51" s="76">
        <v>13134</v>
      </c>
      <c r="E51" s="76">
        <v>3896</v>
      </c>
      <c r="F51" s="76">
        <v>401</v>
      </c>
      <c r="G51" s="69">
        <f>IF(E51=0,"--",100*(F51/E51-1))</f>
        <v>-89.70739219712526</v>
      </c>
      <c r="H51" s="76">
        <v>58964</v>
      </c>
      <c r="I51" s="76">
        <v>17886</v>
      </c>
      <c r="J51" s="76">
        <v>1215</v>
      </c>
      <c r="K51" s="177">
        <f t="shared" si="1"/>
        <v>-93.2069775243207</v>
      </c>
      <c r="L51" s="69">
        <f>IF(D51=0,"--",H51/D51)</f>
        <v>4.489416780874067</v>
      </c>
      <c r="M51" s="69">
        <f>IF(E51=0,"--",J51/E51)</f>
        <v>0.3118583162217659</v>
      </c>
      <c r="N51" s="69">
        <f>IF(F51=0,"--",H51/F51)</f>
        <v>147.04239401496258</v>
      </c>
      <c r="O51" s="69">
        <f t="shared" si="10"/>
        <v>47050.38412199952</v>
      </c>
    </row>
    <row r="52" spans="1:15" ht="15" customHeight="1">
      <c r="A52" s="262" t="s">
        <v>104</v>
      </c>
      <c r="B52" s="192" t="s">
        <v>41</v>
      </c>
      <c r="C52" s="133"/>
      <c r="D52" s="77">
        <f>SUM(D53:D55)</f>
        <v>730247</v>
      </c>
      <c r="E52" s="77">
        <f>SUM(E53:E55)</f>
        <v>176712</v>
      </c>
      <c r="F52" s="77">
        <f>SUM(F53:F55)</f>
        <v>187196</v>
      </c>
      <c r="G52" s="69">
        <f t="shared" si="0"/>
        <v>5.932817239349908</v>
      </c>
      <c r="H52" s="77">
        <f>SUM(H53:H55)</f>
        <v>651116</v>
      </c>
      <c r="I52" s="77">
        <f>SUM(I53:I55)</f>
        <v>164877</v>
      </c>
      <c r="J52" s="77">
        <f>SUM(J53:J55)</f>
        <v>160805</v>
      </c>
      <c r="K52" s="177">
        <f t="shared" si="1"/>
        <v>-2.469719851768293</v>
      </c>
      <c r="L52" s="69">
        <f>IF(D52=0,"--",H53/D52)</f>
        <v>0.7655765788835832</v>
      </c>
      <c r="M52" s="69">
        <f>IF(E52=0,"--",J53/E52)</f>
        <v>0.7569661369912626</v>
      </c>
      <c r="N52" s="69">
        <f>IF(F52=0,"--",H53/F52)</f>
        <v>2.986495437936708</v>
      </c>
      <c r="O52" s="69">
        <f t="shared" si="10"/>
        <v>294.5348796984798</v>
      </c>
    </row>
    <row r="53" spans="1:15" ht="12.75">
      <c r="A53" s="262"/>
      <c r="B53" s="137" t="s">
        <v>407</v>
      </c>
      <c r="C53" s="92">
        <v>20029012</v>
      </c>
      <c r="D53" s="76">
        <v>652450</v>
      </c>
      <c r="E53" s="76">
        <v>148281</v>
      </c>
      <c r="F53" s="76">
        <v>171992</v>
      </c>
      <c r="G53" s="69">
        <f t="shared" si="0"/>
        <v>15.990585442504424</v>
      </c>
      <c r="H53" s="128">
        <v>559060</v>
      </c>
      <c r="I53" s="128">
        <v>136257</v>
      </c>
      <c r="J53" s="128">
        <v>133765</v>
      </c>
      <c r="K53" s="177">
        <f t="shared" si="1"/>
        <v>-1.8288968640143288</v>
      </c>
      <c r="L53" s="69">
        <f>IF(D53=0,"--",H54/D53)</f>
        <v>0.0878166909341712</v>
      </c>
      <c r="M53" s="69">
        <f>IF(E53=0,"--",J54/E53)</f>
        <v>0.18235647183388295</v>
      </c>
      <c r="N53" s="69">
        <f>IF(F53=0,"--",H54/F53)</f>
        <v>0.33313177357086377</v>
      </c>
      <c r="O53" s="69">
        <f t="shared" si="10"/>
        <v>82.68162913040405</v>
      </c>
    </row>
    <row r="54" spans="1:15" ht="12.75">
      <c r="A54" s="262"/>
      <c r="B54" s="137" t="s">
        <v>238</v>
      </c>
      <c r="C54" s="92">
        <v>20029019</v>
      </c>
      <c r="D54" s="76">
        <v>37565</v>
      </c>
      <c r="E54" s="76">
        <v>10907</v>
      </c>
      <c r="F54" s="76">
        <v>15204</v>
      </c>
      <c r="G54" s="69">
        <f t="shared" si="0"/>
        <v>39.39671770422664</v>
      </c>
      <c r="H54" s="76">
        <v>57296</v>
      </c>
      <c r="I54" s="76">
        <v>17994</v>
      </c>
      <c r="J54" s="76">
        <v>27040</v>
      </c>
      <c r="K54" s="177">
        <f t="shared" si="1"/>
        <v>50.27231299321997</v>
      </c>
      <c r="L54" s="69">
        <f>IF(D54=0,"--",H55/D54)</f>
        <v>0.9253294289897511</v>
      </c>
      <c r="M54" s="69">
        <f>IF(E54=0,"--",J55/E54)</f>
        <v>0</v>
      </c>
      <c r="N54" s="69">
        <f>IF(F54=0,"--",H55/F54)</f>
        <v>2.286240463036043</v>
      </c>
      <c r="O54" s="69" t="s">
        <v>190</v>
      </c>
    </row>
    <row r="55" spans="1:15" ht="12.75">
      <c r="A55" s="262"/>
      <c r="B55" s="137" t="s">
        <v>237</v>
      </c>
      <c r="C55" s="92">
        <v>20029011</v>
      </c>
      <c r="D55" s="76">
        <v>40232</v>
      </c>
      <c r="E55" s="76">
        <v>17524</v>
      </c>
      <c r="F55" s="76">
        <v>0</v>
      </c>
      <c r="G55" s="69">
        <f t="shared" si="0"/>
        <v>-100</v>
      </c>
      <c r="H55" s="76">
        <v>34760</v>
      </c>
      <c r="I55" s="76">
        <v>10626</v>
      </c>
      <c r="J55" s="76">
        <v>0</v>
      </c>
      <c r="K55" s="177">
        <f t="shared" si="1"/>
        <v>-100</v>
      </c>
      <c r="L55" s="69" t="s">
        <v>190</v>
      </c>
      <c r="M55" s="69" t="s">
        <v>190</v>
      </c>
      <c r="N55" s="69" t="str">
        <f>IF(F55=0,"--",#REF!/F55)</f>
        <v>--</v>
      </c>
      <c r="O55" s="69" t="s">
        <v>190</v>
      </c>
    </row>
    <row r="56" spans="1:15" ht="12.75">
      <c r="A56" s="263" t="s">
        <v>472</v>
      </c>
      <c r="B56" s="137" t="s">
        <v>410</v>
      </c>
      <c r="C56" s="117"/>
      <c r="D56" s="76">
        <v>108000</v>
      </c>
      <c r="E56" s="77">
        <v>0</v>
      </c>
      <c r="F56" s="76">
        <f>SUM(F57:F58)</f>
        <v>36540</v>
      </c>
      <c r="G56" s="69" t="str">
        <f>IF(E56=0,"--",100*(F56/E56-1))</f>
        <v>--</v>
      </c>
      <c r="H56" s="76">
        <v>222355</v>
      </c>
      <c r="I56" s="76">
        <v>0</v>
      </c>
      <c r="J56" s="76">
        <f>SUM(J57:J58)</f>
        <v>117480</v>
      </c>
      <c r="K56" s="177" t="str">
        <f t="shared" si="1"/>
        <v>--</v>
      </c>
      <c r="L56" s="69">
        <f>IF(D56=0,"--",H56/D56)</f>
        <v>2.0588425925925926</v>
      </c>
      <c r="M56" s="69" t="str">
        <f>IF(E56=0,"--",J56/E56)</f>
        <v>--</v>
      </c>
      <c r="N56" s="69">
        <f>IF(F56=0,"--",H56/F56)</f>
        <v>6.085249042145594</v>
      </c>
      <c r="O56" s="69" t="s">
        <v>190</v>
      </c>
    </row>
    <row r="57" spans="1:15" ht="12.75">
      <c r="A57" s="263"/>
      <c r="B57" s="137" t="s">
        <v>155</v>
      </c>
      <c r="C57" s="117" t="s">
        <v>258</v>
      </c>
      <c r="D57" s="77" t="s">
        <v>190</v>
      </c>
      <c r="E57" s="77" t="s">
        <v>190</v>
      </c>
      <c r="F57" s="77">
        <v>36540</v>
      </c>
      <c r="G57" s="69" t="s">
        <v>190</v>
      </c>
      <c r="H57" s="77" t="s">
        <v>190</v>
      </c>
      <c r="I57" s="77" t="s">
        <v>190</v>
      </c>
      <c r="J57" s="77">
        <v>117480</v>
      </c>
      <c r="K57" s="177" t="s">
        <v>190</v>
      </c>
      <c r="L57" s="69" t="s">
        <v>190</v>
      </c>
      <c r="M57" s="69" t="s">
        <v>190</v>
      </c>
      <c r="N57" s="69" t="s">
        <v>190</v>
      </c>
      <c r="O57" s="69" t="s">
        <v>190</v>
      </c>
    </row>
    <row r="58" spans="1:15" ht="12.75">
      <c r="A58" s="263"/>
      <c r="B58" s="137" t="s">
        <v>156</v>
      </c>
      <c r="C58" s="117" t="s">
        <v>259</v>
      </c>
      <c r="D58" s="77" t="s">
        <v>190</v>
      </c>
      <c r="E58" s="77" t="s">
        <v>190</v>
      </c>
      <c r="F58" s="77">
        <v>0</v>
      </c>
      <c r="G58" s="69" t="s">
        <v>190</v>
      </c>
      <c r="H58" s="77" t="s">
        <v>190</v>
      </c>
      <c r="I58" s="77" t="s">
        <v>190</v>
      </c>
      <c r="J58" s="77">
        <v>0</v>
      </c>
      <c r="K58" s="177" t="s">
        <v>190</v>
      </c>
      <c r="L58" s="69" t="s">
        <v>190</v>
      </c>
      <c r="M58" s="69" t="s">
        <v>190</v>
      </c>
      <c r="N58" s="69" t="str">
        <f>IF(F58=0,"--",H58/F58)</f>
        <v>--</v>
      </c>
      <c r="O58" s="69" t="s">
        <v>190</v>
      </c>
    </row>
    <row r="59" spans="1:15" ht="15" customHeight="1">
      <c r="A59" s="233" t="s">
        <v>246</v>
      </c>
      <c r="B59" s="137" t="s">
        <v>161</v>
      </c>
      <c r="C59" s="117">
        <v>20079931</v>
      </c>
      <c r="D59" s="77" t="s">
        <v>190</v>
      </c>
      <c r="E59" s="77" t="s">
        <v>190</v>
      </c>
      <c r="F59" s="77">
        <v>10550</v>
      </c>
      <c r="G59" s="69" t="s">
        <v>190</v>
      </c>
      <c r="H59" s="77" t="s">
        <v>190</v>
      </c>
      <c r="I59" s="77" t="s">
        <v>190</v>
      </c>
      <c r="J59" s="77">
        <v>36943</v>
      </c>
      <c r="K59" s="177" t="s">
        <v>190</v>
      </c>
      <c r="L59" s="69" t="s">
        <v>190</v>
      </c>
      <c r="M59" s="69" t="s">
        <v>190</v>
      </c>
      <c r="N59" s="69" t="s">
        <v>190</v>
      </c>
      <c r="O59" s="69" t="s">
        <v>190</v>
      </c>
    </row>
    <row r="60" spans="1:15" ht="12.75">
      <c r="A60" s="233"/>
      <c r="B60" s="137" t="s">
        <v>247</v>
      </c>
      <c r="C60" s="92">
        <v>20079939</v>
      </c>
      <c r="D60" s="77" t="s">
        <v>190</v>
      </c>
      <c r="E60" s="77" t="s">
        <v>190</v>
      </c>
      <c r="F60" s="77">
        <v>100266</v>
      </c>
      <c r="G60" s="69" t="s">
        <v>190</v>
      </c>
      <c r="H60" s="77" t="s">
        <v>190</v>
      </c>
      <c r="I60" s="77" t="s">
        <v>190</v>
      </c>
      <c r="J60" s="77">
        <v>100104</v>
      </c>
      <c r="K60" s="177" t="s">
        <v>504</v>
      </c>
      <c r="L60" s="69" t="s">
        <v>190</v>
      </c>
      <c r="M60" s="69" t="s">
        <v>190</v>
      </c>
      <c r="N60" s="69" t="s">
        <v>190</v>
      </c>
      <c r="O60" s="69" t="s">
        <v>190</v>
      </c>
    </row>
    <row r="61" spans="1:15" ht="12.75">
      <c r="A61" s="261" t="s">
        <v>270</v>
      </c>
      <c r="B61" s="261"/>
      <c r="C61" s="92">
        <v>20049090</v>
      </c>
      <c r="D61" s="77">
        <v>131224</v>
      </c>
      <c r="E61" s="77">
        <v>27951</v>
      </c>
      <c r="F61" s="77">
        <v>32328</v>
      </c>
      <c r="G61" s="69">
        <f t="shared" si="0"/>
        <v>15.659547064505741</v>
      </c>
      <c r="H61" s="77">
        <v>337962</v>
      </c>
      <c r="I61" s="77">
        <v>86165</v>
      </c>
      <c r="J61" s="77">
        <v>95371</v>
      </c>
      <c r="K61" s="177">
        <f t="shared" si="1"/>
        <v>10.684152498114074</v>
      </c>
      <c r="L61" s="69">
        <f t="shared" si="2"/>
        <v>2.5754587575443515</v>
      </c>
      <c r="M61" s="69">
        <f t="shared" si="4"/>
        <v>3.4120782798468747</v>
      </c>
      <c r="N61" s="69">
        <f t="shared" si="5"/>
        <v>10.454157386785448</v>
      </c>
      <c r="O61" s="69" t="s">
        <v>190</v>
      </c>
    </row>
    <row r="62" spans="1:15" ht="15" customHeight="1">
      <c r="A62" s="261" t="s">
        <v>152</v>
      </c>
      <c r="B62" s="261"/>
      <c r="C62" s="134">
        <v>20071000</v>
      </c>
      <c r="D62" s="125">
        <v>49111</v>
      </c>
      <c r="E62" s="76">
        <v>9697</v>
      </c>
      <c r="F62" s="76">
        <v>23224</v>
      </c>
      <c r="G62" s="69">
        <f>IF(E62=0,"--",100*(F62/E62-1))</f>
        <v>139.49675157265133</v>
      </c>
      <c r="H62" s="76">
        <v>183970</v>
      </c>
      <c r="I62" s="76">
        <v>47998</v>
      </c>
      <c r="J62" s="76">
        <v>85792</v>
      </c>
      <c r="K62" s="177">
        <f t="shared" si="1"/>
        <v>78.74078086586943</v>
      </c>
      <c r="L62" s="69">
        <f>IF(D62=0,"--",H62/D62)</f>
        <v>3.7460039502351816</v>
      </c>
      <c r="M62" s="69">
        <f>IF(E62=0,"--",J62/E62)</f>
        <v>8.8472723522739</v>
      </c>
      <c r="N62" s="69">
        <f>IF(F62=0,"--",H62/F62)</f>
        <v>7.921546675852566</v>
      </c>
      <c r="O62" s="69">
        <f>100*(N62/M62-1)</f>
        <v>-10.463402047111225</v>
      </c>
    </row>
    <row r="63" spans="1:15" ht="12.75">
      <c r="A63" s="261" t="s">
        <v>158</v>
      </c>
      <c r="B63" s="261"/>
      <c r="C63" s="92">
        <v>20089300</v>
      </c>
      <c r="D63" s="77" t="s">
        <v>190</v>
      </c>
      <c r="E63" s="77" t="s">
        <v>190</v>
      </c>
      <c r="F63" s="77">
        <v>14626</v>
      </c>
      <c r="G63" s="69" t="s">
        <v>190</v>
      </c>
      <c r="H63" s="77" t="s">
        <v>190</v>
      </c>
      <c r="I63" s="77" t="s">
        <v>190</v>
      </c>
      <c r="J63" s="77">
        <v>58380</v>
      </c>
      <c r="K63" s="177" t="s">
        <v>190</v>
      </c>
      <c r="L63" s="69" t="s">
        <v>190</v>
      </c>
      <c r="M63" s="69" t="s">
        <v>190</v>
      </c>
      <c r="N63" s="69" t="s">
        <v>190</v>
      </c>
      <c r="O63" s="69" t="s">
        <v>190</v>
      </c>
    </row>
    <row r="64" spans="1:15" ht="15" customHeight="1">
      <c r="A64" s="261" t="s">
        <v>417</v>
      </c>
      <c r="B64" s="261"/>
      <c r="C64" s="117" t="s">
        <v>414</v>
      </c>
      <c r="D64" s="76">
        <v>162083</v>
      </c>
      <c r="E64" s="76">
        <v>49006</v>
      </c>
      <c r="F64" s="76">
        <v>53776</v>
      </c>
      <c r="G64" s="69">
        <f>IF(E64=0,"--",100*(F64/E64-1))</f>
        <v>9.733502020160788</v>
      </c>
      <c r="H64" s="76">
        <v>189743</v>
      </c>
      <c r="I64" s="76">
        <v>40397</v>
      </c>
      <c r="J64" s="76">
        <v>47631</v>
      </c>
      <c r="K64" s="177">
        <f t="shared" si="1"/>
        <v>17.907270341857064</v>
      </c>
      <c r="L64" s="69">
        <f>IF(D64=0,"--",H64/D64)</f>
        <v>1.170653307256159</v>
      </c>
      <c r="M64" s="69">
        <f>IF(E64=0,"--",J64/E64)</f>
        <v>0.9719422111578174</v>
      </c>
      <c r="N64" s="69">
        <f>IF(F64=0,"--",H64/F64)</f>
        <v>3.5283955667955964</v>
      </c>
      <c r="O64" s="69">
        <f aca="true" t="shared" si="11" ref="O64:O72">100*(N64/M64-1)</f>
        <v>263.0252422715983</v>
      </c>
    </row>
    <row r="65" spans="1:15" ht="12.75">
      <c r="A65" s="261" t="s">
        <v>285</v>
      </c>
      <c r="B65" s="261"/>
      <c r="C65" s="92">
        <v>20089920</v>
      </c>
      <c r="D65" s="76">
        <v>108182</v>
      </c>
      <c r="E65" s="76">
        <v>32927</v>
      </c>
      <c r="F65" s="76">
        <v>20000</v>
      </c>
      <c r="G65" s="69">
        <f t="shared" si="0"/>
        <v>-39.25957420961521</v>
      </c>
      <c r="H65" s="76">
        <v>244004</v>
      </c>
      <c r="I65" s="76">
        <v>76000</v>
      </c>
      <c r="J65" s="76">
        <v>45039</v>
      </c>
      <c r="K65" s="177">
        <f t="shared" si="1"/>
        <v>-40.73815789473684</v>
      </c>
      <c r="L65" s="69">
        <f t="shared" si="2"/>
        <v>2.2554953689153465</v>
      </c>
      <c r="M65" s="69">
        <f t="shared" si="4"/>
        <v>1.3678440185865703</v>
      </c>
      <c r="N65" s="69">
        <f t="shared" si="5"/>
        <v>12.2002</v>
      </c>
      <c r="O65" s="69">
        <f t="shared" si="11"/>
        <v>791.9291844845578</v>
      </c>
    </row>
    <row r="66" spans="1:15" ht="15" customHeight="1">
      <c r="A66" s="261" t="s">
        <v>80</v>
      </c>
      <c r="B66" s="261"/>
      <c r="C66" s="92">
        <v>20060090</v>
      </c>
      <c r="D66" s="76">
        <v>37276</v>
      </c>
      <c r="E66" s="76">
        <v>27225</v>
      </c>
      <c r="F66" s="76">
        <v>2416</v>
      </c>
      <c r="G66" s="69">
        <f>IF(E66=0,"--",100*(F66/E66-1))</f>
        <v>-91.12580348943985</v>
      </c>
      <c r="H66" s="76">
        <v>133555</v>
      </c>
      <c r="I66" s="76">
        <v>85629</v>
      </c>
      <c r="J66" s="76">
        <v>20441</v>
      </c>
      <c r="K66" s="177">
        <f t="shared" si="1"/>
        <v>-76.1284144390335</v>
      </c>
      <c r="L66" s="69">
        <f>IF(D66=0,"--",H66/D66)</f>
        <v>3.5828683335121796</v>
      </c>
      <c r="M66" s="69">
        <f>IF(E66=0,"--",J66/E66)</f>
        <v>0.7508172635445363</v>
      </c>
      <c r="N66" s="69">
        <f>IF(F66=0,"--",H66/F66)</f>
        <v>55.279387417218544</v>
      </c>
      <c r="O66" s="69">
        <f t="shared" si="11"/>
        <v>7262.562117478474</v>
      </c>
    </row>
    <row r="67" spans="1:15" ht="15" customHeight="1">
      <c r="A67" s="261" t="s">
        <v>415</v>
      </c>
      <c r="B67" s="261"/>
      <c r="C67" s="117">
        <v>20082090</v>
      </c>
      <c r="D67" s="76">
        <v>248257</v>
      </c>
      <c r="E67" s="76">
        <v>73070</v>
      </c>
      <c r="F67" s="76">
        <v>7180</v>
      </c>
      <c r="G67" s="69">
        <f t="shared" si="0"/>
        <v>-90.17380593951006</v>
      </c>
      <c r="H67" s="76">
        <v>441764</v>
      </c>
      <c r="I67" s="76">
        <v>165754</v>
      </c>
      <c r="J67" s="76">
        <v>19400</v>
      </c>
      <c r="K67" s="177">
        <f t="shared" si="1"/>
        <v>-88.29590839436756</v>
      </c>
      <c r="L67" s="69">
        <f t="shared" si="2"/>
        <v>1.7794624119360178</v>
      </c>
      <c r="M67" s="69">
        <f t="shared" si="4"/>
        <v>0.26549883673190094</v>
      </c>
      <c r="N67" s="69">
        <f t="shared" si="5"/>
        <v>61.527019498607245</v>
      </c>
      <c r="O67" s="69">
        <f t="shared" si="11"/>
        <v>23074.120179191912</v>
      </c>
    </row>
    <row r="68" spans="1:15" ht="15" customHeight="1">
      <c r="A68" s="261" t="s">
        <v>418</v>
      </c>
      <c r="B68" s="261"/>
      <c r="C68" s="117">
        <v>20019030</v>
      </c>
      <c r="D68" s="76">
        <v>20931</v>
      </c>
      <c r="E68" s="76">
        <v>11591</v>
      </c>
      <c r="F68" s="76">
        <v>7379</v>
      </c>
      <c r="G68" s="69">
        <f t="shared" si="0"/>
        <v>-36.33853852126649</v>
      </c>
      <c r="H68" s="76">
        <v>62737</v>
      </c>
      <c r="I68" s="76">
        <v>28531</v>
      </c>
      <c r="J68" s="76">
        <v>14411</v>
      </c>
      <c r="K68" s="177">
        <f aca="true" t="shared" si="12" ref="K68:K94">IF(I68=0,"--",100*(J68/I68-1))</f>
        <v>-49.49002839017209</v>
      </c>
      <c r="L68" s="69">
        <f t="shared" si="2"/>
        <v>2.997324542544551</v>
      </c>
      <c r="M68" s="69">
        <f t="shared" si="4"/>
        <v>1.243292209472867</v>
      </c>
      <c r="N68" s="69">
        <f t="shared" si="5"/>
        <v>8.502100555630845</v>
      </c>
      <c r="O68" s="69">
        <f t="shared" si="11"/>
        <v>583.8376763605379</v>
      </c>
    </row>
    <row r="69" spans="1:15" ht="15" customHeight="1">
      <c r="A69" s="261" t="s">
        <v>416</v>
      </c>
      <c r="B69" s="261"/>
      <c r="C69" s="117">
        <v>20019010</v>
      </c>
      <c r="D69" s="76">
        <v>1999</v>
      </c>
      <c r="E69" s="76">
        <v>356</v>
      </c>
      <c r="F69" s="76">
        <v>5464</v>
      </c>
      <c r="G69" s="69">
        <f t="shared" si="0"/>
        <v>1434.8314606741574</v>
      </c>
      <c r="H69" s="76">
        <v>8157</v>
      </c>
      <c r="I69" s="76">
        <v>5011</v>
      </c>
      <c r="J69" s="76">
        <v>11140</v>
      </c>
      <c r="K69" s="177">
        <f t="shared" si="12"/>
        <v>122.31091598483337</v>
      </c>
      <c r="L69" s="69">
        <f t="shared" si="2"/>
        <v>4.080540270135067</v>
      </c>
      <c r="M69" s="69">
        <f t="shared" si="4"/>
        <v>31.292134831460675</v>
      </c>
      <c r="N69" s="69">
        <f t="shared" si="5"/>
        <v>1.4928623718887262</v>
      </c>
      <c r="O69" s="69">
        <f t="shared" si="11"/>
        <v>-95.22927285105578</v>
      </c>
    </row>
    <row r="70" spans="1:15" ht="15" customHeight="1">
      <c r="A70" s="261" t="s">
        <v>480</v>
      </c>
      <c r="B70" s="261"/>
      <c r="C70" s="92">
        <v>20051000</v>
      </c>
      <c r="D70" s="76">
        <v>18781</v>
      </c>
      <c r="E70" s="76">
        <v>2890</v>
      </c>
      <c r="F70" s="76">
        <v>5521</v>
      </c>
      <c r="G70" s="69">
        <f t="shared" si="0"/>
        <v>91.03806228373703</v>
      </c>
      <c r="H70" s="76">
        <v>29451</v>
      </c>
      <c r="I70" s="76">
        <v>5977</v>
      </c>
      <c r="J70" s="76">
        <v>8556</v>
      </c>
      <c r="K70" s="177">
        <f t="shared" si="12"/>
        <v>43.148736824493895</v>
      </c>
      <c r="L70" s="69">
        <f t="shared" si="2"/>
        <v>1.5681273627602363</v>
      </c>
      <c r="M70" s="69">
        <f t="shared" si="4"/>
        <v>2.960553633217993</v>
      </c>
      <c r="N70" s="69">
        <f t="shared" si="5"/>
        <v>5.334359717442492</v>
      </c>
      <c r="O70" s="69">
        <f t="shared" si="11"/>
        <v>80.18115455129502</v>
      </c>
    </row>
    <row r="71" spans="1:15" ht="15" customHeight="1">
      <c r="A71" s="262" t="s">
        <v>502</v>
      </c>
      <c r="B71" s="262"/>
      <c r="C71" s="134">
        <v>20079100</v>
      </c>
      <c r="D71" s="125">
        <v>40240</v>
      </c>
      <c r="E71" s="76">
        <v>7324</v>
      </c>
      <c r="F71" s="76">
        <v>2907</v>
      </c>
      <c r="G71" s="69">
        <f t="shared" si="0"/>
        <v>-60.30857454942654</v>
      </c>
      <c r="H71" s="76">
        <v>116393</v>
      </c>
      <c r="I71" s="76">
        <v>30977</v>
      </c>
      <c r="J71" s="76">
        <v>7316</v>
      </c>
      <c r="K71" s="177">
        <f t="shared" si="12"/>
        <v>-76.38247732188398</v>
      </c>
      <c r="L71" s="69">
        <f aca="true" t="shared" si="13" ref="L71:L77">IF(D71=0,"--",H71/D71)</f>
        <v>2.8924701789264415</v>
      </c>
      <c r="M71" s="69">
        <f>IF(E71=0,"--",J71/E71)</f>
        <v>0.9989077007099946</v>
      </c>
      <c r="N71" s="69">
        <f>IF(F71=0,"--",H71/F71)</f>
        <v>40.038871689026486</v>
      </c>
      <c r="O71" s="69">
        <f t="shared" si="11"/>
        <v>3908.265394347047</v>
      </c>
    </row>
    <row r="72" spans="1:15" ht="15" customHeight="1">
      <c r="A72" s="261" t="s">
        <v>79</v>
      </c>
      <c r="B72" s="261"/>
      <c r="C72" s="92">
        <v>20060010</v>
      </c>
      <c r="D72" s="76">
        <v>475</v>
      </c>
      <c r="E72" s="76">
        <v>250</v>
      </c>
      <c r="F72" s="76">
        <v>450</v>
      </c>
      <c r="G72" s="69">
        <f t="shared" si="0"/>
        <v>80</v>
      </c>
      <c r="H72" s="76">
        <v>3208</v>
      </c>
      <c r="I72" s="76">
        <v>2124</v>
      </c>
      <c r="J72" s="76">
        <v>1980</v>
      </c>
      <c r="K72" s="177">
        <f t="shared" si="12"/>
        <v>-6.779661016949157</v>
      </c>
      <c r="L72" s="69">
        <f t="shared" si="13"/>
        <v>6.753684210526316</v>
      </c>
      <c r="M72" s="69">
        <f>IF(E72=0,"--",J72/E72)</f>
        <v>7.92</v>
      </c>
      <c r="N72" s="69">
        <f>IF(F72=0,"--",H72/F72)</f>
        <v>7.128888888888889</v>
      </c>
      <c r="O72" s="69">
        <f t="shared" si="11"/>
        <v>-9.98877665544332</v>
      </c>
    </row>
    <row r="73" spans="1:15" ht="15" customHeight="1">
      <c r="A73" s="262" t="s">
        <v>277</v>
      </c>
      <c r="B73" s="136" t="s">
        <v>420</v>
      </c>
      <c r="C73" s="92">
        <v>20021010</v>
      </c>
      <c r="D73" s="76">
        <v>285760</v>
      </c>
      <c r="E73" s="76">
        <v>114348</v>
      </c>
      <c r="F73" s="76">
        <v>0</v>
      </c>
      <c r="G73" s="69">
        <f aca="true" t="shared" si="14" ref="G73:G94">IF(E73=0,"--",100*(F73/E73-1))</f>
        <v>-100</v>
      </c>
      <c r="H73" s="76">
        <v>278312</v>
      </c>
      <c r="I73" s="76">
        <v>106125</v>
      </c>
      <c r="J73" s="76">
        <v>0</v>
      </c>
      <c r="K73" s="177">
        <f t="shared" si="12"/>
        <v>-100</v>
      </c>
      <c r="L73" s="69">
        <f t="shared" si="13"/>
        <v>0.9739361702127659</v>
      </c>
      <c r="M73" s="69">
        <f>IF(E73=0,"--",J73/E73)</f>
        <v>0</v>
      </c>
      <c r="N73" s="69" t="str">
        <f>IF(F73=0,"--",H73/F73)</f>
        <v>--</v>
      </c>
      <c r="O73" s="69" t="s">
        <v>190</v>
      </c>
    </row>
    <row r="74" spans="1:15" ht="15" customHeight="1">
      <c r="A74" s="262"/>
      <c r="B74" s="168" t="s">
        <v>421</v>
      </c>
      <c r="C74" s="92">
        <v>20021020</v>
      </c>
      <c r="D74" s="76">
        <v>81816</v>
      </c>
      <c r="E74" s="76">
        <v>27496</v>
      </c>
      <c r="F74" s="76">
        <v>0</v>
      </c>
      <c r="G74" s="69">
        <f t="shared" si="14"/>
        <v>-100</v>
      </c>
      <c r="H74" s="76">
        <v>117413</v>
      </c>
      <c r="I74" s="76">
        <v>30623</v>
      </c>
      <c r="J74" s="76">
        <v>0</v>
      </c>
      <c r="K74" s="177">
        <f t="shared" si="12"/>
        <v>-100</v>
      </c>
      <c r="L74" s="69">
        <f t="shared" si="13"/>
        <v>1.435086046739024</v>
      </c>
      <c r="M74" s="69">
        <f>IF(E74=0,"--",J74/E74)</f>
        <v>0</v>
      </c>
      <c r="N74" s="69" t="str">
        <f>IF(F74=0,"--",H74/F74)</f>
        <v>--</v>
      </c>
      <c r="O74" s="69" t="s">
        <v>190</v>
      </c>
    </row>
    <row r="75" spans="1:15" ht="15" customHeight="1">
      <c r="A75" s="262"/>
      <c r="B75" s="137" t="s">
        <v>422</v>
      </c>
      <c r="C75" s="135">
        <v>20029090</v>
      </c>
      <c r="D75" s="76">
        <v>61779</v>
      </c>
      <c r="E75" s="76">
        <v>59724</v>
      </c>
      <c r="F75" s="76">
        <v>81</v>
      </c>
      <c r="G75" s="69">
        <f t="shared" si="14"/>
        <v>-99.86437613019892</v>
      </c>
      <c r="H75" s="76">
        <v>61448</v>
      </c>
      <c r="I75" s="76">
        <v>55635</v>
      </c>
      <c r="J75" s="76">
        <v>1171</v>
      </c>
      <c r="K75" s="177">
        <f t="shared" si="12"/>
        <v>-97.89520984991462</v>
      </c>
      <c r="L75" s="69">
        <f aca="true" t="shared" si="15" ref="L75:L83">IF(D75=0,"--",H75/D75)</f>
        <v>0.9946421923307273</v>
      </c>
      <c r="M75" s="69">
        <f aca="true" t="shared" si="16" ref="M75:M83">IF(E75=0,"--",J75/E75)</f>
        <v>0.01960685821445315</v>
      </c>
      <c r="N75" s="69">
        <f aca="true" t="shared" si="17" ref="N75:N83">IF(F75=0,"--",H75/F75)</f>
        <v>758.6172839506173</v>
      </c>
      <c r="O75" s="69">
        <f>100*(N75/M75-1)</f>
        <v>3869042.499288358</v>
      </c>
    </row>
    <row r="76" spans="1:15" ht="15" customHeight="1">
      <c r="A76" s="261" t="s">
        <v>498</v>
      </c>
      <c r="B76" s="261"/>
      <c r="C76" s="135">
        <v>20079949</v>
      </c>
      <c r="D76" s="76">
        <v>0</v>
      </c>
      <c r="E76" s="76">
        <v>0</v>
      </c>
      <c r="F76" s="76">
        <v>695</v>
      </c>
      <c r="G76" s="69" t="str">
        <f t="shared" si="14"/>
        <v>--</v>
      </c>
      <c r="H76" s="76">
        <v>0</v>
      </c>
      <c r="I76" s="76">
        <v>0</v>
      </c>
      <c r="J76" s="76">
        <v>1062</v>
      </c>
      <c r="K76" s="177" t="str">
        <f t="shared" si="12"/>
        <v>--</v>
      </c>
      <c r="L76" s="69" t="str">
        <f t="shared" si="13"/>
        <v>--</v>
      </c>
      <c r="M76" s="69" t="str">
        <f>IF(E76=0,"--",J76/E76)</f>
        <v>--</v>
      </c>
      <c r="N76" s="69">
        <f>IF(F76=0,"--",H76/F76)</f>
        <v>0</v>
      </c>
      <c r="O76" s="69" t="s">
        <v>190</v>
      </c>
    </row>
    <row r="77" spans="1:15" ht="15" customHeight="1">
      <c r="A77" s="261" t="s">
        <v>59</v>
      </c>
      <c r="B77" s="261"/>
      <c r="C77" s="92">
        <v>20054000</v>
      </c>
      <c r="D77" s="76">
        <v>13947</v>
      </c>
      <c r="E77" s="76">
        <v>1438</v>
      </c>
      <c r="F77" s="76">
        <v>303</v>
      </c>
      <c r="G77" s="69">
        <f t="shared" si="14"/>
        <v>-78.92906815020862</v>
      </c>
      <c r="H77" s="76">
        <v>21651</v>
      </c>
      <c r="I77" s="76">
        <v>2023</v>
      </c>
      <c r="J77" s="76">
        <v>842</v>
      </c>
      <c r="K77" s="177">
        <f t="shared" si="12"/>
        <v>-58.37864557587741</v>
      </c>
      <c r="L77" s="69">
        <f t="shared" si="13"/>
        <v>1.5523768552376855</v>
      </c>
      <c r="M77" s="69">
        <f t="shared" si="16"/>
        <v>0.5855354659248957</v>
      </c>
      <c r="N77" s="69">
        <f t="shared" si="17"/>
        <v>71.45544554455445</v>
      </c>
      <c r="O77" s="69">
        <f>100*(N77/M77-1)</f>
        <v>12103.435949295641</v>
      </c>
    </row>
    <row r="78" spans="1:15" ht="15" customHeight="1">
      <c r="A78" s="261" t="s">
        <v>432</v>
      </c>
      <c r="B78" s="261"/>
      <c r="C78" s="92">
        <v>20060020</v>
      </c>
      <c r="D78" s="76">
        <v>1429748</v>
      </c>
      <c r="E78" s="76">
        <v>608</v>
      </c>
      <c r="F78" s="76">
        <v>0</v>
      </c>
      <c r="G78" s="69">
        <f t="shared" si="14"/>
        <v>-100</v>
      </c>
      <c r="H78" s="76">
        <v>2380972</v>
      </c>
      <c r="I78" s="76">
        <v>7452</v>
      </c>
      <c r="J78" s="76">
        <v>0</v>
      </c>
      <c r="K78" s="177">
        <f t="shared" si="12"/>
        <v>-100</v>
      </c>
      <c r="L78" s="69">
        <f>IF(D78=0,"--",H78/D78)</f>
        <v>1.6653088516297978</v>
      </c>
      <c r="M78" s="69">
        <f>IF(E78=0,"--",J78/E78)</f>
        <v>0</v>
      </c>
      <c r="N78" s="69" t="str">
        <f>IF(F78=0,"--",H78/F78)</f>
        <v>--</v>
      </c>
      <c r="O78" s="69" t="s">
        <v>190</v>
      </c>
    </row>
    <row r="79" spans="1:15" ht="15" customHeight="1">
      <c r="A79" s="261" t="s">
        <v>105</v>
      </c>
      <c r="B79" s="261"/>
      <c r="C79" s="92">
        <v>20086011</v>
      </c>
      <c r="D79" s="76">
        <v>18124</v>
      </c>
      <c r="E79" s="76">
        <v>5016</v>
      </c>
      <c r="F79" s="76">
        <v>0</v>
      </c>
      <c r="G79" s="69">
        <f t="shared" si="14"/>
        <v>-100</v>
      </c>
      <c r="H79" s="76">
        <v>85672</v>
      </c>
      <c r="I79" s="76">
        <v>28688</v>
      </c>
      <c r="J79" s="76">
        <v>0</v>
      </c>
      <c r="K79" s="177">
        <f t="shared" si="12"/>
        <v>-100</v>
      </c>
      <c r="L79" s="69">
        <f t="shared" si="15"/>
        <v>4.726991834032223</v>
      </c>
      <c r="M79" s="69">
        <f t="shared" si="16"/>
        <v>0</v>
      </c>
      <c r="N79" s="69" t="str">
        <f t="shared" si="17"/>
        <v>--</v>
      </c>
      <c r="O79" s="69" t="s">
        <v>190</v>
      </c>
    </row>
    <row r="80" spans="1:15" ht="15" customHeight="1">
      <c r="A80" s="261" t="s">
        <v>423</v>
      </c>
      <c r="B80" s="261"/>
      <c r="C80" s="117" t="s">
        <v>266</v>
      </c>
      <c r="D80" s="76">
        <v>2355729</v>
      </c>
      <c r="E80" s="76">
        <v>217565</v>
      </c>
      <c r="F80" s="76">
        <v>0</v>
      </c>
      <c r="G80" s="69">
        <f t="shared" si="14"/>
        <v>-100</v>
      </c>
      <c r="H80" s="76">
        <v>831906</v>
      </c>
      <c r="I80" s="76">
        <v>79387</v>
      </c>
      <c r="J80" s="76">
        <v>0</v>
      </c>
      <c r="K80" s="177">
        <f t="shared" si="12"/>
        <v>-100</v>
      </c>
      <c r="L80" s="69">
        <f t="shared" si="15"/>
        <v>0.353141638957622</v>
      </c>
      <c r="M80" s="69">
        <f t="shared" si="16"/>
        <v>0</v>
      </c>
      <c r="N80" s="69" t="str">
        <f t="shared" si="17"/>
        <v>--</v>
      </c>
      <c r="O80" s="69" t="s">
        <v>190</v>
      </c>
    </row>
    <row r="81" spans="1:15" ht="15" customHeight="1">
      <c r="A81" s="261" t="s">
        <v>57</v>
      </c>
      <c r="B81" s="261"/>
      <c r="C81" s="92">
        <v>20089930</v>
      </c>
      <c r="D81" s="76">
        <v>12500</v>
      </c>
      <c r="E81" s="76">
        <v>3500</v>
      </c>
      <c r="F81" s="76">
        <v>0</v>
      </c>
      <c r="G81" s="69">
        <f t="shared" si="14"/>
        <v>-100</v>
      </c>
      <c r="H81" s="76">
        <v>50767</v>
      </c>
      <c r="I81" s="76">
        <v>14127</v>
      </c>
      <c r="J81" s="76">
        <v>0</v>
      </c>
      <c r="K81" s="177">
        <f t="shared" si="12"/>
        <v>-100</v>
      </c>
      <c r="L81" s="69">
        <f t="shared" si="15"/>
        <v>4.06136</v>
      </c>
      <c r="M81" s="69">
        <f t="shared" si="16"/>
        <v>0</v>
      </c>
      <c r="N81" s="69" t="str">
        <f t="shared" si="17"/>
        <v>--</v>
      </c>
      <c r="O81" s="69" t="s">
        <v>190</v>
      </c>
    </row>
    <row r="82" spans="1:15" ht="12.75">
      <c r="A82" s="263" t="s">
        <v>424</v>
      </c>
      <c r="B82" s="137" t="s">
        <v>425</v>
      </c>
      <c r="C82" s="92">
        <v>20086019</v>
      </c>
      <c r="D82" s="76">
        <v>1793</v>
      </c>
      <c r="E82" s="76">
        <v>0</v>
      </c>
      <c r="F82" s="76">
        <v>0</v>
      </c>
      <c r="G82" s="69" t="str">
        <f t="shared" si="14"/>
        <v>--</v>
      </c>
      <c r="H82" s="76">
        <v>34074</v>
      </c>
      <c r="I82" s="76">
        <v>0</v>
      </c>
      <c r="J82" s="76">
        <v>0</v>
      </c>
      <c r="K82" s="177" t="str">
        <f t="shared" si="12"/>
        <v>--</v>
      </c>
      <c r="L82" s="69">
        <f t="shared" si="15"/>
        <v>19.003904071388735</v>
      </c>
      <c r="M82" s="69" t="str">
        <f t="shared" si="16"/>
        <v>--</v>
      </c>
      <c r="N82" s="69" t="str">
        <f t="shared" si="17"/>
        <v>--</v>
      </c>
      <c r="O82" s="69" t="s">
        <v>190</v>
      </c>
    </row>
    <row r="83" spans="1:15" ht="12.75">
      <c r="A83" s="263"/>
      <c r="B83" s="137" t="s">
        <v>426</v>
      </c>
      <c r="C83" s="92">
        <v>20086090</v>
      </c>
      <c r="D83" s="76">
        <v>8</v>
      </c>
      <c r="E83" s="76">
        <v>0</v>
      </c>
      <c r="F83" s="76">
        <v>0</v>
      </c>
      <c r="G83" s="69" t="str">
        <f t="shared" si="14"/>
        <v>--</v>
      </c>
      <c r="H83" s="76">
        <v>170</v>
      </c>
      <c r="I83" s="76">
        <v>0</v>
      </c>
      <c r="J83" s="76">
        <v>0</v>
      </c>
      <c r="K83" s="177" t="str">
        <f t="shared" si="12"/>
        <v>--</v>
      </c>
      <c r="L83" s="69">
        <f t="shared" si="15"/>
        <v>21.25</v>
      </c>
      <c r="M83" s="69" t="str">
        <f t="shared" si="16"/>
        <v>--</v>
      </c>
      <c r="N83" s="69" t="str">
        <f t="shared" si="17"/>
        <v>--</v>
      </c>
      <c r="O83" s="69" t="s">
        <v>190</v>
      </c>
    </row>
    <row r="84" spans="1:15" ht="15" customHeight="1">
      <c r="A84" s="261" t="s">
        <v>427</v>
      </c>
      <c r="B84" s="261"/>
      <c r="C84" s="117">
        <v>20059920</v>
      </c>
      <c r="D84" s="76">
        <v>19109</v>
      </c>
      <c r="E84" s="76">
        <v>4525</v>
      </c>
      <c r="F84" s="76">
        <v>0</v>
      </c>
      <c r="G84" s="69">
        <f t="shared" si="14"/>
        <v>-100</v>
      </c>
      <c r="H84" s="76">
        <v>57245</v>
      </c>
      <c r="I84" s="76">
        <v>15452</v>
      </c>
      <c r="J84" s="76">
        <v>0</v>
      </c>
      <c r="K84" s="177">
        <f t="shared" si="12"/>
        <v>-100</v>
      </c>
      <c r="L84" s="69">
        <f aca="true" t="shared" si="18" ref="L84:L90">IF(D84=0,"--",H84/D84)</f>
        <v>2.995708828300801</v>
      </c>
      <c r="M84" s="69">
        <f aca="true" t="shared" si="19" ref="M84:M90">IF(E84=0,"--",J84/E84)</f>
        <v>0</v>
      </c>
      <c r="N84" s="69" t="str">
        <f aca="true" t="shared" si="20" ref="N84:N90">IF(F84=0,"--",H84/F84)</f>
        <v>--</v>
      </c>
      <c r="O84" s="69" t="s">
        <v>190</v>
      </c>
    </row>
    <row r="85" spans="1:15" ht="15" customHeight="1">
      <c r="A85" s="261" t="s">
        <v>428</v>
      </c>
      <c r="B85" s="261"/>
      <c r="C85" s="117" t="s">
        <v>276</v>
      </c>
      <c r="D85" s="76">
        <v>7</v>
      </c>
      <c r="E85" s="76">
        <v>0</v>
      </c>
      <c r="F85" s="76">
        <v>0</v>
      </c>
      <c r="G85" s="69" t="str">
        <f t="shared" si="14"/>
        <v>--</v>
      </c>
      <c r="H85" s="76">
        <v>87</v>
      </c>
      <c r="I85" s="76">
        <v>0</v>
      </c>
      <c r="J85" s="76">
        <v>0</v>
      </c>
      <c r="K85" s="177" t="str">
        <f t="shared" si="12"/>
        <v>--</v>
      </c>
      <c r="L85" s="69">
        <f t="shared" si="18"/>
        <v>12.428571428571429</v>
      </c>
      <c r="M85" s="69" t="str">
        <f t="shared" si="19"/>
        <v>--</v>
      </c>
      <c r="N85" s="69" t="str">
        <f t="shared" si="20"/>
        <v>--</v>
      </c>
      <c r="O85" s="69" t="s">
        <v>190</v>
      </c>
    </row>
    <row r="86" spans="1:15" ht="12.75">
      <c r="A86" s="263" t="s">
        <v>429</v>
      </c>
      <c r="B86" s="137" t="s">
        <v>430</v>
      </c>
      <c r="C86" s="92">
        <v>20039010</v>
      </c>
      <c r="D86" s="76">
        <v>17385</v>
      </c>
      <c r="E86" s="76">
        <v>150</v>
      </c>
      <c r="F86" s="76">
        <v>0</v>
      </c>
      <c r="G86" s="69">
        <f t="shared" si="14"/>
        <v>-100</v>
      </c>
      <c r="H86" s="76">
        <v>15022</v>
      </c>
      <c r="I86" s="76">
        <v>49</v>
      </c>
      <c r="J86" s="76">
        <v>0</v>
      </c>
      <c r="K86" s="177">
        <f t="shared" si="12"/>
        <v>-100</v>
      </c>
      <c r="L86" s="69">
        <f t="shared" si="18"/>
        <v>0.8640782283577797</v>
      </c>
      <c r="M86" s="69">
        <f t="shared" si="19"/>
        <v>0</v>
      </c>
      <c r="N86" s="69" t="str">
        <f t="shared" si="20"/>
        <v>--</v>
      </c>
      <c r="O86" s="69" t="s">
        <v>190</v>
      </c>
    </row>
    <row r="87" spans="1:15" ht="12.75">
      <c r="A87" s="263"/>
      <c r="B87" s="137" t="s">
        <v>431</v>
      </c>
      <c r="C87" s="92">
        <v>20039090</v>
      </c>
      <c r="D87" s="76">
        <v>267</v>
      </c>
      <c r="E87" s="76">
        <v>238</v>
      </c>
      <c r="F87" s="76">
        <v>0</v>
      </c>
      <c r="G87" s="69">
        <f t="shared" si="14"/>
        <v>-100</v>
      </c>
      <c r="H87" s="76">
        <v>4103</v>
      </c>
      <c r="I87" s="76">
        <v>3824</v>
      </c>
      <c r="J87" s="76">
        <v>0</v>
      </c>
      <c r="K87" s="177">
        <f t="shared" si="12"/>
        <v>-100</v>
      </c>
      <c r="L87" s="69">
        <f t="shared" si="18"/>
        <v>15.367041198501873</v>
      </c>
      <c r="M87" s="69">
        <f t="shared" si="19"/>
        <v>0</v>
      </c>
      <c r="N87" s="69" t="str">
        <f t="shared" si="20"/>
        <v>--</v>
      </c>
      <c r="O87" s="69" t="s">
        <v>190</v>
      </c>
    </row>
    <row r="88" spans="1:15" ht="12.75">
      <c r="A88" s="261" t="s">
        <v>433</v>
      </c>
      <c r="B88" s="261"/>
      <c r="C88" s="92">
        <v>20019020</v>
      </c>
      <c r="D88" s="76">
        <v>10612</v>
      </c>
      <c r="E88" s="76">
        <v>7662</v>
      </c>
      <c r="F88" s="76">
        <v>0</v>
      </c>
      <c r="G88" s="69">
        <f t="shared" si="14"/>
        <v>-100</v>
      </c>
      <c r="H88" s="76">
        <v>73092</v>
      </c>
      <c r="I88" s="76">
        <v>44279</v>
      </c>
      <c r="J88" s="76">
        <v>0</v>
      </c>
      <c r="K88" s="177">
        <f t="shared" si="12"/>
        <v>-100</v>
      </c>
      <c r="L88" s="69">
        <f t="shared" si="18"/>
        <v>6.887674330946099</v>
      </c>
      <c r="M88" s="69">
        <f t="shared" si="19"/>
        <v>0</v>
      </c>
      <c r="N88" s="69" t="str">
        <f t="shared" si="20"/>
        <v>--</v>
      </c>
      <c r="O88" s="69" t="s">
        <v>190</v>
      </c>
    </row>
    <row r="89" spans="1:15" ht="12.75">
      <c r="A89" s="262" t="s">
        <v>274</v>
      </c>
      <c r="B89" s="137" t="s">
        <v>261</v>
      </c>
      <c r="C89" s="92">
        <v>20084010</v>
      </c>
      <c r="D89" s="76">
        <v>181</v>
      </c>
      <c r="E89" s="76">
        <v>0</v>
      </c>
      <c r="F89" s="76">
        <v>0</v>
      </c>
      <c r="G89" s="69" t="str">
        <f t="shared" si="14"/>
        <v>--</v>
      </c>
      <c r="H89" s="76">
        <v>822</v>
      </c>
      <c r="I89" s="76">
        <v>0</v>
      </c>
      <c r="J89" s="76">
        <v>0</v>
      </c>
      <c r="K89" s="177" t="str">
        <f t="shared" si="12"/>
        <v>--</v>
      </c>
      <c r="L89" s="69">
        <f t="shared" si="18"/>
        <v>4.541436464088398</v>
      </c>
      <c r="M89" s="69" t="str">
        <f t="shared" si="19"/>
        <v>--</v>
      </c>
      <c r="N89" s="69" t="str">
        <f t="shared" si="20"/>
        <v>--</v>
      </c>
      <c r="O89" s="69" t="s">
        <v>190</v>
      </c>
    </row>
    <row r="90" spans="1:15" ht="12.75">
      <c r="A90" s="262"/>
      <c r="B90" s="137" t="s">
        <v>275</v>
      </c>
      <c r="C90" s="92">
        <v>20084090</v>
      </c>
      <c r="D90" s="77">
        <v>410</v>
      </c>
      <c r="E90" s="77">
        <v>0</v>
      </c>
      <c r="F90" s="76">
        <v>0</v>
      </c>
      <c r="G90" s="69" t="str">
        <f t="shared" si="14"/>
        <v>--</v>
      </c>
      <c r="H90" s="77">
        <v>4281</v>
      </c>
      <c r="I90" s="77">
        <v>0</v>
      </c>
      <c r="J90" s="76">
        <v>0</v>
      </c>
      <c r="K90" s="177" t="str">
        <f t="shared" si="12"/>
        <v>--</v>
      </c>
      <c r="L90" s="69">
        <f t="shared" si="18"/>
        <v>10.441463414634146</v>
      </c>
      <c r="M90" s="69" t="str">
        <f t="shared" si="19"/>
        <v>--</v>
      </c>
      <c r="N90" s="69" t="str">
        <f t="shared" si="20"/>
        <v>--</v>
      </c>
      <c r="O90" s="69" t="s">
        <v>190</v>
      </c>
    </row>
    <row r="91" spans="1:15" ht="12.75">
      <c r="A91" s="262" t="s">
        <v>434</v>
      </c>
      <c r="B91" s="137" t="s">
        <v>435</v>
      </c>
      <c r="C91" s="92">
        <v>20032010</v>
      </c>
      <c r="D91" s="77">
        <v>6</v>
      </c>
      <c r="E91" s="77">
        <v>0</v>
      </c>
      <c r="F91" s="76">
        <v>0</v>
      </c>
      <c r="G91" s="69" t="str">
        <f t="shared" si="14"/>
        <v>--</v>
      </c>
      <c r="H91" s="77">
        <v>172</v>
      </c>
      <c r="I91" s="77">
        <v>0</v>
      </c>
      <c r="J91" s="76">
        <v>0</v>
      </c>
      <c r="K91" s="177" t="str">
        <f t="shared" si="12"/>
        <v>--</v>
      </c>
      <c r="L91" s="69">
        <f aca="true" t="shared" si="21" ref="L91:N94">IF(D91=0,"--",H91/D91)</f>
        <v>28.666666666666668</v>
      </c>
      <c r="M91" s="69" t="str">
        <f>IF(E91=0,"--",J91/E91)</f>
        <v>--</v>
      </c>
      <c r="N91" s="69" t="str">
        <f>IF(F91=0,"--",H91/F91)</f>
        <v>--</v>
      </c>
      <c r="O91" s="69" t="s">
        <v>190</v>
      </c>
    </row>
    <row r="92" spans="1:15" ht="12.75">
      <c r="A92" s="262"/>
      <c r="B92" s="137" t="s">
        <v>436</v>
      </c>
      <c r="C92" s="92">
        <v>20032090</v>
      </c>
      <c r="D92" s="78">
        <v>74</v>
      </c>
      <c r="E92" s="77">
        <v>0</v>
      </c>
      <c r="F92" s="76">
        <v>0</v>
      </c>
      <c r="G92" s="69" t="str">
        <f t="shared" si="14"/>
        <v>--</v>
      </c>
      <c r="H92" s="77">
        <v>3077</v>
      </c>
      <c r="I92" s="77">
        <v>0</v>
      </c>
      <c r="J92" s="76">
        <v>0</v>
      </c>
      <c r="K92" s="177" t="str">
        <f t="shared" si="12"/>
        <v>--</v>
      </c>
      <c r="L92" s="69">
        <f t="shared" si="21"/>
        <v>41.58108108108108</v>
      </c>
      <c r="M92" s="69" t="str">
        <f>IF(E92=0,"--",J92/E92)</f>
        <v>--</v>
      </c>
      <c r="N92" s="69" t="str">
        <f>IF(F92=0,"--",H92/F92)</f>
        <v>--</v>
      </c>
      <c r="O92" s="69" t="s">
        <v>190</v>
      </c>
    </row>
    <row r="93" spans="1:15" ht="12.75">
      <c r="A93" s="261" t="s">
        <v>497</v>
      </c>
      <c r="B93" s="261"/>
      <c r="C93" s="92">
        <v>20089910</v>
      </c>
      <c r="D93" s="78">
        <v>0</v>
      </c>
      <c r="E93" s="77">
        <v>0</v>
      </c>
      <c r="F93" s="76">
        <v>0</v>
      </c>
      <c r="G93" s="69" t="str">
        <f t="shared" si="14"/>
        <v>--</v>
      </c>
      <c r="H93" s="77">
        <v>0</v>
      </c>
      <c r="I93" s="77">
        <v>0</v>
      </c>
      <c r="J93" s="76">
        <v>0</v>
      </c>
      <c r="K93" s="177" t="str">
        <f t="shared" si="12"/>
        <v>--</v>
      </c>
      <c r="L93" s="69" t="str">
        <f t="shared" si="21"/>
        <v>--</v>
      </c>
      <c r="M93" s="69" t="str">
        <f>IF(E93=0,"--",J93/E93)</f>
        <v>--</v>
      </c>
      <c r="N93" s="69" t="str">
        <f>IF(F93=0,"--",H93/F93)</f>
        <v>--</v>
      </c>
      <c r="O93" s="69" t="s">
        <v>190</v>
      </c>
    </row>
    <row r="94" spans="1:15" ht="12.75">
      <c r="A94" s="264" t="s">
        <v>41</v>
      </c>
      <c r="B94" s="264"/>
      <c r="C94" s="229"/>
      <c r="D94" s="76">
        <f>SUM(D4:D25,D28:D52,D56,D59:D93)</f>
        <v>98953575</v>
      </c>
      <c r="E94" s="76">
        <f>SUM(E4:E25,E28:E52,E56,E59:E93)</f>
        <v>27734402</v>
      </c>
      <c r="F94" s="76">
        <f>SUM(F4:F25,F28:F52,F56,F59:F93)</f>
        <v>36277236</v>
      </c>
      <c r="G94" s="69">
        <f t="shared" si="14"/>
        <v>30.802301055562697</v>
      </c>
      <c r="H94" s="76">
        <f>SUM(H4:H25,H28:H52,H56,H59:H93)</f>
        <v>129887670</v>
      </c>
      <c r="I94" s="76">
        <f>SUM(I4:I25,I28:I52,I56,I59:I93)</f>
        <v>37050121</v>
      </c>
      <c r="J94" s="76">
        <f>SUM(J4:J25,J28:J52,J56,J59:J93)</f>
        <v>46064230</v>
      </c>
      <c r="K94" s="177">
        <f t="shared" si="12"/>
        <v>24.32949949070342</v>
      </c>
      <c r="L94" s="69">
        <f t="shared" si="21"/>
        <v>1.3126122022372613</v>
      </c>
      <c r="M94" s="69">
        <f t="shared" si="21"/>
        <v>1.3358903862430493</v>
      </c>
      <c r="N94" s="69">
        <f t="shared" si="21"/>
        <v>1.269783342920613</v>
      </c>
      <c r="O94" s="69">
        <f>100*(N94/M94-1)</f>
        <v>-4.948537994075286</v>
      </c>
    </row>
    <row r="95" spans="1:15" ht="12.75">
      <c r="A95" s="254" t="s">
        <v>150</v>
      </c>
      <c r="B95" s="255"/>
      <c r="C95" s="255"/>
      <c r="D95" s="255"/>
      <c r="E95" s="255"/>
      <c r="F95" s="255"/>
      <c r="G95" s="255"/>
      <c r="H95" s="255"/>
      <c r="I95" s="255"/>
      <c r="J95" s="255"/>
      <c r="K95" s="255"/>
      <c r="L95" s="255"/>
      <c r="M95" s="255"/>
      <c r="N95" s="255"/>
      <c r="O95" s="256"/>
    </row>
    <row r="96" spans="1:15" ht="12.75">
      <c r="A96" s="254" t="s">
        <v>159</v>
      </c>
      <c r="B96" s="255"/>
      <c r="C96" s="255"/>
      <c r="D96" s="255"/>
      <c r="E96" s="255"/>
      <c r="F96" s="255"/>
      <c r="G96" s="255"/>
      <c r="H96" s="255"/>
      <c r="I96" s="255"/>
      <c r="J96" s="255"/>
      <c r="K96" s="255"/>
      <c r="L96" s="255"/>
      <c r="M96" s="255"/>
      <c r="N96" s="255"/>
      <c r="O96" s="256"/>
    </row>
  </sheetData>
  <sheetProtection/>
  <mergeCells count="63">
    <mergeCell ref="A1:O1"/>
    <mergeCell ref="C2:C3"/>
    <mergeCell ref="D2:G2"/>
    <mergeCell ref="H2:K2"/>
    <mergeCell ref="L2:O2"/>
    <mergeCell ref="A4:A8"/>
    <mergeCell ref="A2:B3"/>
    <mergeCell ref="A41:A43"/>
    <mergeCell ref="A52:A55"/>
    <mergeCell ref="A16:B16"/>
    <mergeCell ref="A19:A21"/>
    <mergeCell ref="A22:B22"/>
    <mergeCell ref="A23:B23"/>
    <mergeCell ref="A28:A33"/>
    <mergeCell ref="A24:B24"/>
    <mergeCell ref="A44:B44"/>
    <mergeCell ref="A17:B17"/>
    <mergeCell ref="A34:B34"/>
    <mergeCell ref="A35:A36"/>
    <mergeCell ref="A39:B39"/>
    <mergeCell ref="A40:B40"/>
    <mergeCell ref="A38:B38"/>
    <mergeCell ref="A9:B9"/>
    <mergeCell ref="A10:A12"/>
    <mergeCell ref="A18:B18"/>
    <mergeCell ref="A13:A15"/>
    <mergeCell ref="A47:B47"/>
    <mergeCell ref="A56:A58"/>
    <mergeCell ref="A48:A51"/>
    <mergeCell ref="A63:B63"/>
    <mergeCell ref="A65:B65"/>
    <mergeCell ref="A96:O96"/>
    <mergeCell ref="A95:O95"/>
    <mergeCell ref="A94:C94"/>
    <mergeCell ref="A61:B61"/>
    <mergeCell ref="A71:B71"/>
    <mergeCell ref="A45:A46"/>
    <mergeCell ref="A25:A27"/>
    <mergeCell ref="A66:B66"/>
    <mergeCell ref="A72:B72"/>
    <mergeCell ref="A64:B64"/>
    <mergeCell ref="A67:B67"/>
    <mergeCell ref="A68:B68"/>
    <mergeCell ref="A69:B69"/>
    <mergeCell ref="A70:B70"/>
    <mergeCell ref="A59:A60"/>
    <mergeCell ref="A89:A90"/>
    <mergeCell ref="A77:B77"/>
    <mergeCell ref="A79:B79"/>
    <mergeCell ref="A73:A75"/>
    <mergeCell ref="A80:B80"/>
    <mergeCell ref="A81:B81"/>
    <mergeCell ref="A82:A83"/>
    <mergeCell ref="A93:B93"/>
    <mergeCell ref="A76:B76"/>
    <mergeCell ref="A91:A92"/>
    <mergeCell ref="A88:B88"/>
    <mergeCell ref="A37:B37"/>
    <mergeCell ref="A62:B62"/>
    <mergeCell ref="A84:B84"/>
    <mergeCell ref="A85:B85"/>
    <mergeCell ref="A86:A87"/>
    <mergeCell ref="A78:B78"/>
  </mergeCells>
  <printOptions/>
  <pageMargins left="0.7086614173228347" right="0.7086614173228347" top="0.7480314960629921" bottom="0.7480314960629921" header="0.31496062992125984" footer="0.31496062992125984"/>
  <pageSetup fitToHeight="2" fitToWidth="1" horizontalDpi="600" verticalDpi="600" orientation="landscape" scale="63" r:id="rId2"/>
  <headerFooter>
    <oddFooter>&amp;C&amp;P</oddFooter>
  </headerFooter>
  <ignoredErrors>
    <ignoredError sqref="C13 C42:C43 C80 C85" numberStoredAsText="1"/>
    <ignoredError sqref="D52:F52 D94:J94" formulaRange="1"/>
  </ignoredErrors>
  <drawing r:id="rId1"/>
</worksheet>
</file>

<file path=xl/worksheets/sheet13.xml><?xml version="1.0" encoding="utf-8"?>
<worksheet xmlns="http://schemas.openxmlformats.org/spreadsheetml/2006/main" xmlns:r="http://schemas.openxmlformats.org/officeDocument/2006/relationships">
  <sheetPr>
    <pageSetUpPr fitToPage="1"/>
  </sheetPr>
  <dimension ref="A1:O56"/>
  <sheetViews>
    <sheetView zoomScalePageLayoutView="0" workbookViewId="0" topLeftCell="A1">
      <selection activeCell="C65" sqref="C65:C66"/>
    </sheetView>
  </sheetViews>
  <sheetFormatPr defaultColWidth="11.421875" defaultRowHeight="15"/>
  <cols>
    <col min="1" max="1" width="27.57421875" style="47" customWidth="1"/>
    <col min="2" max="2" width="26.8515625" style="47" customWidth="1"/>
    <col min="3" max="3" width="9.8515625" style="71" customWidth="1"/>
    <col min="4" max="6" width="11.00390625" style="64" customWidth="1"/>
    <col min="7" max="7" width="9.57421875" style="64" customWidth="1"/>
    <col min="8" max="10" width="11.00390625" style="64" customWidth="1"/>
    <col min="11" max="11" width="7.8515625" style="64" customWidth="1"/>
    <col min="12" max="14" width="7.421875" style="64" customWidth="1"/>
    <col min="15" max="15" width="7.8515625" style="64" customWidth="1"/>
    <col min="16" max="16384" width="11.421875" style="64" customWidth="1"/>
  </cols>
  <sheetData>
    <row r="1" spans="1:15" ht="12.75">
      <c r="A1" s="200" t="s">
        <v>106</v>
      </c>
      <c r="B1" s="201"/>
      <c r="C1" s="201"/>
      <c r="D1" s="201"/>
      <c r="E1" s="201"/>
      <c r="F1" s="201"/>
      <c r="G1" s="201"/>
      <c r="H1" s="201"/>
      <c r="I1" s="201"/>
      <c r="J1" s="201"/>
      <c r="K1" s="201"/>
      <c r="L1" s="201"/>
      <c r="M1" s="201"/>
      <c r="N1" s="201"/>
      <c r="O1" s="202"/>
    </row>
    <row r="2" spans="1:15" ht="12.75">
      <c r="A2" s="257" t="s">
        <v>45</v>
      </c>
      <c r="B2" s="258"/>
      <c r="C2" s="235" t="s">
        <v>46</v>
      </c>
      <c r="D2" s="236" t="s">
        <v>34</v>
      </c>
      <c r="E2" s="236"/>
      <c r="F2" s="236"/>
      <c r="G2" s="236"/>
      <c r="H2" s="236" t="s">
        <v>43</v>
      </c>
      <c r="I2" s="236"/>
      <c r="J2" s="236"/>
      <c r="K2" s="236"/>
      <c r="L2" s="236" t="s">
        <v>47</v>
      </c>
      <c r="M2" s="236"/>
      <c r="N2" s="236"/>
      <c r="O2" s="236"/>
    </row>
    <row r="3" spans="1:15" ht="25.5">
      <c r="A3" s="259"/>
      <c r="B3" s="260"/>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5" customHeight="1">
      <c r="A4" s="234" t="s">
        <v>326</v>
      </c>
      <c r="B4" s="74" t="s">
        <v>41</v>
      </c>
      <c r="C4" s="184" t="s">
        <v>327</v>
      </c>
      <c r="D4" s="76">
        <v>1337954</v>
      </c>
      <c r="E4" s="76">
        <v>593153</v>
      </c>
      <c r="F4" s="76">
        <f>SUM(F5:F6)</f>
        <v>883650</v>
      </c>
      <c r="G4" s="69">
        <f>IF(E4=0,"--",100*(F4/E4-1))</f>
        <v>48.97505365394763</v>
      </c>
      <c r="H4" s="76">
        <v>3965084</v>
      </c>
      <c r="I4" s="76">
        <v>1565858</v>
      </c>
      <c r="J4" s="76">
        <f>SUM(J5:J6)</f>
        <v>2056399</v>
      </c>
      <c r="K4" s="69">
        <f>IF(I4=0,"--",100*(J4/I4-1))</f>
        <v>31.327297877585323</v>
      </c>
      <c r="L4" s="69">
        <f>IF(D4=0,"--",H4/D4)</f>
        <v>2.9635428422800785</v>
      </c>
      <c r="M4" s="69">
        <f>IF(E4=0,"--",I4/E4)</f>
        <v>2.6398888650988868</v>
      </c>
      <c r="N4" s="69">
        <f>IF(F4=0,"--",J4/F4)</f>
        <v>2.3271646013693204</v>
      </c>
      <c r="O4" s="69">
        <f>100*(N4/M4-1)</f>
        <v>-11.84611473096433</v>
      </c>
    </row>
    <row r="5" spans="1:15" ht="12.75">
      <c r="A5" s="234"/>
      <c r="B5" s="74" t="s">
        <v>155</v>
      </c>
      <c r="C5" s="184" t="s">
        <v>329</v>
      </c>
      <c r="D5" s="77" t="s">
        <v>190</v>
      </c>
      <c r="E5" s="77" t="s">
        <v>190</v>
      </c>
      <c r="F5" s="77">
        <v>2675</v>
      </c>
      <c r="G5" s="69" t="s">
        <v>190</v>
      </c>
      <c r="H5" s="77" t="s">
        <v>190</v>
      </c>
      <c r="I5" s="77" t="s">
        <v>190</v>
      </c>
      <c r="J5" s="77">
        <v>4681</v>
      </c>
      <c r="K5" s="69" t="s">
        <v>190</v>
      </c>
      <c r="L5" s="69" t="s">
        <v>190</v>
      </c>
      <c r="M5" s="69" t="s">
        <v>190</v>
      </c>
      <c r="N5" s="69">
        <f aca="true" t="shared" si="0" ref="N5:N55">IF(F5=0,"--",J5/F5)</f>
        <v>1.7499065420560749</v>
      </c>
      <c r="O5" s="69" t="s">
        <v>190</v>
      </c>
    </row>
    <row r="6" spans="1:15" ht="12.75">
      <c r="A6" s="234"/>
      <c r="B6" s="74" t="s">
        <v>440</v>
      </c>
      <c r="C6" s="184" t="s">
        <v>328</v>
      </c>
      <c r="D6" s="77" t="s">
        <v>190</v>
      </c>
      <c r="E6" s="77" t="s">
        <v>190</v>
      </c>
      <c r="F6" s="77">
        <v>880975</v>
      </c>
      <c r="G6" s="69" t="s">
        <v>190</v>
      </c>
      <c r="H6" s="77" t="s">
        <v>190</v>
      </c>
      <c r="I6" s="77" t="s">
        <v>190</v>
      </c>
      <c r="J6" s="77">
        <v>2051718</v>
      </c>
      <c r="K6" s="69" t="s">
        <v>190</v>
      </c>
      <c r="L6" s="69" t="s">
        <v>190</v>
      </c>
      <c r="M6" s="69" t="s">
        <v>190</v>
      </c>
      <c r="N6" s="69">
        <f t="shared" si="0"/>
        <v>2.32891739266154</v>
      </c>
      <c r="O6" s="69" t="s">
        <v>190</v>
      </c>
    </row>
    <row r="7" spans="1:15" ht="15" customHeight="1">
      <c r="A7" s="228" t="s">
        <v>350</v>
      </c>
      <c r="B7" s="228"/>
      <c r="C7" s="113" t="s">
        <v>351</v>
      </c>
      <c r="D7" s="77">
        <v>1517909</v>
      </c>
      <c r="E7" s="77">
        <v>359160</v>
      </c>
      <c r="F7" s="76">
        <v>408187</v>
      </c>
      <c r="G7" s="69">
        <f>IF(E7=0,"--",100*(F7/E7-1))</f>
        <v>13.65046218955339</v>
      </c>
      <c r="H7" s="77">
        <v>4218357</v>
      </c>
      <c r="I7" s="77">
        <v>938303</v>
      </c>
      <c r="J7" s="76">
        <v>1062000</v>
      </c>
      <c r="K7" s="69">
        <f>IF(I7=0,"--",100*(J7/I7-1))</f>
        <v>13.183054940674822</v>
      </c>
      <c r="L7" s="69">
        <f>IF(D7=0,"--",H7/D7)</f>
        <v>2.7790579013629935</v>
      </c>
      <c r="M7" s="69">
        <f>IF(E7=0,"--",I7/E7)</f>
        <v>2.612493039313955</v>
      </c>
      <c r="N7" s="69">
        <f t="shared" si="0"/>
        <v>2.6017487083126114</v>
      </c>
      <c r="O7" s="69">
        <f>100*(N7/M7-1)</f>
        <v>-0.4112673541960876</v>
      </c>
    </row>
    <row r="8" spans="1:15" ht="12.75">
      <c r="A8" s="210" t="s">
        <v>166</v>
      </c>
      <c r="B8" s="100" t="s">
        <v>41</v>
      </c>
      <c r="C8" s="113" t="s">
        <v>340</v>
      </c>
      <c r="D8" s="76">
        <v>170419</v>
      </c>
      <c r="E8" s="76">
        <v>63712</v>
      </c>
      <c r="F8" s="76">
        <f>SUM(F9:F10)</f>
        <v>144183</v>
      </c>
      <c r="G8" s="69">
        <f>IF(E8=0,"--",100*(F8/E8-1))</f>
        <v>126.30430688096435</v>
      </c>
      <c r="H8" s="76">
        <v>722078</v>
      </c>
      <c r="I8" s="76">
        <v>273228</v>
      </c>
      <c r="J8" s="76">
        <f>SUM(J9:J10)</f>
        <v>669027</v>
      </c>
      <c r="K8" s="69">
        <f>IF(I8=0,"--",100*(J8/I8-1))</f>
        <v>144.8603364223286</v>
      </c>
      <c r="L8" s="69">
        <f>IF(D8=0,"--",H8/D8)</f>
        <v>4.23707450460336</v>
      </c>
      <c r="M8" s="69">
        <f>IF(E8=0,"--",I8/E8)</f>
        <v>4.288485685585133</v>
      </c>
      <c r="N8" s="69">
        <f t="shared" si="0"/>
        <v>4.640124009071805</v>
      </c>
      <c r="O8" s="69">
        <f>100*(N8/M8-1)</f>
        <v>8.199591866859478</v>
      </c>
    </row>
    <row r="9" spans="1:15" ht="12.75">
      <c r="A9" s="211" t="s">
        <v>277</v>
      </c>
      <c r="B9" s="100" t="s">
        <v>157</v>
      </c>
      <c r="C9" s="113" t="s">
        <v>441</v>
      </c>
      <c r="D9" s="78" t="s">
        <v>190</v>
      </c>
      <c r="E9" s="77" t="s">
        <v>190</v>
      </c>
      <c r="F9" s="76">
        <v>34000</v>
      </c>
      <c r="G9" s="69" t="s">
        <v>190</v>
      </c>
      <c r="H9" s="77" t="s">
        <v>190</v>
      </c>
      <c r="I9" s="77" t="s">
        <v>190</v>
      </c>
      <c r="J9" s="76">
        <v>133343</v>
      </c>
      <c r="K9" s="69" t="s">
        <v>190</v>
      </c>
      <c r="L9" s="69" t="s">
        <v>190</v>
      </c>
      <c r="M9" s="69" t="s">
        <v>190</v>
      </c>
      <c r="N9" s="69">
        <f t="shared" si="0"/>
        <v>3.9218529411764704</v>
      </c>
      <c r="O9" s="69" t="s">
        <v>190</v>
      </c>
    </row>
    <row r="10" spans="1:15" ht="12.75">
      <c r="A10" s="232" t="s">
        <v>277</v>
      </c>
      <c r="B10" s="114" t="s">
        <v>164</v>
      </c>
      <c r="C10" s="113" t="s">
        <v>341</v>
      </c>
      <c r="D10" s="78" t="s">
        <v>190</v>
      </c>
      <c r="E10" s="77" t="s">
        <v>190</v>
      </c>
      <c r="F10" s="76">
        <v>110183</v>
      </c>
      <c r="G10" s="69" t="s">
        <v>190</v>
      </c>
      <c r="H10" s="77" t="s">
        <v>190</v>
      </c>
      <c r="I10" s="77" t="s">
        <v>190</v>
      </c>
      <c r="J10" s="76">
        <v>535684</v>
      </c>
      <c r="K10" s="69" t="s">
        <v>190</v>
      </c>
      <c r="L10" s="69" t="s">
        <v>190</v>
      </c>
      <c r="M10" s="69" t="s">
        <v>190</v>
      </c>
      <c r="N10" s="69">
        <f t="shared" si="0"/>
        <v>4.861766334189484</v>
      </c>
      <c r="O10" s="69" t="s">
        <v>190</v>
      </c>
    </row>
    <row r="11" spans="1:15" ht="15" customHeight="1">
      <c r="A11" s="233" t="s">
        <v>289</v>
      </c>
      <c r="B11" s="115" t="s">
        <v>41</v>
      </c>
      <c r="C11" s="113"/>
      <c r="D11" s="77">
        <f>SUM(D12:D17)</f>
        <v>152350</v>
      </c>
      <c r="E11" s="77">
        <f>SUM(E12:E17)</f>
        <v>17684</v>
      </c>
      <c r="F11" s="77">
        <f>SUM(F12:F17)</f>
        <v>357685</v>
      </c>
      <c r="G11" s="69">
        <f>IF(E11=0,"--",100*(F11/E11-1))</f>
        <v>1922.6475910427507</v>
      </c>
      <c r="H11" s="77">
        <f>SUM(H12:H17)</f>
        <v>232157</v>
      </c>
      <c r="I11" s="77">
        <f>SUM(I12:I17)</f>
        <v>17989</v>
      </c>
      <c r="J11" s="77">
        <f>SUM(J12:J17)</f>
        <v>540297</v>
      </c>
      <c r="K11" s="69">
        <f>IF(I11=0,"--",100*(J11/I11-1))</f>
        <v>2903.485463338707</v>
      </c>
      <c r="L11" s="69">
        <f aca="true" t="shared" si="1" ref="L11:N14">IF(D11=0,"--",H11/D11)</f>
        <v>1.5238398424680013</v>
      </c>
      <c r="M11" s="69">
        <f t="shared" si="1"/>
        <v>1.0172472291336803</v>
      </c>
      <c r="N11" s="69">
        <f t="shared" si="1"/>
        <v>1.5105386024015544</v>
      </c>
      <c r="O11" s="69">
        <f>100*(N11/M11-1)</f>
        <v>48.492771387342735</v>
      </c>
    </row>
    <row r="12" spans="1:15" ht="25.5">
      <c r="A12" s="233"/>
      <c r="B12" s="109" t="s">
        <v>444</v>
      </c>
      <c r="C12" s="113" t="s">
        <v>316</v>
      </c>
      <c r="D12" s="76">
        <v>53116</v>
      </c>
      <c r="E12" s="76">
        <v>0</v>
      </c>
      <c r="F12" s="76">
        <v>0</v>
      </c>
      <c r="G12" s="69" t="str">
        <f>IF(E12=0,"--",100*(F12/E12-1))</f>
        <v>--</v>
      </c>
      <c r="H12" s="76">
        <v>117747</v>
      </c>
      <c r="I12" s="76">
        <v>14</v>
      </c>
      <c r="J12" s="76">
        <v>0</v>
      </c>
      <c r="K12" s="69">
        <f>IF(I12=0,"--",100*(J12/I12-1))</f>
        <v>-100</v>
      </c>
      <c r="L12" s="69">
        <f t="shared" si="1"/>
        <v>2.2167896678966788</v>
      </c>
      <c r="M12" s="69" t="str">
        <f t="shared" si="1"/>
        <v>--</v>
      </c>
      <c r="N12" s="69" t="str">
        <f t="shared" si="1"/>
        <v>--</v>
      </c>
      <c r="O12" s="69" t="s">
        <v>190</v>
      </c>
    </row>
    <row r="13" spans="1:15" ht="12.75">
      <c r="A13" s="233"/>
      <c r="B13" s="100" t="s">
        <v>165</v>
      </c>
      <c r="C13" s="113" t="s">
        <v>317</v>
      </c>
      <c r="D13" s="76">
        <v>77594</v>
      </c>
      <c r="E13" s="76">
        <v>17567</v>
      </c>
      <c r="F13" s="76">
        <v>0</v>
      </c>
      <c r="G13" s="69">
        <f>IF(E13=0,"--",100*(F13/E13-1))</f>
        <v>-100</v>
      </c>
      <c r="H13" s="76">
        <v>63988</v>
      </c>
      <c r="I13" s="76">
        <v>14796</v>
      </c>
      <c r="J13" s="76">
        <v>0</v>
      </c>
      <c r="K13" s="69">
        <f>IF(I13=0,"--",100*(J13/I13-1))</f>
        <v>-100</v>
      </c>
      <c r="L13" s="69">
        <f t="shared" si="1"/>
        <v>0.8246513905714359</v>
      </c>
      <c r="M13" s="69">
        <f t="shared" si="1"/>
        <v>0.84226105766494</v>
      </c>
      <c r="N13" s="69" t="str">
        <f t="shared" si="1"/>
        <v>--</v>
      </c>
      <c r="O13" s="69" t="s">
        <v>190</v>
      </c>
    </row>
    <row r="14" spans="1:15" ht="25.5">
      <c r="A14" s="233"/>
      <c r="B14" s="146" t="s">
        <v>321</v>
      </c>
      <c r="C14" s="107" t="s">
        <v>318</v>
      </c>
      <c r="D14" s="110">
        <v>21640</v>
      </c>
      <c r="E14" s="111">
        <v>117</v>
      </c>
      <c r="F14" s="128">
        <v>0</v>
      </c>
      <c r="G14" s="69">
        <f>IF(E14=0,"--",100*(F14/E14-1))</f>
        <v>-100</v>
      </c>
      <c r="H14" s="111">
        <v>50422</v>
      </c>
      <c r="I14" s="111">
        <v>3179</v>
      </c>
      <c r="J14" s="128">
        <v>0</v>
      </c>
      <c r="K14" s="69">
        <f>IF(I14=0,"--",100*(J14/I14-1))</f>
        <v>-100</v>
      </c>
      <c r="L14" s="69">
        <f t="shared" si="1"/>
        <v>2.3300369685767097</v>
      </c>
      <c r="M14" s="69">
        <f t="shared" si="1"/>
        <v>27.17094017094017</v>
      </c>
      <c r="N14" s="69" t="str">
        <f t="shared" si="1"/>
        <v>--</v>
      </c>
      <c r="O14" s="69" t="s">
        <v>190</v>
      </c>
    </row>
    <row r="15" spans="1:15" ht="25.5">
      <c r="A15" s="233"/>
      <c r="B15" s="115" t="s">
        <v>445</v>
      </c>
      <c r="C15" s="107" t="s">
        <v>314</v>
      </c>
      <c r="D15" s="111" t="s">
        <v>190</v>
      </c>
      <c r="E15" s="111" t="s">
        <v>190</v>
      </c>
      <c r="F15" s="111">
        <v>328084</v>
      </c>
      <c r="G15" s="69" t="s">
        <v>190</v>
      </c>
      <c r="H15" s="111" t="s">
        <v>190</v>
      </c>
      <c r="I15" s="111" t="s">
        <v>190</v>
      </c>
      <c r="J15" s="111">
        <v>488360</v>
      </c>
      <c r="K15" s="69" t="s">
        <v>190</v>
      </c>
      <c r="L15" s="69" t="s">
        <v>190</v>
      </c>
      <c r="M15" s="69" t="s">
        <v>190</v>
      </c>
      <c r="N15" s="69">
        <f>IF(F15=0,"--",J15/F15)</f>
        <v>1.4885212323673205</v>
      </c>
      <c r="O15" s="69" t="s">
        <v>190</v>
      </c>
    </row>
    <row r="16" spans="1:15" ht="25.5">
      <c r="A16" s="233"/>
      <c r="B16" s="115" t="s">
        <v>446</v>
      </c>
      <c r="C16" s="107" t="s">
        <v>313</v>
      </c>
      <c r="D16" s="111" t="s">
        <v>190</v>
      </c>
      <c r="E16" s="111" t="s">
        <v>190</v>
      </c>
      <c r="F16" s="111">
        <v>24401</v>
      </c>
      <c r="G16" s="69" t="s">
        <v>190</v>
      </c>
      <c r="H16" s="111" t="s">
        <v>190</v>
      </c>
      <c r="I16" s="111" t="s">
        <v>190</v>
      </c>
      <c r="J16" s="111">
        <v>44655</v>
      </c>
      <c r="K16" s="69" t="s">
        <v>190</v>
      </c>
      <c r="L16" s="69" t="s">
        <v>190</v>
      </c>
      <c r="M16" s="69" t="s">
        <v>190</v>
      </c>
      <c r="N16" s="69">
        <f>IF(F16=0,"--",J16/F16)</f>
        <v>1.8300479488545551</v>
      </c>
      <c r="O16" s="69" t="s">
        <v>190</v>
      </c>
    </row>
    <row r="17" spans="1:15" ht="51">
      <c r="A17" s="233"/>
      <c r="B17" s="146" t="s">
        <v>481</v>
      </c>
      <c r="C17" s="107" t="s">
        <v>315</v>
      </c>
      <c r="D17" s="111">
        <v>0</v>
      </c>
      <c r="E17" s="111">
        <v>0</v>
      </c>
      <c r="F17" s="111">
        <v>5200</v>
      </c>
      <c r="G17" s="69" t="str">
        <f aca="true" t="shared" si="2" ref="G17:G22">IF(E17=0,"--",100*(F17/E17-1))</f>
        <v>--</v>
      </c>
      <c r="H17" s="111">
        <v>0</v>
      </c>
      <c r="I17" s="111">
        <v>0</v>
      </c>
      <c r="J17" s="111">
        <v>7282</v>
      </c>
      <c r="K17" s="69" t="str">
        <f aca="true" t="shared" si="3" ref="K17:K22">IF(I17=0,"--",100*(J17/I17-1))</f>
        <v>--</v>
      </c>
      <c r="L17" s="69" t="str">
        <f aca="true" t="shared" si="4" ref="L17:M22">IF(D17=0,"--",H17/D17)</f>
        <v>--</v>
      </c>
      <c r="M17" s="69" t="str">
        <f t="shared" si="4"/>
        <v>--</v>
      </c>
      <c r="N17" s="69">
        <f>IF(F17=0,"--",J17/F17)</f>
        <v>1.4003846153846153</v>
      </c>
      <c r="O17" s="69" t="s">
        <v>190</v>
      </c>
    </row>
    <row r="18" spans="1:15" ht="12.75">
      <c r="A18" s="229" t="s">
        <v>332</v>
      </c>
      <c r="B18" s="229"/>
      <c r="C18" s="113" t="s">
        <v>442</v>
      </c>
      <c r="D18" s="76">
        <v>215635</v>
      </c>
      <c r="E18" s="76">
        <v>49252</v>
      </c>
      <c r="F18" s="76">
        <v>76739</v>
      </c>
      <c r="G18" s="69">
        <f t="shared" si="2"/>
        <v>55.80890116137416</v>
      </c>
      <c r="H18" s="76">
        <v>960950</v>
      </c>
      <c r="I18" s="76">
        <v>210293</v>
      </c>
      <c r="J18" s="76">
        <v>437812</v>
      </c>
      <c r="K18" s="69">
        <f t="shared" si="3"/>
        <v>108.19142815024749</v>
      </c>
      <c r="L18" s="69">
        <f t="shared" si="4"/>
        <v>4.4563730377721615</v>
      </c>
      <c r="M18" s="69">
        <f t="shared" si="4"/>
        <v>4.269735239178105</v>
      </c>
      <c r="N18" s="69">
        <f>IF(F18=0,"--",J18/F18)</f>
        <v>5.705208564093876</v>
      </c>
      <c r="O18" s="69">
        <f>100*(N18/M18-1)</f>
        <v>33.61972685669594</v>
      </c>
    </row>
    <row r="19" spans="1:15" ht="15" customHeight="1">
      <c r="A19" s="229" t="s">
        <v>62</v>
      </c>
      <c r="B19" s="229"/>
      <c r="C19" s="113" t="s">
        <v>343</v>
      </c>
      <c r="D19" s="76">
        <v>217945</v>
      </c>
      <c r="E19" s="76">
        <v>68813</v>
      </c>
      <c r="F19" s="76">
        <v>76995</v>
      </c>
      <c r="G19" s="69">
        <f t="shared" si="2"/>
        <v>11.890195166610962</v>
      </c>
      <c r="H19" s="76">
        <v>868535</v>
      </c>
      <c r="I19" s="76">
        <v>227183</v>
      </c>
      <c r="J19" s="76">
        <v>434462</v>
      </c>
      <c r="K19" s="69">
        <f t="shared" si="3"/>
        <v>91.23878107076673</v>
      </c>
      <c r="L19" s="69">
        <f t="shared" si="4"/>
        <v>3.9851109224804424</v>
      </c>
      <c r="M19" s="69">
        <f t="shared" si="4"/>
        <v>3.3014546669960616</v>
      </c>
      <c r="N19" s="69">
        <f t="shared" si="0"/>
        <v>5.642730047405676</v>
      </c>
      <c r="O19" s="69">
        <f>100*(N19/M19-1)</f>
        <v>70.91647823654358</v>
      </c>
    </row>
    <row r="20" spans="1:15" ht="12.75">
      <c r="A20" s="229" t="s">
        <v>89</v>
      </c>
      <c r="B20" s="229"/>
      <c r="C20" s="113" t="s">
        <v>336</v>
      </c>
      <c r="D20" s="76">
        <v>605021</v>
      </c>
      <c r="E20" s="76">
        <v>148183</v>
      </c>
      <c r="F20" s="76">
        <v>154906</v>
      </c>
      <c r="G20" s="69">
        <f t="shared" si="2"/>
        <v>4.536957680705611</v>
      </c>
      <c r="H20" s="76">
        <v>1407208</v>
      </c>
      <c r="I20" s="76">
        <v>360758</v>
      </c>
      <c r="J20" s="76">
        <v>344188</v>
      </c>
      <c r="K20" s="69">
        <f t="shared" si="3"/>
        <v>-4.593106736371755</v>
      </c>
      <c r="L20" s="69">
        <f t="shared" si="4"/>
        <v>2.3258829032380692</v>
      </c>
      <c r="M20" s="69">
        <f t="shared" si="4"/>
        <v>2.434543773577266</v>
      </c>
      <c r="N20" s="69">
        <f t="shared" si="0"/>
        <v>2.2219152260080306</v>
      </c>
      <c r="O20" s="69">
        <f>100*(N20/M20-1)</f>
        <v>-8.733814929801142</v>
      </c>
    </row>
    <row r="21" spans="1:15" ht="12.75">
      <c r="A21" s="249" t="s">
        <v>90</v>
      </c>
      <c r="B21" s="249"/>
      <c r="C21" s="113" t="s">
        <v>337</v>
      </c>
      <c r="D21" s="77">
        <v>480609</v>
      </c>
      <c r="E21" s="77">
        <v>134497</v>
      </c>
      <c r="F21" s="76">
        <v>153156</v>
      </c>
      <c r="G21" s="69">
        <f t="shared" si="2"/>
        <v>13.873171892309855</v>
      </c>
      <c r="H21" s="77">
        <v>996730</v>
      </c>
      <c r="I21" s="77">
        <v>325542</v>
      </c>
      <c r="J21" s="76">
        <v>251168</v>
      </c>
      <c r="K21" s="69">
        <f t="shared" si="3"/>
        <v>-22.846207248219898</v>
      </c>
      <c r="L21" s="69">
        <f t="shared" si="4"/>
        <v>2.073889585921196</v>
      </c>
      <c r="M21" s="69">
        <f t="shared" si="4"/>
        <v>2.4204406046231512</v>
      </c>
      <c r="N21" s="69">
        <f>IF(F21=0,"--",J21/F21)</f>
        <v>1.6399488103632898</v>
      </c>
      <c r="O21" s="69">
        <f>100*(N21/M21-1)</f>
        <v>-32.24585609616227</v>
      </c>
    </row>
    <row r="22" spans="1:15" ht="12.75">
      <c r="A22" s="210" t="s">
        <v>298</v>
      </c>
      <c r="B22" s="100" t="s">
        <v>41</v>
      </c>
      <c r="C22" s="113" t="s">
        <v>299</v>
      </c>
      <c r="D22" s="76">
        <v>77155</v>
      </c>
      <c r="E22" s="76">
        <v>20601</v>
      </c>
      <c r="F22" s="76">
        <f>SUM(F23:F24)</f>
        <v>40701</v>
      </c>
      <c r="G22" s="69">
        <f t="shared" si="2"/>
        <v>97.56807921945536</v>
      </c>
      <c r="H22" s="76">
        <v>437953</v>
      </c>
      <c r="I22" s="76">
        <v>138845</v>
      </c>
      <c r="J22" s="76">
        <f>SUM(J23:J24)</f>
        <v>226274</v>
      </c>
      <c r="K22" s="69">
        <f t="shared" si="3"/>
        <v>62.968778133890304</v>
      </c>
      <c r="L22" s="69">
        <f t="shared" si="4"/>
        <v>5.676275030782191</v>
      </c>
      <c r="M22" s="69">
        <f t="shared" si="4"/>
        <v>6.739721372748896</v>
      </c>
      <c r="N22" s="69">
        <f t="shared" si="0"/>
        <v>5.5594211444436255</v>
      </c>
      <c r="O22" s="69">
        <f>100*(N22/M22-1)</f>
        <v>-17.512596782971567</v>
      </c>
    </row>
    <row r="23" spans="1:15" ht="12.75">
      <c r="A23" s="211" t="s">
        <v>298</v>
      </c>
      <c r="B23" s="74" t="s">
        <v>155</v>
      </c>
      <c r="C23" s="176" t="s">
        <v>300</v>
      </c>
      <c r="D23" s="77" t="s">
        <v>190</v>
      </c>
      <c r="E23" s="77" t="s">
        <v>190</v>
      </c>
      <c r="F23" s="77">
        <v>0</v>
      </c>
      <c r="G23" s="69" t="s">
        <v>190</v>
      </c>
      <c r="H23" s="77" t="s">
        <v>190</v>
      </c>
      <c r="I23" s="77" t="s">
        <v>190</v>
      </c>
      <c r="J23" s="77">
        <v>0</v>
      </c>
      <c r="K23" s="69" t="s">
        <v>190</v>
      </c>
      <c r="L23" s="69" t="s">
        <v>190</v>
      </c>
      <c r="M23" s="69" t="s">
        <v>190</v>
      </c>
      <c r="N23" s="69" t="str">
        <f t="shared" si="0"/>
        <v>--</v>
      </c>
      <c r="O23" s="69" t="s">
        <v>190</v>
      </c>
    </row>
    <row r="24" spans="1:15" ht="12.75">
      <c r="A24" s="232" t="s">
        <v>298</v>
      </c>
      <c r="B24" s="74" t="s">
        <v>443</v>
      </c>
      <c r="C24" s="176" t="s">
        <v>301</v>
      </c>
      <c r="D24" s="78" t="s">
        <v>190</v>
      </c>
      <c r="E24" s="77" t="s">
        <v>190</v>
      </c>
      <c r="F24" s="77">
        <v>40701</v>
      </c>
      <c r="G24" s="69" t="s">
        <v>190</v>
      </c>
      <c r="H24" s="77" t="s">
        <v>190</v>
      </c>
      <c r="I24" s="77" t="s">
        <v>190</v>
      </c>
      <c r="J24" s="77">
        <v>226274</v>
      </c>
      <c r="K24" s="69" t="s">
        <v>190</v>
      </c>
      <c r="L24" s="69" t="s">
        <v>190</v>
      </c>
      <c r="M24" s="69" t="s">
        <v>190</v>
      </c>
      <c r="N24" s="69">
        <f t="shared" si="0"/>
        <v>5.5594211444436255</v>
      </c>
      <c r="O24" s="69" t="s">
        <v>190</v>
      </c>
    </row>
    <row r="25" spans="1:15" ht="12.75">
      <c r="A25" s="230" t="s">
        <v>61</v>
      </c>
      <c r="B25" s="231"/>
      <c r="C25" s="113" t="s">
        <v>354</v>
      </c>
      <c r="D25" s="77">
        <v>122430</v>
      </c>
      <c r="E25" s="77">
        <v>31460</v>
      </c>
      <c r="F25" s="77">
        <v>30001</v>
      </c>
      <c r="G25" s="69">
        <f>IF(E25=0,"--",100*(F25/E25-1))</f>
        <v>-4.637635092180547</v>
      </c>
      <c r="H25" s="77">
        <v>412594</v>
      </c>
      <c r="I25" s="77">
        <v>141912</v>
      </c>
      <c r="J25" s="77">
        <v>131380</v>
      </c>
      <c r="K25" s="69">
        <f>IF(I25=0,"--",100*(J25/I25-1))</f>
        <v>-7.421500648289081</v>
      </c>
      <c r="L25" s="69">
        <f>IF(D25=0,"--",H25/D25)</f>
        <v>3.3700400228702114</v>
      </c>
      <c r="M25" s="69">
        <f>IF(E25=0,"--",I25/E25)</f>
        <v>4.510870947234584</v>
      </c>
      <c r="N25" s="69">
        <f t="shared" si="0"/>
        <v>4.379187360421319</v>
      </c>
      <c r="O25" s="69">
        <f>100*(N25/M25-1)</f>
        <v>-2.919249704848992</v>
      </c>
    </row>
    <row r="26" spans="1:15" ht="12.75">
      <c r="A26" s="233" t="s">
        <v>293</v>
      </c>
      <c r="B26" s="74" t="s">
        <v>41</v>
      </c>
      <c r="C26" s="113" t="s">
        <v>294</v>
      </c>
      <c r="D26" s="76">
        <v>1157733</v>
      </c>
      <c r="E26" s="76">
        <v>760820</v>
      </c>
      <c r="F26" s="76">
        <f>SUM(F27:F28)</f>
        <v>414935</v>
      </c>
      <c r="G26" s="69">
        <f>IF(E26=0,"--",100*(F26/E26-1))</f>
        <v>-45.46213296180437</v>
      </c>
      <c r="H26" s="76">
        <v>452751</v>
      </c>
      <c r="I26" s="76">
        <v>260698</v>
      </c>
      <c r="J26" s="76">
        <f>SUM(J27:J28)</f>
        <v>117244</v>
      </c>
      <c r="K26" s="69">
        <f>IF(I26=0,"--",100*(J26/I26-1))</f>
        <v>-55.02688935089643</v>
      </c>
      <c r="L26" s="69">
        <f>IF(D26=0,"--",H26/D26)</f>
        <v>0.3910668522016734</v>
      </c>
      <c r="M26" s="69">
        <f>IF(E26=0,"--",I26/E26)</f>
        <v>0.34265397860203467</v>
      </c>
      <c r="N26" s="69">
        <f t="shared" si="0"/>
        <v>0.2825599190234615</v>
      </c>
      <c r="O26" s="69">
        <f>100*(N26/M26-1)</f>
        <v>-17.537826300382065</v>
      </c>
    </row>
    <row r="27" spans="1:15" ht="12.75">
      <c r="A27" s="233"/>
      <c r="B27" s="74" t="s">
        <v>155</v>
      </c>
      <c r="C27" s="113" t="s">
        <v>295</v>
      </c>
      <c r="D27" s="78" t="s">
        <v>190</v>
      </c>
      <c r="E27" s="77" t="s">
        <v>190</v>
      </c>
      <c r="F27" s="77">
        <v>409900</v>
      </c>
      <c r="G27" s="69" t="s">
        <v>190</v>
      </c>
      <c r="H27" s="77" t="s">
        <v>190</v>
      </c>
      <c r="I27" s="77" t="s">
        <v>190</v>
      </c>
      <c r="J27" s="77">
        <v>102288</v>
      </c>
      <c r="K27" s="69" t="s">
        <v>190</v>
      </c>
      <c r="L27" s="69" t="s">
        <v>190</v>
      </c>
      <c r="M27" s="69" t="s">
        <v>190</v>
      </c>
      <c r="N27" s="69">
        <f t="shared" si="0"/>
        <v>0.2495437911685777</v>
      </c>
      <c r="O27" s="69" t="s">
        <v>190</v>
      </c>
    </row>
    <row r="28" spans="1:15" ht="12.75">
      <c r="A28" s="233"/>
      <c r="B28" s="74" t="s">
        <v>156</v>
      </c>
      <c r="C28" s="113" t="s">
        <v>296</v>
      </c>
      <c r="D28" s="78" t="s">
        <v>190</v>
      </c>
      <c r="E28" s="77" t="s">
        <v>190</v>
      </c>
      <c r="F28" s="77">
        <v>5035</v>
      </c>
      <c r="G28" s="69" t="s">
        <v>190</v>
      </c>
      <c r="H28" s="77" t="s">
        <v>190</v>
      </c>
      <c r="I28" s="77" t="s">
        <v>190</v>
      </c>
      <c r="J28" s="77">
        <v>14956</v>
      </c>
      <c r="K28" s="69" t="s">
        <v>190</v>
      </c>
      <c r="L28" s="69" t="s">
        <v>190</v>
      </c>
      <c r="M28" s="69" t="s">
        <v>190</v>
      </c>
      <c r="N28" s="69">
        <f t="shared" si="0"/>
        <v>2.9704071499503475</v>
      </c>
      <c r="O28" s="69" t="s">
        <v>190</v>
      </c>
    </row>
    <row r="29" spans="1:15" ht="12.75">
      <c r="A29" s="233" t="s">
        <v>162</v>
      </c>
      <c r="B29" s="100" t="s">
        <v>41</v>
      </c>
      <c r="C29" s="113" t="s">
        <v>304</v>
      </c>
      <c r="D29" s="77">
        <v>731483</v>
      </c>
      <c r="E29" s="77">
        <v>221974</v>
      </c>
      <c r="F29" s="77">
        <f>SUM(F30:F31)</f>
        <v>91857</v>
      </c>
      <c r="G29" s="69">
        <f>IF(E29=0,"--",100*(F29/E29-1))</f>
        <v>-58.61812644724157</v>
      </c>
      <c r="H29" s="77">
        <v>1798029</v>
      </c>
      <c r="I29" s="77">
        <v>571341</v>
      </c>
      <c r="J29" s="77">
        <f>SUM(J30:J31)</f>
        <v>123284</v>
      </c>
      <c r="K29" s="69">
        <f>IF(I29=0,"--",100*(J29/I29-1))</f>
        <v>-78.42199317045338</v>
      </c>
      <c r="L29" s="69">
        <f>IF(D29=0,"--",H29/D29)</f>
        <v>2.4580598592175074</v>
      </c>
      <c r="M29" s="69">
        <f>IF(E29=0,"--",I29/E29)</f>
        <v>2.573909556975141</v>
      </c>
      <c r="N29" s="69">
        <f>IF(F29=0,"--",J29/F29)</f>
        <v>1.3421296145095094</v>
      </c>
      <c r="O29" s="69">
        <f>100*(N29/M29-1)</f>
        <v>-47.85638015631053</v>
      </c>
    </row>
    <row r="30" spans="1:15" ht="12.75">
      <c r="A30" s="233"/>
      <c r="B30" s="100" t="s">
        <v>163</v>
      </c>
      <c r="C30" s="113" t="s">
        <v>305</v>
      </c>
      <c r="D30" s="77" t="s">
        <v>190</v>
      </c>
      <c r="E30" s="77" t="s">
        <v>190</v>
      </c>
      <c r="F30" s="77">
        <v>15780</v>
      </c>
      <c r="G30" s="69" t="s">
        <v>190</v>
      </c>
      <c r="H30" s="77" t="s">
        <v>190</v>
      </c>
      <c r="I30" s="77" t="s">
        <v>190</v>
      </c>
      <c r="J30" s="77">
        <v>30426</v>
      </c>
      <c r="K30" s="69" t="s">
        <v>190</v>
      </c>
      <c r="L30" s="69" t="s">
        <v>190</v>
      </c>
      <c r="M30" s="69" t="s">
        <v>190</v>
      </c>
      <c r="N30" s="69">
        <f>IF(F30=0,"--",J30/F30)</f>
        <v>1.9281368821292775</v>
      </c>
      <c r="O30" s="69" t="s">
        <v>190</v>
      </c>
    </row>
    <row r="31" spans="1:15" ht="12.75">
      <c r="A31" s="233"/>
      <c r="B31" s="100" t="s">
        <v>164</v>
      </c>
      <c r="C31" s="113" t="s">
        <v>306</v>
      </c>
      <c r="D31" s="77" t="s">
        <v>190</v>
      </c>
      <c r="E31" s="77" t="s">
        <v>190</v>
      </c>
      <c r="F31" s="77">
        <v>76077</v>
      </c>
      <c r="G31" s="69" t="s">
        <v>190</v>
      </c>
      <c r="H31" s="77" t="s">
        <v>190</v>
      </c>
      <c r="I31" s="77" t="s">
        <v>190</v>
      </c>
      <c r="J31" s="77">
        <v>92858</v>
      </c>
      <c r="K31" s="69" t="s">
        <v>190</v>
      </c>
      <c r="L31" s="69" t="s">
        <v>190</v>
      </c>
      <c r="M31" s="69" t="s">
        <v>190</v>
      </c>
      <c r="N31" s="69">
        <f>IF(F31=0,"--",J31/F31)</f>
        <v>1.2205791500716379</v>
      </c>
      <c r="O31" s="69" t="s">
        <v>190</v>
      </c>
    </row>
    <row r="32" spans="1:15" ht="12.75">
      <c r="A32" s="233" t="s">
        <v>447</v>
      </c>
      <c r="B32" s="100" t="s">
        <v>85</v>
      </c>
      <c r="C32" s="113" t="s">
        <v>297</v>
      </c>
      <c r="D32" s="77">
        <v>140975</v>
      </c>
      <c r="E32" s="77">
        <v>57008</v>
      </c>
      <c r="F32" s="77">
        <v>30110</v>
      </c>
      <c r="G32" s="69">
        <f>IF(E32=0,"--",100*(F32/E32-1))</f>
        <v>-47.182851529609884</v>
      </c>
      <c r="H32" s="77">
        <v>260498</v>
      </c>
      <c r="I32" s="77">
        <v>100031</v>
      </c>
      <c r="J32" s="77">
        <v>77126</v>
      </c>
      <c r="K32" s="69">
        <f>IF(I32=0,"--",100*(J32/I32-1))</f>
        <v>-22.89790165048835</v>
      </c>
      <c r="L32" s="69">
        <f aca="true" t="shared" si="5" ref="L32:M34">IF(D32=0,"--",H32/D32)</f>
        <v>1.8478311757403796</v>
      </c>
      <c r="M32" s="69">
        <f t="shared" si="5"/>
        <v>1.7546835531855178</v>
      </c>
      <c r="N32" s="69">
        <f t="shared" si="0"/>
        <v>2.5614745931584193</v>
      </c>
      <c r="O32" s="69">
        <f>100*(N32/M32-1)</f>
        <v>45.97929002686685</v>
      </c>
    </row>
    <row r="33" spans="1:15" ht="12.75">
      <c r="A33" s="233"/>
      <c r="B33" s="100" t="s">
        <v>448</v>
      </c>
      <c r="C33" s="113" t="s">
        <v>302</v>
      </c>
      <c r="D33" s="77">
        <v>282105</v>
      </c>
      <c r="E33" s="77">
        <v>25045</v>
      </c>
      <c r="F33" s="77">
        <v>150</v>
      </c>
      <c r="G33" s="69">
        <f>IF(E33=0,"--",100*(F33/E33-1))</f>
        <v>-99.4010780594929</v>
      </c>
      <c r="H33" s="77">
        <v>654766</v>
      </c>
      <c r="I33" s="77">
        <v>51823</v>
      </c>
      <c r="J33" s="77">
        <v>700</v>
      </c>
      <c r="K33" s="69">
        <f>IF(I33=0,"--",100*(J33/I33-1))</f>
        <v>-98.64924840321865</v>
      </c>
      <c r="L33" s="69">
        <f t="shared" si="5"/>
        <v>2.321001045709931</v>
      </c>
      <c r="M33" s="69">
        <f t="shared" si="5"/>
        <v>2.069195448193252</v>
      </c>
      <c r="N33" s="69">
        <f t="shared" si="0"/>
        <v>4.666666666666667</v>
      </c>
      <c r="O33" s="69">
        <f>100*(N33/M33-1)</f>
        <v>125.53049160925976</v>
      </c>
    </row>
    <row r="34" spans="1:15" ht="12.75" customHeight="1">
      <c r="A34" s="235" t="s">
        <v>187</v>
      </c>
      <c r="B34" s="100" t="s">
        <v>41</v>
      </c>
      <c r="C34" s="117" t="s">
        <v>333</v>
      </c>
      <c r="D34" s="77">
        <v>115071</v>
      </c>
      <c r="E34" s="77">
        <v>22093</v>
      </c>
      <c r="F34" s="77">
        <f>SUM(F35:F36)</f>
        <v>15285</v>
      </c>
      <c r="G34" s="69">
        <f>IF(E34=0,"--",100*(F34/E34-1))</f>
        <v>-30.815190331779295</v>
      </c>
      <c r="H34" s="77">
        <v>505259</v>
      </c>
      <c r="I34" s="77">
        <v>200703</v>
      </c>
      <c r="J34" s="77">
        <f>SUM(J35:J36)</f>
        <v>72173</v>
      </c>
      <c r="K34" s="69">
        <f>IF(I34=0,"--",100*(J34/I34-1))</f>
        <v>-64.03989975237042</v>
      </c>
      <c r="L34" s="69">
        <f t="shared" si="5"/>
        <v>4.390845651814966</v>
      </c>
      <c r="M34" s="69">
        <f t="shared" si="5"/>
        <v>9.084461141538045</v>
      </c>
      <c r="N34" s="69">
        <f t="shared" si="0"/>
        <v>4.721818776578345</v>
      </c>
      <c r="O34" s="69">
        <f>100*(N34/M34-1)</f>
        <v>-48.0231275910448</v>
      </c>
    </row>
    <row r="35" spans="1:15" ht="15" customHeight="1">
      <c r="A35" s="235"/>
      <c r="B35" s="108" t="s">
        <v>157</v>
      </c>
      <c r="C35" s="185" t="s">
        <v>334</v>
      </c>
      <c r="D35" s="116" t="s">
        <v>190</v>
      </c>
      <c r="E35" s="116" t="s">
        <v>190</v>
      </c>
      <c r="F35" s="116">
        <v>0</v>
      </c>
      <c r="G35" s="69" t="s">
        <v>190</v>
      </c>
      <c r="H35" s="116" t="s">
        <v>190</v>
      </c>
      <c r="I35" s="116" t="s">
        <v>190</v>
      </c>
      <c r="J35" s="116">
        <v>0</v>
      </c>
      <c r="K35" s="69" t="s">
        <v>190</v>
      </c>
      <c r="L35" s="69" t="s">
        <v>190</v>
      </c>
      <c r="M35" s="69" t="s">
        <v>190</v>
      </c>
      <c r="N35" s="69" t="str">
        <f t="shared" si="0"/>
        <v>--</v>
      </c>
      <c r="O35" s="69" t="s">
        <v>190</v>
      </c>
    </row>
    <row r="36" spans="1:15" ht="12.75">
      <c r="A36" s="235"/>
      <c r="B36" s="100" t="s">
        <v>164</v>
      </c>
      <c r="C36" s="113" t="s">
        <v>335</v>
      </c>
      <c r="D36" s="77" t="s">
        <v>190</v>
      </c>
      <c r="E36" s="77" t="s">
        <v>190</v>
      </c>
      <c r="F36" s="77">
        <v>15285</v>
      </c>
      <c r="G36" s="69" t="s">
        <v>190</v>
      </c>
      <c r="H36" s="77" t="s">
        <v>190</v>
      </c>
      <c r="I36" s="77" t="s">
        <v>190</v>
      </c>
      <c r="J36" s="77">
        <v>72173</v>
      </c>
      <c r="K36" s="69" t="s">
        <v>190</v>
      </c>
      <c r="L36" s="69" t="s">
        <v>190</v>
      </c>
      <c r="M36" s="69" t="s">
        <v>190</v>
      </c>
      <c r="N36" s="69">
        <f t="shared" si="0"/>
        <v>4.721818776578345</v>
      </c>
      <c r="O36" s="69" t="s">
        <v>190</v>
      </c>
    </row>
    <row r="37" spans="1:15" ht="12.75">
      <c r="A37" s="233" t="s">
        <v>475</v>
      </c>
      <c r="B37" s="74" t="s">
        <v>311</v>
      </c>
      <c r="C37" s="113" t="s">
        <v>308</v>
      </c>
      <c r="D37" s="76">
        <v>218</v>
      </c>
      <c r="E37" s="76">
        <v>3</v>
      </c>
      <c r="F37" s="76">
        <v>0</v>
      </c>
      <c r="G37" s="69">
        <f>IF(E37=0,"--",100*(F37/E37-1))</f>
        <v>-100</v>
      </c>
      <c r="H37" s="76">
        <v>2088</v>
      </c>
      <c r="I37" s="76">
        <v>247</v>
      </c>
      <c r="J37" s="76">
        <v>0</v>
      </c>
      <c r="K37" s="69">
        <f>IF(I37=0,"--",100*(J37/I37-1))</f>
        <v>-100</v>
      </c>
      <c r="L37" s="69">
        <f aca="true" t="shared" si="6" ref="L37:M39">IF(D37=0,"--",H37/D37)</f>
        <v>9.577981651376147</v>
      </c>
      <c r="M37" s="69">
        <f t="shared" si="6"/>
        <v>82.33333333333333</v>
      </c>
      <c r="N37" s="69" t="str">
        <f t="shared" si="0"/>
        <v>--</v>
      </c>
      <c r="O37" s="69" t="s">
        <v>190</v>
      </c>
    </row>
    <row r="38" spans="1:15" ht="12.75">
      <c r="A38" s="233"/>
      <c r="B38" s="74" t="s">
        <v>312</v>
      </c>
      <c r="C38" s="113" t="s">
        <v>309</v>
      </c>
      <c r="D38" s="76">
        <v>3236</v>
      </c>
      <c r="E38" s="76">
        <v>1380</v>
      </c>
      <c r="F38" s="76">
        <v>1100</v>
      </c>
      <c r="G38" s="69">
        <f>IF(E38=0,"--",100*(F38/E38-1))</f>
        <v>-20.28985507246377</v>
      </c>
      <c r="H38" s="76">
        <v>94746</v>
      </c>
      <c r="I38" s="76">
        <v>39141</v>
      </c>
      <c r="J38" s="76">
        <v>17920</v>
      </c>
      <c r="K38" s="69">
        <f>IF(I38=0,"--",100*(J38/I38-1))</f>
        <v>-54.216805906849594</v>
      </c>
      <c r="L38" s="69">
        <f t="shared" si="6"/>
        <v>29.278739184177997</v>
      </c>
      <c r="M38" s="69">
        <f t="shared" si="6"/>
        <v>28.36304347826087</v>
      </c>
      <c r="N38" s="69">
        <f t="shared" si="0"/>
        <v>16.29090909090909</v>
      </c>
      <c r="O38" s="69">
        <f>100*(N38/M38-1)</f>
        <v>-42.56290195586586</v>
      </c>
    </row>
    <row r="39" spans="1:15" ht="12.75">
      <c r="A39" s="233"/>
      <c r="B39" s="74" t="s">
        <v>176</v>
      </c>
      <c r="C39" s="113" t="s">
        <v>310</v>
      </c>
      <c r="D39" s="76">
        <v>10279</v>
      </c>
      <c r="E39" s="76">
        <v>0</v>
      </c>
      <c r="F39" s="76">
        <v>3936</v>
      </c>
      <c r="G39" s="69" t="str">
        <f>IF(E39=0,"--",100*(F39/E39-1))</f>
        <v>--</v>
      </c>
      <c r="H39" s="76">
        <v>311389</v>
      </c>
      <c r="I39" s="76">
        <v>0</v>
      </c>
      <c r="J39" s="76">
        <v>59106</v>
      </c>
      <c r="K39" s="69" t="str">
        <f>IF(I39=0,"--",100*(J39/I39-1))</f>
        <v>--</v>
      </c>
      <c r="L39" s="69">
        <f t="shared" si="6"/>
        <v>30.293705613386518</v>
      </c>
      <c r="M39" s="69" t="str">
        <f t="shared" si="6"/>
        <v>--</v>
      </c>
      <c r="N39" s="69">
        <f t="shared" si="0"/>
        <v>15.016768292682928</v>
      </c>
      <c r="O39" s="69" t="s">
        <v>190</v>
      </c>
    </row>
    <row r="40" spans="1:15" ht="15" customHeight="1">
      <c r="A40" s="228" t="s">
        <v>346</v>
      </c>
      <c r="B40" s="228"/>
      <c r="C40" s="113" t="s">
        <v>347</v>
      </c>
      <c r="D40" s="77" t="s">
        <v>190</v>
      </c>
      <c r="E40" s="77" t="s">
        <v>190</v>
      </c>
      <c r="F40" s="77">
        <v>5880</v>
      </c>
      <c r="G40" s="69" t="s">
        <v>190</v>
      </c>
      <c r="H40" s="77" t="s">
        <v>190</v>
      </c>
      <c r="I40" s="77" t="s">
        <v>190</v>
      </c>
      <c r="J40" s="76">
        <v>43935</v>
      </c>
      <c r="K40" s="69" t="s">
        <v>190</v>
      </c>
      <c r="L40" s="69" t="s">
        <v>190</v>
      </c>
      <c r="M40" s="69" t="s">
        <v>190</v>
      </c>
      <c r="N40" s="69">
        <f t="shared" si="0"/>
        <v>7.471938775510204</v>
      </c>
      <c r="O40" s="69" t="s">
        <v>190</v>
      </c>
    </row>
    <row r="41" spans="1:15" ht="12.75">
      <c r="A41" s="233" t="s">
        <v>482</v>
      </c>
      <c r="B41" s="74" t="s">
        <v>452</v>
      </c>
      <c r="C41" s="164" t="s">
        <v>449</v>
      </c>
      <c r="D41" s="78">
        <v>84</v>
      </c>
      <c r="E41" s="77">
        <v>0</v>
      </c>
      <c r="F41" s="77">
        <v>0</v>
      </c>
      <c r="G41" s="69" t="str">
        <f>IF(E41=0,"--",100*(F41/E41-1))</f>
        <v>--</v>
      </c>
      <c r="H41" s="77">
        <v>428</v>
      </c>
      <c r="I41" s="77">
        <v>0</v>
      </c>
      <c r="J41" s="77">
        <v>0</v>
      </c>
      <c r="K41" s="69" t="str">
        <f>IF(I41=0,"--",100*(J41/I41-1))</f>
        <v>--</v>
      </c>
      <c r="L41" s="69">
        <f aca="true" t="shared" si="7" ref="L41:M43">IF(D41=0,"--",H41/D41)</f>
        <v>5.095238095238095</v>
      </c>
      <c r="M41" s="69" t="str">
        <f t="shared" si="7"/>
        <v>--</v>
      </c>
      <c r="N41" s="69" t="str">
        <f t="shared" si="0"/>
        <v>--</v>
      </c>
      <c r="O41" s="69" t="s">
        <v>190</v>
      </c>
    </row>
    <row r="42" spans="1:15" ht="12.75">
      <c r="A42" s="233"/>
      <c r="B42" s="74" t="s">
        <v>453</v>
      </c>
      <c r="C42" s="164" t="s">
        <v>450</v>
      </c>
      <c r="D42" s="77">
        <v>1618</v>
      </c>
      <c r="E42" s="77">
        <v>1618</v>
      </c>
      <c r="F42" s="77">
        <v>0</v>
      </c>
      <c r="G42" s="69">
        <f>IF(E42=0,"--",100*(F42/E42-1))</f>
        <v>-100</v>
      </c>
      <c r="H42" s="77">
        <v>16088</v>
      </c>
      <c r="I42" s="77">
        <v>16088</v>
      </c>
      <c r="J42" s="77">
        <v>0</v>
      </c>
      <c r="K42" s="69">
        <f>IF(I42=0,"--",100*(J42/I42-1))</f>
        <v>-100</v>
      </c>
      <c r="L42" s="69">
        <f t="shared" si="7"/>
        <v>9.943139678615575</v>
      </c>
      <c r="M42" s="69">
        <f t="shared" si="7"/>
        <v>9.943139678615575</v>
      </c>
      <c r="N42" s="69" t="str">
        <f t="shared" si="0"/>
        <v>--</v>
      </c>
      <c r="O42" s="69" t="s">
        <v>190</v>
      </c>
    </row>
    <row r="43" spans="1:15" ht="12.75">
      <c r="A43" s="233"/>
      <c r="B43" s="74" t="s">
        <v>409</v>
      </c>
      <c r="C43" s="164" t="s">
        <v>451</v>
      </c>
      <c r="D43" s="77">
        <v>1000</v>
      </c>
      <c r="E43" s="77">
        <v>1000</v>
      </c>
      <c r="F43" s="84">
        <v>1304</v>
      </c>
      <c r="G43" s="69">
        <f>IF(E43=0,"--",100*(F43/E43-1))</f>
        <v>30.400000000000006</v>
      </c>
      <c r="H43" s="77">
        <v>16225</v>
      </c>
      <c r="I43" s="77">
        <v>16225</v>
      </c>
      <c r="J43" s="84">
        <v>39946</v>
      </c>
      <c r="K43" s="69">
        <f>IF(I43=0,"--",100*(J43/I43-1))</f>
        <v>146.20030816640988</v>
      </c>
      <c r="L43" s="69">
        <f t="shared" si="7"/>
        <v>16.225</v>
      </c>
      <c r="M43" s="69">
        <f t="shared" si="7"/>
        <v>16.225</v>
      </c>
      <c r="N43" s="69">
        <f t="shared" si="0"/>
        <v>30.633435582822084</v>
      </c>
      <c r="O43" s="69">
        <f>100*(N43/M43-1)</f>
        <v>88.80391730552901</v>
      </c>
    </row>
    <row r="44" spans="1:15" ht="15" customHeight="1">
      <c r="A44" s="272" t="s">
        <v>454</v>
      </c>
      <c r="B44" s="100" t="s">
        <v>157</v>
      </c>
      <c r="C44" s="164" t="s">
        <v>455</v>
      </c>
      <c r="D44" s="77" t="s">
        <v>190</v>
      </c>
      <c r="E44" s="77" t="s">
        <v>190</v>
      </c>
      <c r="F44" s="77">
        <v>2545</v>
      </c>
      <c r="G44" s="69" t="s">
        <v>190</v>
      </c>
      <c r="H44" s="77" t="s">
        <v>190</v>
      </c>
      <c r="I44" s="77" t="s">
        <v>190</v>
      </c>
      <c r="J44" s="77">
        <v>11790</v>
      </c>
      <c r="K44" s="69" t="s">
        <v>190</v>
      </c>
      <c r="L44" s="69" t="s">
        <v>190</v>
      </c>
      <c r="M44" s="69" t="s">
        <v>190</v>
      </c>
      <c r="N44" s="69">
        <f>IF(F44=0,"--",J44/F44)</f>
        <v>4.632612966601179</v>
      </c>
      <c r="O44" s="69" t="s">
        <v>190</v>
      </c>
    </row>
    <row r="45" spans="1:15" ht="15" customHeight="1">
      <c r="A45" s="274"/>
      <c r="B45" s="166" t="s">
        <v>164</v>
      </c>
      <c r="C45" s="164">
        <v>7129069</v>
      </c>
      <c r="D45" s="77" t="s">
        <v>190</v>
      </c>
      <c r="E45" s="77" t="s">
        <v>190</v>
      </c>
      <c r="F45" s="77">
        <v>1619</v>
      </c>
      <c r="G45" s="69" t="s">
        <v>190</v>
      </c>
      <c r="H45" s="77" t="s">
        <v>190</v>
      </c>
      <c r="I45" s="77" t="s">
        <v>190</v>
      </c>
      <c r="J45" s="77">
        <v>38739</v>
      </c>
      <c r="K45" s="69" t="s">
        <v>190</v>
      </c>
      <c r="L45" s="69" t="s">
        <v>190</v>
      </c>
      <c r="M45" s="69" t="s">
        <v>190</v>
      </c>
      <c r="N45" s="69">
        <f>IF(F45=0,"--",J45/F45)</f>
        <v>23.927733168622606</v>
      </c>
      <c r="O45" s="69" t="s">
        <v>190</v>
      </c>
    </row>
    <row r="46" spans="1:15" ht="15" customHeight="1">
      <c r="A46" s="230" t="s">
        <v>186</v>
      </c>
      <c r="B46" s="231"/>
      <c r="C46" s="75" t="s">
        <v>345</v>
      </c>
      <c r="D46" s="77" t="s">
        <v>190</v>
      </c>
      <c r="E46" s="77" t="s">
        <v>190</v>
      </c>
      <c r="F46" s="77">
        <v>1350</v>
      </c>
      <c r="G46" s="69" t="s">
        <v>190</v>
      </c>
      <c r="H46" s="77" t="s">
        <v>190</v>
      </c>
      <c r="I46" s="77" t="s">
        <v>190</v>
      </c>
      <c r="J46" s="77">
        <v>37395</v>
      </c>
      <c r="K46" s="69" t="s">
        <v>190</v>
      </c>
      <c r="L46" s="69" t="s">
        <v>190</v>
      </c>
      <c r="M46" s="69" t="s">
        <v>190</v>
      </c>
      <c r="N46" s="69">
        <f t="shared" si="0"/>
        <v>27.7</v>
      </c>
      <c r="O46" s="69" t="s">
        <v>190</v>
      </c>
    </row>
    <row r="47" spans="1:15" ht="12.75">
      <c r="A47" s="272" t="s">
        <v>88</v>
      </c>
      <c r="B47" s="166" t="s">
        <v>457</v>
      </c>
      <c r="C47" s="164" t="s">
        <v>324</v>
      </c>
      <c r="D47" s="78">
        <v>6040</v>
      </c>
      <c r="E47" s="77">
        <v>512</v>
      </c>
      <c r="F47" s="77">
        <v>16</v>
      </c>
      <c r="G47" s="69">
        <f>IF(E47=0,"--",100*(F47/E47-1))</f>
        <v>-96.875</v>
      </c>
      <c r="H47" s="77">
        <v>105506</v>
      </c>
      <c r="I47" s="77">
        <v>10219</v>
      </c>
      <c r="J47" s="77">
        <v>289</v>
      </c>
      <c r="K47" s="69">
        <f>IF(I47=0,"--",100*(J47/I47-1))</f>
        <v>-97.17193463156865</v>
      </c>
      <c r="L47" s="69">
        <f aca="true" t="shared" si="8" ref="L47:N49">IF(D47=0,"--",H47/D47)</f>
        <v>17.467880794701987</v>
      </c>
      <c r="M47" s="69">
        <f t="shared" si="8"/>
        <v>19.958984375</v>
      </c>
      <c r="N47" s="69">
        <f t="shared" si="8"/>
        <v>18.0625</v>
      </c>
      <c r="O47" s="69">
        <f>100*(N47/M47-1)</f>
        <v>-9.501908210196696</v>
      </c>
    </row>
    <row r="48" spans="1:15" ht="15" customHeight="1">
      <c r="A48" s="273"/>
      <c r="B48" s="100" t="s">
        <v>312</v>
      </c>
      <c r="C48" s="176" t="s">
        <v>303</v>
      </c>
      <c r="D48" s="77">
        <v>7482</v>
      </c>
      <c r="E48" s="77">
        <v>5564</v>
      </c>
      <c r="F48" s="77">
        <v>770</v>
      </c>
      <c r="G48" s="69">
        <f>IF(E48=0,"--",100*(F48/E48-1))</f>
        <v>-86.16103522645578</v>
      </c>
      <c r="H48" s="77">
        <v>266105</v>
      </c>
      <c r="I48" s="77">
        <v>227882</v>
      </c>
      <c r="J48" s="77">
        <v>29234</v>
      </c>
      <c r="K48" s="69">
        <f>IF(I48=0,"--",100*(J48/I48-1))</f>
        <v>-87.17143082823566</v>
      </c>
      <c r="L48" s="69">
        <f t="shared" si="8"/>
        <v>35.5660251269714</v>
      </c>
      <c r="M48" s="69">
        <f t="shared" si="8"/>
        <v>40.95650611071172</v>
      </c>
      <c r="N48" s="69">
        <f t="shared" si="8"/>
        <v>37.96623376623376</v>
      </c>
      <c r="O48" s="69">
        <f>100*(N48/M48-1)</f>
        <v>-7.301092374419815</v>
      </c>
    </row>
    <row r="49" spans="1:15" ht="12.75">
      <c r="A49" s="274"/>
      <c r="B49" s="166" t="s">
        <v>458</v>
      </c>
      <c r="C49" s="164" t="s">
        <v>325</v>
      </c>
      <c r="D49" s="78">
        <v>3975</v>
      </c>
      <c r="E49" s="77">
        <v>2893</v>
      </c>
      <c r="F49" s="76">
        <v>0</v>
      </c>
      <c r="G49" s="69">
        <f>IF(E49=0,"--",100*(F49/E49-1))</f>
        <v>-100</v>
      </c>
      <c r="H49" s="77">
        <v>46530</v>
      </c>
      <c r="I49" s="77">
        <v>18933</v>
      </c>
      <c r="J49" s="76">
        <v>0</v>
      </c>
      <c r="K49" s="69">
        <f>IF(I49=0,"--",100*(J49/I49-1))</f>
        <v>-100</v>
      </c>
      <c r="L49" s="69">
        <f t="shared" si="8"/>
        <v>11.705660377358491</v>
      </c>
      <c r="M49" s="69">
        <f t="shared" si="8"/>
        <v>6.544417559626685</v>
      </c>
      <c r="N49" s="69" t="str">
        <f t="shared" si="8"/>
        <v>--</v>
      </c>
      <c r="O49" s="69" t="s">
        <v>190</v>
      </c>
    </row>
    <row r="50" spans="1:15" ht="15" customHeight="1">
      <c r="A50" s="229" t="s">
        <v>92</v>
      </c>
      <c r="B50" s="229"/>
      <c r="C50" s="113" t="s">
        <v>352</v>
      </c>
      <c r="D50" s="76">
        <v>52241</v>
      </c>
      <c r="E50" s="76">
        <v>0</v>
      </c>
      <c r="F50" s="76">
        <v>3726</v>
      </c>
      <c r="G50" s="69" t="str">
        <f>IF(E50=0,"--",100*(F50/E50-1))</f>
        <v>--</v>
      </c>
      <c r="H50" s="76">
        <v>258585</v>
      </c>
      <c r="I50" s="76">
        <v>49</v>
      </c>
      <c r="J50" s="76">
        <v>22497</v>
      </c>
      <c r="K50" s="69">
        <f>IF(I50=0,"--",100*(J50/I50-1))</f>
        <v>45812.24489795918</v>
      </c>
      <c r="L50" s="69">
        <f>IF(D50=0,"--",H50/D50)</f>
        <v>4.949847820677246</v>
      </c>
      <c r="M50" s="69" t="str">
        <f>IF(E50=0,"--",I50/E50)</f>
        <v>--</v>
      </c>
      <c r="N50" s="69">
        <f t="shared" si="0"/>
        <v>6.037842190016103</v>
      </c>
      <c r="O50" s="69" t="s">
        <v>190</v>
      </c>
    </row>
    <row r="51" spans="1:15" ht="15" customHeight="1">
      <c r="A51" s="229" t="s">
        <v>348</v>
      </c>
      <c r="B51" s="229"/>
      <c r="C51" s="113" t="s">
        <v>349</v>
      </c>
      <c r="D51" s="78">
        <v>4</v>
      </c>
      <c r="E51" s="77">
        <v>4</v>
      </c>
      <c r="F51" s="76">
        <v>3000</v>
      </c>
      <c r="G51" s="69">
        <f>IF(E51=0,"--",100*(F51/E51-1))</f>
        <v>74900</v>
      </c>
      <c r="H51" s="77">
        <v>85</v>
      </c>
      <c r="I51" s="77">
        <v>85</v>
      </c>
      <c r="J51" s="76">
        <v>17502</v>
      </c>
      <c r="K51" s="69">
        <f>IF(I51=0,"--",100*(J51/I51-1))</f>
        <v>20490.58823529412</v>
      </c>
      <c r="L51" s="69">
        <f>IF(D51=0,"--",H51/D51)</f>
        <v>21.25</v>
      </c>
      <c r="M51" s="69">
        <f>IF(E51=0,"--",I51/E51)</f>
        <v>21.25</v>
      </c>
      <c r="N51" s="69">
        <f>IF(F51=0,"--",J51/F51)</f>
        <v>5.834</v>
      </c>
      <c r="O51" s="69">
        <f>100*(N51/M51-1)</f>
        <v>-72.54588235294118</v>
      </c>
    </row>
    <row r="52" spans="1:15" ht="15" customHeight="1">
      <c r="A52" s="229" t="s">
        <v>168</v>
      </c>
      <c r="B52" s="229"/>
      <c r="C52" s="113" t="s">
        <v>331</v>
      </c>
      <c r="D52" s="77" t="s">
        <v>190</v>
      </c>
      <c r="E52" s="77" t="s">
        <v>190</v>
      </c>
      <c r="F52" s="77">
        <v>228</v>
      </c>
      <c r="G52" s="69" t="s">
        <v>190</v>
      </c>
      <c r="H52" s="77" t="s">
        <v>190</v>
      </c>
      <c r="I52" s="77" t="s">
        <v>190</v>
      </c>
      <c r="J52" s="77">
        <v>1124</v>
      </c>
      <c r="K52" s="69" t="s">
        <v>190</v>
      </c>
      <c r="L52" s="69" t="s">
        <v>190</v>
      </c>
      <c r="M52" s="69" t="s">
        <v>190</v>
      </c>
      <c r="N52" s="69">
        <f t="shared" si="0"/>
        <v>4.9298245614035086</v>
      </c>
      <c r="O52" s="69" t="s">
        <v>190</v>
      </c>
    </row>
    <row r="53" spans="1:15" ht="15" customHeight="1">
      <c r="A53" s="229" t="s">
        <v>91</v>
      </c>
      <c r="B53" s="229"/>
      <c r="C53" s="113" t="s">
        <v>353</v>
      </c>
      <c r="D53" s="76">
        <v>349</v>
      </c>
      <c r="E53" s="76">
        <v>99</v>
      </c>
      <c r="F53" s="76">
        <v>0</v>
      </c>
      <c r="G53" s="69">
        <f>IF(E53=0,"--",100*(F53/E53-1))</f>
        <v>-100</v>
      </c>
      <c r="H53" s="76">
        <v>3084</v>
      </c>
      <c r="I53" s="76">
        <v>853</v>
      </c>
      <c r="J53" s="76">
        <v>0</v>
      </c>
      <c r="K53" s="69">
        <f>IF(I53=0,"--",100*(J53/I53-1))</f>
        <v>-100</v>
      </c>
      <c r="L53" s="69">
        <f aca="true" t="shared" si="9" ref="L53:M55">IF(D53=0,"--",H53/D53)</f>
        <v>8.836676217765042</v>
      </c>
      <c r="M53" s="69">
        <f t="shared" si="9"/>
        <v>8.616161616161616</v>
      </c>
      <c r="N53" s="69" t="str">
        <f t="shared" si="0"/>
        <v>--</v>
      </c>
      <c r="O53" s="69" t="s">
        <v>190</v>
      </c>
    </row>
    <row r="54" spans="1:15" ht="15" customHeight="1">
      <c r="A54" s="229" t="s">
        <v>477</v>
      </c>
      <c r="B54" s="229"/>
      <c r="C54" s="113" t="s">
        <v>456</v>
      </c>
      <c r="D54" s="76">
        <v>50</v>
      </c>
      <c r="E54" s="76">
        <v>50</v>
      </c>
      <c r="F54" s="76">
        <v>0</v>
      </c>
      <c r="G54" s="69">
        <f>IF(E54=0,"--",100*(F54/E54-1))</f>
        <v>-100</v>
      </c>
      <c r="H54" s="76">
        <v>614</v>
      </c>
      <c r="I54" s="76">
        <v>614</v>
      </c>
      <c r="J54" s="76">
        <v>0</v>
      </c>
      <c r="K54" s="69">
        <f>IF(I54=0,"--",100*(J54/I54-1))</f>
        <v>-100</v>
      </c>
      <c r="L54" s="69">
        <f t="shared" si="9"/>
        <v>12.28</v>
      </c>
      <c r="M54" s="69">
        <f t="shared" si="9"/>
        <v>12.28</v>
      </c>
      <c r="N54" s="69" t="str">
        <f t="shared" si="0"/>
        <v>--</v>
      </c>
      <c r="O54" s="69" t="s">
        <v>190</v>
      </c>
    </row>
    <row r="55" spans="1:15" ht="12.75">
      <c r="A55" s="264" t="s">
        <v>41</v>
      </c>
      <c r="B55" s="264"/>
      <c r="C55" s="229"/>
      <c r="D55" s="76">
        <f>SUM(D4,D7,D8,D11,D18:D22,D25:D26,D29,D32:D34,D37:D54,)</f>
        <v>7411370</v>
      </c>
      <c r="E55" s="76">
        <f>SUM(E4,E7,E8,E11,E18:E22,E25:E26,E29,E32:E34,E37:E54,)</f>
        <v>2586578</v>
      </c>
      <c r="F55" s="76">
        <f>SUM(F4,F7,F8,F11,F18:F22,F25:F26,F29,F32:F34,F37:F54,)</f>
        <v>2904014</v>
      </c>
      <c r="G55" s="69">
        <f>IF(E55=0,"--",100*(F55/E55-1))</f>
        <v>12.27243098796944</v>
      </c>
      <c r="H55" s="76">
        <f>SUM(H4,H7,H8,H11,H18:H22,H25:H26,H29,H32:H34,H37:H54,)</f>
        <v>19014422</v>
      </c>
      <c r="I55" s="76">
        <f>SUM(I4,I7,I8,I11,I18:I22,I25:I26,I29,I32:I34,I37:I54,)</f>
        <v>5714843</v>
      </c>
      <c r="J55" s="76">
        <f>SUM(J4,J7,J8,J11,J18:J22,J25:J26,J29,J32:J34,J37:J54,)</f>
        <v>6863011</v>
      </c>
      <c r="K55" s="69">
        <f>IF(I55=0,"--",100*(J55/I55-1))</f>
        <v>20.09098062711434</v>
      </c>
      <c r="L55" s="69">
        <f t="shared" si="9"/>
        <v>2.5655745159127124</v>
      </c>
      <c r="M55" s="69">
        <f t="shared" si="9"/>
        <v>2.2094222559690833</v>
      </c>
      <c r="N55" s="69">
        <f t="shared" si="0"/>
        <v>2.3632844056536917</v>
      </c>
      <c r="O55" s="69">
        <f>100*(N55/M55-1)</f>
        <v>6.9639087444207215</v>
      </c>
    </row>
    <row r="56" spans="1:15" ht="12.75">
      <c r="A56" s="228" t="s">
        <v>150</v>
      </c>
      <c r="B56" s="228"/>
      <c r="C56" s="228"/>
      <c r="D56" s="228"/>
      <c r="E56" s="228"/>
      <c r="F56" s="228"/>
      <c r="G56" s="228"/>
      <c r="H56" s="228"/>
      <c r="I56" s="228"/>
      <c r="J56" s="228"/>
      <c r="K56" s="228"/>
      <c r="L56" s="228"/>
      <c r="M56" s="228"/>
      <c r="N56" s="228"/>
      <c r="O56" s="228"/>
    </row>
  </sheetData>
  <sheetProtection/>
  <mergeCells count="33">
    <mergeCell ref="A52:B52"/>
    <mergeCell ref="A53:B53"/>
    <mergeCell ref="A41:A43"/>
    <mergeCell ref="A46:B46"/>
    <mergeCell ref="A29:A31"/>
    <mergeCell ref="A50:B50"/>
    <mergeCell ref="A44:A45"/>
    <mergeCell ref="A56:O56"/>
    <mergeCell ref="A1:O1"/>
    <mergeCell ref="C2:C3"/>
    <mergeCell ref="D2:G2"/>
    <mergeCell ref="H2:K2"/>
    <mergeCell ref="L2:O2"/>
    <mergeCell ref="A55:C55"/>
    <mergeCell ref="A18:B18"/>
    <mergeCell ref="A20:B20"/>
    <mergeCell ref="A22:A24"/>
    <mergeCell ref="A21:B21"/>
    <mergeCell ref="A11:A17"/>
    <mergeCell ref="A25:B25"/>
    <mergeCell ref="A26:A28"/>
    <mergeCell ref="A32:A33"/>
    <mergeCell ref="A37:A39"/>
    <mergeCell ref="A54:B54"/>
    <mergeCell ref="A51:B51"/>
    <mergeCell ref="A47:A49"/>
    <mergeCell ref="A2:B3"/>
    <mergeCell ref="A4:A6"/>
    <mergeCell ref="A7:B7"/>
    <mergeCell ref="A8:A10"/>
    <mergeCell ref="A19:B19"/>
    <mergeCell ref="A34:A36"/>
    <mergeCell ref="A40:B40"/>
  </mergeCells>
  <printOptions/>
  <pageMargins left="0.7086614173228347" right="0.7086614173228347" top="0.7480314960629921" bottom="0.7480314960629921" header="0.31496062992125984" footer="0.31496062992125984"/>
  <pageSetup fitToHeight="1" fitToWidth="1" horizontalDpi="600" verticalDpi="600" orientation="landscape" scale="54" r:id="rId2"/>
  <headerFooter>
    <oddFooter>&amp;C&amp;P</oddFooter>
  </headerFooter>
  <ignoredErrors>
    <ignoredError sqref="J21:J34 F12:F34 F4:J10 F11 H11:J11 D55:F55 H55:J55" formulaRange="1"/>
    <ignoredError sqref="C4:C10 C40:C42 C52:C54 C43 C50 C46 C44:C45 C47:C49 C51 C32:C39 C22:C28 C19:C20 C12:C18 C21 C29:C31" numberStoredAsText="1"/>
    <ignoredError sqref="G11 G55" formula="1" formulaRange="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4">
      <selection activeCell="L40" sqref="L40"/>
    </sheetView>
  </sheetViews>
  <sheetFormatPr defaultColWidth="11.421875" defaultRowHeight="15"/>
  <cols>
    <col min="1" max="1" width="24.7109375" style="47" customWidth="1"/>
    <col min="2" max="2" width="37.00390625" style="47" customWidth="1"/>
    <col min="3" max="3" width="9.8515625" style="64" customWidth="1"/>
    <col min="4" max="6" width="11.00390625" style="64" customWidth="1"/>
    <col min="7" max="7" width="7.8515625" style="64" customWidth="1"/>
    <col min="8" max="10" width="11.00390625" style="64" customWidth="1"/>
    <col min="11" max="11" width="7.8515625" style="64" customWidth="1"/>
    <col min="12" max="12" width="7.421875" style="64" customWidth="1"/>
    <col min="13" max="13" width="7.7109375" style="64" customWidth="1"/>
    <col min="14" max="14" width="9.28125" style="64" customWidth="1"/>
    <col min="15" max="15" width="9.57421875" style="64" customWidth="1"/>
    <col min="16" max="16384" width="11.421875" style="64" customWidth="1"/>
  </cols>
  <sheetData>
    <row r="1" spans="1:15" ht="12.75">
      <c r="A1" s="200" t="s">
        <v>108</v>
      </c>
      <c r="B1" s="201"/>
      <c r="C1" s="201"/>
      <c r="D1" s="201"/>
      <c r="E1" s="201"/>
      <c r="F1" s="201"/>
      <c r="G1" s="201"/>
      <c r="H1" s="201"/>
      <c r="I1" s="201"/>
      <c r="J1" s="201"/>
      <c r="K1" s="201"/>
      <c r="L1" s="201"/>
      <c r="M1" s="201"/>
      <c r="N1" s="201"/>
      <c r="O1" s="202"/>
    </row>
    <row r="2" spans="1:15" ht="12.75">
      <c r="A2" s="210" t="s">
        <v>45</v>
      </c>
      <c r="B2" s="102"/>
      <c r="C2" s="235" t="s">
        <v>46</v>
      </c>
      <c r="D2" s="236" t="s">
        <v>34</v>
      </c>
      <c r="E2" s="236"/>
      <c r="F2" s="236"/>
      <c r="G2" s="236"/>
      <c r="H2" s="236" t="s">
        <v>43</v>
      </c>
      <c r="I2" s="236"/>
      <c r="J2" s="236"/>
      <c r="K2" s="236"/>
      <c r="L2" s="236" t="s">
        <v>47</v>
      </c>
      <c r="M2" s="236"/>
      <c r="N2" s="236"/>
      <c r="O2" s="236"/>
    </row>
    <row r="3" spans="1:15" ht="25.5">
      <c r="A3" s="232"/>
      <c r="B3" s="102"/>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2.75">
      <c r="A4" s="222" t="s">
        <v>93</v>
      </c>
      <c r="B4" s="227"/>
      <c r="C4" s="187" t="s">
        <v>172</v>
      </c>
      <c r="D4" s="76">
        <v>1348284</v>
      </c>
      <c r="E4" s="76">
        <v>433619</v>
      </c>
      <c r="F4" s="76">
        <v>489880</v>
      </c>
      <c r="G4" s="69">
        <f>IF(E4=0,"--",100*(F4/E4-1))</f>
        <v>12.974754335026839</v>
      </c>
      <c r="H4" s="76">
        <v>3011400</v>
      </c>
      <c r="I4" s="76">
        <v>1001449</v>
      </c>
      <c r="J4" s="76">
        <v>1390407</v>
      </c>
      <c r="K4" s="69">
        <f>IF(I4=0,"--",100*(J4/I4-1))</f>
        <v>38.83952153329826</v>
      </c>
      <c r="L4" s="69">
        <f aca="true" t="shared" si="0" ref="L4:N7">IF(D4=0,"--",H4/D4)</f>
        <v>2.233505700579403</v>
      </c>
      <c r="M4" s="69">
        <f t="shared" si="0"/>
        <v>2.309513651385202</v>
      </c>
      <c r="N4" s="69">
        <f t="shared" si="0"/>
        <v>2.838260390299665</v>
      </c>
      <c r="O4" s="69">
        <f>100*(N4/M4-1)</f>
        <v>22.89428939280487</v>
      </c>
    </row>
    <row r="5" spans="1:15" ht="15" customHeight="1">
      <c r="A5" s="219" t="s">
        <v>392</v>
      </c>
      <c r="B5" s="101" t="s">
        <v>393</v>
      </c>
      <c r="C5" s="187">
        <v>15119000</v>
      </c>
      <c r="D5" s="76">
        <v>1576346</v>
      </c>
      <c r="E5" s="76">
        <v>526324</v>
      </c>
      <c r="F5" s="76">
        <v>287930</v>
      </c>
      <c r="G5" s="69">
        <f>IF(E5=0,"--",100*(F5/E5-1))</f>
        <v>-45.294153411206786</v>
      </c>
      <c r="H5" s="76">
        <v>2396520</v>
      </c>
      <c r="I5" s="76">
        <v>842907</v>
      </c>
      <c r="J5" s="76">
        <v>397625</v>
      </c>
      <c r="K5" s="69">
        <f aca="true" t="shared" si="1" ref="K5:K26">IF(I5=0,"--",100*(J5/I5-1))</f>
        <v>-52.826942948628975</v>
      </c>
      <c r="L5" s="69">
        <f t="shared" si="0"/>
        <v>1.5203007461559834</v>
      </c>
      <c r="M5" s="69">
        <f t="shared" si="0"/>
        <v>1.6014983166262606</v>
      </c>
      <c r="N5" s="69">
        <f t="shared" si="0"/>
        <v>1.380978015489876</v>
      </c>
      <c r="O5" s="69">
        <f aca="true" t="shared" si="2" ref="O5:O26">100*(N5/M5-1)</f>
        <v>-13.769624285396432</v>
      </c>
    </row>
    <row r="6" spans="1:15" ht="12.75">
      <c r="A6" s="220"/>
      <c r="B6" s="101" t="s">
        <v>396</v>
      </c>
      <c r="C6" s="187" t="s">
        <v>178</v>
      </c>
      <c r="D6" s="76">
        <v>25000</v>
      </c>
      <c r="E6" s="76">
        <v>25000</v>
      </c>
      <c r="F6" s="76">
        <v>0</v>
      </c>
      <c r="G6" s="69">
        <f>IF(E6=0,"--",100*(F6/E6-1))</f>
        <v>-100</v>
      </c>
      <c r="H6" s="76">
        <v>46837</v>
      </c>
      <c r="I6" s="76">
        <v>46837</v>
      </c>
      <c r="J6" s="76">
        <v>0</v>
      </c>
      <c r="K6" s="69">
        <f t="shared" si="1"/>
        <v>-100</v>
      </c>
      <c r="L6" s="69">
        <f t="shared" si="0"/>
        <v>1.87348</v>
      </c>
      <c r="M6" s="69">
        <f t="shared" si="0"/>
        <v>1.87348</v>
      </c>
      <c r="N6" s="69" t="str">
        <f t="shared" si="0"/>
        <v>--</v>
      </c>
      <c r="O6" s="69" t="s">
        <v>190</v>
      </c>
    </row>
    <row r="7" spans="1:15" ht="12.75">
      <c r="A7" s="221"/>
      <c r="B7" s="129" t="s">
        <v>391</v>
      </c>
      <c r="C7" s="187">
        <v>15132900</v>
      </c>
      <c r="D7" s="76">
        <v>225433</v>
      </c>
      <c r="E7" s="76">
        <v>31513</v>
      </c>
      <c r="F7" s="76">
        <v>130302</v>
      </c>
      <c r="G7" s="69">
        <f>IF(E7=0,"--",100*(F7/E7-1))</f>
        <v>313.4864976358963</v>
      </c>
      <c r="H7" s="76">
        <v>599683</v>
      </c>
      <c r="I7" s="76">
        <v>79077</v>
      </c>
      <c r="J7" s="76">
        <v>203003</v>
      </c>
      <c r="K7" s="69">
        <f t="shared" si="1"/>
        <v>156.71560630777597</v>
      </c>
      <c r="L7" s="69">
        <f t="shared" si="0"/>
        <v>2.6601384890410897</v>
      </c>
      <c r="M7" s="69">
        <f t="shared" si="0"/>
        <v>2.5093453495382856</v>
      </c>
      <c r="N7" s="69">
        <f t="shared" si="0"/>
        <v>1.557942318613682</v>
      </c>
      <c r="O7" s="69">
        <f t="shared" si="2"/>
        <v>-37.91439193890389</v>
      </c>
    </row>
    <row r="8" spans="1:15" ht="12.75">
      <c r="A8" s="219" t="s">
        <v>358</v>
      </c>
      <c r="B8" s="74" t="s">
        <v>41</v>
      </c>
      <c r="C8" s="187">
        <v>15091000</v>
      </c>
      <c r="D8" s="76">
        <v>694812</v>
      </c>
      <c r="E8" s="76">
        <v>197421</v>
      </c>
      <c r="F8" s="76">
        <f>SUM(F9:F12)</f>
        <v>219808</v>
      </c>
      <c r="G8" s="69">
        <f>IF(E8=0,"--",100*(F8/E8-1))</f>
        <v>11.33972576372322</v>
      </c>
      <c r="H8" s="76">
        <v>2522396</v>
      </c>
      <c r="I8" s="76">
        <v>772922</v>
      </c>
      <c r="J8" s="76">
        <f>SUM(J9:J12)</f>
        <v>725562</v>
      </c>
      <c r="K8" s="69">
        <f t="shared" si="1"/>
        <v>-6.1273970724083355</v>
      </c>
      <c r="L8" s="69">
        <f aca="true" t="shared" si="3" ref="L8:L26">IF(D8=0,"--",H8/D8)</f>
        <v>3.630328779583542</v>
      </c>
      <c r="M8" s="69">
        <f aca="true" t="shared" si="4" ref="M8:M26">IF(E8=0,"--",I8/E8)</f>
        <v>3.9150951519848447</v>
      </c>
      <c r="N8" s="69">
        <f aca="true" t="shared" si="5" ref="N8:N26">IF(F8=0,"--",J8/F8)</f>
        <v>3.300889867520745</v>
      </c>
      <c r="O8" s="69">
        <f t="shared" si="2"/>
        <v>-15.68813172146568</v>
      </c>
    </row>
    <row r="9" spans="1:15" ht="12.75" customHeight="1">
      <c r="A9" s="220"/>
      <c r="B9" s="74" t="s">
        <v>181</v>
      </c>
      <c r="C9" s="187">
        <v>15091011</v>
      </c>
      <c r="D9" s="77" t="s">
        <v>190</v>
      </c>
      <c r="E9" s="77" t="s">
        <v>190</v>
      </c>
      <c r="F9" s="76">
        <v>62811</v>
      </c>
      <c r="G9" s="69" t="s">
        <v>190</v>
      </c>
      <c r="H9" s="69" t="s">
        <v>190</v>
      </c>
      <c r="I9" s="69" t="s">
        <v>190</v>
      </c>
      <c r="J9" s="76">
        <v>256238</v>
      </c>
      <c r="K9" s="69" t="s">
        <v>190</v>
      </c>
      <c r="L9" s="69" t="s">
        <v>190</v>
      </c>
      <c r="M9" s="69" t="s">
        <v>190</v>
      </c>
      <c r="N9" s="69">
        <f t="shared" si="5"/>
        <v>4.079508366368948</v>
      </c>
      <c r="O9" s="69" t="s">
        <v>190</v>
      </c>
    </row>
    <row r="10" spans="1:15" ht="12.75">
      <c r="A10" s="220"/>
      <c r="B10" s="74" t="s">
        <v>183</v>
      </c>
      <c r="C10" s="187">
        <v>15091019</v>
      </c>
      <c r="D10" s="77" t="s">
        <v>190</v>
      </c>
      <c r="E10" s="77" t="s">
        <v>190</v>
      </c>
      <c r="F10" s="76">
        <v>31804</v>
      </c>
      <c r="G10" s="69" t="s">
        <v>190</v>
      </c>
      <c r="H10" s="69" t="s">
        <v>190</v>
      </c>
      <c r="I10" s="69" t="s">
        <v>190</v>
      </c>
      <c r="J10" s="76">
        <v>74796</v>
      </c>
      <c r="K10" s="69" t="s">
        <v>190</v>
      </c>
      <c r="L10" s="69" t="s">
        <v>190</v>
      </c>
      <c r="M10" s="69" t="s">
        <v>190</v>
      </c>
      <c r="N10" s="69">
        <f t="shared" si="5"/>
        <v>2.3517796503584454</v>
      </c>
      <c r="O10" s="69" t="s">
        <v>190</v>
      </c>
    </row>
    <row r="11" spans="1:15" ht="12.75" customHeight="1">
      <c r="A11" s="220"/>
      <c r="B11" s="74" t="s">
        <v>182</v>
      </c>
      <c r="C11" s="187">
        <v>15091091</v>
      </c>
      <c r="D11" s="77" t="s">
        <v>190</v>
      </c>
      <c r="E11" s="77" t="s">
        <v>190</v>
      </c>
      <c r="F11" s="76">
        <v>89825</v>
      </c>
      <c r="G11" s="69" t="s">
        <v>190</v>
      </c>
      <c r="H11" s="69" t="s">
        <v>190</v>
      </c>
      <c r="I11" s="69" t="s">
        <v>190</v>
      </c>
      <c r="J11" s="76">
        <v>299364</v>
      </c>
      <c r="K11" s="69" t="s">
        <v>190</v>
      </c>
      <c r="L11" s="69" t="s">
        <v>190</v>
      </c>
      <c r="M11" s="69" t="s">
        <v>190</v>
      </c>
      <c r="N11" s="69">
        <f t="shared" si="5"/>
        <v>3.33274700807125</v>
      </c>
      <c r="O11" s="69" t="s">
        <v>190</v>
      </c>
    </row>
    <row r="12" spans="1:15" ht="12.75" customHeight="1">
      <c r="A12" s="221"/>
      <c r="B12" s="74" t="s">
        <v>169</v>
      </c>
      <c r="C12" s="187">
        <v>15091099</v>
      </c>
      <c r="D12" s="77" t="s">
        <v>190</v>
      </c>
      <c r="E12" s="77" t="s">
        <v>190</v>
      </c>
      <c r="F12" s="76">
        <v>35368</v>
      </c>
      <c r="G12" s="69" t="s">
        <v>190</v>
      </c>
      <c r="H12" s="69" t="s">
        <v>190</v>
      </c>
      <c r="I12" s="69" t="s">
        <v>190</v>
      </c>
      <c r="J12" s="76">
        <v>95164</v>
      </c>
      <c r="K12" s="69" t="s">
        <v>190</v>
      </c>
      <c r="L12" s="69" t="s">
        <v>190</v>
      </c>
      <c r="M12" s="69" t="s">
        <v>190</v>
      </c>
      <c r="N12" s="69">
        <f t="shared" si="5"/>
        <v>2.6906808414385885</v>
      </c>
      <c r="O12" s="69" t="s">
        <v>190</v>
      </c>
    </row>
    <row r="13" spans="1:15" ht="12.75">
      <c r="A13" s="101" t="s">
        <v>94</v>
      </c>
      <c r="B13" s="101"/>
      <c r="C13" s="187">
        <v>33011900</v>
      </c>
      <c r="D13" s="76">
        <v>8758</v>
      </c>
      <c r="E13" s="76">
        <v>2410</v>
      </c>
      <c r="F13" s="76">
        <v>4095</v>
      </c>
      <c r="G13" s="69">
        <f>IF(E13=0,"--",100*(F13/E13-1))</f>
        <v>69.91701244813278</v>
      </c>
      <c r="H13" s="76">
        <v>714864</v>
      </c>
      <c r="I13" s="76">
        <v>194021</v>
      </c>
      <c r="J13" s="76">
        <v>253279</v>
      </c>
      <c r="K13" s="69">
        <f t="shared" si="1"/>
        <v>30.542054726034817</v>
      </c>
      <c r="L13" s="69">
        <f t="shared" si="3"/>
        <v>81.6241150947705</v>
      </c>
      <c r="M13" s="69">
        <f t="shared" si="4"/>
        <v>80.50663900414938</v>
      </c>
      <c r="N13" s="69">
        <f t="shared" si="5"/>
        <v>61.85079365079365</v>
      </c>
      <c r="O13" s="69">
        <f t="shared" si="2"/>
        <v>-23.173052041576593</v>
      </c>
    </row>
    <row r="14" spans="1:15" ht="12.75">
      <c r="A14" s="235" t="s">
        <v>394</v>
      </c>
      <c r="B14" s="124" t="s">
        <v>41</v>
      </c>
      <c r="C14" s="187">
        <v>15099000</v>
      </c>
      <c r="D14" s="76">
        <v>192851</v>
      </c>
      <c r="E14" s="76">
        <v>70439</v>
      </c>
      <c r="F14" s="76">
        <f>SUM(F15:F16)</f>
        <v>68011</v>
      </c>
      <c r="G14" s="69">
        <f>IF(E14=0,"--",100*(F14/E14-1))</f>
        <v>-3.446954102130917</v>
      </c>
      <c r="H14" s="76">
        <v>722430</v>
      </c>
      <c r="I14" s="76">
        <v>270511</v>
      </c>
      <c r="J14" s="76">
        <f>SUM(J15:J16)</f>
        <v>246361</v>
      </c>
      <c r="K14" s="69">
        <f t="shared" si="1"/>
        <v>-8.92754823278905</v>
      </c>
      <c r="L14" s="69">
        <f t="shared" si="3"/>
        <v>3.7460526520474358</v>
      </c>
      <c r="M14" s="69">
        <f t="shared" si="4"/>
        <v>3.8403583242237964</v>
      </c>
      <c r="N14" s="69">
        <f t="shared" si="5"/>
        <v>3.6223699107497316</v>
      </c>
      <c r="O14" s="69">
        <f t="shared" si="2"/>
        <v>-5.6762519293853675</v>
      </c>
    </row>
    <row r="15" spans="1:15" ht="12.75">
      <c r="A15" s="235"/>
      <c r="B15" s="124" t="s">
        <v>163</v>
      </c>
      <c r="C15" s="187">
        <v>15099010</v>
      </c>
      <c r="D15" s="77" t="s">
        <v>190</v>
      </c>
      <c r="E15" s="77" t="s">
        <v>190</v>
      </c>
      <c r="F15" s="77">
        <v>0</v>
      </c>
      <c r="G15" s="69" t="s">
        <v>190</v>
      </c>
      <c r="H15" s="77" t="s">
        <v>190</v>
      </c>
      <c r="I15" s="77" t="s">
        <v>190</v>
      </c>
      <c r="J15" s="77">
        <v>0</v>
      </c>
      <c r="K15" s="69" t="s">
        <v>190</v>
      </c>
      <c r="L15" s="69" t="s">
        <v>190</v>
      </c>
      <c r="M15" s="69" t="s">
        <v>190</v>
      </c>
      <c r="N15" s="69" t="str">
        <f t="shared" si="5"/>
        <v>--</v>
      </c>
      <c r="O15" s="69" t="s">
        <v>190</v>
      </c>
    </row>
    <row r="16" spans="1:15" ht="12.75">
      <c r="A16" s="235"/>
      <c r="B16" s="74" t="s">
        <v>164</v>
      </c>
      <c r="C16" s="187">
        <v>15099090</v>
      </c>
      <c r="D16" s="78" t="s">
        <v>190</v>
      </c>
      <c r="E16" s="78" t="s">
        <v>190</v>
      </c>
      <c r="F16" s="77">
        <v>68011</v>
      </c>
      <c r="G16" s="69" t="s">
        <v>190</v>
      </c>
      <c r="H16" s="78" t="s">
        <v>190</v>
      </c>
      <c r="I16" s="78" t="s">
        <v>190</v>
      </c>
      <c r="J16" s="77">
        <v>246361</v>
      </c>
      <c r="K16" s="69" t="s">
        <v>190</v>
      </c>
      <c r="L16" s="69" t="s">
        <v>190</v>
      </c>
      <c r="M16" s="69" t="s">
        <v>190</v>
      </c>
      <c r="N16" s="69">
        <f t="shared" si="5"/>
        <v>3.6223699107497316</v>
      </c>
      <c r="O16" s="69" t="s">
        <v>190</v>
      </c>
    </row>
    <row r="17" spans="1:15" ht="12.75">
      <c r="A17" s="101" t="s">
        <v>145</v>
      </c>
      <c r="B17" s="101"/>
      <c r="C17" s="187">
        <v>33011200</v>
      </c>
      <c r="D17" s="76">
        <v>57851</v>
      </c>
      <c r="E17" s="76">
        <v>30303</v>
      </c>
      <c r="F17" s="76">
        <v>19816</v>
      </c>
      <c r="G17" s="69">
        <f>IF(E17=0,"--",100*(F17/E17-1))</f>
        <v>-34.607134607134604</v>
      </c>
      <c r="H17" s="76">
        <v>680015</v>
      </c>
      <c r="I17" s="76">
        <v>299858</v>
      </c>
      <c r="J17" s="76">
        <v>206152</v>
      </c>
      <c r="K17" s="69">
        <f t="shared" si="1"/>
        <v>-31.250125059194687</v>
      </c>
      <c r="L17" s="69">
        <f t="shared" si="3"/>
        <v>11.754593697602461</v>
      </c>
      <c r="M17" s="69">
        <f t="shared" si="4"/>
        <v>9.895323895323894</v>
      </c>
      <c r="N17" s="69">
        <f t="shared" si="5"/>
        <v>10.403310456197012</v>
      </c>
      <c r="O17" s="69">
        <f t="shared" si="2"/>
        <v>5.133602156400063</v>
      </c>
    </row>
    <row r="18" spans="1:15" ht="12.75">
      <c r="A18" s="230" t="s">
        <v>483</v>
      </c>
      <c r="B18" s="231"/>
      <c r="C18" s="187">
        <v>33011300</v>
      </c>
      <c r="D18" s="76">
        <v>3791</v>
      </c>
      <c r="E18" s="76">
        <v>1483</v>
      </c>
      <c r="F18" s="76">
        <v>596</v>
      </c>
      <c r="G18" s="69">
        <f>IF(E18=0,"--",100*(F18/E18-1))</f>
        <v>-59.8111935266352</v>
      </c>
      <c r="H18" s="76">
        <v>154921</v>
      </c>
      <c r="I18" s="76">
        <v>77474</v>
      </c>
      <c r="J18" s="76">
        <v>33551</v>
      </c>
      <c r="K18" s="69">
        <f t="shared" si="1"/>
        <v>-56.69385858481555</v>
      </c>
      <c r="L18" s="69">
        <f t="shared" si="3"/>
        <v>40.865470852017935</v>
      </c>
      <c r="M18" s="69">
        <f t="shared" si="4"/>
        <v>52.241402562373565</v>
      </c>
      <c r="N18" s="69">
        <f t="shared" si="5"/>
        <v>56.29362416107382</v>
      </c>
      <c r="O18" s="69">
        <f t="shared" si="2"/>
        <v>7.7567243602659985</v>
      </c>
    </row>
    <row r="19" spans="1:15" ht="12.75">
      <c r="A19" s="219" t="s">
        <v>397</v>
      </c>
      <c r="B19" s="143" t="s">
        <v>396</v>
      </c>
      <c r="C19" s="187" t="s">
        <v>177</v>
      </c>
      <c r="D19" s="76">
        <v>39631</v>
      </c>
      <c r="E19" s="76">
        <v>0</v>
      </c>
      <c r="F19" s="76">
        <v>0</v>
      </c>
      <c r="G19" s="76">
        <v>0</v>
      </c>
      <c r="H19" s="76">
        <v>95581</v>
      </c>
      <c r="I19" s="76">
        <v>0</v>
      </c>
      <c r="J19" s="76">
        <v>0</v>
      </c>
      <c r="K19" s="69" t="str">
        <f t="shared" si="1"/>
        <v>--</v>
      </c>
      <c r="L19" s="69">
        <f t="shared" si="3"/>
        <v>2.411773611566703</v>
      </c>
      <c r="M19" s="69" t="str">
        <f t="shared" si="4"/>
        <v>--</v>
      </c>
      <c r="N19" s="69" t="str">
        <f t="shared" si="5"/>
        <v>--</v>
      </c>
      <c r="O19" s="69" t="s">
        <v>190</v>
      </c>
    </row>
    <row r="20" spans="1:15" ht="12.75">
      <c r="A20" s="221"/>
      <c r="B20" s="91" t="s">
        <v>391</v>
      </c>
      <c r="C20" s="187">
        <v>15131900</v>
      </c>
      <c r="D20" s="76">
        <v>200</v>
      </c>
      <c r="E20" s="76">
        <v>200</v>
      </c>
      <c r="F20" s="76">
        <v>3046</v>
      </c>
      <c r="G20" s="69">
        <f>IF(E20=0,"--",100*(F20/E20-1))</f>
        <v>1423</v>
      </c>
      <c r="H20" s="76">
        <v>1488</v>
      </c>
      <c r="I20" s="76">
        <v>1488</v>
      </c>
      <c r="J20" s="76">
        <v>8230</v>
      </c>
      <c r="K20" s="69">
        <f t="shared" si="1"/>
        <v>453.0913978494624</v>
      </c>
      <c r="L20" s="69">
        <f t="shared" si="3"/>
        <v>7.44</v>
      </c>
      <c r="M20" s="69">
        <f t="shared" si="4"/>
        <v>7.44</v>
      </c>
      <c r="N20" s="69">
        <f t="shared" si="5"/>
        <v>2.701904136572554</v>
      </c>
      <c r="O20" s="69">
        <f t="shared" si="2"/>
        <v>-63.68408418585276</v>
      </c>
    </row>
    <row r="21" spans="1:15" ht="12.75" customHeight="1">
      <c r="A21" s="219" t="s">
        <v>395</v>
      </c>
      <c r="B21" s="124" t="s">
        <v>41</v>
      </c>
      <c r="C21" s="187">
        <v>15159010</v>
      </c>
      <c r="D21" s="76">
        <v>4483</v>
      </c>
      <c r="E21" s="78">
        <v>1100</v>
      </c>
      <c r="F21" s="76">
        <f>SUM(F22:F23)</f>
        <v>30</v>
      </c>
      <c r="G21" s="69">
        <f>IF(E21=0,"--",100*(F21/E21-1))</f>
        <v>-97.27272727272728</v>
      </c>
      <c r="H21" s="76">
        <v>114472</v>
      </c>
      <c r="I21" s="76">
        <v>26219</v>
      </c>
      <c r="J21" s="76">
        <f>SUM(J22:J23)</f>
        <v>2118</v>
      </c>
      <c r="K21" s="69">
        <f t="shared" si="1"/>
        <v>-91.92188870666311</v>
      </c>
      <c r="L21" s="69">
        <f t="shared" si="3"/>
        <v>25.534686593798796</v>
      </c>
      <c r="M21" s="69">
        <f t="shared" si="4"/>
        <v>23.835454545454546</v>
      </c>
      <c r="N21" s="69">
        <f t="shared" si="5"/>
        <v>70.6</v>
      </c>
      <c r="O21" s="69">
        <f t="shared" si="2"/>
        <v>196.1974140890194</v>
      </c>
    </row>
    <row r="22" spans="1:15" ht="12.75" customHeight="1">
      <c r="A22" s="220"/>
      <c r="B22" s="124" t="s">
        <v>163</v>
      </c>
      <c r="C22" s="187">
        <v>15159011</v>
      </c>
      <c r="D22" s="77" t="s">
        <v>190</v>
      </c>
      <c r="E22" s="78" t="s">
        <v>190</v>
      </c>
      <c r="F22" s="77">
        <v>0</v>
      </c>
      <c r="G22" s="69" t="s">
        <v>190</v>
      </c>
      <c r="H22" s="77" t="s">
        <v>190</v>
      </c>
      <c r="I22" s="77" t="s">
        <v>190</v>
      </c>
      <c r="J22" s="77">
        <v>0</v>
      </c>
      <c r="K22" s="69" t="s">
        <v>190</v>
      </c>
      <c r="L22" s="69" t="s">
        <v>190</v>
      </c>
      <c r="M22" s="69" t="s">
        <v>190</v>
      </c>
      <c r="N22" s="69" t="str">
        <f t="shared" si="5"/>
        <v>--</v>
      </c>
      <c r="O22" s="69" t="s">
        <v>190</v>
      </c>
    </row>
    <row r="23" spans="1:15" ht="12.75" customHeight="1">
      <c r="A23" s="221"/>
      <c r="B23" s="74" t="s">
        <v>164</v>
      </c>
      <c r="C23" s="187">
        <v>15159019</v>
      </c>
      <c r="D23" s="78" t="s">
        <v>190</v>
      </c>
      <c r="E23" s="78" t="s">
        <v>190</v>
      </c>
      <c r="F23" s="77">
        <v>30</v>
      </c>
      <c r="G23" s="69" t="s">
        <v>190</v>
      </c>
      <c r="H23" s="78" t="s">
        <v>190</v>
      </c>
      <c r="I23" s="78" t="s">
        <v>190</v>
      </c>
      <c r="J23" s="77">
        <v>2118</v>
      </c>
      <c r="K23" s="69" t="s">
        <v>190</v>
      </c>
      <c r="L23" s="69" t="s">
        <v>190</v>
      </c>
      <c r="M23" s="69" t="s">
        <v>190</v>
      </c>
      <c r="N23" s="69">
        <f t="shared" si="5"/>
        <v>70.6</v>
      </c>
      <c r="O23" s="69" t="s">
        <v>190</v>
      </c>
    </row>
    <row r="24" spans="1:15" ht="12.75">
      <c r="A24" s="142" t="s">
        <v>149</v>
      </c>
      <c r="B24" s="91"/>
      <c r="C24" s="187" t="s">
        <v>179</v>
      </c>
      <c r="D24" s="76">
        <v>4325</v>
      </c>
      <c r="E24" s="76">
        <v>907</v>
      </c>
      <c r="F24" s="76">
        <v>72</v>
      </c>
      <c r="G24" s="69">
        <f>IF(E24=0,"--",100*(F24/E24-1))</f>
        <v>-92.0617420066152</v>
      </c>
      <c r="H24" s="76">
        <v>24759</v>
      </c>
      <c r="I24" s="76">
        <v>5126</v>
      </c>
      <c r="J24" s="76">
        <v>273</v>
      </c>
      <c r="K24" s="69">
        <f t="shared" si="1"/>
        <v>-94.67420991026141</v>
      </c>
      <c r="L24" s="69">
        <f t="shared" si="3"/>
        <v>5.724624277456647</v>
      </c>
      <c r="M24" s="69">
        <f t="shared" si="4"/>
        <v>5.6515986769570015</v>
      </c>
      <c r="N24" s="69">
        <f t="shared" si="5"/>
        <v>3.7916666666666665</v>
      </c>
      <c r="O24" s="69">
        <f t="shared" si="2"/>
        <v>-32.90983873065419</v>
      </c>
    </row>
    <row r="25" spans="1:15" ht="12.75">
      <c r="A25" s="101" t="s">
        <v>95</v>
      </c>
      <c r="B25" s="101"/>
      <c r="C25" s="187" t="s">
        <v>170</v>
      </c>
      <c r="D25" s="76">
        <v>1</v>
      </c>
      <c r="E25" s="76">
        <v>0</v>
      </c>
      <c r="F25" s="76">
        <v>0</v>
      </c>
      <c r="G25" s="76">
        <v>0</v>
      </c>
      <c r="H25" s="76">
        <v>260</v>
      </c>
      <c r="I25" s="76">
        <v>0</v>
      </c>
      <c r="J25" s="76">
        <v>0</v>
      </c>
      <c r="K25" s="69" t="str">
        <f t="shared" si="1"/>
        <v>--</v>
      </c>
      <c r="L25" s="69">
        <f t="shared" si="3"/>
        <v>260</v>
      </c>
      <c r="M25" s="69" t="str">
        <f t="shared" si="4"/>
        <v>--</v>
      </c>
      <c r="N25" s="69" t="str">
        <f t="shared" si="5"/>
        <v>--</v>
      </c>
      <c r="O25" s="69" t="str">
        <f>IF(G25=0,"--",K25/G25)</f>
        <v>--</v>
      </c>
    </row>
    <row r="26" spans="1:15" ht="12.75">
      <c r="A26" s="228" t="s">
        <v>180</v>
      </c>
      <c r="B26" s="228"/>
      <c r="C26" s="228"/>
      <c r="D26" s="76">
        <f>SUM(D4,D8,D5,D7,D13,D14,D17,D18,D21,D20,D24,D25,D19,D6)</f>
        <v>4181766</v>
      </c>
      <c r="E26" s="76">
        <f>SUM(E4,E8,E5,E7,E13,E14,E17,E18,E21,E20,E24,E25,E19,E6)</f>
        <v>1320719</v>
      </c>
      <c r="F26" s="76">
        <f>SUM(F4,F8,F5,F7,F13,F14,F17,F18,F21,F20,F24,F25,F19,F6)</f>
        <v>1223586</v>
      </c>
      <c r="G26" s="69">
        <f>IF(E26=0,"--",100*(F26/E26-1))</f>
        <v>-7.354554602455177</v>
      </c>
      <c r="H26" s="76">
        <f>SUM(H4,H8,H5,H7,H13,H14,H17,H18,H21,H20,H24,H25,H19,H6)</f>
        <v>11085626</v>
      </c>
      <c r="I26" s="76">
        <f>SUM(I4,I8,I5,I7,I13,I14,I17,I18,I21,I20,I24,I25,I19,I6)</f>
        <v>3617889</v>
      </c>
      <c r="J26" s="76">
        <f>SUM(J4,J8,J5,J7,J13,J14,J17,J18,J21,J20,J24,J25,J19,J6)</f>
        <v>3466561</v>
      </c>
      <c r="K26" s="69">
        <f t="shared" si="1"/>
        <v>-4.182770670963098</v>
      </c>
      <c r="L26" s="69">
        <f t="shared" si="3"/>
        <v>2.6509436443837364</v>
      </c>
      <c r="M26" s="69">
        <f t="shared" si="4"/>
        <v>2.739332893673825</v>
      </c>
      <c r="N26" s="69">
        <f t="shared" si="5"/>
        <v>2.8331159395416425</v>
      </c>
      <c r="O26" s="69">
        <f t="shared" si="2"/>
        <v>3.4235724356247</v>
      </c>
    </row>
    <row r="27" spans="1:15" ht="12.75">
      <c r="A27" s="222" t="s">
        <v>150</v>
      </c>
      <c r="B27" s="223"/>
      <c r="C27" s="223"/>
      <c r="D27" s="224"/>
      <c r="E27" s="224"/>
      <c r="F27" s="224"/>
      <c r="G27" s="224"/>
      <c r="H27" s="224"/>
      <c r="I27" s="224"/>
      <c r="J27" s="224"/>
      <c r="K27" s="224"/>
      <c r="L27" s="223"/>
      <c r="M27" s="223"/>
      <c r="N27" s="223"/>
      <c r="O27" s="227"/>
    </row>
  </sheetData>
  <sheetProtection/>
  <mergeCells count="15">
    <mergeCell ref="A27:O27"/>
    <mergeCell ref="A1:O1"/>
    <mergeCell ref="C2:C3"/>
    <mergeCell ref="D2:G2"/>
    <mergeCell ref="H2:K2"/>
    <mergeCell ref="L2:O2"/>
    <mergeCell ref="A26:C26"/>
    <mergeCell ref="A2:A3"/>
    <mergeCell ref="A4:B4"/>
    <mergeCell ref="A19:A20"/>
    <mergeCell ref="A8:A12"/>
    <mergeCell ref="A5:A7"/>
    <mergeCell ref="A14:A16"/>
    <mergeCell ref="A21:A23"/>
    <mergeCell ref="A18:B18"/>
  </mergeCells>
  <printOptions/>
  <pageMargins left="0.7086614173228347" right="0.7086614173228347" top="0.7480314960629921" bottom="0.7480314960629921" header="0.31496062992125984" footer="0.31496062992125984"/>
  <pageSetup fitToHeight="1" fitToWidth="1" horizontalDpi="600" verticalDpi="600" orientation="landscape" scale="65" r:id="rId2"/>
  <headerFooter>
    <oddFooter>&amp;C&amp;P</oddFooter>
  </headerFooter>
  <ignoredErrors>
    <ignoredError sqref="G26" formula="1"/>
    <ignoredError sqref="J14 F14 J21 J8" formulaRange="1"/>
  </ignoredErrors>
  <drawing r:id="rId1"/>
</worksheet>
</file>

<file path=xl/worksheets/sheet15.xml><?xml version="1.0" encoding="utf-8"?>
<worksheet xmlns="http://schemas.openxmlformats.org/spreadsheetml/2006/main" xmlns:r="http://schemas.openxmlformats.org/officeDocument/2006/relationships">
  <sheetPr>
    <pageSetUpPr fitToPage="1"/>
  </sheetPr>
  <dimension ref="A1:O37"/>
  <sheetViews>
    <sheetView zoomScalePageLayoutView="0" workbookViewId="0" topLeftCell="A19">
      <selection activeCell="Q40" sqref="Q40"/>
    </sheetView>
  </sheetViews>
  <sheetFormatPr defaultColWidth="11.421875" defaultRowHeight="15"/>
  <cols>
    <col min="1" max="1" width="20.28125" style="47" customWidth="1"/>
    <col min="2" max="2" width="38.421875" style="47" customWidth="1"/>
    <col min="3" max="3" width="9.8515625" style="64" customWidth="1"/>
    <col min="4" max="6" width="11.00390625" style="64" customWidth="1"/>
    <col min="7" max="7" width="9.140625" style="64" bestFit="1" customWidth="1"/>
    <col min="8" max="10" width="11.00390625" style="64" customWidth="1"/>
    <col min="11" max="11" width="7.8515625" style="64" customWidth="1"/>
    <col min="12" max="14" width="7.421875" style="64" customWidth="1"/>
    <col min="15" max="15" width="7.8515625" style="64" customWidth="1"/>
    <col min="16" max="16384" width="11.421875" style="64" customWidth="1"/>
  </cols>
  <sheetData>
    <row r="1" spans="1:15" ht="12.75">
      <c r="A1" s="200" t="s">
        <v>109</v>
      </c>
      <c r="B1" s="201"/>
      <c r="C1" s="201"/>
      <c r="D1" s="201"/>
      <c r="E1" s="201"/>
      <c r="F1" s="201"/>
      <c r="G1" s="201"/>
      <c r="H1" s="201"/>
      <c r="I1" s="201"/>
      <c r="J1" s="201"/>
      <c r="K1" s="201"/>
      <c r="L1" s="201"/>
      <c r="M1" s="201"/>
      <c r="N1" s="201"/>
      <c r="O1" s="202"/>
    </row>
    <row r="2" spans="1:15" ht="12.75">
      <c r="A2" s="249" t="s">
        <v>45</v>
      </c>
      <c r="B2" s="249"/>
      <c r="C2" s="235" t="s">
        <v>46</v>
      </c>
      <c r="D2" s="236" t="s">
        <v>34</v>
      </c>
      <c r="E2" s="236"/>
      <c r="F2" s="236"/>
      <c r="G2" s="236"/>
      <c r="H2" s="236" t="s">
        <v>43</v>
      </c>
      <c r="I2" s="236"/>
      <c r="J2" s="236"/>
      <c r="K2" s="236"/>
      <c r="L2" s="236" t="s">
        <v>47</v>
      </c>
      <c r="M2" s="236"/>
      <c r="N2" s="236"/>
      <c r="O2" s="236"/>
    </row>
    <row r="3" spans="1:15" ht="25.5">
      <c r="A3" s="275"/>
      <c r="B3" s="275"/>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2.75">
      <c r="A4" s="233" t="s">
        <v>368</v>
      </c>
      <c r="B4" s="74" t="s">
        <v>41</v>
      </c>
      <c r="C4" s="92"/>
      <c r="D4" s="76">
        <f>SUM(D5:D7)</f>
        <v>5834654</v>
      </c>
      <c r="E4" s="76">
        <f>SUM(E5:E7)</f>
        <v>1955479</v>
      </c>
      <c r="F4" s="76">
        <f>SUM(F5:F7)</f>
        <v>2338866</v>
      </c>
      <c r="G4" s="70">
        <f aca="true" t="shared" si="0" ref="G4:G33">IF(E4=0,"--",100*(F4/E4-1))</f>
        <v>19.605784567361752</v>
      </c>
      <c r="H4" s="77">
        <f>SUM(H5:H7)</f>
        <v>14900294</v>
      </c>
      <c r="I4" s="77">
        <f>SUM(I5:I7)</f>
        <v>4849981</v>
      </c>
      <c r="J4" s="77">
        <f>SUM(J5:J7)</f>
        <v>6180283</v>
      </c>
      <c r="K4" s="70">
        <f aca="true" t="shared" si="1" ref="K4:K33">IF(I4=0,"--",100*(J4/I4-1))</f>
        <v>27.429014670366758</v>
      </c>
      <c r="L4" s="72">
        <f aca="true" t="shared" si="2" ref="L4:L20">IF(D4=0,"--",H4/D4)</f>
        <v>2.553757943487309</v>
      </c>
      <c r="M4" s="72">
        <f aca="true" t="shared" si="3" ref="M4:M20">IF(E4=0,"--",I4/E4)</f>
        <v>2.48020101468745</v>
      </c>
      <c r="N4" s="72">
        <f aca="true" t="shared" si="4" ref="N4:N20">IF(F4=0,"--",J4/F4)</f>
        <v>2.64242714204234</v>
      </c>
      <c r="O4" s="70">
        <f>IF(M4=0,"--",100*(N4/M4-1))</f>
        <v>6.540845939268891</v>
      </c>
    </row>
    <row r="5" spans="1:15" ht="12.75">
      <c r="A5" s="233"/>
      <c r="B5" s="74" t="s">
        <v>185</v>
      </c>
      <c r="C5" s="92">
        <v>20091100</v>
      </c>
      <c r="D5" s="76">
        <v>5273412</v>
      </c>
      <c r="E5" s="76">
        <v>1770781</v>
      </c>
      <c r="F5" s="76">
        <v>2183995</v>
      </c>
      <c r="G5" s="70">
        <f t="shared" si="0"/>
        <v>23.33512726870235</v>
      </c>
      <c r="H5" s="77">
        <v>14331299</v>
      </c>
      <c r="I5" s="77">
        <v>4668376</v>
      </c>
      <c r="J5" s="77">
        <v>5984397</v>
      </c>
      <c r="K5" s="70">
        <f t="shared" si="1"/>
        <v>28.190124360162926</v>
      </c>
      <c r="L5" s="72">
        <f t="shared" si="2"/>
        <v>2.717652062839012</v>
      </c>
      <c r="M5" s="72">
        <f t="shared" si="3"/>
        <v>2.636337299756435</v>
      </c>
      <c r="N5" s="72">
        <f t="shared" si="4"/>
        <v>2.7401147896400864</v>
      </c>
      <c r="O5" s="70">
        <f>IF(M5=0,"--",100*(N5/M5-1))</f>
        <v>3.9364268712216433</v>
      </c>
    </row>
    <row r="6" spans="1:15" ht="12.75">
      <c r="A6" s="233"/>
      <c r="B6" s="74" t="s">
        <v>369</v>
      </c>
      <c r="C6" s="92">
        <v>20091200</v>
      </c>
      <c r="D6" s="76">
        <v>557970</v>
      </c>
      <c r="E6" s="76">
        <v>184590</v>
      </c>
      <c r="F6" s="76">
        <v>134683</v>
      </c>
      <c r="G6" s="70">
        <f t="shared" si="0"/>
        <v>-27.036675876266326</v>
      </c>
      <c r="H6" s="77">
        <v>555133</v>
      </c>
      <c r="I6" s="77">
        <v>180208</v>
      </c>
      <c r="J6" s="77">
        <v>131887</v>
      </c>
      <c r="K6" s="70">
        <f t="shared" si="1"/>
        <v>-26.81401491609695</v>
      </c>
      <c r="L6" s="72">
        <f t="shared" si="2"/>
        <v>0.994915497248956</v>
      </c>
      <c r="M6" s="72">
        <f t="shared" si="3"/>
        <v>0.976260902540766</v>
      </c>
      <c r="N6" s="72">
        <f t="shared" si="4"/>
        <v>0.979240141665986</v>
      </c>
      <c r="O6" s="70">
        <f>IF(M6=0,"--",100*(N6/M6-1))</f>
        <v>0.305168333328365</v>
      </c>
    </row>
    <row r="7" spans="1:15" ht="12.75">
      <c r="A7" s="233"/>
      <c r="B7" s="74" t="s">
        <v>175</v>
      </c>
      <c r="C7" s="92">
        <v>20091900</v>
      </c>
      <c r="D7" s="76">
        <v>3272</v>
      </c>
      <c r="E7" s="76">
        <v>108</v>
      </c>
      <c r="F7" s="76">
        <v>20188</v>
      </c>
      <c r="G7" s="70">
        <f t="shared" si="0"/>
        <v>18592.59259259259</v>
      </c>
      <c r="H7" s="77">
        <v>13862</v>
      </c>
      <c r="I7" s="77">
        <v>1397</v>
      </c>
      <c r="J7" s="77">
        <v>63999</v>
      </c>
      <c r="K7" s="70">
        <f t="shared" si="1"/>
        <v>4481.17394416607</v>
      </c>
      <c r="L7" s="72">
        <f t="shared" si="2"/>
        <v>4.236552567237164</v>
      </c>
      <c r="M7" s="72">
        <f t="shared" si="3"/>
        <v>12.935185185185185</v>
      </c>
      <c r="N7" s="72">
        <f t="shared" si="4"/>
        <v>3.170150584505647</v>
      </c>
      <c r="O7" s="70">
        <f aca="true" t="shared" si="5" ref="O7:O28">IF(M7=0,"--",100*(N7/M7-1))</f>
        <v>-75.49203556717181</v>
      </c>
    </row>
    <row r="8" spans="1:15" ht="12.75">
      <c r="A8" s="235" t="s">
        <v>100</v>
      </c>
      <c r="B8" s="74" t="s">
        <v>41</v>
      </c>
      <c r="C8" s="92"/>
      <c r="D8" s="76">
        <f>SUM(D9:D10)</f>
        <v>3541692</v>
      </c>
      <c r="E8" s="76">
        <f>SUM(E9:E10)</f>
        <v>823136</v>
      </c>
      <c r="F8" s="76">
        <f>SUM(F9:F10)</f>
        <v>1024979</v>
      </c>
      <c r="G8" s="70">
        <f t="shared" si="0"/>
        <v>24.521221280566042</v>
      </c>
      <c r="H8" s="77">
        <f>SUM(H9:H10)</f>
        <v>7093185</v>
      </c>
      <c r="I8" s="77">
        <f>SUM(I9:I10)</f>
        <v>1715399</v>
      </c>
      <c r="J8" s="77">
        <f>SUM(J9:J10)</f>
        <v>1797387</v>
      </c>
      <c r="K8" s="70">
        <f t="shared" si="1"/>
        <v>4.779529427264451</v>
      </c>
      <c r="L8" s="72">
        <f t="shared" si="2"/>
        <v>2.0027673213819837</v>
      </c>
      <c r="M8" s="72">
        <f t="shared" si="3"/>
        <v>2.0839800470396144</v>
      </c>
      <c r="N8" s="72">
        <f t="shared" si="4"/>
        <v>1.7535842197742588</v>
      </c>
      <c r="O8" s="70">
        <f t="shared" si="5"/>
        <v>-15.854078244880387</v>
      </c>
    </row>
    <row r="9" spans="1:15" ht="12.75">
      <c r="A9" s="235"/>
      <c r="B9" s="74" t="s">
        <v>173</v>
      </c>
      <c r="C9" s="92">
        <v>20094100</v>
      </c>
      <c r="D9" s="76">
        <v>140491</v>
      </c>
      <c r="E9" s="76">
        <v>41947</v>
      </c>
      <c r="F9" s="76">
        <v>15959</v>
      </c>
      <c r="G9" s="70">
        <f t="shared" si="0"/>
        <v>-61.95437099196606</v>
      </c>
      <c r="H9" s="77">
        <v>240506</v>
      </c>
      <c r="I9" s="77">
        <v>82146</v>
      </c>
      <c r="J9" s="77">
        <v>11787</v>
      </c>
      <c r="K9" s="70">
        <f t="shared" si="1"/>
        <v>-85.65115769483602</v>
      </c>
      <c r="L9" s="72">
        <f t="shared" si="2"/>
        <v>1.711896135695525</v>
      </c>
      <c r="M9" s="72">
        <f t="shared" si="3"/>
        <v>1.958328366748516</v>
      </c>
      <c r="N9" s="72">
        <f t="shared" si="4"/>
        <v>0.7385801115358105</v>
      </c>
      <c r="O9" s="70">
        <f t="shared" si="5"/>
        <v>-62.28517525066024</v>
      </c>
    </row>
    <row r="10" spans="1:15" ht="12.75">
      <c r="A10" s="235"/>
      <c r="B10" s="74" t="s">
        <v>176</v>
      </c>
      <c r="C10" s="92">
        <v>20094900</v>
      </c>
      <c r="D10" s="76">
        <v>3401201</v>
      </c>
      <c r="E10" s="76">
        <v>781189</v>
      </c>
      <c r="F10" s="76">
        <v>1009020</v>
      </c>
      <c r="G10" s="70">
        <f t="shared" si="0"/>
        <v>29.16464517549531</v>
      </c>
      <c r="H10" s="77">
        <v>6852679</v>
      </c>
      <c r="I10" s="77">
        <v>1633253</v>
      </c>
      <c r="J10" s="77">
        <v>1785600</v>
      </c>
      <c r="K10" s="70">
        <f t="shared" si="1"/>
        <v>9.327826123693029</v>
      </c>
      <c r="L10" s="72">
        <f t="shared" si="2"/>
        <v>2.014782131370654</v>
      </c>
      <c r="M10" s="72">
        <f t="shared" si="3"/>
        <v>2.0907270839707164</v>
      </c>
      <c r="N10" s="72">
        <f t="shared" si="4"/>
        <v>1.769637866444669</v>
      </c>
      <c r="O10" s="70">
        <f t="shared" si="5"/>
        <v>-15.357777683552731</v>
      </c>
    </row>
    <row r="11" spans="1:15" ht="15" customHeight="1">
      <c r="A11" s="228" t="s">
        <v>360</v>
      </c>
      <c r="B11" s="228"/>
      <c r="C11" s="92">
        <v>20098990</v>
      </c>
      <c r="D11" s="76">
        <v>890876</v>
      </c>
      <c r="E11" s="76">
        <v>239299</v>
      </c>
      <c r="F11" s="76">
        <v>283390</v>
      </c>
      <c r="G11" s="70">
        <f t="shared" si="0"/>
        <v>18.425066548543878</v>
      </c>
      <c r="H11" s="77">
        <v>2739122</v>
      </c>
      <c r="I11" s="77">
        <v>702908</v>
      </c>
      <c r="J11" s="77">
        <v>925488</v>
      </c>
      <c r="K11" s="70">
        <f t="shared" si="1"/>
        <v>31.665594928497054</v>
      </c>
      <c r="L11" s="72">
        <f t="shared" si="2"/>
        <v>3.074638894750785</v>
      </c>
      <c r="M11" s="72">
        <f t="shared" si="3"/>
        <v>2.9373628807475165</v>
      </c>
      <c r="N11" s="72">
        <f t="shared" si="4"/>
        <v>3.265775080278062</v>
      </c>
      <c r="O11" s="70">
        <f t="shared" si="5"/>
        <v>11.180511665176663</v>
      </c>
    </row>
    <row r="12" spans="1:15" ht="12.75">
      <c r="A12" s="233" t="s">
        <v>459</v>
      </c>
      <c r="B12" s="74" t="s">
        <v>41</v>
      </c>
      <c r="C12" s="92"/>
      <c r="D12" s="76">
        <f>SUM(D13:D15)</f>
        <v>6690379</v>
      </c>
      <c r="E12" s="76">
        <f>SUM(E13:E15)</f>
        <v>1951865</v>
      </c>
      <c r="F12" s="76">
        <f>SUM(F13:F15)</f>
        <v>431309</v>
      </c>
      <c r="G12" s="70">
        <f t="shared" si="0"/>
        <v>-77.9027238051812</v>
      </c>
      <c r="H12" s="77">
        <f>SUM(H13:H15)</f>
        <v>9262988</v>
      </c>
      <c r="I12" s="77">
        <f>SUM(I13:I15)</f>
        <v>2841564</v>
      </c>
      <c r="J12" s="77">
        <f>SUM(J13:J15)</f>
        <v>624251</v>
      </c>
      <c r="K12" s="70">
        <f>IF(I12=0,"--",100*(J12/I12-1))</f>
        <v>-78.03142917069614</v>
      </c>
      <c r="L12" s="72">
        <f t="shared" si="2"/>
        <v>1.384523657030491</v>
      </c>
      <c r="M12" s="72">
        <f t="shared" si="3"/>
        <v>1.4558199465639272</v>
      </c>
      <c r="N12" s="72">
        <f>IF(F12=0,"--",J12/F12)</f>
        <v>1.4473405377583124</v>
      </c>
      <c r="O12" s="70">
        <f t="shared" si="5"/>
        <v>-0.582449005842256</v>
      </c>
    </row>
    <row r="13" spans="1:15" ht="12.75">
      <c r="A13" s="233"/>
      <c r="B13" s="74" t="s">
        <v>460</v>
      </c>
      <c r="C13" s="92">
        <v>20096110</v>
      </c>
      <c r="D13" s="76">
        <v>23623</v>
      </c>
      <c r="E13" s="76">
        <v>6004</v>
      </c>
      <c r="F13" s="76">
        <v>3267</v>
      </c>
      <c r="G13" s="70">
        <f t="shared" si="0"/>
        <v>-45.58627581612259</v>
      </c>
      <c r="H13" s="77">
        <v>58516</v>
      </c>
      <c r="I13" s="77">
        <v>13974</v>
      </c>
      <c r="J13" s="77">
        <v>5443</v>
      </c>
      <c r="K13" s="70">
        <f>IF(I13=0,"--",100*(J13/I13-1))</f>
        <v>-61.04909116931444</v>
      </c>
      <c r="L13" s="72">
        <f t="shared" si="2"/>
        <v>2.477077424543877</v>
      </c>
      <c r="M13" s="72">
        <f t="shared" si="3"/>
        <v>2.32744836775483</v>
      </c>
      <c r="N13" s="72">
        <f>IF(F13=0,"--",J13/F13)</f>
        <v>1.6660544842363023</v>
      </c>
      <c r="O13" s="70">
        <f t="shared" si="5"/>
        <v>-28.417123777338205</v>
      </c>
    </row>
    <row r="14" spans="1:15" ht="12.75">
      <c r="A14" s="233"/>
      <c r="B14" s="74" t="s">
        <v>176</v>
      </c>
      <c r="C14" s="92">
        <v>20096910</v>
      </c>
      <c r="D14" s="76">
        <v>376856</v>
      </c>
      <c r="E14" s="76">
        <v>27577</v>
      </c>
      <c r="F14" s="76">
        <v>70042</v>
      </c>
      <c r="G14" s="70">
        <f t="shared" si="0"/>
        <v>153.98701816731335</v>
      </c>
      <c r="H14" s="77">
        <v>600335</v>
      </c>
      <c r="I14" s="77">
        <v>46991</v>
      </c>
      <c r="J14" s="77">
        <v>115564</v>
      </c>
      <c r="K14" s="70">
        <f t="shared" si="1"/>
        <v>145.92794364878384</v>
      </c>
      <c r="L14" s="72">
        <f t="shared" si="2"/>
        <v>1.5930090007854458</v>
      </c>
      <c r="M14" s="72">
        <f t="shared" si="3"/>
        <v>1.7039924574826848</v>
      </c>
      <c r="N14" s="72">
        <f t="shared" si="4"/>
        <v>1.6499243311156164</v>
      </c>
      <c r="O14" s="70">
        <f t="shared" si="5"/>
        <v>-3.1730261556992656</v>
      </c>
    </row>
    <row r="15" spans="1:15" ht="12.75">
      <c r="A15" s="233"/>
      <c r="B15" s="126" t="s">
        <v>184</v>
      </c>
      <c r="C15" s="92">
        <v>20096920</v>
      </c>
      <c r="D15" s="76">
        <v>6289900</v>
      </c>
      <c r="E15" s="76">
        <v>1918284</v>
      </c>
      <c r="F15" s="76">
        <v>358000</v>
      </c>
      <c r="G15" s="70">
        <f t="shared" si="0"/>
        <v>-81.33748704571377</v>
      </c>
      <c r="H15" s="77">
        <v>8604137</v>
      </c>
      <c r="I15" s="77">
        <v>2780599</v>
      </c>
      <c r="J15" s="77">
        <v>503244</v>
      </c>
      <c r="K15" s="70">
        <f t="shared" si="1"/>
        <v>-81.90159746155415</v>
      </c>
      <c r="L15" s="72">
        <f t="shared" si="2"/>
        <v>1.3679290608753716</v>
      </c>
      <c r="M15" s="72">
        <f t="shared" si="3"/>
        <v>1.4495241580495901</v>
      </c>
      <c r="N15" s="72">
        <f t="shared" si="4"/>
        <v>1.405709497206704</v>
      </c>
      <c r="O15" s="70">
        <f t="shared" si="5"/>
        <v>-3.0226926953629496</v>
      </c>
    </row>
    <row r="16" spans="1:15" ht="12.75">
      <c r="A16" s="233" t="s">
        <v>367</v>
      </c>
      <c r="B16" s="74" t="s">
        <v>41</v>
      </c>
      <c r="C16" s="92"/>
      <c r="D16" s="152">
        <f>SUM(D17:D18)</f>
        <v>224977</v>
      </c>
      <c r="E16" s="152">
        <f>SUM(E17:E18)</f>
        <v>100617</v>
      </c>
      <c r="F16" s="152">
        <f>SUM(F17:F18)</f>
        <v>81127</v>
      </c>
      <c r="G16" s="72">
        <f t="shared" si="0"/>
        <v>-19.370484113022645</v>
      </c>
      <c r="H16" s="153">
        <f>SUM(H17:H18)</f>
        <v>840957</v>
      </c>
      <c r="I16" s="153">
        <f>SUM(I17:I18)</f>
        <v>440989</v>
      </c>
      <c r="J16" s="153">
        <f>SUM(J17:J18)</f>
        <v>281476</v>
      </c>
      <c r="K16" s="70">
        <f t="shared" si="1"/>
        <v>-36.17165054003615</v>
      </c>
      <c r="L16" s="72">
        <f t="shared" si="2"/>
        <v>3.737968770140948</v>
      </c>
      <c r="M16" s="72">
        <f t="shared" si="3"/>
        <v>4.382847828895714</v>
      </c>
      <c r="N16" s="72">
        <f t="shared" si="4"/>
        <v>3.469572398831462</v>
      </c>
      <c r="O16" s="70">
        <f t="shared" si="5"/>
        <v>-20.837488904887614</v>
      </c>
    </row>
    <row r="17" spans="1:15" ht="12.75">
      <c r="A17" s="233"/>
      <c r="B17" s="74" t="s">
        <v>173</v>
      </c>
      <c r="C17" s="92">
        <v>20093100</v>
      </c>
      <c r="D17" s="152">
        <v>1164</v>
      </c>
      <c r="E17" s="152">
        <v>814</v>
      </c>
      <c r="F17" s="152">
        <v>7</v>
      </c>
      <c r="G17" s="72">
        <f>IF(E17=0,"--",100*(F17/E17-1))</f>
        <v>-99.14004914004913</v>
      </c>
      <c r="H17" s="153">
        <v>5349</v>
      </c>
      <c r="I17" s="153">
        <v>3127</v>
      </c>
      <c r="J17" s="153">
        <v>168</v>
      </c>
      <c r="K17" s="70">
        <f t="shared" si="1"/>
        <v>-94.62743843939879</v>
      </c>
      <c r="L17" s="72">
        <f aca="true" t="shared" si="6" ref="L17:N18">IF(D17=0,"--",H17/D17)</f>
        <v>4.595360824742268</v>
      </c>
      <c r="M17" s="72">
        <f t="shared" si="6"/>
        <v>3.8415233415233416</v>
      </c>
      <c r="N17" s="72">
        <f t="shared" si="6"/>
        <v>24</v>
      </c>
      <c r="O17" s="70">
        <f t="shared" si="5"/>
        <v>524.7521586184841</v>
      </c>
    </row>
    <row r="18" spans="1:15" ht="12.75">
      <c r="A18" s="233"/>
      <c r="B18" s="74" t="s">
        <v>176</v>
      </c>
      <c r="C18" s="92">
        <v>20093900</v>
      </c>
      <c r="D18" s="152">
        <v>223813</v>
      </c>
      <c r="E18" s="152">
        <v>99803</v>
      </c>
      <c r="F18" s="152">
        <v>81120</v>
      </c>
      <c r="G18" s="72">
        <f>IF(E18=0,"--",100*(F18/E18-1))</f>
        <v>-18.719878159975156</v>
      </c>
      <c r="H18" s="153">
        <v>835608</v>
      </c>
      <c r="I18" s="153">
        <v>437862</v>
      </c>
      <c r="J18" s="153">
        <v>281308</v>
      </c>
      <c r="K18" s="70">
        <f t="shared" si="1"/>
        <v>-35.75418739237477</v>
      </c>
      <c r="L18" s="72">
        <f t="shared" si="6"/>
        <v>3.7335096710200033</v>
      </c>
      <c r="M18" s="72">
        <f t="shared" si="6"/>
        <v>4.387262907928619</v>
      </c>
      <c r="N18" s="72">
        <f t="shared" si="6"/>
        <v>3.467800788954635</v>
      </c>
      <c r="O18" s="70">
        <f t="shared" si="5"/>
        <v>-20.957534076937613</v>
      </c>
    </row>
    <row r="19" spans="1:15" ht="12.75" customHeight="1">
      <c r="A19" s="249" t="s">
        <v>461</v>
      </c>
      <c r="B19" s="249"/>
      <c r="C19" s="92">
        <v>20098950</v>
      </c>
      <c r="D19" s="152">
        <v>138859</v>
      </c>
      <c r="E19" s="152">
        <v>7574</v>
      </c>
      <c r="F19" s="152">
        <v>110085</v>
      </c>
      <c r="G19" s="72">
        <f t="shared" si="0"/>
        <v>1353.459202534988</v>
      </c>
      <c r="H19" s="153">
        <v>196349</v>
      </c>
      <c r="I19" s="153">
        <v>11720</v>
      </c>
      <c r="J19" s="153">
        <v>205060</v>
      </c>
      <c r="K19" s="72">
        <f t="shared" si="1"/>
        <v>1649.6587030716726</v>
      </c>
      <c r="L19" s="72">
        <f t="shared" si="2"/>
        <v>1.4140170964791623</v>
      </c>
      <c r="M19" s="72">
        <f t="shared" si="3"/>
        <v>1.5473989965672037</v>
      </c>
      <c r="N19" s="72">
        <f t="shared" si="4"/>
        <v>1.8627424263069445</v>
      </c>
      <c r="O19" s="70">
        <f t="shared" si="5"/>
        <v>20.378934614750822</v>
      </c>
    </row>
    <row r="20" spans="1:15" ht="15" customHeight="1">
      <c r="A20" s="228" t="s">
        <v>99</v>
      </c>
      <c r="B20" s="228"/>
      <c r="C20" s="92">
        <v>20099000</v>
      </c>
      <c r="D20" s="152">
        <v>49704</v>
      </c>
      <c r="E20" s="152">
        <v>6517</v>
      </c>
      <c r="F20" s="152">
        <v>42326</v>
      </c>
      <c r="G20" s="72">
        <f t="shared" si="0"/>
        <v>549.4706153137946</v>
      </c>
      <c r="H20" s="153">
        <v>194698</v>
      </c>
      <c r="I20" s="153">
        <v>32193</v>
      </c>
      <c r="J20" s="153">
        <v>111179</v>
      </c>
      <c r="K20" s="72">
        <f t="shared" si="1"/>
        <v>245.35147392290247</v>
      </c>
      <c r="L20" s="72">
        <f t="shared" si="2"/>
        <v>3.9171495251891195</v>
      </c>
      <c r="M20" s="72">
        <f t="shared" si="3"/>
        <v>4.93984962406015</v>
      </c>
      <c r="N20" s="72">
        <f t="shared" si="4"/>
        <v>2.626730614752162</v>
      </c>
      <c r="O20" s="70">
        <f t="shared" si="5"/>
        <v>-46.82569683987252</v>
      </c>
    </row>
    <row r="21" spans="1:15" ht="15" customHeight="1">
      <c r="A21" s="228" t="s">
        <v>462</v>
      </c>
      <c r="B21" s="228"/>
      <c r="C21" s="92">
        <v>20098930</v>
      </c>
      <c r="D21" s="152">
        <v>99477</v>
      </c>
      <c r="E21" s="152">
        <v>6616</v>
      </c>
      <c r="F21" s="152">
        <v>33501</v>
      </c>
      <c r="G21" s="173">
        <f t="shared" si="0"/>
        <v>406.363361547763</v>
      </c>
      <c r="H21" s="153">
        <v>137397</v>
      </c>
      <c r="I21" s="153">
        <v>5483</v>
      </c>
      <c r="J21" s="153">
        <v>53841</v>
      </c>
      <c r="K21" s="72">
        <f t="shared" si="1"/>
        <v>881.9624293270108</v>
      </c>
      <c r="L21" s="72">
        <f aca="true" t="shared" si="7" ref="L21:N22">IF(D21=0,"--",H21/D21)</f>
        <v>1.3811936427515907</v>
      </c>
      <c r="M21" s="72">
        <f t="shared" si="7"/>
        <v>0.8287484885126964</v>
      </c>
      <c r="N21" s="72">
        <f t="shared" si="7"/>
        <v>1.6071460553416317</v>
      </c>
      <c r="O21" s="70">
        <f t="shared" si="5"/>
        <v>93.9244629243158</v>
      </c>
    </row>
    <row r="22" spans="1:15" ht="15" customHeight="1">
      <c r="A22" s="228" t="s">
        <v>463</v>
      </c>
      <c r="B22" s="228"/>
      <c r="C22" s="92">
        <v>20098960</v>
      </c>
      <c r="D22" s="152">
        <v>1278</v>
      </c>
      <c r="E22" s="152">
        <v>0</v>
      </c>
      <c r="F22" s="152">
        <v>22463</v>
      </c>
      <c r="G22" s="72" t="str">
        <f t="shared" si="0"/>
        <v>--</v>
      </c>
      <c r="H22" s="153">
        <v>2295</v>
      </c>
      <c r="I22" s="153">
        <v>0</v>
      </c>
      <c r="J22" s="153">
        <v>48920</v>
      </c>
      <c r="K22" s="72" t="str">
        <f t="shared" si="1"/>
        <v>--</v>
      </c>
      <c r="L22" s="72">
        <f t="shared" si="7"/>
        <v>1.795774647887324</v>
      </c>
      <c r="M22" s="72" t="str">
        <f t="shared" si="7"/>
        <v>--</v>
      </c>
      <c r="N22" s="72">
        <f t="shared" si="7"/>
        <v>2.1778034990873882</v>
      </c>
      <c r="O22" s="70" t="s">
        <v>190</v>
      </c>
    </row>
    <row r="23" spans="1:15" ht="12.75">
      <c r="A23" s="233" t="s">
        <v>361</v>
      </c>
      <c r="B23" s="100" t="s">
        <v>41</v>
      </c>
      <c r="C23" s="92"/>
      <c r="D23" s="152">
        <f>SUM(D24:D27)</f>
        <v>149658</v>
      </c>
      <c r="E23" s="152">
        <f>SUM(E24:E27)</f>
        <v>26082</v>
      </c>
      <c r="F23" s="152">
        <f>SUM(F24:F27)</f>
        <v>46042</v>
      </c>
      <c r="G23" s="72">
        <f t="shared" si="0"/>
        <v>76.5278736293229</v>
      </c>
      <c r="H23" s="153">
        <f>SUM(H24:H27)</f>
        <v>232941</v>
      </c>
      <c r="I23" s="153">
        <f>SUM(I24:I27)</f>
        <v>52882</v>
      </c>
      <c r="J23" s="153">
        <f>SUM(J24:J27)</f>
        <v>80275</v>
      </c>
      <c r="K23" s="72">
        <f t="shared" si="1"/>
        <v>51.80023448432358</v>
      </c>
      <c r="L23" s="72">
        <f aca="true" t="shared" si="8" ref="L23:L28">IF(D23=0,"--",H23/D23)</f>
        <v>1.556488794451349</v>
      </c>
      <c r="M23" s="72">
        <f aca="true" t="shared" si="9" ref="M23:M28">IF(E23=0,"--",I23/E23)</f>
        <v>2.027528563760448</v>
      </c>
      <c r="N23" s="72">
        <f>IF(F23=0,"--",J23/F23)</f>
        <v>1.743516789018722</v>
      </c>
      <c r="O23" s="70">
        <f t="shared" si="5"/>
        <v>-14.007781681505415</v>
      </c>
    </row>
    <row r="24" spans="1:15" ht="12.75">
      <c r="A24" s="233"/>
      <c r="B24" s="100" t="s">
        <v>173</v>
      </c>
      <c r="C24" s="92">
        <v>20097100</v>
      </c>
      <c r="D24" s="152">
        <v>67150</v>
      </c>
      <c r="E24" s="152">
        <v>6073</v>
      </c>
      <c r="F24" s="152">
        <v>18854</v>
      </c>
      <c r="G24" s="72">
        <f t="shared" si="0"/>
        <v>210.4561172402437</v>
      </c>
      <c r="H24" s="153">
        <v>65969</v>
      </c>
      <c r="I24" s="153">
        <v>6310</v>
      </c>
      <c r="J24" s="153">
        <v>19800</v>
      </c>
      <c r="K24" s="72">
        <f t="shared" si="1"/>
        <v>213.78763866877972</v>
      </c>
      <c r="L24" s="72">
        <f t="shared" si="8"/>
        <v>0.9824125093075204</v>
      </c>
      <c r="M24" s="72">
        <f t="shared" si="9"/>
        <v>1.0390251934793349</v>
      </c>
      <c r="N24" s="72">
        <f>IF(F24=0,"--",J24/F24)</f>
        <v>1.0501750291715286</v>
      </c>
      <c r="O24" s="70">
        <f t="shared" si="5"/>
        <v>1.0731054224832448</v>
      </c>
    </row>
    <row r="25" spans="1:15" ht="12.75">
      <c r="A25" s="233"/>
      <c r="B25" s="100" t="s">
        <v>362</v>
      </c>
      <c r="C25" s="92">
        <v>20097910</v>
      </c>
      <c r="D25" s="152">
        <v>20013</v>
      </c>
      <c r="E25" s="152">
        <v>20009</v>
      </c>
      <c r="F25" s="152">
        <v>21</v>
      </c>
      <c r="G25" s="72">
        <f t="shared" si="0"/>
        <v>-99.89504722874707</v>
      </c>
      <c r="H25" s="153">
        <v>46647</v>
      </c>
      <c r="I25" s="153">
        <v>46572</v>
      </c>
      <c r="J25" s="153">
        <v>152</v>
      </c>
      <c r="K25" s="72">
        <f t="shared" si="1"/>
        <v>-99.67362363651979</v>
      </c>
      <c r="L25" s="73">
        <f t="shared" si="8"/>
        <v>2.3308349572777693</v>
      </c>
      <c r="M25" s="73">
        <f t="shared" si="9"/>
        <v>2.3275526013294017</v>
      </c>
      <c r="N25" s="72">
        <f>IF(F25=0,"--",J25/F25)</f>
        <v>7.238095238095238</v>
      </c>
      <c r="O25" s="70">
        <f t="shared" si="5"/>
        <v>210.974507470256</v>
      </c>
    </row>
    <row r="26" spans="1:15" ht="12.75">
      <c r="A26" s="233"/>
      <c r="B26" s="100" t="s">
        <v>464</v>
      </c>
      <c r="C26" s="92">
        <v>20097929</v>
      </c>
      <c r="D26" s="152">
        <v>62495</v>
      </c>
      <c r="E26" s="152">
        <v>0</v>
      </c>
      <c r="F26" s="152">
        <v>16543</v>
      </c>
      <c r="G26" s="72" t="str">
        <f>IF(E26=0,"--",100*(#REF!/E26-1))</f>
        <v>--</v>
      </c>
      <c r="H26" s="153">
        <v>120325</v>
      </c>
      <c r="I26" s="153">
        <v>0</v>
      </c>
      <c r="J26" s="153">
        <v>35297</v>
      </c>
      <c r="K26" s="72" t="str">
        <f t="shared" si="1"/>
        <v>--</v>
      </c>
      <c r="L26" s="72">
        <f t="shared" si="8"/>
        <v>1.9253540283222659</v>
      </c>
      <c r="M26" s="72" t="str">
        <f t="shared" si="9"/>
        <v>--</v>
      </c>
      <c r="N26" s="72" t="s">
        <v>190</v>
      </c>
      <c r="O26" s="70" t="s">
        <v>190</v>
      </c>
    </row>
    <row r="27" spans="1:15" ht="12.75">
      <c r="A27" s="233"/>
      <c r="B27" s="100" t="s">
        <v>364</v>
      </c>
      <c r="C27" s="92">
        <v>20097921</v>
      </c>
      <c r="D27" s="153">
        <v>0</v>
      </c>
      <c r="E27" s="153">
        <v>0</v>
      </c>
      <c r="F27" s="153">
        <v>10624</v>
      </c>
      <c r="G27" s="72" t="s">
        <v>190</v>
      </c>
      <c r="H27" s="153">
        <v>0</v>
      </c>
      <c r="I27" s="153">
        <v>0</v>
      </c>
      <c r="J27" s="153">
        <v>25026</v>
      </c>
      <c r="K27" s="72" t="s">
        <v>190</v>
      </c>
      <c r="L27" s="72" t="s">
        <v>190</v>
      </c>
      <c r="M27" s="72" t="s">
        <v>190</v>
      </c>
      <c r="N27" s="72">
        <f>IF(F27=0,"--",J27/F27)</f>
        <v>2.355609939759036</v>
      </c>
      <c r="O27" s="70" t="s">
        <v>190</v>
      </c>
    </row>
    <row r="28" spans="1:15" ht="15" customHeight="1">
      <c r="A28" s="229" t="s">
        <v>101</v>
      </c>
      <c r="B28" s="229"/>
      <c r="C28" s="92">
        <v>20095000</v>
      </c>
      <c r="D28" s="152">
        <v>28395</v>
      </c>
      <c r="E28" s="152">
        <v>10393</v>
      </c>
      <c r="F28" s="152">
        <v>9344</v>
      </c>
      <c r="G28" s="72">
        <f t="shared" si="0"/>
        <v>-10.093332050418546</v>
      </c>
      <c r="H28" s="153">
        <v>49588</v>
      </c>
      <c r="I28" s="153">
        <v>17443</v>
      </c>
      <c r="J28" s="153">
        <v>12393</v>
      </c>
      <c r="K28" s="72">
        <f t="shared" si="1"/>
        <v>-28.951441839133174</v>
      </c>
      <c r="L28" s="72">
        <f t="shared" si="8"/>
        <v>1.7463637964430359</v>
      </c>
      <c r="M28" s="72">
        <f t="shared" si="9"/>
        <v>1.6783411911863755</v>
      </c>
      <c r="N28" s="72">
        <f>IF(F28=0,"--",J28/F28)</f>
        <v>1.3263056506849316</v>
      </c>
      <c r="O28" s="70">
        <f t="shared" si="5"/>
        <v>-20.975207088410862</v>
      </c>
    </row>
    <row r="29" spans="1:15" ht="15" customHeight="1">
      <c r="A29" s="229" t="s">
        <v>370</v>
      </c>
      <c r="B29" s="229"/>
      <c r="C29" s="92">
        <v>20092900</v>
      </c>
      <c r="D29" s="152">
        <v>37736</v>
      </c>
      <c r="E29" s="152">
        <v>0</v>
      </c>
      <c r="F29" s="152">
        <v>1676</v>
      </c>
      <c r="G29" s="72" t="str">
        <f t="shared" si="0"/>
        <v>--</v>
      </c>
      <c r="H29" s="153">
        <v>87141</v>
      </c>
      <c r="I29" s="153">
        <v>0</v>
      </c>
      <c r="J29" s="153">
        <v>3586</v>
      </c>
      <c r="K29" s="72" t="str">
        <f>IF(I29=0,"--",100*(J29/I29-1))</f>
        <v>--</v>
      </c>
      <c r="L29" s="72">
        <f aca="true" t="shared" si="10" ref="L29:N32">IF(D29=0,"--",H29/D29)</f>
        <v>2.3092272630909476</v>
      </c>
      <c r="M29" s="72" t="str">
        <f t="shared" si="10"/>
        <v>--</v>
      </c>
      <c r="N29" s="72">
        <f t="shared" si="10"/>
        <v>2.139618138424821</v>
      </c>
      <c r="O29" s="70" t="s">
        <v>190</v>
      </c>
    </row>
    <row r="30" spans="1:15" ht="15" customHeight="1">
      <c r="A30" s="229" t="s">
        <v>466</v>
      </c>
      <c r="B30" s="229"/>
      <c r="C30" s="92">
        <v>20098100</v>
      </c>
      <c r="D30" s="152">
        <v>0</v>
      </c>
      <c r="E30" s="152">
        <v>0</v>
      </c>
      <c r="F30" s="152">
        <v>2155</v>
      </c>
      <c r="G30" s="72" t="str">
        <f t="shared" si="0"/>
        <v>--</v>
      </c>
      <c r="H30" s="153">
        <v>0</v>
      </c>
      <c r="I30" s="153">
        <v>0</v>
      </c>
      <c r="J30" s="153">
        <v>1641</v>
      </c>
      <c r="K30" s="72" t="str">
        <f>IF(I30=0,"--",100*(J30/I30-1))</f>
        <v>--</v>
      </c>
      <c r="L30" s="72" t="str">
        <f t="shared" si="10"/>
        <v>--</v>
      </c>
      <c r="M30" s="72" t="str">
        <f t="shared" si="10"/>
        <v>--</v>
      </c>
      <c r="N30" s="72">
        <f t="shared" si="10"/>
        <v>0.7614849187935034</v>
      </c>
      <c r="O30" s="70" t="s">
        <v>190</v>
      </c>
    </row>
    <row r="31" spans="1:15" ht="15" customHeight="1">
      <c r="A31" s="150" t="s">
        <v>491</v>
      </c>
      <c r="B31" s="150"/>
      <c r="C31" s="186">
        <v>20098970</v>
      </c>
      <c r="D31" s="152">
        <v>0</v>
      </c>
      <c r="E31" s="152">
        <v>0</v>
      </c>
      <c r="F31" s="152">
        <v>1</v>
      </c>
      <c r="G31" s="72" t="str">
        <f t="shared" si="0"/>
        <v>--</v>
      </c>
      <c r="H31" s="153">
        <v>0</v>
      </c>
      <c r="I31" s="153">
        <v>0</v>
      </c>
      <c r="J31" s="153">
        <v>36</v>
      </c>
      <c r="K31" s="72" t="str">
        <f>IF(I31=0,"--",100*(J31/I31-1))</f>
        <v>--</v>
      </c>
      <c r="L31" s="72" t="str">
        <f>IF(D31=0,"--",H31/D31)</f>
        <v>--</v>
      </c>
      <c r="M31" s="72" t="str">
        <f>IF(E31=0,"--",I31/E31)</f>
        <v>--</v>
      </c>
      <c r="N31" s="72">
        <f>IF(F31=0,"--",J31/F31)</f>
        <v>36</v>
      </c>
      <c r="O31" s="70" t="s">
        <v>190</v>
      </c>
    </row>
    <row r="32" spans="1:15" ht="15" customHeight="1">
      <c r="A32" s="229" t="s">
        <v>97</v>
      </c>
      <c r="B32" s="229"/>
      <c r="C32" s="92">
        <v>20098020</v>
      </c>
      <c r="D32" s="152">
        <v>28</v>
      </c>
      <c r="E32" s="152">
        <v>0</v>
      </c>
      <c r="F32" s="152">
        <v>0</v>
      </c>
      <c r="G32" s="72" t="str">
        <f t="shared" si="0"/>
        <v>--</v>
      </c>
      <c r="H32" s="153">
        <v>869</v>
      </c>
      <c r="I32" s="153">
        <v>0</v>
      </c>
      <c r="J32" s="153">
        <v>0</v>
      </c>
      <c r="K32" s="72" t="str">
        <f>IF(I32=0,"--",100*(J32/I32-1))</f>
        <v>--</v>
      </c>
      <c r="L32" s="72">
        <f t="shared" si="10"/>
        <v>31.035714285714285</v>
      </c>
      <c r="M32" s="72" t="str">
        <f t="shared" si="10"/>
        <v>--</v>
      </c>
      <c r="N32" s="72" t="str">
        <f t="shared" si="10"/>
        <v>--</v>
      </c>
      <c r="O32" s="70" t="s">
        <v>190</v>
      </c>
    </row>
    <row r="33" spans="1:15" ht="15" customHeight="1">
      <c r="A33" s="229" t="s">
        <v>484</v>
      </c>
      <c r="B33" s="229"/>
      <c r="C33" s="92">
        <v>20098040</v>
      </c>
      <c r="D33" s="74">
        <v>1198</v>
      </c>
      <c r="E33" s="74">
        <v>0</v>
      </c>
      <c r="F33" s="74">
        <v>0</v>
      </c>
      <c r="G33" s="72" t="str">
        <f t="shared" si="0"/>
        <v>--</v>
      </c>
      <c r="H33" s="153">
        <v>2996</v>
      </c>
      <c r="I33" s="153">
        <v>0</v>
      </c>
      <c r="J33" s="153">
        <v>0</v>
      </c>
      <c r="K33" s="72" t="str">
        <f t="shared" si="1"/>
        <v>--</v>
      </c>
      <c r="L33" s="73">
        <f>IF(C31=0,"--",H33/C31)</f>
        <v>0.0001490623648873549</v>
      </c>
      <c r="M33" s="73" t="str">
        <f>IF(D31=0,"--",I33/D31)</f>
        <v>--</v>
      </c>
      <c r="N33" s="72" t="str">
        <f>IF(E31=0,"--",J33/E31)</f>
        <v>--</v>
      </c>
      <c r="O33" s="70" t="s">
        <v>190</v>
      </c>
    </row>
    <row r="34" spans="1:15" ht="15" customHeight="1">
      <c r="A34" s="229" t="s">
        <v>98</v>
      </c>
      <c r="B34" s="229"/>
      <c r="C34" s="92">
        <v>20098010</v>
      </c>
      <c r="D34" s="154">
        <v>3350</v>
      </c>
      <c r="E34" s="154">
        <v>321</v>
      </c>
      <c r="F34" s="152">
        <v>0</v>
      </c>
      <c r="G34" s="155" t="s">
        <v>81</v>
      </c>
      <c r="H34" s="154">
        <v>5037</v>
      </c>
      <c r="I34" s="154">
        <v>1260</v>
      </c>
      <c r="J34" s="153">
        <v>0</v>
      </c>
      <c r="K34" s="154" t="s">
        <v>81</v>
      </c>
      <c r="L34" s="78" t="s">
        <v>81</v>
      </c>
      <c r="M34" s="78" t="s">
        <v>81</v>
      </c>
      <c r="N34" s="72" t="str">
        <f>IF(F34=0,"--",J34/F34)</f>
        <v>--</v>
      </c>
      <c r="O34" s="70" t="s">
        <v>190</v>
      </c>
    </row>
    <row r="35" spans="1:15" ht="12.75">
      <c r="A35" s="246" t="s">
        <v>41</v>
      </c>
      <c r="B35" s="246"/>
      <c r="C35" s="228"/>
      <c r="D35" s="76">
        <f>SUM(D4,D8,D11:D12,D16,D19:D23,D28:D34)</f>
        <v>17692261</v>
      </c>
      <c r="E35" s="76">
        <f>SUM(E4,E8,E11:E12,E16,E19:E23,E28:E34)</f>
        <v>5127899</v>
      </c>
      <c r="F35" s="76">
        <f>SUM(F4,F8,F11:F12,F16,F19:F23,F28:F34)</f>
        <v>4427264</v>
      </c>
      <c r="G35" s="70">
        <f>IF(E35=0,"--",100*(F35/E35-1))</f>
        <v>-13.663198124612052</v>
      </c>
      <c r="H35" s="77">
        <f>SUM(H4,H8,H11:H12,H16,H19:H23,H28:H34)</f>
        <v>35745857</v>
      </c>
      <c r="I35" s="77">
        <f>SUM(I4,I8,I11:I12,I16,I19:I23,I28:I34)</f>
        <v>10671822</v>
      </c>
      <c r="J35" s="77">
        <f>SUM(J4,J8,J11:J12,J16,J19:J23,J28:J34)</f>
        <v>10325816</v>
      </c>
      <c r="K35" s="70">
        <f>IF(I35=0,"--",100*(J35/I35-1))</f>
        <v>-3.242239235249611</v>
      </c>
      <c r="L35" s="72">
        <f>IF(D35=0,"--",H35/D35)</f>
        <v>2.0204233365085447</v>
      </c>
      <c r="M35" s="72">
        <f>IF(E35=0,"--",I35/E35)</f>
        <v>2.081129523026877</v>
      </c>
      <c r="N35" s="72">
        <f>IF(F35=0,"--",J35/F35)</f>
        <v>2.3323244333294784</v>
      </c>
      <c r="O35" s="70">
        <f>IF(M35=0,"--",100*(N35/M35-1))</f>
        <v>12.07012382089767</v>
      </c>
    </row>
    <row r="36" spans="1:15" ht="12.75">
      <c r="A36" s="254" t="s">
        <v>150</v>
      </c>
      <c r="B36" s="255"/>
      <c r="C36" s="255"/>
      <c r="D36" s="255"/>
      <c r="E36" s="255"/>
      <c r="F36" s="255"/>
      <c r="G36" s="255"/>
      <c r="H36" s="255"/>
      <c r="I36" s="255"/>
      <c r="J36" s="255"/>
      <c r="K36" s="255"/>
      <c r="L36" s="255"/>
      <c r="M36" s="255"/>
      <c r="N36" s="255"/>
      <c r="O36" s="256"/>
    </row>
    <row r="37" spans="1:15" ht="12.75">
      <c r="A37" s="226" t="s">
        <v>465</v>
      </c>
      <c r="B37" s="224"/>
      <c r="C37" s="224"/>
      <c r="D37" s="224"/>
      <c r="E37" s="224"/>
      <c r="F37" s="224"/>
      <c r="G37" s="224"/>
      <c r="H37" s="224"/>
      <c r="I37" s="224"/>
      <c r="J37" s="224"/>
      <c r="K37" s="224"/>
      <c r="L37" s="224"/>
      <c r="M37" s="224"/>
      <c r="N37" s="224"/>
      <c r="O37" s="225"/>
    </row>
  </sheetData>
  <sheetProtection/>
  <mergeCells count="25">
    <mergeCell ref="A1:O1"/>
    <mergeCell ref="C2:C3"/>
    <mergeCell ref="D2:G2"/>
    <mergeCell ref="H2:K2"/>
    <mergeCell ref="L2:O2"/>
    <mergeCell ref="A2:B3"/>
    <mergeCell ref="A37:O37"/>
    <mergeCell ref="A36:O36"/>
    <mergeCell ref="A35:C35"/>
    <mergeCell ref="A20:B20"/>
    <mergeCell ref="A21:B21"/>
    <mergeCell ref="A22:B22"/>
    <mergeCell ref="A23:A27"/>
    <mergeCell ref="A28:B28"/>
    <mergeCell ref="A29:B29"/>
    <mergeCell ref="A30:B30"/>
    <mergeCell ref="A32:B32"/>
    <mergeCell ref="A33:B33"/>
    <mergeCell ref="A34:B34"/>
    <mergeCell ref="A4:A7"/>
    <mergeCell ref="A8:A10"/>
    <mergeCell ref="A11:B11"/>
    <mergeCell ref="A12:A15"/>
    <mergeCell ref="A16:A18"/>
    <mergeCell ref="A19:B19"/>
  </mergeCells>
  <printOptions/>
  <pageMargins left="0.7086614173228347" right="0.7086614173228347" top="0.7480314960629921" bottom="0.7480314960629921" header="0.31496062992125984" footer="0.31496062992125984"/>
  <pageSetup fitToHeight="1" fitToWidth="1" horizontalDpi="600" verticalDpi="600" orientation="landscape" scale="67" r:id="rId2"/>
  <headerFooter>
    <oddFooter>&amp;C&amp;P</oddFooter>
  </headerFooter>
  <ignoredErrors>
    <ignoredError sqref="G4:G6 G13:G15 G17:G18 G26 G23 G9:G11 G35 N33" formula="1"/>
    <ignoredError sqref="G12 G19 G16 G7:G8" formula="1" formulaRange="1"/>
    <ignoredError sqref="D16:F16 H16:J16 D23:F23 D8:F8 H8:K8 J35 K7 H23:J23 D35:F35 H35:I35" formulaRange="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13">
      <selection activeCell="M42" sqref="M42"/>
    </sheetView>
  </sheetViews>
  <sheetFormatPr defaultColWidth="11.421875" defaultRowHeight="15"/>
  <cols>
    <col min="1" max="1" width="14.7109375" style="64" customWidth="1"/>
    <col min="2" max="4" width="13.57421875" style="64" customWidth="1"/>
    <col min="5" max="5" width="11.421875" style="64" customWidth="1"/>
    <col min="6" max="8" width="13.57421875" style="64" customWidth="1"/>
    <col min="9" max="9" width="12.00390625" style="64" customWidth="1"/>
    <col min="10" max="11" width="11.421875" style="64" hidden="1" customWidth="1"/>
    <col min="12" max="12" width="11.421875" style="147" customWidth="1"/>
    <col min="13" max="13" width="13.7109375" style="64" bestFit="1" customWidth="1"/>
    <col min="14" max="16384" width="11.421875" style="64" customWidth="1"/>
  </cols>
  <sheetData>
    <row r="1" spans="1:9" ht="12.75">
      <c r="A1" s="200" t="s">
        <v>110</v>
      </c>
      <c r="B1" s="201"/>
      <c r="C1" s="201"/>
      <c r="D1" s="201"/>
      <c r="E1" s="201"/>
      <c r="F1" s="201"/>
      <c r="G1" s="201"/>
      <c r="H1" s="201"/>
      <c r="I1" s="202"/>
    </row>
    <row r="2" spans="1:9" ht="12.75">
      <c r="A2" s="52"/>
      <c r="B2" s="236" t="s">
        <v>34</v>
      </c>
      <c r="C2" s="236"/>
      <c r="D2" s="236"/>
      <c r="E2" s="236"/>
      <c r="F2" s="236" t="s">
        <v>35</v>
      </c>
      <c r="G2" s="236"/>
      <c r="H2" s="236"/>
      <c r="I2" s="236"/>
    </row>
    <row r="3" spans="1:9" ht="12.75">
      <c r="A3" s="53" t="s">
        <v>111</v>
      </c>
      <c r="B3" s="31">
        <v>2011</v>
      </c>
      <c r="C3" s="56" t="s">
        <v>486</v>
      </c>
      <c r="D3" s="56" t="s">
        <v>487</v>
      </c>
      <c r="E3" s="32" t="s">
        <v>151</v>
      </c>
      <c r="F3" s="31">
        <v>2011</v>
      </c>
      <c r="G3" s="56" t="s">
        <v>486</v>
      </c>
      <c r="H3" s="56" t="s">
        <v>487</v>
      </c>
      <c r="I3" s="33" t="s">
        <v>151</v>
      </c>
    </row>
    <row r="4" spans="1:13" ht="12.75">
      <c r="A4" s="54" t="s">
        <v>112</v>
      </c>
      <c r="B4" s="34">
        <v>126707689</v>
      </c>
      <c r="C4" s="35">
        <v>40160707</v>
      </c>
      <c r="D4" s="35">
        <v>36274656</v>
      </c>
      <c r="E4" s="36">
        <f aca="true" t="shared" si="0" ref="E4:E30">IF(C4=0,"--",100*(D4/C4-1))</f>
        <v>-9.676251466389774</v>
      </c>
      <c r="F4" s="34">
        <v>303055714</v>
      </c>
      <c r="G4" s="35">
        <v>100744856</v>
      </c>
      <c r="H4" s="35">
        <v>95734626</v>
      </c>
      <c r="I4" s="36">
        <f aca="true" t="shared" si="1" ref="I4:I30">IF(G4=0,"--",100*(H4/G4-1))</f>
        <v>-4.9731869188437745</v>
      </c>
      <c r="J4" s="64" t="str">
        <f>A4</f>
        <v>EE.UU.</v>
      </c>
      <c r="K4" s="46">
        <f>H4</f>
        <v>95734626</v>
      </c>
      <c r="M4" s="46"/>
    </row>
    <row r="5" spans="1:13" ht="12.75">
      <c r="A5" s="55" t="s">
        <v>113</v>
      </c>
      <c r="B5" s="65">
        <v>78395296</v>
      </c>
      <c r="C5" s="63">
        <v>21203670</v>
      </c>
      <c r="D5" s="63">
        <v>18405556</v>
      </c>
      <c r="E5" s="38">
        <f t="shared" si="0"/>
        <v>-13.196366478067246</v>
      </c>
      <c r="F5" s="65">
        <v>120535164</v>
      </c>
      <c r="G5" s="63">
        <v>28935553</v>
      </c>
      <c r="H5" s="63">
        <v>28040068</v>
      </c>
      <c r="I5" s="38">
        <f t="shared" si="1"/>
        <v>-3.0947568204416243</v>
      </c>
      <c r="J5" s="64" t="str">
        <f aca="true" t="shared" si="2" ref="J5:J14">A5</f>
        <v>México</v>
      </c>
      <c r="K5" s="46">
        <f aca="true" t="shared" si="3" ref="K5:K14">H5</f>
        <v>28040068</v>
      </c>
      <c r="M5" s="46"/>
    </row>
    <row r="6" spans="1:13" ht="12.75">
      <c r="A6" s="55" t="s">
        <v>116</v>
      </c>
      <c r="B6" s="65">
        <v>41547165</v>
      </c>
      <c r="C6" s="63">
        <v>10564622</v>
      </c>
      <c r="D6" s="63">
        <v>19186586</v>
      </c>
      <c r="E6" s="38">
        <f t="shared" si="0"/>
        <v>81.61166580309262</v>
      </c>
      <c r="F6" s="65">
        <v>56649738</v>
      </c>
      <c r="G6" s="63">
        <v>13746440</v>
      </c>
      <c r="H6" s="63">
        <v>24380269</v>
      </c>
      <c r="I6" s="38">
        <f t="shared" si="1"/>
        <v>77.35696660371703</v>
      </c>
      <c r="J6" s="64" t="str">
        <f t="shared" si="2"/>
        <v>Rusia</v>
      </c>
      <c r="K6" s="46">
        <f t="shared" si="3"/>
        <v>24380269</v>
      </c>
      <c r="M6" s="66"/>
    </row>
    <row r="7" spans="1:13" ht="12.75">
      <c r="A7" s="55" t="s">
        <v>119</v>
      </c>
      <c r="B7" s="65">
        <v>33582611</v>
      </c>
      <c r="C7" s="63">
        <v>8132567</v>
      </c>
      <c r="D7" s="63">
        <v>8723312</v>
      </c>
      <c r="E7" s="38">
        <f t="shared" si="0"/>
        <v>7.263942614920982</v>
      </c>
      <c r="F7" s="65">
        <v>72779870</v>
      </c>
      <c r="G7" s="63">
        <v>19375220</v>
      </c>
      <c r="H7" s="63">
        <v>21048541</v>
      </c>
      <c r="I7" s="38">
        <f t="shared" si="1"/>
        <v>8.636397418971242</v>
      </c>
      <c r="J7" s="64" t="str">
        <f t="shared" si="2"/>
        <v>Canadá</v>
      </c>
      <c r="K7" s="46">
        <f t="shared" si="3"/>
        <v>21048541</v>
      </c>
      <c r="M7" s="66"/>
    </row>
    <row r="8" spans="1:13" ht="12.75">
      <c r="A8" s="55" t="s">
        <v>118</v>
      </c>
      <c r="B8" s="65">
        <v>37903306</v>
      </c>
      <c r="C8" s="63">
        <v>5934771</v>
      </c>
      <c r="D8" s="63">
        <v>8628500</v>
      </c>
      <c r="E8" s="38">
        <f t="shared" si="0"/>
        <v>45.388929075780695</v>
      </c>
      <c r="F8" s="65">
        <v>76264648</v>
      </c>
      <c r="G8" s="63">
        <v>13369923</v>
      </c>
      <c r="H8" s="63">
        <v>19183068</v>
      </c>
      <c r="I8" s="38">
        <f t="shared" si="1"/>
        <v>43.47927059864145</v>
      </c>
      <c r="J8" s="64" t="str">
        <f t="shared" si="2"/>
        <v>Japón</v>
      </c>
      <c r="K8" s="46">
        <f t="shared" si="3"/>
        <v>19183068</v>
      </c>
      <c r="M8" s="66"/>
    </row>
    <row r="9" spans="1:13" ht="12.75">
      <c r="A9" s="55" t="s">
        <v>114</v>
      </c>
      <c r="B9" s="65">
        <v>61548346</v>
      </c>
      <c r="C9" s="63">
        <v>11985953</v>
      </c>
      <c r="D9" s="63">
        <v>12741753</v>
      </c>
      <c r="E9" s="38">
        <f t="shared" si="0"/>
        <v>6.305714697863407</v>
      </c>
      <c r="F9" s="65">
        <v>86843584</v>
      </c>
      <c r="G9" s="63">
        <v>14386884</v>
      </c>
      <c r="H9" s="63">
        <v>18031797</v>
      </c>
      <c r="I9" s="38">
        <f t="shared" si="1"/>
        <v>25.334971770120628</v>
      </c>
      <c r="J9" s="64" t="str">
        <f t="shared" si="2"/>
        <v>Venezuela</v>
      </c>
      <c r="K9" s="46">
        <f t="shared" si="3"/>
        <v>18031797</v>
      </c>
      <c r="M9" s="66"/>
    </row>
    <row r="10" spans="1:13" ht="12.75">
      <c r="A10" s="55" t="s">
        <v>115</v>
      </c>
      <c r="B10" s="65">
        <v>32832339</v>
      </c>
      <c r="C10" s="63">
        <v>8785589</v>
      </c>
      <c r="D10" s="63">
        <v>8136036</v>
      </c>
      <c r="E10" s="38">
        <f t="shared" si="0"/>
        <v>-7.393391609828326</v>
      </c>
      <c r="F10" s="65">
        <v>60010103</v>
      </c>
      <c r="G10" s="63">
        <v>15204684</v>
      </c>
      <c r="H10" s="63">
        <v>17314193</v>
      </c>
      <c r="I10" s="38">
        <f t="shared" si="1"/>
        <v>13.874073278997457</v>
      </c>
      <c r="J10" s="64" t="str">
        <f t="shared" si="2"/>
        <v>Brasil</v>
      </c>
      <c r="K10" s="46">
        <f t="shared" si="3"/>
        <v>17314193</v>
      </c>
      <c r="M10" s="66"/>
    </row>
    <row r="11" spans="1:13" ht="12.75">
      <c r="A11" s="55" t="s">
        <v>117</v>
      </c>
      <c r="B11" s="65">
        <v>30625825</v>
      </c>
      <c r="C11" s="63">
        <v>8380012</v>
      </c>
      <c r="D11" s="63">
        <v>6230616</v>
      </c>
      <c r="E11" s="38">
        <f t="shared" si="0"/>
        <v>-25.64908021611425</v>
      </c>
      <c r="F11" s="65">
        <v>84070598</v>
      </c>
      <c r="G11" s="63">
        <v>21822561</v>
      </c>
      <c r="H11" s="63">
        <v>16342847</v>
      </c>
      <c r="I11" s="38">
        <f t="shared" si="1"/>
        <v>-25.110315879057453</v>
      </c>
      <c r="J11" s="64" t="str">
        <f t="shared" si="2"/>
        <v>Alemania</v>
      </c>
      <c r="K11" s="46">
        <f t="shared" si="3"/>
        <v>16342847</v>
      </c>
      <c r="M11" s="66"/>
    </row>
    <row r="12" spans="1:13" ht="12.75">
      <c r="A12" s="55" t="s">
        <v>135</v>
      </c>
      <c r="B12" s="65">
        <v>6666542</v>
      </c>
      <c r="C12" s="63">
        <v>3031508</v>
      </c>
      <c r="D12" s="63">
        <v>6197770</v>
      </c>
      <c r="E12" s="38">
        <f t="shared" si="0"/>
        <v>104.4451144446922</v>
      </c>
      <c r="F12" s="65">
        <v>15036539</v>
      </c>
      <c r="G12" s="63">
        <v>6354473</v>
      </c>
      <c r="H12" s="63">
        <v>14190186</v>
      </c>
      <c r="I12" s="38">
        <f t="shared" si="1"/>
        <v>123.31019425214333</v>
      </c>
      <c r="J12" s="64" t="str">
        <f t="shared" si="2"/>
        <v>China</v>
      </c>
      <c r="K12" s="46">
        <f t="shared" si="3"/>
        <v>14190186</v>
      </c>
      <c r="M12" s="66"/>
    </row>
    <row r="13" spans="1:13" ht="12.75">
      <c r="A13" s="55" t="s">
        <v>120</v>
      </c>
      <c r="B13" s="65">
        <v>34213856</v>
      </c>
      <c r="C13" s="63">
        <v>8883275</v>
      </c>
      <c r="D13" s="63">
        <v>9814633</v>
      </c>
      <c r="E13" s="38">
        <f t="shared" si="0"/>
        <v>10.484399053277095</v>
      </c>
      <c r="F13" s="65">
        <v>48007693</v>
      </c>
      <c r="G13" s="63">
        <v>12032111</v>
      </c>
      <c r="H13" s="63">
        <v>13586188</v>
      </c>
      <c r="I13" s="38">
        <f t="shared" si="1"/>
        <v>12.91607931476031</v>
      </c>
      <c r="J13" s="64" t="str">
        <f t="shared" si="2"/>
        <v>Colombia</v>
      </c>
      <c r="K13" s="46">
        <f t="shared" si="3"/>
        <v>13586188</v>
      </c>
      <c r="M13" s="66"/>
    </row>
    <row r="14" spans="1:13" ht="12.75">
      <c r="A14" s="55" t="s">
        <v>123</v>
      </c>
      <c r="B14" s="65">
        <v>19731487</v>
      </c>
      <c r="C14" s="63">
        <v>3432781</v>
      </c>
      <c r="D14" s="63">
        <v>4858806</v>
      </c>
      <c r="E14" s="38">
        <f t="shared" si="0"/>
        <v>41.54139165883288</v>
      </c>
      <c r="F14" s="65">
        <v>46983886</v>
      </c>
      <c r="G14" s="63">
        <v>8704966</v>
      </c>
      <c r="H14" s="63">
        <v>12824903</v>
      </c>
      <c r="I14" s="38">
        <f t="shared" si="1"/>
        <v>47.3285823287535</v>
      </c>
      <c r="J14" s="64" t="str">
        <f t="shared" si="2"/>
        <v>Reino Unido</v>
      </c>
      <c r="K14" s="46">
        <f t="shared" si="3"/>
        <v>12824903</v>
      </c>
      <c r="M14" s="66"/>
    </row>
    <row r="15" spans="1:13" ht="12.75">
      <c r="A15" s="55" t="s">
        <v>121</v>
      </c>
      <c r="B15" s="65">
        <v>23363580</v>
      </c>
      <c r="C15" s="63">
        <v>7468754</v>
      </c>
      <c r="D15" s="63">
        <v>5719056</v>
      </c>
      <c r="E15" s="38">
        <f t="shared" si="0"/>
        <v>-23.426906281824255</v>
      </c>
      <c r="F15" s="65">
        <v>50304269</v>
      </c>
      <c r="G15" s="63">
        <v>16862396</v>
      </c>
      <c r="H15" s="63">
        <v>12647025</v>
      </c>
      <c r="I15" s="38">
        <f t="shared" si="1"/>
        <v>-24.99864787898469</v>
      </c>
      <c r="J15" s="64" t="s">
        <v>124</v>
      </c>
      <c r="K15" s="46">
        <f>SUM(H15:H29)</f>
        <v>129560761</v>
      </c>
      <c r="M15" s="66"/>
    </row>
    <row r="16" spans="1:13" ht="12.75">
      <c r="A16" s="55" t="s">
        <v>125</v>
      </c>
      <c r="B16" s="65">
        <v>11470453</v>
      </c>
      <c r="C16" s="63">
        <v>3321307</v>
      </c>
      <c r="D16" s="63">
        <v>4412990</v>
      </c>
      <c r="E16" s="38">
        <f t="shared" si="0"/>
        <v>32.86907834777093</v>
      </c>
      <c r="F16" s="65">
        <v>35771629</v>
      </c>
      <c r="G16" s="63">
        <v>11051973</v>
      </c>
      <c r="H16" s="63">
        <v>12525489</v>
      </c>
      <c r="I16" s="38">
        <f t="shared" si="1"/>
        <v>13.332605861414981</v>
      </c>
      <c r="M16" s="66"/>
    </row>
    <row r="17" spans="1:13" ht="12.75">
      <c r="A17" s="55" t="s">
        <v>128</v>
      </c>
      <c r="B17" s="65">
        <v>11437571</v>
      </c>
      <c r="C17" s="63">
        <v>3195259</v>
      </c>
      <c r="D17" s="63">
        <v>3427503</v>
      </c>
      <c r="E17" s="38">
        <f t="shared" si="0"/>
        <v>7.26839357936242</v>
      </c>
      <c r="F17" s="65">
        <v>31201264</v>
      </c>
      <c r="G17" s="63">
        <v>9323075</v>
      </c>
      <c r="H17" s="63">
        <v>10400421</v>
      </c>
      <c r="I17" s="38">
        <f t="shared" si="1"/>
        <v>11.555693802742129</v>
      </c>
      <c r="M17" s="66"/>
    </row>
    <row r="18" spans="1:13" ht="12.75">
      <c r="A18" s="55" t="s">
        <v>127</v>
      </c>
      <c r="B18" s="65">
        <v>15506686</v>
      </c>
      <c r="C18" s="63">
        <v>3727889</v>
      </c>
      <c r="D18" s="63">
        <v>3103125</v>
      </c>
      <c r="E18" s="38">
        <f t="shared" si="0"/>
        <v>-16.759189986611723</v>
      </c>
      <c r="F18" s="65">
        <v>36919143</v>
      </c>
      <c r="G18" s="63">
        <v>8435183</v>
      </c>
      <c r="H18" s="63">
        <v>8284339</v>
      </c>
      <c r="I18" s="38">
        <f t="shared" si="1"/>
        <v>-1.788271813427167</v>
      </c>
      <c r="M18" s="66"/>
    </row>
    <row r="19" spans="1:13" ht="12.75">
      <c r="A19" s="55" t="s">
        <v>126</v>
      </c>
      <c r="B19" s="65">
        <v>23737780</v>
      </c>
      <c r="C19" s="63">
        <v>5192734</v>
      </c>
      <c r="D19" s="63">
        <v>6293835</v>
      </c>
      <c r="E19" s="38">
        <f t="shared" si="0"/>
        <v>21.204648649439783</v>
      </c>
      <c r="F19" s="65">
        <v>31275389</v>
      </c>
      <c r="G19" s="63">
        <v>7407873</v>
      </c>
      <c r="H19" s="63">
        <v>7933515</v>
      </c>
      <c r="I19" s="38">
        <f t="shared" si="1"/>
        <v>7.095720998456634</v>
      </c>
      <c r="M19" s="66"/>
    </row>
    <row r="20" spans="1:13" ht="12.75">
      <c r="A20" s="55" t="s">
        <v>130</v>
      </c>
      <c r="B20" s="65">
        <v>14089093</v>
      </c>
      <c r="C20" s="63">
        <v>2639682</v>
      </c>
      <c r="D20" s="63">
        <v>2961459</v>
      </c>
      <c r="E20" s="38">
        <f t="shared" si="0"/>
        <v>12.18999106710581</v>
      </c>
      <c r="F20" s="65">
        <v>32691784</v>
      </c>
      <c r="G20" s="63">
        <v>5644514</v>
      </c>
      <c r="H20" s="63">
        <v>7764240</v>
      </c>
      <c r="I20" s="38">
        <f t="shared" si="1"/>
        <v>37.55373801889763</v>
      </c>
      <c r="M20" s="66"/>
    </row>
    <row r="21" spans="1:13" ht="12.75">
      <c r="A21" s="55" t="s">
        <v>129</v>
      </c>
      <c r="B21" s="65">
        <v>16789476</v>
      </c>
      <c r="C21" s="63">
        <v>3655017</v>
      </c>
      <c r="D21" s="63">
        <v>4530757</v>
      </c>
      <c r="E21" s="38">
        <f t="shared" si="0"/>
        <v>23.9599432779656</v>
      </c>
      <c r="F21" s="65">
        <v>23042286</v>
      </c>
      <c r="G21" s="63">
        <v>4806439</v>
      </c>
      <c r="H21" s="63">
        <v>6394742</v>
      </c>
      <c r="I21" s="38">
        <f t="shared" si="1"/>
        <v>33.04531691757661</v>
      </c>
      <c r="M21" s="66"/>
    </row>
    <row r="22" spans="1:14" ht="12.75">
      <c r="A22" s="55" t="s">
        <v>131</v>
      </c>
      <c r="B22" s="65">
        <v>6537065</v>
      </c>
      <c r="C22" s="63">
        <v>1108715</v>
      </c>
      <c r="D22" s="63">
        <v>2854592</v>
      </c>
      <c r="E22" s="38">
        <f t="shared" si="0"/>
        <v>157.4685108436343</v>
      </c>
      <c r="F22" s="65">
        <v>16488772</v>
      </c>
      <c r="G22" s="63">
        <v>2843464</v>
      </c>
      <c r="H22" s="63">
        <v>6295810</v>
      </c>
      <c r="I22" s="38">
        <f t="shared" si="1"/>
        <v>121.4133887399313</v>
      </c>
      <c r="M22" s="66"/>
      <c r="N22" s="86"/>
    </row>
    <row r="23" spans="1:14" ht="12.75">
      <c r="A23" s="55" t="s">
        <v>122</v>
      </c>
      <c r="B23" s="65">
        <v>34314628</v>
      </c>
      <c r="C23" s="63">
        <v>6346830</v>
      </c>
      <c r="D23" s="63">
        <v>4091373</v>
      </c>
      <c r="E23" s="38">
        <f t="shared" si="0"/>
        <v>-35.53674826645743</v>
      </c>
      <c r="F23" s="65">
        <v>51578946</v>
      </c>
      <c r="G23" s="63">
        <v>8405799</v>
      </c>
      <c r="H23" s="63">
        <v>6066410</v>
      </c>
      <c r="I23" s="38">
        <f t="shared" si="1"/>
        <v>-27.83065595548978</v>
      </c>
      <c r="M23" s="66"/>
      <c r="N23" s="86"/>
    </row>
    <row r="24" spans="1:14" ht="12.75">
      <c r="A24" s="55" t="s">
        <v>132</v>
      </c>
      <c r="B24" s="65">
        <v>8412995</v>
      </c>
      <c r="C24" s="63">
        <v>1273249</v>
      </c>
      <c r="D24" s="63">
        <v>1961177</v>
      </c>
      <c r="E24" s="38">
        <f t="shared" si="0"/>
        <v>54.029337545130595</v>
      </c>
      <c r="F24" s="65">
        <v>18153629</v>
      </c>
      <c r="G24" s="63">
        <v>2922887</v>
      </c>
      <c r="H24" s="63">
        <v>3988838</v>
      </c>
      <c r="I24" s="38">
        <f t="shared" si="1"/>
        <v>36.4691142695561</v>
      </c>
      <c r="M24" s="66"/>
      <c r="N24" s="86"/>
    </row>
    <row r="25" spans="1:14" ht="12.75">
      <c r="A25" s="55" t="s">
        <v>134</v>
      </c>
      <c r="B25" s="65">
        <v>3834413</v>
      </c>
      <c r="C25" s="63">
        <v>1063793</v>
      </c>
      <c r="D25" s="63">
        <v>1137070</v>
      </c>
      <c r="E25" s="38">
        <f t="shared" si="0"/>
        <v>6.88827619659087</v>
      </c>
      <c r="F25" s="65">
        <v>17479366</v>
      </c>
      <c r="G25" s="63">
        <v>4985547</v>
      </c>
      <c r="H25" s="63">
        <v>3818040</v>
      </c>
      <c r="I25" s="38">
        <f t="shared" si="1"/>
        <v>-23.417831583976646</v>
      </c>
      <c r="M25" s="66"/>
      <c r="N25" s="86"/>
    </row>
    <row r="26" spans="1:14" ht="12.75">
      <c r="A26" s="55" t="s">
        <v>133</v>
      </c>
      <c r="B26" s="65">
        <v>4563149</v>
      </c>
      <c r="C26" s="63">
        <v>1559638</v>
      </c>
      <c r="D26" s="63">
        <v>1257645</v>
      </c>
      <c r="E26" s="38">
        <f t="shared" si="0"/>
        <v>-19.36301885437518</v>
      </c>
      <c r="F26" s="65">
        <v>13308035</v>
      </c>
      <c r="G26" s="63">
        <v>4565026</v>
      </c>
      <c r="H26" s="63">
        <v>3727321</v>
      </c>
      <c r="I26" s="38">
        <f t="shared" si="1"/>
        <v>-18.350497894206953</v>
      </c>
      <c r="M26" s="66"/>
      <c r="N26" s="87"/>
    </row>
    <row r="27" spans="1:13" ht="12.75">
      <c r="A27" s="55" t="s">
        <v>148</v>
      </c>
      <c r="B27" s="65">
        <v>3472149</v>
      </c>
      <c r="C27" s="63">
        <v>816211</v>
      </c>
      <c r="D27" s="63">
        <v>1367407</v>
      </c>
      <c r="E27" s="38">
        <f t="shared" si="0"/>
        <v>67.5310673343045</v>
      </c>
      <c r="F27" s="65">
        <v>8404519</v>
      </c>
      <c r="G27" s="63">
        <v>2015401</v>
      </c>
      <c r="H27" s="63">
        <v>3594466</v>
      </c>
      <c r="I27" s="38">
        <f t="shared" si="1"/>
        <v>78.34991646823634</v>
      </c>
      <c r="M27" s="66"/>
    </row>
    <row r="28" spans="1:13" ht="12.75">
      <c r="A28" s="55" t="s">
        <v>492</v>
      </c>
      <c r="B28" s="65">
        <v>3340651</v>
      </c>
      <c r="C28" s="63">
        <v>1187356</v>
      </c>
      <c r="D28" s="63">
        <v>1478886</v>
      </c>
      <c r="E28" s="38">
        <f t="shared" si="0"/>
        <v>24.552872095647803</v>
      </c>
      <c r="F28" s="65">
        <v>6461318</v>
      </c>
      <c r="G28" s="63">
        <v>2269795</v>
      </c>
      <c r="H28" s="63">
        <v>2841547</v>
      </c>
      <c r="I28" s="38">
        <f t="shared" si="1"/>
        <v>25.189587605929177</v>
      </c>
      <c r="M28" s="66"/>
    </row>
    <row r="29" spans="1:14" ht="12.75">
      <c r="A29" s="43" t="s">
        <v>124</v>
      </c>
      <c r="B29" s="65">
        <v>78589793</v>
      </c>
      <c r="C29" s="63">
        <v>18535961</v>
      </c>
      <c r="D29" s="63">
        <v>21575615</v>
      </c>
      <c r="E29" s="38">
        <f t="shared" si="0"/>
        <v>16.39868577625945</v>
      </c>
      <c r="F29" s="44">
        <v>118668834</v>
      </c>
      <c r="G29" s="62">
        <v>26133612</v>
      </c>
      <c r="H29" s="62">
        <v>33278558</v>
      </c>
      <c r="I29" s="60">
        <f t="shared" si="1"/>
        <v>27.34006305749086</v>
      </c>
      <c r="M29" s="66"/>
      <c r="N29" s="66"/>
    </row>
    <row r="30" spans="1:13" ht="12.75">
      <c r="A30" s="53" t="s">
        <v>41</v>
      </c>
      <c r="B30" s="39">
        <f>SUM(B4:B29)</f>
        <v>763213944</v>
      </c>
      <c r="C30" s="40">
        <f>SUM(C4:C29)</f>
        <v>191587850</v>
      </c>
      <c r="D30" s="40">
        <f>SUM(D4:D29)</f>
        <v>205370714</v>
      </c>
      <c r="E30" s="41">
        <f t="shared" si="0"/>
        <v>7.194017783486784</v>
      </c>
      <c r="F30" s="62">
        <f>SUM(F4:F29)</f>
        <v>1461986720</v>
      </c>
      <c r="G30" s="62">
        <f>SUM(G4:G29)</f>
        <v>372350655</v>
      </c>
      <c r="H30" s="62">
        <f>SUM(H4:H29)</f>
        <v>410237447</v>
      </c>
      <c r="I30" s="41">
        <f t="shared" si="1"/>
        <v>10.175030308460187</v>
      </c>
      <c r="M30" s="66"/>
    </row>
    <row r="31" spans="1:12" ht="12.75">
      <c r="A31" s="226" t="s">
        <v>150</v>
      </c>
      <c r="B31" s="224"/>
      <c r="C31" s="224"/>
      <c r="D31" s="224"/>
      <c r="E31" s="224"/>
      <c r="F31" s="224"/>
      <c r="G31" s="224"/>
      <c r="H31" s="224"/>
      <c r="I31" s="225"/>
      <c r="L31" s="156"/>
    </row>
    <row r="32" spans="14:15" ht="12.75">
      <c r="N32" s="85"/>
      <c r="O32" s="86"/>
    </row>
    <row r="33" spans="14:15" ht="12.75">
      <c r="N33" s="85"/>
      <c r="O33" s="86"/>
    </row>
    <row r="34" spans="14:15" ht="12.75">
      <c r="N34" s="85"/>
      <c r="O34" s="86"/>
    </row>
    <row r="35" spans="14:15" ht="12.75">
      <c r="N35" s="85"/>
      <c r="O35" s="86"/>
    </row>
    <row r="36" spans="14:15" ht="12.75">
      <c r="N36" s="85"/>
      <c r="O36" s="86"/>
    </row>
    <row r="37" spans="14:15" ht="12.75">
      <c r="N37" s="85"/>
      <c r="O37" s="86"/>
    </row>
    <row r="38" spans="14:15" ht="12.75">
      <c r="N38" s="85"/>
      <c r="O38" s="86"/>
    </row>
    <row r="39" spans="14:15" ht="12.75">
      <c r="N39" s="85"/>
      <c r="O39" s="86"/>
    </row>
    <row r="40" spans="14:15" ht="12.75">
      <c r="N40" s="85"/>
      <c r="O40" s="86"/>
    </row>
    <row r="41" spans="14:15" ht="12.75">
      <c r="N41" s="85"/>
      <c r="O41" s="86"/>
    </row>
    <row r="42" spans="14:15" ht="12.75">
      <c r="N42" s="85"/>
      <c r="O42" s="86"/>
    </row>
    <row r="43" spans="14:15" ht="12.75">
      <c r="N43" s="85"/>
      <c r="O43" s="86"/>
    </row>
    <row r="44" spans="14:15" ht="12.75">
      <c r="N44" s="85"/>
      <c r="O44" s="86"/>
    </row>
    <row r="45" spans="14:15" ht="12.75">
      <c r="N45" s="85"/>
      <c r="O45" s="86"/>
    </row>
    <row r="46" spans="14:15" ht="12.75">
      <c r="N46" s="85"/>
      <c r="O46" s="86"/>
    </row>
    <row r="47" spans="14:15" ht="12.75">
      <c r="N47" s="85"/>
      <c r="O47" s="87"/>
    </row>
    <row r="48" spans="14:15" ht="12.75">
      <c r="N48" s="86"/>
      <c r="O48" s="87"/>
    </row>
    <row r="49" spans="14:15" ht="12.75">
      <c r="N49" s="86"/>
      <c r="O49" s="87"/>
    </row>
    <row r="50" spans="14:15" ht="12.75">
      <c r="N50" s="87"/>
      <c r="O50" s="87"/>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3" r:id="rId2"/>
  <headerFooter>
    <oddFooter>&amp;C&amp;P</oddFooter>
  </headerFooter>
  <ignoredErrors>
    <ignoredError sqref="B30 F30:H30" formulaRange="1"/>
    <ignoredError sqref="E30" formula="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P61"/>
  <sheetViews>
    <sheetView zoomScalePageLayoutView="0" workbookViewId="0" topLeftCell="A1">
      <selection activeCell="O15" sqref="O15"/>
    </sheetView>
  </sheetViews>
  <sheetFormatPr defaultColWidth="11.421875" defaultRowHeight="15"/>
  <cols>
    <col min="1" max="1" width="14.7109375" style="64" customWidth="1"/>
    <col min="2" max="4" width="13.57421875" style="64" customWidth="1"/>
    <col min="5" max="5" width="11.421875" style="64" customWidth="1"/>
    <col min="6" max="8" width="13.57421875" style="64" customWidth="1"/>
    <col min="9" max="9" width="12.140625" style="64" customWidth="1"/>
    <col min="10" max="11" width="11.421875" style="64" hidden="1" customWidth="1"/>
    <col min="12" max="12" width="0" style="64" hidden="1" customWidth="1"/>
    <col min="13" max="16384" width="11.421875" style="64" customWidth="1"/>
  </cols>
  <sheetData>
    <row r="1" spans="1:9" ht="12.75">
      <c r="A1" s="200" t="s">
        <v>136</v>
      </c>
      <c r="B1" s="201"/>
      <c r="C1" s="201"/>
      <c r="D1" s="201"/>
      <c r="E1" s="201"/>
      <c r="F1" s="201"/>
      <c r="G1" s="201"/>
      <c r="H1" s="201"/>
      <c r="I1" s="202"/>
    </row>
    <row r="2" spans="1:9" ht="12.75">
      <c r="A2" s="52"/>
      <c r="B2" s="236" t="s">
        <v>34</v>
      </c>
      <c r="C2" s="236"/>
      <c r="D2" s="236"/>
      <c r="E2" s="236"/>
      <c r="F2" s="236" t="s">
        <v>43</v>
      </c>
      <c r="G2" s="236"/>
      <c r="H2" s="236"/>
      <c r="I2" s="236"/>
    </row>
    <row r="3" spans="1:9" ht="12.75">
      <c r="A3" s="53" t="s">
        <v>111</v>
      </c>
      <c r="B3" s="31">
        <v>2011</v>
      </c>
      <c r="C3" s="56" t="s">
        <v>486</v>
      </c>
      <c r="D3" s="56" t="s">
        <v>487</v>
      </c>
      <c r="E3" s="32" t="s">
        <v>151</v>
      </c>
      <c r="F3" s="31">
        <v>2011</v>
      </c>
      <c r="G3" s="32" t="s">
        <v>486</v>
      </c>
      <c r="H3" s="32" t="s">
        <v>487</v>
      </c>
      <c r="I3" s="33" t="s">
        <v>151</v>
      </c>
    </row>
    <row r="4" spans="1:14" ht="12.75">
      <c r="A4" s="54" t="s">
        <v>126</v>
      </c>
      <c r="B4" s="158">
        <v>28653999</v>
      </c>
      <c r="C4" s="158">
        <v>8037997</v>
      </c>
      <c r="D4" s="158">
        <v>6907087</v>
      </c>
      <c r="E4" s="159">
        <f aca="true" t="shared" si="0" ref="E4:E30">IF(C4=0,"--",100*(D4/C4-1))</f>
        <v>-14.069549913989764</v>
      </c>
      <c r="F4" s="158">
        <v>41261870</v>
      </c>
      <c r="G4" s="158">
        <v>10701945</v>
      </c>
      <c r="H4" s="158">
        <v>10967584</v>
      </c>
      <c r="I4" s="159">
        <f aca="true" t="shared" si="1" ref="I4:I30">IF(G4=0,"--",100*(H4/G4-1))</f>
        <v>2.4821562809377085</v>
      </c>
      <c r="J4" s="64" t="str">
        <f>A4</f>
        <v>Argentina</v>
      </c>
      <c r="K4" s="46">
        <f>H4</f>
        <v>10967584</v>
      </c>
      <c r="L4" s="147">
        <f>H4/$H$30*100</f>
        <v>15.026568907693333</v>
      </c>
      <c r="M4" s="163"/>
      <c r="N4" s="49"/>
    </row>
    <row r="5" spans="1:14" ht="12.75">
      <c r="A5" s="55" t="s">
        <v>133</v>
      </c>
      <c r="B5" s="49">
        <v>20524707</v>
      </c>
      <c r="C5" s="49">
        <v>5679133</v>
      </c>
      <c r="D5" s="49">
        <v>9449581</v>
      </c>
      <c r="E5" s="50">
        <f t="shared" si="0"/>
        <v>66.39126077871393</v>
      </c>
      <c r="F5" s="49">
        <v>20341924</v>
      </c>
      <c r="G5" s="49">
        <v>5652559</v>
      </c>
      <c r="H5" s="49">
        <v>8141153</v>
      </c>
      <c r="I5" s="50">
        <f t="shared" si="1"/>
        <v>44.02597124594365</v>
      </c>
      <c r="J5" s="64" t="str">
        <f aca="true" t="shared" si="2" ref="J5:J14">A5</f>
        <v>Bélgica</v>
      </c>
      <c r="K5" s="46">
        <f aca="true" t="shared" si="3" ref="K5:K14">H5</f>
        <v>8141153</v>
      </c>
      <c r="L5" s="147">
        <f>H5/$H$30*100</f>
        <v>11.15410618624615</v>
      </c>
      <c r="M5" s="163"/>
      <c r="N5" s="49"/>
    </row>
    <row r="6" spans="1:14" ht="12.75" customHeight="1">
      <c r="A6" s="144" t="s">
        <v>112</v>
      </c>
      <c r="B6" s="160">
        <v>10676037</v>
      </c>
      <c r="C6" s="160">
        <v>2994894</v>
      </c>
      <c r="D6" s="160">
        <v>3042208</v>
      </c>
      <c r="E6" s="161">
        <f t="shared" si="0"/>
        <v>1.5798221907019183</v>
      </c>
      <c r="F6" s="160">
        <v>23581852</v>
      </c>
      <c r="G6" s="160">
        <v>6693749</v>
      </c>
      <c r="H6" s="160">
        <v>7360344</v>
      </c>
      <c r="I6" s="161">
        <f t="shared" si="1"/>
        <v>9.958470208548299</v>
      </c>
      <c r="J6" s="64" t="str">
        <f t="shared" si="2"/>
        <v>EE.UU.</v>
      </c>
      <c r="K6" s="46">
        <f t="shared" si="3"/>
        <v>7360344</v>
      </c>
      <c r="L6" s="147">
        <f aca="true" t="shared" si="4" ref="L6:L14">H6/$H$30*100</f>
        <v>10.0843281711202</v>
      </c>
      <c r="M6" s="163"/>
      <c r="N6" s="160"/>
    </row>
    <row r="7" spans="1:14" ht="12.75">
      <c r="A7" s="55" t="s">
        <v>115</v>
      </c>
      <c r="B7" s="49">
        <v>6539346</v>
      </c>
      <c r="C7" s="49">
        <v>1946584</v>
      </c>
      <c r="D7" s="49">
        <v>2327858</v>
      </c>
      <c r="E7" s="50">
        <f t="shared" si="0"/>
        <v>19.586824919962353</v>
      </c>
      <c r="F7" s="49">
        <v>17130520</v>
      </c>
      <c r="G7" s="49">
        <v>5321360</v>
      </c>
      <c r="H7" s="49">
        <v>6610646</v>
      </c>
      <c r="I7" s="50">
        <f t="shared" si="1"/>
        <v>24.228505494835908</v>
      </c>
      <c r="J7" s="64" t="str">
        <f t="shared" si="2"/>
        <v>Brasil</v>
      </c>
      <c r="K7" s="46">
        <f t="shared" si="3"/>
        <v>6610646</v>
      </c>
      <c r="L7" s="147">
        <f t="shared" si="4"/>
        <v>9.057175002568233</v>
      </c>
      <c r="M7" s="163"/>
      <c r="N7" s="49"/>
    </row>
    <row r="8" spans="1:14" ht="12.75">
      <c r="A8" s="55" t="s">
        <v>135</v>
      </c>
      <c r="B8" s="49">
        <v>12994000</v>
      </c>
      <c r="C8" s="49">
        <v>3836902</v>
      </c>
      <c r="D8" s="49">
        <v>4294721</v>
      </c>
      <c r="E8" s="50">
        <f t="shared" si="0"/>
        <v>11.93199617816665</v>
      </c>
      <c r="F8" s="49">
        <v>17127230</v>
      </c>
      <c r="G8" s="49">
        <v>6078139</v>
      </c>
      <c r="H8" s="49">
        <v>5361973</v>
      </c>
      <c r="I8" s="50">
        <f t="shared" si="1"/>
        <v>-11.782652552039362</v>
      </c>
      <c r="J8" s="64" t="str">
        <f t="shared" si="2"/>
        <v>China</v>
      </c>
      <c r="K8" s="46">
        <f t="shared" si="3"/>
        <v>5361973</v>
      </c>
      <c r="L8" s="147">
        <f t="shared" si="4"/>
        <v>7.34638155182501</v>
      </c>
      <c r="M8" s="163"/>
      <c r="N8" s="49"/>
    </row>
    <row r="9" spans="1:14" ht="12.75">
      <c r="A9" s="55" t="s">
        <v>122</v>
      </c>
      <c r="B9" s="49">
        <v>11825834</v>
      </c>
      <c r="C9" s="49">
        <v>3582175</v>
      </c>
      <c r="D9" s="49">
        <v>4031802</v>
      </c>
      <c r="E9" s="50">
        <f t="shared" si="0"/>
        <v>12.551787670898262</v>
      </c>
      <c r="F9" s="49">
        <v>13890076</v>
      </c>
      <c r="G9" s="49">
        <v>4165504</v>
      </c>
      <c r="H9" s="49">
        <v>5048713</v>
      </c>
      <c r="I9" s="50">
        <f t="shared" si="1"/>
        <v>21.20293246627538</v>
      </c>
      <c r="J9" s="64" t="str">
        <f t="shared" si="2"/>
        <v>Perú</v>
      </c>
      <c r="K9" s="46">
        <f t="shared" si="3"/>
        <v>5048713</v>
      </c>
      <c r="L9" s="147">
        <f t="shared" si="4"/>
        <v>6.917187394203421</v>
      </c>
      <c r="M9" s="163"/>
      <c r="N9" s="49"/>
    </row>
    <row r="10" spans="1:14" ht="12.75">
      <c r="A10" s="55" t="s">
        <v>137</v>
      </c>
      <c r="B10" s="49">
        <v>8256485</v>
      </c>
      <c r="C10" s="49">
        <v>2431559</v>
      </c>
      <c r="D10" s="49">
        <v>3279184</v>
      </c>
      <c r="E10" s="50">
        <f t="shared" si="0"/>
        <v>34.85932276370838</v>
      </c>
      <c r="F10" s="49">
        <v>11301673</v>
      </c>
      <c r="G10" s="49">
        <v>3107403</v>
      </c>
      <c r="H10" s="49">
        <v>3964784</v>
      </c>
      <c r="I10" s="50">
        <f t="shared" si="1"/>
        <v>27.591561184693457</v>
      </c>
      <c r="J10" s="64" t="str">
        <f>A10</f>
        <v>Tailandia</v>
      </c>
      <c r="K10" s="46">
        <f t="shared" si="3"/>
        <v>3964784</v>
      </c>
      <c r="L10" s="147">
        <f t="shared" si="4"/>
        <v>5.432107926423906</v>
      </c>
      <c r="M10" s="163"/>
      <c r="N10" s="49"/>
    </row>
    <row r="11" spans="1:14" ht="12.75">
      <c r="A11" s="55" t="s">
        <v>113</v>
      </c>
      <c r="B11" s="49">
        <v>1306809</v>
      </c>
      <c r="C11" s="49">
        <v>381521</v>
      </c>
      <c r="D11" s="49">
        <v>1035659</v>
      </c>
      <c r="E11" s="50">
        <f t="shared" si="0"/>
        <v>171.45530652310094</v>
      </c>
      <c r="F11" s="49">
        <v>4294901</v>
      </c>
      <c r="G11" s="49">
        <v>1257020</v>
      </c>
      <c r="H11" s="49">
        <v>3817040</v>
      </c>
      <c r="I11" s="50">
        <f t="shared" si="1"/>
        <v>203.6578574724348</v>
      </c>
      <c r="J11" s="64" t="str">
        <f t="shared" si="2"/>
        <v>México</v>
      </c>
      <c r="K11" s="46">
        <f t="shared" si="3"/>
        <v>3817040</v>
      </c>
      <c r="L11" s="147">
        <f t="shared" si="4"/>
        <v>5.229685460664971</v>
      </c>
      <c r="M11" s="163"/>
      <c r="N11" s="49"/>
    </row>
    <row r="12" spans="1:14" ht="12.75">
      <c r="A12" s="55" t="s">
        <v>129</v>
      </c>
      <c r="B12" s="49">
        <v>6848356</v>
      </c>
      <c r="C12" s="49">
        <v>1954352</v>
      </c>
      <c r="D12" s="49">
        <v>1788745</v>
      </c>
      <c r="E12" s="50">
        <f t="shared" si="0"/>
        <v>-8.473754983749092</v>
      </c>
      <c r="F12" s="49">
        <v>13903042</v>
      </c>
      <c r="G12" s="49">
        <v>3771077</v>
      </c>
      <c r="H12" s="49">
        <v>3609338</v>
      </c>
      <c r="I12" s="50">
        <f t="shared" si="1"/>
        <v>-4.288933904027948</v>
      </c>
      <c r="J12" s="64" t="str">
        <f t="shared" si="2"/>
        <v>Ecuador</v>
      </c>
      <c r="K12" s="46">
        <f t="shared" si="3"/>
        <v>3609338</v>
      </c>
      <c r="L12" s="147">
        <f t="shared" si="4"/>
        <v>4.945115183814051</v>
      </c>
      <c r="M12" s="163"/>
      <c r="N12" s="49"/>
    </row>
    <row r="13" spans="1:14" ht="12.75">
      <c r="A13" s="55" t="s">
        <v>121</v>
      </c>
      <c r="B13" s="49">
        <v>7171676</v>
      </c>
      <c r="C13" s="49">
        <v>2865139</v>
      </c>
      <c r="D13" s="49">
        <v>3375511</v>
      </c>
      <c r="E13" s="50">
        <f t="shared" si="0"/>
        <v>17.813167179672607</v>
      </c>
      <c r="F13" s="49">
        <v>7842684</v>
      </c>
      <c r="G13" s="49">
        <v>3200667</v>
      </c>
      <c r="H13" s="49">
        <v>3141956</v>
      </c>
      <c r="I13" s="50">
        <f t="shared" si="1"/>
        <v>-1.8343364055054767</v>
      </c>
      <c r="J13" s="64" t="str">
        <f t="shared" si="2"/>
        <v>Holanda</v>
      </c>
      <c r="K13" s="46">
        <f t="shared" si="3"/>
        <v>3141956</v>
      </c>
      <c r="L13" s="147">
        <f t="shared" si="4"/>
        <v>4.304760131213995</v>
      </c>
      <c r="M13" s="163"/>
      <c r="N13" s="49"/>
    </row>
    <row r="14" spans="1:14" ht="12.75">
      <c r="A14" s="55" t="s">
        <v>117</v>
      </c>
      <c r="B14" s="49">
        <v>1739348</v>
      </c>
      <c r="C14" s="49">
        <v>464336</v>
      </c>
      <c r="D14" s="49">
        <v>1414848</v>
      </c>
      <c r="E14" s="50">
        <f t="shared" si="0"/>
        <v>204.70349057578994</v>
      </c>
      <c r="F14" s="49">
        <v>3253369</v>
      </c>
      <c r="G14" s="49">
        <v>925335</v>
      </c>
      <c r="H14" s="49">
        <v>1825580</v>
      </c>
      <c r="I14" s="50">
        <f t="shared" si="1"/>
        <v>97.28854955232428</v>
      </c>
      <c r="J14" s="64" t="str">
        <f t="shared" si="2"/>
        <v>Alemania</v>
      </c>
      <c r="K14" s="46">
        <f t="shared" si="3"/>
        <v>1825580</v>
      </c>
      <c r="L14" s="147">
        <f t="shared" si="4"/>
        <v>2.5012075281581425</v>
      </c>
      <c r="M14" s="163"/>
      <c r="N14" s="49"/>
    </row>
    <row r="15" spans="1:14" ht="12.75">
      <c r="A15" s="55" t="s">
        <v>138</v>
      </c>
      <c r="B15" s="49">
        <v>1454909</v>
      </c>
      <c r="C15" s="49">
        <v>347935</v>
      </c>
      <c r="D15" s="49">
        <v>595143</v>
      </c>
      <c r="E15" s="50">
        <f t="shared" si="0"/>
        <v>71.05005245232587</v>
      </c>
      <c r="F15" s="49">
        <v>3714489</v>
      </c>
      <c r="G15" s="49">
        <v>892173</v>
      </c>
      <c r="H15" s="49">
        <v>1704610</v>
      </c>
      <c r="I15" s="50">
        <f t="shared" si="1"/>
        <v>91.06271989849502</v>
      </c>
      <c r="J15" s="64" t="s">
        <v>124</v>
      </c>
      <c r="K15" s="46">
        <f>SUM(H15:H29)</f>
        <v>13138835</v>
      </c>
      <c r="L15" s="147">
        <f>K15/H30*100</f>
        <v>18.00137655606859</v>
      </c>
      <c r="M15" s="163"/>
      <c r="N15" s="46"/>
    </row>
    <row r="16" spans="1:13" ht="12.75">
      <c r="A16" s="55" t="s">
        <v>139</v>
      </c>
      <c r="B16" s="49">
        <v>1803207</v>
      </c>
      <c r="C16" s="49">
        <v>299517</v>
      </c>
      <c r="D16" s="49">
        <v>890150</v>
      </c>
      <c r="E16" s="50">
        <f t="shared" si="0"/>
        <v>197.19515085955055</v>
      </c>
      <c r="F16" s="49">
        <v>3391328</v>
      </c>
      <c r="G16" s="49">
        <v>565094</v>
      </c>
      <c r="H16" s="49">
        <v>1588715</v>
      </c>
      <c r="I16" s="50">
        <f t="shared" si="1"/>
        <v>181.1417215542901</v>
      </c>
      <c r="M16" s="163"/>
    </row>
    <row r="17" spans="1:13" ht="12.75">
      <c r="A17" s="55" t="s">
        <v>143</v>
      </c>
      <c r="B17" s="49">
        <v>6490805</v>
      </c>
      <c r="C17" s="49">
        <v>1596272</v>
      </c>
      <c r="D17" s="49">
        <v>1828751</v>
      </c>
      <c r="E17" s="50">
        <f t="shared" si="0"/>
        <v>14.563871320176002</v>
      </c>
      <c r="F17" s="49">
        <v>4112600</v>
      </c>
      <c r="G17" s="49">
        <v>980687</v>
      </c>
      <c r="H17" s="49">
        <v>1146993</v>
      </c>
      <c r="I17" s="50">
        <f t="shared" si="1"/>
        <v>16.95811201739188</v>
      </c>
      <c r="M17" s="163"/>
    </row>
    <row r="18" spans="1:13" ht="12.75">
      <c r="A18" s="55" t="s">
        <v>131</v>
      </c>
      <c r="B18" s="49">
        <v>2298161</v>
      </c>
      <c r="C18" s="49">
        <v>1242028</v>
      </c>
      <c r="D18" s="49">
        <v>499862</v>
      </c>
      <c r="E18" s="50">
        <f t="shared" si="0"/>
        <v>-59.75436946671089</v>
      </c>
      <c r="F18" s="49">
        <v>5576532</v>
      </c>
      <c r="G18" s="49">
        <v>2646582</v>
      </c>
      <c r="H18" s="49">
        <v>1100226</v>
      </c>
      <c r="I18" s="50">
        <f t="shared" si="1"/>
        <v>-58.42841823907213</v>
      </c>
      <c r="M18" s="163"/>
    </row>
    <row r="19" spans="1:13" ht="12.75">
      <c r="A19" s="55" t="s">
        <v>141</v>
      </c>
      <c r="B19" s="49">
        <v>960254</v>
      </c>
      <c r="C19" s="49">
        <v>348766</v>
      </c>
      <c r="D19" s="49">
        <v>666743</v>
      </c>
      <c r="E19" s="50">
        <f t="shared" si="0"/>
        <v>91.17201791459031</v>
      </c>
      <c r="F19" s="49">
        <v>1644856</v>
      </c>
      <c r="G19" s="49">
        <v>647327</v>
      </c>
      <c r="H19" s="49">
        <v>913772</v>
      </c>
      <c r="I19" s="50">
        <f t="shared" si="1"/>
        <v>41.16080435390459</v>
      </c>
      <c r="M19" s="163"/>
    </row>
    <row r="20" spans="1:13" ht="12.75">
      <c r="A20" s="55" t="s">
        <v>142</v>
      </c>
      <c r="B20" s="49">
        <v>2037009</v>
      </c>
      <c r="C20" s="49">
        <v>368019</v>
      </c>
      <c r="D20" s="49">
        <v>705628</v>
      </c>
      <c r="E20" s="50">
        <f t="shared" si="0"/>
        <v>91.73683967403856</v>
      </c>
      <c r="F20" s="49">
        <v>2780094</v>
      </c>
      <c r="G20" s="49">
        <v>476638</v>
      </c>
      <c r="H20" s="49">
        <v>901982</v>
      </c>
      <c r="I20" s="50">
        <f t="shared" si="1"/>
        <v>89.23837377632502</v>
      </c>
      <c r="M20" s="163"/>
    </row>
    <row r="21" spans="1:13" ht="12.75">
      <c r="A21" s="55" t="s">
        <v>140</v>
      </c>
      <c r="B21" s="49">
        <v>940483</v>
      </c>
      <c r="C21" s="49">
        <v>233366</v>
      </c>
      <c r="D21" s="49">
        <v>315661</v>
      </c>
      <c r="E21" s="50">
        <f t="shared" si="0"/>
        <v>35.26434870546695</v>
      </c>
      <c r="F21" s="49">
        <v>2575250</v>
      </c>
      <c r="G21" s="49">
        <v>550478</v>
      </c>
      <c r="H21" s="49">
        <v>882129</v>
      </c>
      <c r="I21" s="50">
        <f t="shared" si="1"/>
        <v>60.2478209846715</v>
      </c>
      <c r="M21" s="163"/>
    </row>
    <row r="22" spans="1:13" ht="12.75">
      <c r="A22" s="55" t="s">
        <v>125</v>
      </c>
      <c r="B22" s="49">
        <v>376779</v>
      </c>
      <c r="C22" s="49">
        <v>31710</v>
      </c>
      <c r="D22" s="49">
        <v>723387</v>
      </c>
      <c r="E22" s="50">
        <f t="shared" si="0"/>
        <v>2181.2582781456954</v>
      </c>
      <c r="F22" s="49">
        <v>596502</v>
      </c>
      <c r="G22" s="49">
        <v>92510</v>
      </c>
      <c r="H22" s="49">
        <v>772395</v>
      </c>
      <c r="I22" s="50">
        <f t="shared" si="1"/>
        <v>734.9313587720246</v>
      </c>
      <c r="M22" s="163"/>
    </row>
    <row r="23" spans="1:13" ht="12.75">
      <c r="A23" s="55" t="s">
        <v>127</v>
      </c>
      <c r="B23" s="49">
        <v>805731</v>
      </c>
      <c r="C23" s="49">
        <v>226474</v>
      </c>
      <c r="D23" s="49">
        <v>125777</v>
      </c>
      <c r="E23" s="50">
        <f t="shared" si="0"/>
        <v>-44.46294055829808</v>
      </c>
      <c r="F23" s="49">
        <v>2351407</v>
      </c>
      <c r="G23" s="49">
        <v>743373</v>
      </c>
      <c r="H23" s="49">
        <v>491817</v>
      </c>
      <c r="I23" s="50">
        <f t="shared" si="1"/>
        <v>-33.839808548333075</v>
      </c>
      <c r="M23" s="163"/>
    </row>
    <row r="24" spans="1:13" ht="12.75">
      <c r="A24" s="55" t="s">
        <v>132</v>
      </c>
      <c r="B24" s="49">
        <v>218481</v>
      </c>
      <c r="C24" s="49">
        <v>0</v>
      </c>
      <c r="D24" s="49">
        <v>351041</v>
      </c>
      <c r="E24" s="50" t="str">
        <f t="shared" si="0"/>
        <v>--</v>
      </c>
      <c r="F24" s="49">
        <v>347477</v>
      </c>
      <c r="G24" s="49">
        <v>0</v>
      </c>
      <c r="H24" s="49">
        <v>471184</v>
      </c>
      <c r="I24" s="50" t="str">
        <f t="shared" si="1"/>
        <v>--</v>
      </c>
      <c r="M24" s="163"/>
    </row>
    <row r="25" spans="1:13" ht="12.75">
      <c r="A25" s="55" t="s">
        <v>119</v>
      </c>
      <c r="B25" s="49">
        <v>218363</v>
      </c>
      <c r="C25" s="49">
        <v>62319</v>
      </c>
      <c r="D25" s="49">
        <v>67819</v>
      </c>
      <c r="E25" s="50">
        <f t="shared" si="0"/>
        <v>8.825558818337909</v>
      </c>
      <c r="F25" s="49">
        <v>1006931</v>
      </c>
      <c r="G25" s="49">
        <v>347167</v>
      </c>
      <c r="H25" s="49">
        <v>408463</v>
      </c>
      <c r="I25" s="50">
        <f t="shared" si="1"/>
        <v>17.65605601914928</v>
      </c>
      <c r="M25" s="163"/>
    </row>
    <row r="26" spans="1:13" ht="12.75">
      <c r="A26" s="55" t="s">
        <v>120</v>
      </c>
      <c r="B26" s="49">
        <v>1128710</v>
      </c>
      <c r="C26" s="49">
        <v>593124</v>
      </c>
      <c r="D26" s="49">
        <v>278271</v>
      </c>
      <c r="E26" s="50">
        <f t="shared" si="0"/>
        <v>-53.08384081574849</v>
      </c>
      <c r="F26" s="49">
        <v>1743700</v>
      </c>
      <c r="G26" s="49">
        <v>903502</v>
      </c>
      <c r="H26" s="49">
        <v>396260</v>
      </c>
      <c r="I26" s="50">
        <f t="shared" si="1"/>
        <v>-56.14176836354541</v>
      </c>
      <c r="M26" s="163"/>
    </row>
    <row r="27" spans="1:13" ht="12.75">
      <c r="A27" s="145" t="s">
        <v>144</v>
      </c>
      <c r="B27" s="49">
        <v>1123102</v>
      </c>
      <c r="C27" s="49">
        <v>328382</v>
      </c>
      <c r="D27" s="49">
        <v>309112</v>
      </c>
      <c r="E27" s="50">
        <f t="shared" si="0"/>
        <v>-5.868165733810016</v>
      </c>
      <c r="F27" s="49">
        <v>967093</v>
      </c>
      <c r="G27" s="49">
        <v>196969</v>
      </c>
      <c r="H27" s="49">
        <v>241146</v>
      </c>
      <c r="I27" s="50">
        <f t="shared" si="1"/>
        <v>22.42840243896247</v>
      </c>
      <c r="M27" s="163"/>
    </row>
    <row r="28" spans="1:13" ht="12.75">
      <c r="A28" s="157" t="s">
        <v>493</v>
      </c>
      <c r="B28" s="162">
        <v>107828</v>
      </c>
      <c r="C28" s="162">
        <v>29000</v>
      </c>
      <c r="D28" s="162">
        <v>39000</v>
      </c>
      <c r="E28" s="50">
        <f t="shared" si="0"/>
        <v>34.48275862068966</v>
      </c>
      <c r="F28" s="49">
        <v>579208</v>
      </c>
      <c r="G28" s="49">
        <v>179267</v>
      </c>
      <c r="H28" s="49">
        <v>189919</v>
      </c>
      <c r="I28" s="50">
        <f>IF(G27=0,"--",100*(H27/G27-1))</f>
        <v>22.42840243896247</v>
      </c>
      <c r="M28" s="163"/>
    </row>
    <row r="29" spans="1:13" ht="12.75">
      <c r="A29" s="43" t="s">
        <v>124</v>
      </c>
      <c r="B29" s="49">
        <v>2670542</v>
      </c>
      <c r="C29" s="49">
        <v>754031</v>
      </c>
      <c r="D29" s="49">
        <v>882955</v>
      </c>
      <c r="E29" s="50">
        <f t="shared" si="0"/>
        <v>17.097970773084924</v>
      </c>
      <c r="F29" s="49">
        <v>6268603</v>
      </c>
      <c r="G29" s="49">
        <v>1976719</v>
      </c>
      <c r="H29" s="49">
        <v>1929224</v>
      </c>
      <c r="I29" s="50">
        <f t="shared" si="1"/>
        <v>-2.402718848758978</v>
      </c>
      <c r="M29" s="163"/>
    </row>
    <row r="30" spans="1:13" ht="12.75">
      <c r="A30" s="45" t="s">
        <v>41</v>
      </c>
      <c r="B30" s="39">
        <f>SUM(B4:B29)</f>
        <v>139170961</v>
      </c>
      <c r="C30" s="40">
        <f>SUM(C4:C29)</f>
        <v>40635535</v>
      </c>
      <c r="D30" s="40">
        <f>SUM(D4:D29)</f>
        <v>49226504</v>
      </c>
      <c r="E30" s="41">
        <f t="shared" si="0"/>
        <v>21.141518131851832</v>
      </c>
      <c r="F30" s="40">
        <f>SUM(F4:F29)</f>
        <v>211585211</v>
      </c>
      <c r="G30" s="40">
        <f>SUM(G4:G29)</f>
        <v>62073244</v>
      </c>
      <c r="H30" s="40">
        <f>SUM(H4:H29)</f>
        <v>72987946</v>
      </c>
      <c r="I30" s="41">
        <f t="shared" si="1"/>
        <v>17.583585610573206</v>
      </c>
      <c r="M30" s="85"/>
    </row>
    <row r="31" spans="1:9" ht="12.75">
      <c r="A31" s="226" t="s">
        <v>150</v>
      </c>
      <c r="B31" s="224"/>
      <c r="C31" s="224"/>
      <c r="D31" s="224"/>
      <c r="E31" s="224"/>
      <c r="F31" s="224"/>
      <c r="G31" s="224"/>
      <c r="H31" s="224"/>
      <c r="I31" s="225"/>
    </row>
    <row r="33" spans="14:15" ht="12.75">
      <c r="N33" s="85"/>
      <c r="O33" s="86"/>
    </row>
    <row r="34" spans="14:15" ht="12.75">
      <c r="N34" s="85"/>
      <c r="O34" s="86"/>
    </row>
    <row r="35" spans="14:15" ht="12.75">
      <c r="N35" s="85"/>
      <c r="O35" s="88"/>
    </row>
    <row r="36" spans="14:15" ht="12.75">
      <c r="N36" s="85"/>
      <c r="O36" s="86"/>
    </row>
    <row r="37" spans="14:15" ht="12.75">
      <c r="N37" s="85"/>
      <c r="O37" s="86"/>
    </row>
    <row r="38" spans="14:15" ht="12.75">
      <c r="N38" s="85"/>
      <c r="O38" s="86"/>
    </row>
    <row r="39" spans="14:15" ht="12.75">
      <c r="N39" s="85"/>
      <c r="O39" s="86"/>
    </row>
    <row r="40" spans="14:15" ht="12.75">
      <c r="N40" s="85"/>
      <c r="O40" s="86"/>
    </row>
    <row r="41" spans="14:15" ht="12.75">
      <c r="N41" s="85"/>
      <c r="O41" s="86"/>
    </row>
    <row r="42" spans="14:15" ht="12.75">
      <c r="N42" s="85"/>
      <c r="O42" s="86"/>
    </row>
    <row r="43" spans="14:15" ht="12.75">
      <c r="N43" s="85"/>
      <c r="O43" s="86"/>
    </row>
    <row r="44" spans="14:16" ht="12.75">
      <c r="N44" s="85"/>
      <c r="O44" s="86"/>
      <c r="P44" s="89">
        <f>SUM(N44:N58)</f>
        <v>0</v>
      </c>
    </row>
    <row r="45" spans="14:15" ht="12.75">
      <c r="N45" s="85"/>
      <c r="O45" s="86"/>
    </row>
    <row r="46" spans="14:15" ht="12.75">
      <c r="N46" s="85"/>
      <c r="O46" s="86"/>
    </row>
    <row r="47" spans="14:15" ht="12.75">
      <c r="N47" s="85"/>
      <c r="O47" s="86"/>
    </row>
    <row r="48" spans="14:15" ht="12.75">
      <c r="N48" s="85"/>
      <c r="O48" s="86"/>
    </row>
    <row r="49" spans="14:15" ht="12.75">
      <c r="N49" s="85"/>
      <c r="O49" s="86"/>
    </row>
    <row r="50" spans="14:15" ht="12.75">
      <c r="N50" s="85"/>
      <c r="O50" s="86"/>
    </row>
    <row r="51" spans="14:15" ht="12.75">
      <c r="N51" s="85"/>
      <c r="O51" s="86"/>
    </row>
    <row r="52" spans="14:15" ht="12.75">
      <c r="N52" s="85"/>
      <c r="O52" s="86"/>
    </row>
    <row r="53" spans="14:15" ht="12.75">
      <c r="N53" s="85"/>
      <c r="O53" s="86"/>
    </row>
    <row r="54" spans="14:15" ht="12.75">
      <c r="N54" s="85"/>
      <c r="O54" s="86"/>
    </row>
    <row r="55" spans="14:15" ht="12.75">
      <c r="N55" s="85"/>
      <c r="O55" s="86"/>
    </row>
    <row r="56" spans="14:15" ht="12.75">
      <c r="N56" s="85"/>
      <c r="O56" s="86"/>
    </row>
    <row r="57" spans="14:15" ht="12.75">
      <c r="N57" s="85"/>
      <c r="O57" s="86"/>
    </row>
    <row r="58" spans="14:15" ht="12.75">
      <c r="N58" s="85"/>
      <c r="O58" s="87"/>
    </row>
    <row r="59" spans="14:15" ht="12.75">
      <c r="N59" s="85"/>
      <c r="O59" s="87"/>
    </row>
    <row r="60" spans="14:15" ht="12.75">
      <c r="N60" s="87"/>
      <c r="O60" s="87"/>
    </row>
    <row r="61" spans="14:15" ht="12.75">
      <c r="N61" s="87"/>
      <c r="O61" s="87"/>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horizontalDpi="600" verticalDpi="600" orientation="landscape" scale="83" r:id="rId2"/>
  <headerFooter>
    <oddFooter>&amp;C&amp;P</oddFooter>
  </headerFooter>
  <ignoredErrors>
    <ignoredError sqref="B30 K15" formulaRange="1"/>
    <ignoredError sqref="F30" formula="1" formulaRange="1"/>
    <ignoredError sqref="I28 E30" formula="1"/>
  </ignoredErrors>
  <drawing r:id="rId1"/>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H1" sqref="H1"/>
    </sheetView>
  </sheetViews>
  <sheetFormatPr defaultColWidth="11.421875" defaultRowHeight="15"/>
  <sheetData>
    <row r="1" spans="2:3" ht="15">
      <c r="B1" s="196"/>
      <c r="C1" s="196"/>
    </row>
    <row r="5" spans="2:8" ht="15">
      <c r="B5" s="2"/>
      <c r="C5" s="2"/>
      <c r="D5" s="4"/>
      <c r="E5" s="5" t="s">
        <v>0</v>
      </c>
      <c r="F5" s="4"/>
      <c r="G5" s="2"/>
      <c r="H5" s="2"/>
    </row>
    <row r="6" spans="2:8" ht="15">
      <c r="B6" s="2"/>
      <c r="C6" s="2"/>
      <c r="D6" s="197" t="s">
        <v>485</v>
      </c>
      <c r="E6" s="198"/>
      <c r="F6" s="198"/>
      <c r="G6" s="2"/>
      <c r="H6" s="2"/>
    </row>
    <row r="7" spans="2:9" ht="15">
      <c r="B7" s="2"/>
      <c r="C7" s="2"/>
      <c r="D7" s="4"/>
      <c r="E7" s="4"/>
      <c r="F7" s="4"/>
      <c r="G7" s="2"/>
      <c r="H7" s="2"/>
      <c r="I7" s="6"/>
    </row>
    <row r="8" spans="2:8" ht="15">
      <c r="B8" s="2"/>
      <c r="C8" s="2"/>
      <c r="D8" s="4"/>
      <c r="E8" s="4"/>
      <c r="F8" s="4"/>
      <c r="G8" s="2"/>
      <c r="H8" s="2"/>
    </row>
    <row r="9" spans="2:8" ht="15">
      <c r="B9" s="2"/>
      <c r="C9" s="2"/>
      <c r="D9" s="4"/>
      <c r="E9" s="5" t="s">
        <v>188</v>
      </c>
      <c r="F9" s="4"/>
      <c r="G9" s="2"/>
      <c r="H9" s="2"/>
    </row>
    <row r="10" spans="2:8" ht="15">
      <c r="B10" s="2"/>
      <c r="C10" s="2"/>
      <c r="D10" s="4"/>
      <c r="E10" s="5" t="s">
        <v>192</v>
      </c>
      <c r="F10" s="4"/>
      <c r="G10" s="2"/>
      <c r="H10" s="2"/>
    </row>
    <row r="11" spans="2:8" ht="15">
      <c r="B11" s="2"/>
      <c r="C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2"/>
      <c r="C15" s="2"/>
      <c r="D15" s="2"/>
      <c r="E15" s="2"/>
      <c r="F15" s="2"/>
      <c r="G15" s="2"/>
      <c r="H15" s="2"/>
    </row>
    <row r="16" spans="2:8" ht="15">
      <c r="B16" s="4"/>
      <c r="C16" s="4"/>
      <c r="D16" s="4"/>
      <c r="E16" s="7" t="s">
        <v>1</v>
      </c>
      <c r="F16" s="4"/>
      <c r="G16" s="4"/>
      <c r="H16" s="4"/>
    </row>
    <row r="17" spans="2:8" ht="15">
      <c r="B17" s="2"/>
      <c r="C17" s="4"/>
      <c r="D17" s="4"/>
      <c r="E17" s="7" t="s">
        <v>2</v>
      </c>
      <c r="F17" s="4"/>
      <c r="G17" s="4"/>
      <c r="H17" s="2"/>
    </row>
    <row r="18" spans="2:8" ht="15">
      <c r="B18" s="4"/>
      <c r="C18" s="2"/>
      <c r="D18" s="2"/>
      <c r="E18" s="8" t="s">
        <v>3</v>
      </c>
      <c r="F18" s="2"/>
      <c r="G18" s="2"/>
      <c r="H18" s="4"/>
    </row>
    <row r="19" spans="2:8" ht="15">
      <c r="B19" s="4"/>
      <c r="C19" s="4"/>
      <c r="D19" s="4"/>
      <c r="E19" s="4"/>
      <c r="F19" s="4"/>
      <c r="G19" s="4"/>
      <c r="H19" s="4"/>
    </row>
    <row r="20" spans="2:8" ht="15">
      <c r="B20" s="4"/>
      <c r="C20" s="4"/>
      <c r="D20" s="4"/>
      <c r="E20" s="5" t="s">
        <v>4</v>
      </c>
      <c r="F20" s="4"/>
      <c r="G20" s="4"/>
      <c r="H20" s="4"/>
    </row>
    <row r="21" spans="2:8" ht="15">
      <c r="B21" s="4"/>
      <c r="C21" s="4"/>
      <c r="D21" s="4"/>
      <c r="E21" s="7" t="s">
        <v>5</v>
      </c>
      <c r="F21" s="4"/>
      <c r="G21" s="4"/>
      <c r="H21" s="4"/>
    </row>
    <row r="22" spans="2:8" ht="15.75">
      <c r="B22" s="9"/>
      <c r="C22" s="4"/>
      <c r="D22" s="4"/>
      <c r="E22" s="4"/>
      <c r="F22" s="4"/>
      <c r="G22" s="4"/>
      <c r="H22" s="4"/>
    </row>
    <row r="23" spans="2:8" ht="15.75">
      <c r="B23" s="9"/>
      <c r="C23" s="4"/>
      <c r="D23" s="2"/>
      <c r="E23" s="2"/>
      <c r="F23" s="2"/>
      <c r="G23" s="4"/>
      <c r="H23" s="4"/>
    </row>
    <row r="24" spans="2:8" ht="15.75">
      <c r="B24" s="9"/>
      <c r="C24" s="4"/>
      <c r="D24" s="2"/>
      <c r="E24" s="2"/>
      <c r="F24" s="2"/>
      <c r="G24" s="4"/>
      <c r="H24" s="4"/>
    </row>
    <row r="25" spans="2:8" ht="15.75">
      <c r="B25" s="9"/>
      <c r="C25" s="4"/>
      <c r="D25" s="4"/>
      <c r="E25" s="4"/>
      <c r="F25" s="4"/>
      <c r="G25" s="4"/>
      <c r="H25" s="4"/>
    </row>
    <row r="26" spans="2:8" ht="15">
      <c r="B26" s="2"/>
      <c r="C26" s="2"/>
      <c r="D26" s="2"/>
      <c r="E26" s="2"/>
      <c r="F26" s="2"/>
      <c r="G26" s="2"/>
      <c r="H26" s="2"/>
    </row>
    <row r="27" spans="2:8" ht="15">
      <c r="B27" s="2"/>
      <c r="C27" s="2"/>
      <c r="D27" s="2"/>
      <c r="E27" s="2"/>
      <c r="F27" s="2"/>
      <c r="G27" s="2"/>
      <c r="H27" s="2"/>
    </row>
    <row r="28" spans="2:8" ht="15">
      <c r="B28" s="10" t="s">
        <v>6</v>
      </c>
      <c r="C28" s="5"/>
      <c r="D28" s="5"/>
      <c r="E28" s="5"/>
      <c r="F28" s="5"/>
      <c r="G28" s="5"/>
      <c r="H28" s="5"/>
    </row>
    <row r="29" spans="2:8" ht="15">
      <c r="B29" s="2"/>
      <c r="C29" s="2"/>
      <c r="D29" s="2"/>
      <c r="E29" s="2"/>
      <c r="F29" s="2"/>
      <c r="G29" s="2"/>
      <c r="H29" s="2"/>
    </row>
  </sheetData>
  <sheetProtection/>
  <mergeCells count="2">
    <mergeCell ref="B1:C1"/>
    <mergeCell ref="D6:F6"/>
  </mergeCells>
  <hyperlinks>
    <hyperlink ref="E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B29" sqref="B29"/>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199" t="s">
        <v>7</v>
      </c>
      <c r="B1" s="199"/>
      <c r="C1" s="199"/>
    </row>
    <row r="2" spans="1:3" ht="14.25">
      <c r="A2" s="11"/>
      <c r="B2" s="11"/>
      <c r="C2" s="11"/>
    </row>
    <row r="3" spans="1:3" ht="24">
      <c r="A3" s="12" t="s">
        <v>8</v>
      </c>
      <c r="B3" s="13" t="s">
        <v>9</v>
      </c>
      <c r="C3" s="14" t="s">
        <v>10</v>
      </c>
    </row>
    <row r="4" spans="1:3" ht="14.25">
      <c r="A4" s="15"/>
      <c r="B4" s="16"/>
      <c r="C4" s="17"/>
    </row>
    <row r="5" spans="1:3" ht="14.25">
      <c r="A5" s="18">
        <v>1</v>
      </c>
      <c r="B5" s="19" t="s">
        <v>11</v>
      </c>
      <c r="C5" s="20">
        <v>4</v>
      </c>
    </row>
    <row r="6" spans="1:3" ht="14.25">
      <c r="A6" s="18">
        <v>2</v>
      </c>
      <c r="B6" s="19" t="s">
        <v>12</v>
      </c>
      <c r="C6" s="20">
        <v>5</v>
      </c>
    </row>
    <row r="7" spans="1:3" ht="14.25">
      <c r="A7" s="18">
        <v>3</v>
      </c>
      <c r="B7" s="19" t="s">
        <v>13</v>
      </c>
      <c r="C7" s="20">
        <v>6</v>
      </c>
    </row>
    <row r="8" spans="1:3" ht="14.25">
      <c r="A8" s="18">
        <v>4</v>
      </c>
      <c r="B8" s="19" t="s">
        <v>14</v>
      </c>
      <c r="C8" s="20">
        <v>7</v>
      </c>
    </row>
    <row r="9" spans="1:3" ht="14.25">
      <c r="A9" s="18">
        <v>5</v>
      </c>
      <c r="B9" s="19" t="s">
        <v>15</v>
      </c>
      <c r="C9" s="20">
        <v>9</v>
      </c>
    </row>
    <row r="10" spans="1:3" ht="14.25">
      <c r="A10" s="18">
        <v>6</v>
      </c>
      <c r="B10" s="19" t="s">
        <v>16</v>
      </c>
      <c r="C10" s="20">
        <v>11</v>
      </c>
    </row>
    <row r="11" spans="1:3" ht="14.25">
      <c r="A11" s="18">
        <v>7</v>
      </c>
      <c r="B11" s="19" t="s">
        <v>17</v>
      </c>
      <c r="C11" s="20">
        <v>12</v>
      </c>
    </row>
    <row r="12" spans="1:3" ht="14.25">
      <c r="A12" s="18">
        <v>8</v>
      </c>
      <c r="B12" s="19" t="s">
        <v>18</v>
      </c>
      <c r="C12" s="20">
        <v>13</v>
      </c>
    </row>
    <row r="13" spans="1:3" ht="14.25">
      <c r="A13" s="18">
        <v>9</v>
      </c>
      <c r="B13" s="19" t="s">
        <v>19</v>
      </c>
      <c r="C13" s="20">
        <v>14</v>
      </c>
    </row>
    <row r="14" spans="1:3" ht="14.25">
      <c r="A14" s="18">
        <v>10</v>
      </c>
      <c r="B14" s="19" t="s">
        <v>20</v>
      </c>
      <c r="C14" s="20">
        <v>16</v>
      </c>
    </row>
    <row r="15" spans="1:3" ht="14.25">
      <c r="A15" s="18">
        <v>11</v>
      </c>
      <c r="B15" s="19" t="s">
        <v>21</v>
      </c>
      <c r="C15" s="20">
        <v>17</v>
      </c>
    </row>
    <row r="16" spans="1:3" ht="14.25">
      <c r="A16" s="18">
        <v>12</v>
      </c>
      <c r="B16" s="19" t="s">
        <v>22</v>
      </c>
      <c r="C16" s="20">
        <v>18</v>
      </c>
    </row>
    <row r="17" spans="1:3" ht="14.25">
      <c r="A17" s="18">
        <v>13</v>
      </c>
      <c r="B17" s="19" t="s">
        <v>23</v>
      </c>
      <c r="C17" s="20">
        <v>19</v>
      </c>
    </row>
    <row r="18" spans="1:3" ht="14.25">
      <c r="A18" s="18">
        <v>14</v>
      </c>
      <c r="B18" s="190" t="s">
        <v>500</v>
      </c>
      <c r="C18" s="20">
        <v>20</v>
      </c>
    </row>
    <row r="19" spans="1:3" ht="14.25">
      <c r="A19" s="15"/>
      <c r="B19" s="16"/>
      <c r="C19" s="21"/>
    </row>
    <row r="20" spans="1:3" ht="14.25">
      <c r="A20" s="14" t="s">
        <v>24</v>
      </c>
      <c r="B20" s="22" t="s">
        <v>9</v>
      </c>
      <c r="C20" s="23" t="s">
        <v>10</v>
      </c>
    </row>
    <row r="21" spans="1:3" ht="14.25">
      <c r="A21" s="24"/>
      <c r="B21" s="16"/>
      <c r="C21" s="21"/>
    </row>
    <row r="22" spans="1:3" ht="14.25">
      <c r="A22" s="25">
        <v>1</v>
      </c>
      <c r="B22" s="26" t="s">
        <v>25</v>
      </c>
      <c r="C22" s="20">
        <v>4</v>
      </c>
    </row>
    <row r="23" spans="1:3" ht="14.25">
      <c r="A23" s="18">
        <v>2</v>
      </c>
      <c r="B23" s="26" t="s">
        <v>26</v>
      </c>
      <c r="C23" s="20">
        <v>4</v>
      </c>
    </row>
    <row r="24" spans="1:3" ht="14.25">
      <c r="A24" s="18">
        <v>3</v>
      </c>
      <c r="B24" s="26" t="s">
        <v>27</v>
      </c>
      <c r="C24" s="20">
        <v>4</v>
      </c>
    </row>
    <row r="25" spans="1:3" ht="14.25">
      <c r="A25" s="18">
        <v>4</v>
      </c>
      <c r="B25" s="26" t="s">
        <v>28</v>
      </c>
      <c r="C25" s="20">
        <v>5</v>
      </c>
    </row>
    <row r="26" spans="1:3" ht="14.25">
      <c r="A26" s="18">
        <v>5</v>
      </c>
      <c r="B26" s="26" t="s">
        <v>29</v>
      </c>
      <c r="C26" s="20">
        <v>5</v>
      </c>
    </row>
    <row r="27" spans="1:3" ht="14.25">
      <c r="A27" s="18">
        <v>6</v>
      </c>
      <c r="B27" s="26" t="s">
        <v>30</v>
      </c>
      <c r="C27" s="20">
        <v>5</v>
      </c>
    </row>
    <row r="28" spans="1:3" ht="14.25">
      <c r="A28" s="15">
        <v>7</v>
      </c>
      <c r="B28" s="27" t="s">
        <v>31</v>
      </c>
      <c r="C28" s="20">
        <v>19</v>
      </c>
    </row>
    <row r="29" spans="1:3" ht="14.25">
      <c r="A29" s="15">
        <v>8</v>
      </c>
      <c r="B29" s="191" t="s">
        <v>499</v>
      </c>
      <c r="C29" s="20">
        <v>20</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10"/>
  <sheetViews>
    <sheetView zoomScalePageLayoutView="0" workbookViewId="0" topLeftCell="A1">
      <selection activeCell="I5" sqref="I5"/>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00" t="s">
        <v>32</v>
      </c>
      <c r="B1" s="201"/>
      <c r="C1" s="201"/>
      <c r="D1" s="201"/>
      <c r="E1" s="201"/>
      <c r="F1" s="201"/>
      <c r="G1" s="201"/>
      <c r="H1" s="201"/>
      <c r="I1" s="202"/>
    </row>
    <row r="2" spans="1:9" ht="14.25">
      <c r="A2" s="203" t="s">
        <v>33</v>
      </c>
      <c r="B2" s="204" t="s">
        <v>34</v>
      </c>
      <c r="C2" s="204"/>
      <c r="D2" s="204"/>
      <c r="E2" s="204"/>
      <c r="F2" s="204" t="s">
        <v>35</v>
      </c>
      <c r="G2" s="204"/>
      <c r="H2" s="204"/>
      <c r="I2" s="204"/>
    </row>
    <row r="3" spans="1:9" ht="14.25">
      <c r="A3" s="203"/>
      <c r="B3" s="57">
        <v>2011</v>
      </c>
      <c r="C3" s="56" t="s">
        <v>486</v>
      </c>
      <c r="D3" s="56" t="s">
        <v>487</v>
      </c>
      <c r="E3" s="56" t="s">
        <v>151</v>
      </c>
      <c r="F3" s="57">
        <v>2011</v>
      </c>
      <c r="G3" s="56" t="s">
        <v>486</v>
      </c>
      <c r="H3" s="56" t="s">
        <v>487</v>
      </c>
      <c r="I3" s="58" t="s">
        <v>151</v>
      </c>
    </row>
    <row r="4" spans="1:9" ht="14.25">
      <c r="A4" s="52" t="s">
        <v>39</v>
      </c>
      <c r="B4" s="34">
        <v>8364155</v>
      </c>
      <c r="C4" s="35">
        <v>1382890</v>
      </c>
      <c r="D4" s="35">
        <v>2201203</v>
      </c>
      <c r="E4" s="36">
        <f aca="true" t="shared" si="0" ref="E4:E9">100*(D4/C4-1)</f>
        <v>59.17412086283073</v>
      </c>
      <c r="F4" s="34">
        <v>33008417</v>
      </c>
      <c r="G4" s="35">
        <v>6254116</v>
      </c>
      <c r="H4" s="35">
        <v>9378818</v>
      </c>
      <c r="I4" s="36">
        <f aca="true" t="shared" si="1" ref="I4:I9">100*(H4/G4-1)</f>
        <v>49.96232880873972</v>
      </c>
    </row>
    <row r="5" spans="1:9" ht="14.25">
      <c r="A5" s="59" t="s">
        <v>36</v>
      </c>
      <c r="B5" s="37">
        <v>148092541</v>
      </c>
      <c r="C5" s="61">
        <v>62515565</v>
      </c>
      <c r="D5" s="61">
        <v>60486283</v>
      </c>
      <c r="E5" s="38">
        <f t="shared" si="0"/>
        <v>-3.246042805499716</v>
      </c>
      <c r="F5" s="37">
        <v>372350271</v>
      </c>
      <c r="G5" s="61">
        <v>159844067</v>
      </c>
      <c r="H5" s="61">
        <v>158034283</v>
      </c>
      <c r="I5" s="38">
        <f t="shared" si="1"/>
        <v>-1.132218438861421</v>
      </c>
    </row>
    <row r="6" spans="1:9" ht="14.25">
      <c r="A6" s="59" t="s">
        <v>37</v>
      </c>
      <c r="B6" s="48">
        <v>364220951</v>
      </c>
      <c r="C6" s="49">
        <v>83813532</v>
      </c>
      <c r="D6" s="49">
        <v>99022394</v>
      </c>
      <c r="E6" s="50">
        <f t="shared" si="0"/>
        <v>18.146069777849227</v>
      </c>
      <c r="F6" s="48">
        <v>456119377</v>
      </c>
      <c r="G6" s="49">
        <v>102085666</v>
      </c>
      <c r="H6" s="49">
        <v>130097281</v>
      </c>
      <c r="I6" s="50">
        <f t="shared" si="1"/>
        <v>27.43932238243907</v>
      </c>
    </row>
    <row r="7" spans="1:9" ht="14.25">
      <c r="A7" s="59" t="s">
        <v>38</v>
      </c>
      <c r="B7" s="37">
        <v>144187949</v>
      </c>
      <c r="C7" s="61">
        <v>23811074</v>
      </c>
      <c r="D7" s="61">
        <v>28999208</v>
      </c>
      <c r="E7" s="38">
        <f t="shared" si="0"/>
        <v>21.78874417844403</v>
      </c>
      <c r="F7" s="37">
        <v>371152748</v>
      </c>
      <c r="G7" s="61">
        <v>61610026</v>
      </c>
      <c r="H7" s="61">
        <v>71958848</v>
      </c>
      <c r="I7" s="38">
        <f t="shared" si="1"/>
        <v>16.79730178980934</v>
      </c>
    </row>
    <row r="8" spans="1:9" ht="14.25">
      <c r="A8" s="59" t="s">
        <v>40</v>
      </c>
      <c r="B8" s="44">
        <v>98348353</v>
      </c>
      <c r="C8" s="62">
        <v>20064791</v>
      </c>
      <c r="D8" s="62">
        <v>14681627</v>
      </c>
      <c r="E8" s="60">
        <f t="shared" si="0"/>
        <v>-26.828906416219333</v>
      </c>
      <c r="F8" s="44">
        <v>229355914</v>
      </c>
      <c r="G8" s="62">
        <v>42556784</v>
      </c>
      <c r="H8" s="62">
        <v>40768219</v>
      </c>
      <c r="I8" s="60">
        <f t="shared" si="1"/>
        <v>-4.202772935097732</v>
      </c>
    </row>
    <row r="9" spans="1:9" ht="14.25">
      <c r="A9" s="45" t="s">
        <v>41</v>
      </c>
      <c r="B9" s="39">
        <f>SUM(B4:B8)</f>
        <v>763213949</v>
      </c>
      <c r="C9" s="40">
        <f>SUM(C4:C8)</f>
        <v>191587852</v>
      </c>
      <c r="D9" s="40">
        <f>SUM(D4:D8)</f>
        <v>205390715</v>
      </c>
      <c r="E9" s="41">
        <f t="shared" si="0"/>
        <v>7.204456261663195</v>
      </c>
      <c r="F9" s="39">
        <f>SUM(F4:F8)</f>
        <v>1461986727</v>
      </c>
      <c r="G9" s="40">
        <f>SUM(G4:G8)</f>
        <v>372350659</v>
      </c>
      <c r="H9" s="40">
        <f>SUM(H4:H8)</f>
        <v>410237449</v>
      </c>
      <c r="I9" s="41">
        <f t="shared" si="1"/>
        <v>10.17502966202619</v>
      </c>
    </row>
    <row r="10" spans="1:10" ht="15" customHeight="1">
      <c r="A10" s="205" t="s">
        <v>150</v>
      </c>
      <c r="B10" s="206"/>
      <c r="C10" s="206"/>
      <c r="D10" s="206"/>
      <c r="E10" s="206"/>
      <c r="F10" s="206"/>
      <c r="G10" s="206"/>
      <c r="H10" s="206"/>
      <c r="I10" s="207"/>
      <c r="J10" s="42"/>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horizontalDpi="600" verticalDpi="600" orientation="landscape" r:id="rId2"/>
  <headerFooter>
    <oddFooter>&amp;C4</oddFooter>
  </headerFooter>
  <ignoredErrors>
    <ignoredError sqref="F9 B9" formulaRange="1"/>
    <ignoredError sqref="E9" formula="1" formulaRange="1"/>
  </ignoredErrors>
  <drawing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I1"/>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00" t="s">
        <v>42</v>
      </c>
      <c r="B1" s="201"/>
      <c r="C1" s="201"/>
      <c r="D1" s="201"/>
      <c r="E1" s="201"/>
      <c r="F1" s="201"/>
      <c r="G1" s="201"/>
      <c r="H1" s="201"/>
      <c r="I1" s="202"/>
    </row>
    <row r="2" spans="1:9" ht="14.25">
      <c r="A2" s="203" t="s">
        <v>33</v>
      </c>
      <c r="B2" s="204" t="s">
        <v>34</v>
      </c>
      <c r="C2" s="204"/>
      <c r="D2" s="204"/>
      <c r="E2" s="204"/>
      <c r="F2" s="204" t="s">
        <v>43</v>
      </c>
      <c r="G2" s="204"/>
      <c r="H2" s="204"/>
      <c r="I2" s="204"/>
    </row>
    <row r="3" spans="1:9" ht="14.25">
      <c r="A3" s="203"/>
      <c r="B3" s="31">
        <v>2011</v>
      </c>
      <c r="C3" s="56" t="s">
        <v>486</v>
      </c>
      <c r="D3" s="56" t="s">
        <v>487</v>
      </c>
      <c r="E3" s="32" t="s">
        <v>151</v>
      </c>
      <c r="F3" s="31">
        <v>2011</v>
      </c>
      <c r="G3" s="56" t="s">
        <v>486</v>
      </c>
      <c r="H3" s="56" t="s">
        <v>487</v>
      </c>
      <c r="I3" s="33" t="s">
        <v>151</v>
      </c>
    </row>
    <row r="4" spans="1:9" ht="14.25">
      <c r="A4" s="52" t="s">
        <v>39</v>
      </c>
      <c r="B4" s="34">
        <v>4181766</v>
      </c>
      <c r="C4" s="35">
        <v>1320719</v>
      </c>
      <c r="D4" s="35">
        <v>1223586</v>
      </c>
      <c r="E4" s="36">
        <f aca="true" t="shared" si="0" ref="E4:E9">100*(D4/C4-1)</f>
        <v>-7.354554602455177</v>
      </c>
      <c r="F4" s="35">
        <v>11085626</v>
      </c>
      <c r="G4" s="35">
        <v>3617889</v>
      </c>
      <c r="H4" s="35">
        <v>3466561</v>
      </c>
      <c r="I4" s="36">
        <f aca="true" t="shared" si="1" ref="I4:I9">100*(H4/G4-1)</f>
        <v>-4.182770670963098</v>
      </c>
    </row>
    <row r="5" spans="1:9" ht="14.25">
      <c r="A5" s="59" t="s">
        <v>36</v>
      </c>
      <c r="B5" s="65">
        <v>10931989</v>
      </c>
      <c r="C5" s="63">
        <v>3865937</v>
      </c>
      <c r="D5" s="63">
        <v>4394404</v>
      </c>
      <c r="E5" s="38">
        <f t="shared" si="0"/>
        <v>13.669829591118532</v>
      </c>
      <c r="F5" s="61">
        <v>15851636</v>
      </c>
      <c r="G5" s="61">
        <v>5018569</v>
      </c>
      <c r="H5" s="61">
        <v>6268328</v>
      </c>
      <c r="I5" s="38">
        <f t="shared" si="1"/>
        <v>24.902696366235077</v>
      </c>
    </row>
    <row r="6" spans="1:9" ht="14.25">
      <c r="A6" s="59" t="s">
        <v>37</v>
      </c>
      <c r="B6" s="48">
        <v>98953575</v>
      </c>
      <c r="C6" s="49">
        <v>27734402</v>
      </c>
      <c r="D6" s="49">
        <v>36277236</v>
      </c>
      <c r="E6" s="38">
        <f t="shared" si="0"/>
        <v>30.802301055562697</v>
      </c>
      <c r="F6" s="49">
        <v>129887670</v>
      </c>
      <c r="G6" s="49">
        <v>37050121</v>
      </c>
      <c r="H6" s="49">
        <v>46064230</v>
      </c>
      <c r="I6" s="38">
        <f t="shared" si="1"/>
        <v>24.32949949070342</v>
      </c>
    </row>
    <row r="7" spans="1:9" ht="14.25">
      <c r="A7" s="59" t="s">
        <v>38</v>
      </c>
      <c r="B7" s="65">
        <v>7411370</v>
      </c>
      <c r="C7" s="63">
        <v>2586578</v>
      </c>
      <c r="D7" s="63">
        <v>2904014</v>
      </c>
      <c r="E7" s="38">
        <f t="shared" si="0"/>
        <v>12.27243098796944</v>
      </c>
      <c r="F7" s="61">
        <v>19014422</v>
      </c>
      <c r="G7" s="61">
        <v>5714843</v>
      </c>
      <c r="H7" s="61">
        <v>6863011</v>
      </c>
      <c r="I7" s="38">
        <f t="shared" si="1"/>
        <v>20.09098062711434</v>
      </c>
    </row>
    <row r="8" spans="1:9" ht="14.25">
      <c r="A8" s="53" t="s">
        <v>40</v>
      </c>
      <c r="B8" s="65">
        <v>17692261</v>
      </c>
      <c r="C8" s="63">
        <v>5127899</v>
      </c>
      <c r="D8" s="63">
        <v>4427264</v>
      </c>
      <c r="E8" s="38">
        <f t="shared" si="0"/>
        <v>-13.663198124612052</v>
      </c>
      <c r="F8" s="62">
        <v>35745857</v>
      </c>
      <c r="G8" s="62">
        <v>10671822</v>
      </c>
      <c r="H8" s="62">
        <v>10325816</v>
      </c>
      <c r="I8" s="60">
        <f t="shared" si="1"/>
        <v>-3.242239235249611</v>
      </c>
    </row>
    <row r="9" spans="1:9" ht="14.25">
      <c r="A9" s="45" t="s">
        <v>41</v>
      </c>
      <c r="B9" s="93">
        <f>SUM(B4:B8)</f>
        <v>139170961</v>
      </c>
      <c r="C9" s="94">
        <f>SUM(C4:C8)</f>
        <v>40635535</v>
      </c>
      <c r="D9" s="94">
        <f>SUM(D4:D8)</f>
        <v>49226504</v>
      </c>
      <c r="E9" s="41">
        <f t="shared" si="0"/>
        <v>21.141518131851832</v>
      </c>
      <c r="F9" s="39">
        <f>SUM(F4:F8)</f>
        <v>211585211</v>
      </c>
      <c r="G9" s="40">
        <f>SUM(G4:G8)</f>
        <v>62073244</v>
      </c>
      <c r="H9" s="40">
        <f>SUM(H4:H8)</f>
        <v>72987946</v>
      </c>
      <c r="I9" s="38">
        <f t="shared" si="1"/>
        <v>17.583585610573206</v>
      </c>
    </row>
    <row r="10" spans="1:9" ht="15" customHeight="1">
      <c r="A10" s="205" t="s">
        <v>150</v>
      </c>
      <c r="B10" s="206"/>
      <c r="C10" s="206"/>
      <c r="D10" s="206"/>
      <c r="E10" s="206"/>
      <c r="F10" s="208"/>
      <c r="G10" s="208"/>
      <c r="H10" s="208"/>
      <c r="I10" s="209"/>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horizontalDpi="600" verticalDpi="600" orientation="landscape" r:id="rId2"/>
  <headerFooter>
    <oddFooter>&amp;C5</oddFooter>
  </headerFooter>
  <ignoredErrors>
    <ignoredError sqref="B9 F9" formulaRange="1"/>
    <ignoredError sqref="E9"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Q41"/>
  <sheetViews>
    <sheetView zoomScalePageLayoutView="0" workbookViewId="0" topLeftCell="A1">
      <selection activeCell="Q28" sqref="Q28"/>
    </sheetView>
  </sheetViews>
  <sheetFormatPr defaultColWidth="11.421875" defaultRowHeight="15"/>
  <cols>
    <col min="1" max="1" width="20.00390625" style="47" customWidth="1"/>
    <col min="2" max="2" width="32.00390625" style="47" customWidth="1"/>
    <col min="3" max="3" width="9.8515625" style="71" customWidth="1"/>
    <col min="4" max="6" width="11.00390625" style="64" customWidth="1"/>
    <col min="7" max="7" width="8.28125" style="64" customWidth="1"/>
    <col min="8" max="10" width="11.00390625" style="64" customWidth="1"/>
    <col min="11" max="11" width="6.8515625" style="64" customWidth="1"/>
    <col min="12" max="12" width="8.140625" style="64" customWidth="1"/>
    <col min="13" max="14" width="7.7109375" style="64" customWidth="1"/>
    <col min="15" max="15" width="6.8515625" style="64" customWidth="1"/>
    <col min="16" max="16384" width="11.421875" style="64" customWidth="1"/>
  </cols>
  <sheetData>
    <row r="1" spans="1:15" ht="12.75">
      <c r="A1" s="200" t="s">
        <v>44</v>
      </c>
      <c r="B1" s="201"/>
      <c r="C1" s="201"/>
      <c r="D1" s="201"/>
      <c r="E1" s="201"/>
      <c r="F1" s="201"/>
      <c r="G1" s="201"/>
      <c r="H1" s="201"/>
      <c r="I1" s="201"/>
      <c r="J1" s="201"/>
      <c r="K1" s="201"/>
      <c r="L1" s="201"/>
      <c r="M1" s="201"/>
      <c r="N1" s="201"/>
      <c r="O1" s="202"/>
    </row>
    <row r="2" spans="1:15" ht="15.75" customHeight="1">
      <c r="A2" s="215" t="s">
        <v>45</v>
      </c>
      <c r="B2" s="216"/>
      <c r="C2" s="210" t="s">
        <v>46</v>
      </c>
      <c r="D2" s="212" t="s">
        <v>34</v>
      </c>
      <c r="E2" s="213"/>
      <c r="F2" s="213"/>
      <c r="G2" s="214"/>
      <c r="H2" s="212" t="s">
        <v>35</v>
      </c>
      <c r="I2" s="213"/>
      <c r="J2" s="213"/>
      <c r="K2" s="214"/>
      <c r="L2" s="212" t="s">
        <v>47</v>
      </c>
      <c r="M2" s="213"/>
      <c r="N2" s="213"/>
      <c r="O2" s="214"/>
    </row>
    <row r="3" spans="1:15" ht="25.5">
      <c r="A3" s="217"/>
      <c r="B3" s="218"/>
      <c r="C3" s="211"/>
      <c r="D3" s="67">
        <v>2011</v>
      </c>
      <c r="E3" s="67" t="s">
        <v>486</v>
      </c>
      <c r="F3" s="67" t="s">
        <v>487</v>
      </c>
      <c r="G3" s="67" t="s">
        <v>151</v>
      </c>
      <c r="H3" s="67">
        <v>2011</v>
      </c>
      <c r="I3" s="67" t="s">
        <v>486</v>
      </c>
      <c r="J3" s="67" t="s">
        <v>487</v>
      </c>
      <c r="K3" s="67" t="s">
        <v>151</v>
      </c>
      <c r="L3" s="67">
        <v>2011</v>
      </c>
      <c r="M3" s="67" t="s">
        <v>486</v>
      </c>
      <c r="N3" s="67" t="s">
        <v>487</v>
      </c>
      <c r="O3" s="67" t="s">
        <v>151</v>
      </c>
    </row>
    <row r="4" spans="1:15" ht="12.75">
      <c r="A4" s="219" t="s">
        <v>50</v>
      </c>
      <c r="B4" s="74" t="s">
        <v>41</v>
      </c>
      <c r="C4" s="97" t="s">
        <v>193</v>
      </c>
      <c r="D4" s="77">
        <v>27406711</v>
      </c>
      <c r="E4" s="77">
        <v>13852281</v>
      </c>
      <c r="F4" s="77">
        <f>SUM(F5:F6)</f>
        <v>11815520</v>
      </c>
      <c r="G4" s="69">
        <f>IF(E4=0,"--",100*(F4/E4-1))</f>
        <v>-14.703434040935203</v>
      </c>
      <c r="H4" s="77">
        <v>91094304</v>
      </c>
      <c r="I4" s="77">
        <v>45994363</v>
      </c>
      <c r="J4" s="77">
        <f>SUM(J5:J6)</f>
        <v>40154527</v>
      </c>
      <c r="K4" s="69">
        <f>IF(I4=0,"--",100*(J4/I4-1))</f>
        <v>-12.696851568528079</v>
      </c>
      <c r="L4" s="69">
        <f>H4/D4</f>
        <v>3.3237955477401138</v>
      </c>
      <c r="M4" s="69">
        <f>I4/E4</f>
        <v>3.3203457972011976</v>
      </c>
      <c r="N4" s="69">
        <f>J4/F4</f>
        <v>3.3984561830541526</v>
      </c>
      <c r="O4" s="69">
        <f>100*(N4/M4-1)</f>
        <v>2.3524774413194116</v>
      </c>
    </row>
    <row r="5" spans="1:15" ht="12.75">
      <c r="A5" s="220"/>
      <c r="B5" s="74" t="s">
        <v>157</v>
      </c>
      <c r="C5" s="97" t="s">
        <v>194</v>
      </c>
      <c r="D5" s="77" t="s">
        <v>190</v>
      </c>
      <c r="E5" s="77" t="s">
        <v>190</v>
      </c>
      <c r="F5" s="77">
        <v>741838</v>
      </c>
      <c r="G5" s="69" t="s">
        <v>190</v>
      </c>
      <c r="H5" s="77" t="s">
        <v>190</v>
      </c>
      <c r="I5" s="77" t="s">
        <v>190</v>
      </c>
      <c r="J5" s="77">
        <v>2851318</v>
      </c>
      <c r="K5" s="69" t="s">
        <v>190</v>
      </c>
      <c r="L5" s="69" t="s">
        <v>190</v>
      </c>
      <c r="M5" s="69" t="s">
        <v>190</v>
      </c>
      <c r="N5" s="69">
        <f aca="true" t="shared" si="0" ref="N5:N40">J5/F5</f>
        <v>3.8435857963598523</v>
      </c>
      <c r="O5" s="69" t="s">
        <v>190</v>
      </c>
    </row>
    <row r="6" spans="1:15" ht="12.75">
      <c r="A6" s="221"/>
      <c r="B6" s="74" t="s">
        <v>195</v>
      </c>
      <c r="C6" s="97" t="s">
        <v>196</v>
      </c>
      <c r="D6" s="77" t="s">
        <v>190</v>
      </c>
      <c r="E6" s="77" t="s">
        <v>190</v>
      </c>
      <c r="F6" s="77">
        <v>11073682</v>
      </c>
      <c r="G6" s="69" t="s">
        <v>190</v>
      </c>
      <c r="H6" s="77" t="s">
        <v>190</v>
      </c>
      <c r="I6" s="77" t="s">
        <v>190</v>
      </c>
      <c r="J6" s="77">
        <v>37303209</v>
      </c>
      <c r="K6" s="69" t="s">
        <v>190</v>
      </c>
      <c r="L6" s="69" t="s">
        <v>190</v>
      </c>
      <c r="M6" s="69" t="s">
        <v>190</v>
      </c>
      <c r="N6" s="69">
        <f t="shared" si="0"/>
        <v>3.3686364661726786</v>
      </c>
      <c r="O6" s="69" t="s">
        <v>190</v>
      </c>
    </row>
    <row r="7" spans="1:15" ht="12.75">
      <c r="A7" s="219" t="s">
        <v>48</v>
      </c>
      <c r="B7" s="74" t="s">
        <v>41</v>
      </c>
      <c r="C7" s="99" t="s">
        <v>197</v>
      </c>
      <c r="D7" s="77">
        <v>49023376</v>
      </c>
      <c r="E7" s="77">
        <v>21169298</v>
      </c>
      <c r="F7" s="77">
        <f>SUM(F8:F9)</f>
        <v>17458631</v>
      </c>
      <c r="G7" s="69">
        <f aca="true" t="shared" si="1" ref="G7:G40">IF(E7=0,"--",100*(F7/E7-1))</f>
        <v>-17.528531177557237</v>
      </c>
      <c r="H7" s="77">
        <v>128485587</v>
      </c>
      <c r="I7" s="77">
        <v>56205980</v>
      </c>
      <c r="J7" s="77">
        <f>SUM(J8:J9)</f>
        <v>38408364</v>
      </c>
      <c r="K7" s="69">
        <f aca="true" t="shared" si="2" ref="K7:K40">IF(I7=0,"--",100*(J7/I7-1))</f>
        <v>-31.664986537019722</v>
      </c>
      <c r="L7" s="69">
        <f>H7/D7</f>
        <v>2.6209045048223527</v>
      </c>
      <c r="M7" s="69">
        <f>I7/E7</f>
        <v>2.655070564928511</v>
      </c>
      <c r="N7" s="69">
        <f t="shared" si="0"/>
        <v>2.1999642469103105</v>
      </c>
      <c r="O7" s="69">
        <f aca="true" t="shared" si="3" ref="O7:O40">100*(N7/M7-1)</f>
        <v>-17.141025328283675</v>
      </c>
    </row>
    <row r="8" spans="1:15" ht="12.75">
      <c r="A8" s="220"/>
      <c r="B8" s="74" t="s">
        <v>155</v>
      </c>
      <c r="C8" s="97" t="s">
        <v>198</v>
      </c>
      <c r="D8" s="77" t="s">
        <v>190</v>
      </c>
      <c r="E8" s="77" t="s">
        <v>190</v>
      </c>
      <c r="F8" s="77">
        <v>1419425</v>
      </c>
      <c r="G8" s="69" t="s">
        <v>190</v>
      </c>
      <c r="H8" s="77" t="s">
        <v>190</v>
      </c>
      <c r="I8" s="77" t="s">
        <v>190</v>
      </c>
      <c r="J8" s="77">
        <v>4558881</v>
      </c>
      <c r="K8" s="69" t="s">
        <v>190</v>
      </c>
      <c r="L8" s="69" t="s">
        <v>190</v>
      </c>
      <c r="M8" s="69" t="s">
        <v>190</v>
      </c>
      <c r="N8" s="69">
        <f t="shared" si="0"/>
        <v>3.2117801222325943</v>
      </c>
      <c r="O8" s="69" t="s">
        <v>190</v>
      </c>
    </row>
    <row r="9" spans="1:15" ht="12.75">
      <c r="A9" s="221"/>
      <c r="B9" s="74" t="s">
        <v>199</v>
      </c>
      <c r="C9" s="97" t="s">
        <v>200</v>
      </c>
      <c r="D9" s="77" t="s">
        <v>190</v>
      </c>
      <c r="E9" s="77" t="s">
        <v>190</v>
      </c>
      <c r="F9" s="77">
        <v>16039206</v>
      </c>
      <c r="G9" s="69" t="s">
        <v>190</v>
      </c>
      <c r="H9" s="77" t="s">
        <v>190</v>
      </c>
      <c r="I9" s="77" t="s">
        <v>190</v>
      </c>
      <c r="J9" s="77">
        <v>33849483</v>
      </c>
      <c r="K9" s="69" t="s">
        <v>190</v>
      </c>
      <c r="L9" s="69" t="s">
        <v>190</v>
      </c>
      <c r="M9" s="69" t="s">
        <v>190</v>
      </c>
      <c r="N9" s="69">
        <f t="shared" si="0"/>
        <v>2.110421363750799</v>
      </c>
      <c r="O9" s="69" t="s">
        <v>190</v>
      </c>
    </row>
    <row r="10" spans="1:15" ht="12.75">
      <c r="A10" s="219" t="s">
        <v>51</v>
      </c>
      <c r="B10" s="74" t="s">
        <v>41</v>
      </c>
      <c r="C10" s="99" t="s">
        <v>201</v>
      </c>
      <c r="D10" s="77">
        <v>14314151</v>
      </c>
      <c r="E10" s="77">
        <v>8574139</v>
      </c>
      <c r="F10" s="77">
        <f>SUM(F11:F12)</f>
        <v>10154591</v>
      </c>
      <c r="G10" s="69">
        <f t="shared" si="1"/>
        <v>18.432777915076958</v>
      </c>
      <c r="H10" s="77">
        <v>32118996</v>
      </c>
      <c r="I10" s="77">
        <v>18993439</v>
      </c>
      <c r="J10" s="77">
        <f>SUM(J11:J12)</f>
        <v>26846671</v>
      </c>
      <c r="K10" s="69">
        <f t="shared" si="2"/>
        <v>41.34707779881253</v>
      </c>
      <c r="L10" s="69">
        <f>H10/D10</f>
        <v>2.24386315332289</v>
      </c>
      <c r="M10" s="69">
        <f>I10/E10</f>
        <v>2.215200733274793</v>
      </c>
      <c r="N10" s="69">
        <f t="shared" si="0"/>
        <v>2.6437963872695613</v>
      </c>
      <c r="O10" s="69">
        <f t="shared" si="3"/>
        <v>19.34793752804349</v>
      </c>
    </row>
    <row r="11" spans="1:15" ht="12.75">
      <c r="A11" s="220" t="s">
        <v>51</v>
      </c>
      <c r="B11" s="74" t="s">
        <v>155</v>
      </c>
      <c r="C11" s="97" t="s">
        <v>202</v>
      </c>
      <c r="D11" s="77" t="s">
        <v>190</v>
      </c>
      <c r="E11" s="77" t="s">
        <v>190</v>
      </c>
      <c r="F11" s="77">
        <v>1163050</v>
      </c>
      <c r="G11" s="69" t="s">
        <v>190</v>
      </c>
      <c r="H11" s="77" t="s">
        <v>190</v>
      </c>
      <c r="I11" s="77" t="s">
        <v>190</v>
      </c>
      <c r="J11" s="77">
        <v>3610477</v>
      </c>
      <c r="K11" s="69" t="s">
        <v>190</v>
      </c>
      <c r="L11" s="69" t="s">
        <v>190</v>
      </c>
      <c r="M11" s="69" t="s">
        <v>190</v>
      </c>
      <c r="N11" s="69">
        <f t="shared" si="0"/>
        <v>3.1043179570955677</v>
      </c>
      <c r="O11" s="69" t="s">
        <v>190</v>
      </c>
    </row>
    <row r="12" spans="1:15" ht="12.75">
      <c r="A12" s="221" t="s">
        <v>51</v>
      </c>
      <c r="B12" s="74" t="s">
        <v>203</v>
      </c>
      <c r="C12" s="97" t="s">
        <v>204</v>
      </c>
      <c r="D12" s="77" t="s">
        <v>190</v>
      </c>
      <c r="E12" s="77" t="s">
        <v>190</v>
      </c>
      <c r="F12" s="77">
        <v>8991541</v>
      </c>
      <c r="G12" s="69" t="s">
        <v>190</v>
      </c>
      <c r="H12" s="77" t="s">
        <v>190</v>
      </c>
      <c r="I12" s="77" t="s">
        <v>190</v>
      </c>
      <c r="J12" s="77">
        <v>23236194</v>
      </c>
      <c r="K12" s="69" t="s">
        <v>190</v>
      </c>
      <c r="L12" s="69" t="s">
        <v>190</v>
      </c>
      <c r="M12" s="69" t="s">
        <v>190</v>
      </c>
      <c r="N12" s="69">
        <f t="shared" si="0"/>
        <v>2.5842282207243454</v>
      </c>
      <c r="O12" s="69" t="s">
        <v>190</v>
      </c>
    </row>
    <row r="13" spans="1:15" ht="12.75">
      <c r="A13" s="219" t="s">
        <v>49</v>
      </c>
      <c r="B13" s="74" t="s">
        <v>41</v>
      </c>
      <c r="C13" s="99" t="s">
        <v>205</v>
      </c>
      <c r="D13" s="77">
        <v>17486950</v>
      </c>
      <c r="E13" s="77">
        <v>7102729</v>
      </c>
      <c r="F13" s="77">
        <f>SUM(F14:F15)</f>
        <v>8284837</v>
      </c>
      <c r="G13" s="69">
        <f t="shared" si="1"/>
        <v>16.64301143968747</v>
      </c>
      <c r="H13" s="77">
        <v>32290763</v>
      </c>
      <c r="I13" s="77">
        <v>12241519</v>
      </c>
      <c r="J13" s="77">
        <f>SUM(J14:J15)</f>
        <v>17414743</v>
      </c>
      <c r="K13" s="69">
        <f t="shared" si="2"/>
        <v>42.259657482049406</v>
      </c>
      <c r="L13" s="69">
        <f>H13/D13</f>
        <v>1.846563465898856</v>
      </c>
      <c r="M13" s="69">
        <f>I13/E13</f>
        <v>1.723495152356228</v>
      </c>
      <c r="N13" s="69">
        <f t="shared" si="0"/>
        <v>2.10200188609625</v>
      </c>
      <c r="O13" s="69">
        <f t="shared" si="3"/>
        <v>21.9615780887203</v>
      </c>
    </row>
    <row r="14" spans="1:15" ht="12.75">
      <c r="A14" s="220" t="s">
        <v>49</v>
      </c>
      <c r="B14" s="74" t="s">
        <v>155</v>
      </c>
      <c r="C14" s="97" t="s">
        <v>206</v>
      </c>
      <c r="D14" s="77" t="s">
        <v>190</v>
      </c>
      <c r="E14" s="77" t="s">
        <v>190</v>
      </c>
      <c r="F14" s="77">
        <v>330274</v>
      </c>
      <c r="G14" s="69" t="s">
        <v>190</v>
      </c>
      <c r="H14" s="77" t="s">
        <v>190</v>
      </c>
      <c r="I14" s="77" t="s">
        <v>190</v>
      </c>
      <c r="J14" s="77">
        <v>880379</v>
      </c>
      <c r="K14" s="69" t="s">
        <v>190</v>
      </c>
      <c r="L14" s="69" t="s">
        <v>190</v>
      </c>
      <c r="M14" s="69" t="s">
        <v>190</v>
      </c>
      <c r="N14" s="69">
        <f t="shared" si="0"/>
        <v>2.6656018941848285</v>
      </c>
      <c r="O14" s="69" t="s">
        <v>190</v>
      </c>
    </row>
    <row r="15" spans="1:15" ht="12.75">
      <c r="A15" s="221" t="s">
        <v>49</v>
      </c>
      <c r="B15" s="74" t="s">
        <v>207</v>
      </c>
      <c r="C15" s="97" t="s">
        <v>208</v>
      </c>
      <c r="D15" s="77" t="s">
        <v>190</v>
      </c>
      <c r="E15" s="77" t="s">
        <v>190</v>
      </c>
      <c r="F15" s="77">
        <v>7954563</v>
      </c>
      <c r="G15" s="69" t="s">
        <v>190</v>
      </c>
      <c r="H15" s="77" t="s">
        <v>190</v>
      </c>
      <c r="I15" s="77" t="s">
        <v>190</v>
      </c>
      <c r="J15" s="77">
        <v>16534364</v>
      </c>
      <c r="K15" s="69" t="s">
        <v>190</v>
      </c>
      <c r="L15" s="69" t="s">
        <v>190</v>
      </c>
      <c r="M15" s="69" t="s">
        <v>190</v>
      </c>
      <c r="N15" s="69">
        <f t="shared" si="0"/>
        <v>2.0786011751996933</v>
      </c>
      <c r="O15" s="69" t="s">
        <v>190</v>
      </c>
    </row>
    <row r="16" spans="1:15" ht="12.75">
      <c r="A16" s="230" t="s">
        <v>209</v>
      </c>
      <c r="B16" s="231"/>
      <c r="C16" s="75" t="s">
        <v>210</v>
      </c>
      <c r="D16" s="77">
        <v>6278987</v>
      </c>
      <c r="E16" s="77">
        <v>2325007</v>
      </c>
      <c r="F16" s="77">
        <v>4699971</v>
      </c>
      <c r="G16" s="69">
        <f t="shared" si="1"/>
        <v>102.14868170289381</v>
      </c>
      <c r="H16" s="77">
        <v>18039065</v>
      </c>
      <c r="I16" s="77">
        <v>6222465</v>
      </c>
      <c r="J16" s="77">
        <v>14047693</v>
      </c>
      <c r="K16" s="69">
        <f t="shared" si="2"/>
        <v>125.75768606171347</v>
      </c>
      <c r="L16" s="69">
        <f>H16/D16</f>
        <v>2.8729259990504836</v>
      </c>
      <c r="M16" s="69">
        <f>I16/E16</f>
        <v>2.676320974517496</v>
      </c>
      <c r="N16" s="69">
        <f t="shared" si="0"/>
        <v>2.9888892931467024</v>
      </c>
      <c r="O16" s="69">
        <f t="shared" si="3"/>
        <v>11.679029593435008</v>
      </c>
    </row>
    <row r="17" spans="1:15" ht="12.75">
      <c r="A17" s="219" t="s">
        <v>52</v>
      </c>
      <c r="B17" s="74" t="s">
        <v>41</v>
      </c>
      <c r="C17" s="99" t="s">
        <v>211</v>
      </c>
      <c r="D17" s="77">
        <v>6287555</v>
      </c>
      <c r="E17" s="77">
        <v>2013382</v>
      </c>
      <c r="F17" s="77">
        <f>SUM(F18:F19)</f>
        <v>2225433</v>
      </c>
      <c r="G17" s="69">
        <f t="shared" si="1"/>
        <v>10.532079853698907</v>
      </c>
      <c r="H17" s="77">
        <v>25333082</v>
      </c>
      <c r="I17" s="77">
        <v>7241034</v>
      </c>
      <c r="J17" s="77">
        <f>SUM(J18:J19)</f>
        <v>9997370</v>
      </c>
      <c r="K17" s="69">
        <f t="shared" si="2"/>
        <v>38.06550279973826</v>
      </c>
      <c r="L17" s="69">
        <f>H17/D17</f>
        <v>4.029083165077681</v>
      </c>
      <c r="M17" s="69">
        <f>I17/E17</f>
        <v>3.5964531320931648</v>
      </c>
      <c r="N17" s="69">
        <f t="shared" si="0"/>
        <v>4.492325763121155</v>
      </c>
      <c r="O17" s="69">
        <f t="shared" si="3"/>
        <v>24.909893112011304</v>
      </c>
    </row>
    <row r="18" spans="1:15" ht="12.75">
      <c r="A18" s="220" t="s">
        <v>52</v>
      </c>
      <c r="B18" s="74" t="s">
        <v>157</v>
      </c>
      <c r="C18" s="97" t="s">
        <v>212</v>
      </c>
      <c r="D18" s="77" t="s">
        <v>190</v>
      </c>
      <c r="E18" s="77" t="s">
        <v>190</v>
      </c>
      <c r="F18" s="77">
        <v>206991</v>
      </c>
      <c r="G18" s="69" t="s">
        <v>190</v>
      </c>
      <c r="H18" s="77" t="s">
        <v>190</v>
      </c>
      <c r="I18" s="77" t="s">
        <v>190</v>
      </c>
      <c r="J18" s="77">
        <v>1034520</v>
      </c>
      <c r="K18" s="69" t="s">
        <v>190</v>
      </c>
      <c r="L18" s="69" t="s">
        <v>190</v>
      </c>
      <c r="M18" s="69" t="s">
        <v>190</v>
      </c>
      <c r="N18" s="69">
        <f t="shared" si="0"/>
        <v>4.997898459353305</v>
      </c>
      <c r="O18" s="69" t="s">
        <v>190</v>
      </c>
    </row>
    <row r="19" spans="1:15" ht="12.75">
      <c r="A19" s="221" t="s">
        <v>52</v>
      </c>
      <c r="B19" s="74" t="s">
        <v>213</v>
      </c>
      <c r="C19" s="97" t="s">
        <v>214</v>
      </c>
      <c r="D19" s="77" t="s">
        <v>190</v>
      </c>
      <c r="E19" s="77" t="s">
        <v>190</v>
      </c>
      <c r="F19" s="77">
        <v>2018442</v>
      </c>
      <c r="G19" s="69" t="s">
        <v>190</v>
      </c>
      <c r="H19" s="77" t="s">
        <v>190</v>
      </c>
      <c r="I19" s="77" t="s">
        <v>190</v>
      </c>
      <c r="J19" s="77">
        <v>8962850</v>
      </c>
      <c r="K19" s="69" t="s">
        <v>190</v>
      </c>
      <c r="L19" s="69" t="s">
        <v>190</v>
      </c>
      <c r="M19" s="69" t="s">
        <v>190</v>
      </c>
      <c r="N19" s="69">
        <f t="shared" si="0"/>
        <v>4.4404793400058065</v>
      </c>
      <c r="O19" s="69" t="s">
        <v>190</v>
      </c>
    </row>
    <row r="20" spans="1:15" ht="15" customHeight="1">
      <c r="A20" s="229" t="s">
        <v>468</v>
      </c>
      <c r="B20" s="229"/>
      <c r="C20" s="97" t="s">
        <v>215</v>
      </c>
      <c r="D20" s="77">
        <v>2274967</v>
      </c>
      <c r="E20" s="77">
        <v>1102596</v>
      </c>
      <c r="F20" s="77">
        <v>926036</v>
      </c>
      <c r="G20" s="69">
        <f t="shared" si="1"/>
        <v>-16.0131181321173</v>
      </c>
      <c r="H20" s="77">
        <v>6887570</v>
      </c>
      <c r="I20" s="77">
        <v>3137973</v>
      </c>
      <c r="J20" s="77">
        <v>2983627</v>
      </c>
      <c r="K20" s="69">
        <f t="shared" si="2"/>
        <v>-4.918652901092524</v>
      </c>
      <c r="L20" s="69">
        <f>H20/D20</f>
        <v>3.0275472127727565</v>
      </c>
      <c r="M20" s="69">
        <f>I20/E20</f>
        <v>2.8459861998411022</v>
      </c>
      <c r="N20" s="69">
        <f t="shared" si="0"/>
        <v>3.2219341364698564</v>
      </c>
      <c r="O20" s="69">
        <f t="shared" si="3"/>
        <v>13.209759648509344</v>
      </c>
    </row>
    <row r="21" spans="1:15" ht="12.75">
      <c r="A21" s="219" t="s">
        <v>56</v>
      </c>
      <c r="B21" s="74" t="s">
        <v>41</v>
      </c>
      <c r="C21" s="99" t="s">
        <v>217</v>
      </c>
      <c r="D21" s="77">
        <v>2899570</v>
      </c>
      <c r="E21" s="77">
        <v>739813</v>
      </c>
      <c r="F21" s="77">
        <f>SUM(F22:F23)</f>
        <v>742721</v>
      </c>
      <c r="G21" s="69">
        <f t="shared" si="1"/>
        <v>0.3930723034063943</v>
      </c>
      <c r="H21" s="77">
        <v>5927122</v>
      </c>
      <c r="I21" s="77">
        <v>1596677</v>
      </c>
      <c r="J21" s="77">
        <f>SUM(J22:J23)</f>
        <v>1850459</v>
      </c>
      <c r="K21" s="69">
        <f t="shared" si="2"/>
        <v>15.894385652201425</v>
      </c>
      <c r="L21" s="69">
        <f>H21/D21</f>
        <v>2.0441382687777843</v>
      </c>
      <c r="M21" s="69">
        <f>I21/E21</f>
        <v>2.158217008892788</v>
      </c>
      <c r="N21" s="69">
        <f t="shared" si="0"/>
        <v>2.4914591077941783</v>
      </c>
      <c r="O21" s="69">
        <f t="shared" si="3"/>
        <v>15.440620545954786</v>
      </c>
    </row>
    <row r="22" spans="1:15" ht="12.75">
      <c r="A22" s="220" t="s">
        <v>56</v>
      </c>
      <c r="B22" s="74" t="s">
        <v>155</v>
      </c>
      <c r="C22" s="75" t="s">
        <v>218</v>
      </c>
      <c r="D22" s="116" t="s">
        <v>190</v>
      </c>
      <c r="E22" s="116" t="s">
        <v>190</v>
      </c>
      <c r="F22" s="116">
        <v>0</v>
      </c>
      <c r="G22" s="69" t="s">
        <v>190</v>
      </c>
      <c r="H22" s="116" t="s">
        <v>190</v>
      </c>
      <c r="I22" s="116" t="s">
        <v>190</v>
      </c>
      <c r="J22" s="116">
        <v>0</v>
      </c>
      <c r="K22" s="69" t="s">
        <v>190</v>
      </c>
      <c r="L22" s="69" t="s">
        <v>190</v>
      </c>
      <c r="M22" s="69" t="s">
        <v>190</v>
      </c>
      <c r="N22" s="69">
        <f aca="true" t="shared" si="4" ref="N22:N36">J23/F23</f>
        <v>2.4914591077941783</v>
      </c>
      <c r="O22" s="69" t="s">
        <v>190</v>
      </c>
    </row>
    <row r="23" spans="1:15" ht="12.75">
      <c r="A23" s="221" t="s">
        <v>56</v>
      </c>
      <c r="B23" s="74" t="s">
        <v>219</v>
      </c>
      <c r="C23" s="97" t="s">
        <v>220</v>
      </c>
      <c r="D23" s="77" t="s">
        <v>190</v>
      </c>
      <c r="E23" s="77" t="s">
        <v>190</v>
      </c>
      <c r="F23" s="77">
        <v>742721</v>
      </c>
      <c r="G23" s="69" t="s">
        <v>190</v>
      </c>
      <c r="H23" s="77" t="s">
        <v>190</v>
      </c>
      <c r="I23" s="77" t="s">
        <v>190</v>
      </c>
      <c r="J23" s="77">
        <v>1850459</v>
      </c>
      <c r="K23" s="69" t="s">
        <v>190</v>
      </c>
      <c r="L23" s="69">
        <f aca="true" t="shared" si="5" ref="L23:L38">H24/D24</f>
        <v>1.330531460407547</v>
      </c>
      <c r="M23" s="69">
        <f aca="true" t="shared" si="6" ref="M23:M38">I24/E24</f>
        <v>1.2869988755529584</v>
      </c>
      <c r="N23" s="69">
        <f t="shared" si="4"/>
        <v>1.383313566616017</v>
      </c>
      <c r="O23" s="69">
        <f t="shared" si="3"/>
        <v>7.483665517708937</v>
      </c>
    </row>
    <row r="24" spans="1:16" ht="12.75">
      <c r="A24" s="222" t="s">
        <v>55</v>
      </c>
      <c r="B24" s="227"/>
      <c r="C24" s="100" t="s">
        <v>216</v>
      </c>
      <c r="D24" s="77">
        <v>4656885</v>
      </c>
      <c r="E24" s="77">
        <v>1740411</v>
      </c>
      <c r="F24" s="77">
        <v>1223437</v>
      </c>
      <c r="G24" s="69">
        <f>IF(E24=0,"--",100*(F24/E24-1))</f>
        <v>-29.704133104192053</v>
      </c>
      <c r="H24" s="77">
        <v>6196132</v>
      </c>
      <c r="I24" s="77">
        <v>2239907</v>
      </c>
      <c r="J24" s="77">
        <v>1692397</v>
      </c>
      <c r="K24" s="69">
        <f t="shared" si="2"/>
        <v>-24.443425552935906</v>
      </c>
      <c r="L24" s="69">
        <f t="shared" si="5"/>
        <v>1.4021763153019202</v>
      </c>
      <c r="M24" s="69">
        <f t="shared" si="6"/>
        <v>1.3951231816420482</v>
      </c>
      <c r="N24" s="69">
        <f t="shared" si="4"/>
        <v>1.4762630154028855</v>
      </c>
      <c r="O24" s="69">
        <f>100*(N24/M24-1)</f>
        <v>5.815961975869155</v>
      </c>
      <c r="P24" s="179"/>
    </row>
    <row r="25" spans="1:16" ht="15" customHeight="1">
      <c r="A25" s="228" t="s">
        <v>59</v>
      </c>
      <c r="B25" s="228"/>
      <c r="C25" s="97" t="s">
        <v>221</v>
      </c>
      <c r="D25" s="77">
        <v>2126622</v>
      </c>
      <c r="E25" s="77">
        <v>820658</v>
      </c>
      <c r="F25" s="77">
        <v>565868</v>
      </c>
      <c r="G25" s="69">
        <f t="shared" si="1"/>
        <v>-31.047037864737803</v>
      </c>
      <c r="H25" s="77">
        <v>2981899</v>
      </c>
      <c r="I25" s="77">
        <v>1144919</v>
      </c>
      <c r="J25" s="77">
        <v>835370</v>
      </c>
      <c r="K25" s="69">
        <f t="shared" si="2"/>
        <v>-27.036759805715516</v>
      </c>
      <c r="L25" s="69">
        <f t="shared" si="5"/>
        <v>2.3571705412184545</v>
      </c>
      <c r="M25" s="69">
        <f t="shared" si="6"/>
        <v>2.8517040350633924</v>
      </c>
      <c r="N25" s="69">
        <f t="shared" si="4"/>
        <v>2.7697117691895095</v>
      </c>
      <c r="O25" s="69">
        <f t="shared" si="3"/>
        <v>-2.875202505790908</v>
      </c>
      <c r="P25" s="179"/>
    </row>
    <row r="26" spans="1:16" ht="12.75">
      <c r="A26" s="228" t="s">
        <v>60</v>
      </c>
      <c r="B26" s="228"/>
      <c r="C26" s="97" t="s">
        <v>222</v>
      </c>
      <c r="D26" s="77">
        <v>546988</v>
      </c>
      <c r="E26" s="77">
        <v>165871</v>
      </c>
      <c r="F26" s="77">
        <v>283384</v>
      </c>
      <c r="G26" s="69">
        <f t="shared" si="1"/>
        <v>70.84601889420092</v>
      </c>
      <c r="H26" s="77">
        <v>1289344</v>
      </c>
      <c r="I26" s="77">
        <v>473015</v>
      </c>
      <c r="J26" s="77">
        <v>784892</v>
      </c>
      <c r="K26" s="69">
        <f>IF(I26=0,"--",100*(J26/I26-1))</f>
        <v>65.93384987791084</v>
      </c>
      <c r="L26" s="69">
        <f t="shared" si="5"/>
        <v>1.262394361134141</v>
      </c>
      <c r="M26" s="69">
        <f t="shared" si="6"/>
        <v>1.2654579683763554</v>
      </c>
      <c r="N26" s="69">
        <f t="shared" si="4"/>
        <v>1.1936569563727935</v>
      </c>
      <c r="O26" s="69">
        <f t="shared" si="3"/>
        <v>-5.673915198913015</v>
      </c>
      <c r="P26" s="179"/>
    </row>
    <row r="27" spans="1:16" ht="12.75">
      <c r="A27" s="228" t="s">
        <v>57</v>
      </c>
      <c r="B27" s="228"/>
      <c r="C27" s="97" t="s">
        <v>226</v>
      </c>
      <c r="D27" s="77">
        <v>3505102</v>
      </c>
      <c r="E27" s="77">
        <v>577922</v>
      </c>
      <c r="F27" s="77">
        <v>499161</v>
      </c>
      <c r="G27" s="69">
        <f t="shared" si="1"/>
        <v>-13.628309702693443</v>
      </c>
      <c r="H27" s="77">
        <v>4424821</v>
      </c>
      <c r="I27" s="77">
        <v>731336</v>
      </c>
      <c r="J27" s="77">
        <v>595827</v>
      </c>
      <c r="K27" s="69">
        <f t="shared" si="2"/>
        <v>-18.528966166030393</v>
      </c>
      <c r="L27" s="69">
        <f t="shared" si="5"/>
        <v>2.1026627637977433</v>
      </c>
      <c r="M27" s="69">
        <f t="shared" si="6"/>
        <v>1.6492084974226506</v>
      </c>
      <c r="N27" s="69">
        <f t="shared" si="4"/>
        <v>1.411167156729988</v>
      </c>
      <c r="O27" s="69">
        <f>100*(N27/M27-1)</f>
        <v>-14.433671731904663</v>
      </c>
      <c r="P27" s="179"/>
    </row>
    <row r="28" spans="1:17" ht="12.75">
      <c r="A28" s="228" t="s">
        <v>53</v>
      </c>
      <c r="B28" s="228"/>
      <c r="C28" s="97" t="s">
        <v>223</v>
      </c>
      <c r="D28" s="77">
        <v>2880616</v>
      </c>
      <c r="E28" s="77">
        <v>606631</v>
      </c>
      <c r="F28" s="77">
        <v>413552</v>
      </c>
      <c r="G28" s="69">
        <f t="shared" si="1"/>
        <v>-31.828080002505644</v>
      </c>
      <c r="H28" s="77">
        <v>6056964</v>
      </c>
      <c r="I28" s="77">
        <v>1000461</v>
      </c>
      <c r="J28" s="77">
        <v>583591</v>
      </c>
      <c r="K28" s="69">
        <f t="shared" si="2"/>
        <v>-41.66779114828064</v>
      </c>
      <c r="L28" s="69">
        <f t="shared" si="5"/>
        <v>1.2818232005027697</v>
      </c>
      <c r="M28" s="69">
        <f t="shared" si="6"/>
        <v>1.290562378797673</v>
      </c>
      <c r="N28" s="69">
        <f t="shared" si="4"/>
        <v>1.2437425115116045</v>
      </c>
      <c r="O28" s="69">
        <f t="shared" si="3"/>
        <v>-3.6278654992009995</v>
      </c>
      <c r="P28" s="179"/>
      <c r="Q28" s="141"/>
    </row>
    <row r="29" spans="1:16" ht="12.75">
      <c r="A29" s="228" t="s">
        <v>58</v>
      </c>
      <c r="B29" s="228"/>
      <c r="C29" s="97" t="s">
        <v>229</v>
      </c>
      <c r="D29" s="77">
        <v>2905506</v>
      </c>
      <c r="E29" s="77">
        <v>624988</v>
      </c>
      <c r="F29" s="77">
        <v>441511</v>
      </c>
      <c r="G29" s="69">
        <f>IF(E29=0,"--",100*(F29/E29-1))</f>
        <v>-29.356883652166122</v>
      </c>
      <c r="H29" s="77">
        <v>3724345</v>
      </c>
      <c r="I29" s="77">
        <v>806586</v>
      </c>
      <c r="J29" s="77">
        <v>549126</v>
      </c>
      <c r="K29" s="69">
        <f t="shared" si="2"/>
        <v>-31.919720897709603</v>
      </c>
      <c r="L29" s="69">
        <f t="shared" si="5"/>
        <v>2.2550603674540683</v>
      </c>
      <c r="M29" s="69">
        <f t="shared" si="6"/>
        <v>2.013078002619208</v>
      </c>
      <c r="N29" s="69">
        <f t="shared" si="4"/>
        <v>2.1729625378274027</v>
      </c>
      <c r="O29" s="69">
        <f>100*(N29/M29-1)</f>
        <v>7.942292101953785</v>
      </c>
      <c r="P29" s="179"/>
    </row>
    <row r="30" spans="1:16" ht="12.75">
      <c r="A30" s="228" t="s">
        <v>61</v>
      </c>
      <c r="B30" s="228"/>
      <c r="C30" s="97" t="s">
        <v>224</v>
      </c>
      <c r="D30" s="77">
        <v>381000</v>
      </c>
      <c r="E30" s="77">
        <v>277183</v>
      </c>
      <c r="F30" s="77">
        <v>210826</v>
      </c>
      <c r="G30" s="69">
        <f t="shared" si="1"/>
        <v>-23.939779856629016</v>
      </c>
      <c r="H30" s="77">
        <v>859178</v>
      </c>
      <c r="I30" s="77">
        <v>557991</v>
      </c>
      <c r="J30" s="77">
        <v>458117</v>
      </c>
      <c r="K30" s="69">
        <f t="shared" si="2"/>
        <v>-17.898854999453395</v>
      </c>
      <c r="L30" s="69">
        <f t="shared" si="5"/>
        <v>1.2193868186580101</v>
      </c>
      <c r="M30" s="69">
        <f t="shared" si="6"/>
        <v>1.4880631230159833</v>
      </c>
      <c r="N30" s="69">
        <f t="shared" si="4"/>
        <v>1.2856191653406723</v>
      </c>
      <c r="O30" s="69">
        <f t="shared" si="3"/>
        <v>-13.60452755962399</v>
      </c>
      <c r="P30" s="179"/>
    </row>
    <row r="31" spans="1:16" ht="12.75">
      <c r="A31" s="228" t="s">
        <v>54</v>
      </c>
      <c r="B31" s="228"/>
      <c r="C31" s="97" t="s">
        <v>225</v>
      </c>
      <c r="D31" s="77">
        <v>4064442</v>
      </c>
      <c r="E31" s="77">
        <v>503398</v>
      </c>
      <c r="F31" s="77">
        <v>292862</v>
      </c>
      <c r="G31" s="69">
        <f t="shared" si="1"/>
        <v>-41.822971088482674</v>
      </c>
      <c r="H31" s="77">
        <v>4956127</v>
      </c>
      <c r="I31" s="77">
        <v>749088</v>
      </c>
      <c r="J31" s="77">
        <v>376509</v>
      </c>
      <c r="K31" s="69">
        <f t="shared" si="2"/>
        <v>-49.73768102012046</v>
      </c>
      <c r="L31" s="69">
        <f t="shared" si="5"/>
        <v>1.6137088662164103</v>
      </c>
      <c r="M31" s="69">
        <f t="shared" si="6"/>
        <v>1.535632801577507</v>
      </c>
      <c r="N31" s="69">
        <f t="shared" si="4"/>
        <v>2.012318081630739</v>
      </c>
      <c r="O31" s="69">
        <f t="shared" si="3"/>
        <v>31.04161877524032</v>
      </c>
      <c r="P31" s="179"/>
    </row>
    <row r="32" spans="1:16" ht="12.75">
      <c r="A32" s="228" t="s">
        <v>62</v>
      </c>
      <c r="B32" s="228"/>
      <c r="C32" s="97" t="s">
        <v>227</v>
      </c>
      <c r="D32" s="77">
        <v>521925</v>
      </c>
      <c r="E32" s="77">
        <v>219587</v>
      </c>
      <c r="F32" s="77">
        <v>127942</v>
      </c>
      <c r="G32" s="69">
        <f t="shared" si="1"/>
        <v>-41.73516647160351</v>
      </c>
      <c r="H32" s="77">
        <v>842235</v>
      </c>
      <c r="I32" s="77">
        <v>337205</v>
      </c>
      <c r="J32" s="77">
        <v>257460</v>
      </c>
      <c r="K32" s="69">
        <f t="shared" si="2"/>
        <v>-23.64881896769028</v>
      </c>
      <c r="L32" s="69">
        <f t="shared" si="5"/>
        <v>1.811060585493869</v>
      </c>
      <c r="M32" s="69">
        <f t="shared" si="6"/>
        <v>1.8436367669895732</v>
      </c>
      <c r="N32" s="69">
        <f t="shared" si="4"/>
        <v>1.7245770383632744</v>
      </c>
      <c r="O32" s="69">
        <f t="shared" si="3"/>
        <v>-6.457873414008142</v>
      </c>
      <c r="P32" s="179"/>
    </row>
    <row r="33" spans="1:16" ht="12.75">
      <c r="A33" s="228" t="s">
        <v>64</v>
      </c>
      <c r="B33" s="228"/>
      <c r="C33" s="97" t="s">
        <v>230</v>
      </c>
      <c r="D33" s="77">
        <v>88404</v>
      </c>
      <c r="E33" s="77">
        <v>27046</v>
      </c>
      <c r="F33" s="77">
        <v>49709</v>
      </c>
      <c r="G33" s="69">
        <f t="shared" si="1"/>
        <v>83.7942764179546</v>
      </c>
      <c r="H33" s="77">
        <v>160105</v>
      </c>
      <c r="I33" s="77">
        <v>49863</v>
      </c>
      <c r="J33" s="77">
        <v>85727</v>
      </c>
      <c r="K33" s="69">
        <f>IF(I33=0,"--",100*(J33/I33-1))</f>
        <v>71.92507470469084</v>
      </c>
      <c r="L33" s="69">
        <f t="shared" si="5"/>
        <v>1.7861134322122414</v>
      </c>
      <c r="M33" s="69">
        <f t="shared" si="6"/>
        <v>1.7728093947606143</v>
      </c>
      <c r="N33" s="69">
        <f t="shared" si="4"/>
        <v>1.66031031207121</v>
      </c>
      <c r="O33" s="69">
        <f t="shared" si="3"/>
        <v>-6.345808129282582</v>
      </c>
      <c r="P33" s="179"/>
    </row>
    <row r="34" spans="1:16" ht="12.75">
      <c r="A34" s="228" t="s">
        <v>67</v>
      </c>
      <c r="B34" s="228"/>
      <c r="C34" s="97" t="s">
        <v>231</v>
      </c>
      <c r="D34" s="77">
        <v>38296</v>
      </c>
      <c r="E34" s="77">
        <v>11070</v>
      </c>
      <c r="F34" s="77">
        <v>28423</v>
      </c>
      <c r="G34" s="69">
        <f t="shared" si="1"/>
        <v>156.75700090334237</v>
      </c>
      <c r="H34" s="77">
        <v>68401</v>
      </c>
      <c r="I34" s="77">
        <v>19625</v>
      </c>
      <c r="J34" s="77">
        <v>47191</v>
      </c>
      <c r="K34" s="69">
        <f t="shared" si="2"/>
        <v>140.46369426751593</v>
      </c>
      <c r="L34" s="69">
        <f t="shared" si="5"/>
        <v>1.3924824263156796</v>
      </c>
      <c r="M34" s="69">
        <f t="shared" si="6"/>
        <v>1.419146779692251</v>
      </c>
      <c r="N34" s="69">
        <f t="shared" si="4"/>
        <v>1.4224137931034482</v>
      </c>
      <c r="O34" s="69">
        <f t="shared" si="3"/>
        <v>0.23020969063578534</v>
      </c>
      <c r="P34" s="179"/>
    </row>
    <row r="35" spans="1:16" ht="12.75">
      <c r="A35" s="228" t="s">
        <v>66</v>
      </c>
      <c r="B35" s="228"/>
      <c r="C35" s="97" t="s">
        <v>232</v>
      </c>
      <c r="D35" s="77">
        <v>47941</v>
      </c>
      <c r="E35" s="77">
        <v>10853</v>
      </c>
      <c r="F35" s="77">
        <v>23896</v>
      </c>
      <c r="G35" s="69">
        <f t="shared" si="1"/>
        <v>120.1787524186861</v>
      </c>
      <c r="H35" s="77">
        <v>66757</v>
      </c>
      <c r="I35" s="77">
        <v>15402</v>
      </c>
      <c r="J35" s="77">
        <v>33990</v>
      </c>
      <c r="K35" s="69">
        <f t="shared" si="2"/>
        <v>120.68562524347487</v>
      </c>
      <c r="L35" s="69">
        <f t="shared" si="5"/>
        <v>1.9932335288345238</v>
      </c>
      <c r="M35" s="69">
        <f t="shared" si="6"/>
        <v>1.9175048445141645</v>
      </c>
      <c r="N35" s="69">
        <f t="shared" si="4"/>
        <v>1.7302127133316845</v>
      </c>
      <c r="O35" s="69">
        <f t="shared" si="3"/>
        <v>-9.767491942370244</v>
      </c>
      <c r="P35" s="179"/>
    </row>
    <row r="36" spans="1:16" ht="12.75">
      <c r="A36" s="228" t="s">
        <v>228</v>
      </c>
      <c r="B36" s="228"/>
      <c r="C36" s="97" t="s">
        <v>233</v>
      </c>
      <c r="D36" s="77">
        <v>175276</v>
      </c>
      <c r="E36" s="77">
        <v>21674</v>
      </c>
      <c r="F36" s="77">
        <v>16172</v>
      </c>
      <c r="G36" s="69">
        <f t="shared" si="1"/>
        <v>-25.385254221648058</v>
      </c>
      <c r="H36" s="77">
        <v>349366</v>
      </c>
      <c r="I36" s="77">
        <v>41560</v>
      </c>
      <c r="J36" s="77">
        <v>27981</v>
      </c>
      <c r="K36" s="69">
        <f t="shared" si="2"/>
        <v>-32.673243503368624</v>
      </c>
      <c r="L36" s="69">
        <f t="shared" si="5"/>
        <v>1.3260622770029193</v>
      </c>
      <c r="M36" s="69">
        <f t="shared" si="6"/>
        <v>1.4099760335530258</v>
      </c>
      <c r="N36" s="69">
        <f t="shared" si="4"/>
        <v>1.4727777777777777</v>
      </c>
      <c r="O36" s="69">
        <f t="shared" si="3"/>
        <v>4.45410012158125</v>
      </c>
      <c r="P36" s="179"/>
    </row>
    <row r="37" spans="1:16" ht="12.75">
      <c r="A37" s="228" t="s">
        <v>69</v>
      </c>
      <c r="B37" s="228"/>
      <c r="C37" s="97" t="s">
        <v>234</v>
      </c>
      <c r="D37" s="77">
        <v>36996</v>
      </c>
      <c r="E37" s="77">
        <v>20028</v>
      </c>
      <c r="F37" s="77">
        <v>1800</v>
      </c>
      <c r="G37" s="69">
        <f t="shared" si="1"/>
        <v>-91.01258238466147</v>
      </c>
      <c r="H37" s="77">
        <v>49059</v>
      </c>
      <c r="I37" s="77">
        <v>28239</v>
      </c>
      <c r="J37" s="77">
        <v>2651</v>
      </c>
      <c r="K37" s="69">
        <f t="shared" si="2"/>
        <v>-90.61227380572967</v>
      </c>
      <c r="L37" s="69">
        <f t="shared" si="5"/>
        <v>1.83</v>
      </c>
      <c r="M37" s="69">
        <f t="shared" si="6"/>
        <v>1.83</v>
      </c>
      <c r="N37" s="69" t="s">
        <v>190</v>
      </c>
      <c r="O37" s="69" t="s">
        <v>190</v>
      </c>
      <c r="P37" s="179"/>
    </row>
    <row r="38" spans="1:16" ht="12.75">
      <c r="A38" s="228" t="s">
        <v>68</v>
      </c>
      <c r="B38" s="228"/>
      <c r="C38" s="97" t="s">
        <v>235</v>
      </c>
      <c r="D38" s="77">
        <v>6000</v>
      </c>
      <c r="E38" s="77">
        <v>6000</v>
      </c>
      <c r="F38" s="77">
        <v>0</v>
      </c>
      <c r="G38" s="69">
        <f t="shared" si="1"/>
        <v>-100</v>
      </c>
      <c r="H38" s="77">
        <v>10980</v>
      </c>
      <c r="I38" s="77">
        <v>10980</v>
      </c>
      <c r="J38" s="77">
        <v>0</v>
      </c>
      <c r="K38" s="69">
        <f t="shared" si="2"/>
        <v>-100</v>
      </c>
      <c r="L38" s="69">
        <f t="shared" si="5"/>
        <v>0.9985102151509673</v>
      </c>
      <c r="M38" s="69">
        <f t="shared" si="6"/>
        <v>1.48</v>
      </c>
      <c r="N38" s="69" t="s">
        <v>190</v>
      </c>
      <c r="O38" s="69" t="s">
        <v>190</v>
      </c>
      <c r="P38" s="179"/>
    </row>
    <row r="39" spans="1:16" ht="12.75">
      <c r="A39" s="228" t="s">
        <v>65</v>
      </c>
      <c r="B39" s="228"/>
      <c r="C39" s="97" t="s">
        <v>236</v>
      </c>
      <c r="D39" s="77">
        <v>138275</v>
      </c>
      <c r="E39" s="77">
        <v>3000</v>
      </c>
      <c r="F39" s="77">
        <v>0</v>
      </c>
      <c r="G39" s="69">
        <f t="shared" si="1"/>
        <v>-100</v>
      </c>
      <c r="H39" s="77">
        <v>138069</v>
      </c>
      <c r="I39" s="77">
        <v>4440</v>
      </c>
      <c r="J39" s="77">
        <v>0</v>
      </c>
      <c r="K39" s="69">
        <f t="shared" si="2"/>
        <v>-100</v>
      </c>
      <c r="L39" s="69" t="s">
        <v>190</v>
      </c>
      <c r="M39" s="69">
        <f>I40/E40</f>
        <v>2.556868309516198</v>
      </c>
      <c r="N39" s="69">
        <f>J40/F40</f>
        <v>2.612729286076316</v>
      </c>
      <c r="O39" s="69">
        <f>100*(N39/M39-1)</f>
        <v>2.184742028058828</v>
      </c>
      <c r="P39" s="179"/>
    </row>
    <row r="40" spans="1:16" ht="12.75">
      <c r="A40" s="226" t="s">
        <v>41</v>
      </c>
      <c r="B40" s="224"/>
      <c r="C40" s="227"/>
      <c r="D40" s="77">
        <f>SUM(D4,D7,D10,D13,D16:D17,D20:D21,D24:D39)</f>
        <v>148092541</v>
      </c>
      <c r="E40" s="77">
        <f>SUM(E4,E7,E10,E13,E16:E17,E20:E21,E24:E39)</f>
        <v>62515565</v>
      </c>
      <c r="F40" s="77">
        <f>SUM(F4,F7,F10,F13,F16:F17,F20:F21,F24:F39)</f>
        <v>60486283</v>
      </c>
      <c r="G40" s="69">
        <f t="shared" si="1"/>
        <v>-3.246042805499716</v>
      </c>
      <c r="H40" s="77">
        <f>SUM(H4,H7,H10,H13,H16:H17,H20:H21,H24:H39)</f>
        <v>372350271</v>
      </c>
      <c r="I40" s="77">
        <f>SUM(I4,I7,I10,I13,I16:I17,I20:I21,I24:I39)</f>
        <v>159844067</v>
      </c>
      <c r="J40" s="77">
        <f>SUM(J4,J7,J10,J13,J16:J17,J20:J21,J24:J39)</f>
        <v>158034283</v>
      </c>
      <c r="K40" s="69">
        <f t="shared" si="2"/>
        <v>-1.132218438861421</v>
      </c>
      <c r="L40" s="69">
        <f>H40/D40</f>
        <v>2.5143080703841796</v>
      </c>
      <c r="M40" s="69">
        <f>I40/E40</f>
        <v>2.556868309516198</v>
      </c>
      <c r="N40" s="69">
        <f t="shared" si="0"/>
        <v>2.612729286076316</v>
      </c>
      <c r="O40" s="69">
        <f t="shared" si="3"/>
        <v>2.184742028058828</v>
      </c>
      <c r="P40" s="179"/>
    </row>
    <row r="41" spans="1:15" ht="12.75">
      <c r="A41" s="222" t="s">
        <v>150</v>
      </c>
      <c r="B41" s="223"/>
      <c r="C41" s="223"/>
      <c r="D41" s="224"/>
      <c r="E41" s="224"/>
      <c r="F41" s="224"/>
      <c r="G41" s="224"/>
      <c r="H41" s="224"/>
      <c r="I41" s="224"/>
      <c r="J41" s="224"/>
      <c r="K41" s="224"/>
      <c r="L41" s="224"/>
      <c r="M41" s="224"/>
      <c r="N41" s="224"/>
      <c r="O41" s="225"/>
    </row>
  </sheetData>
  <sheetProtection/>
  <mergeCells count="32">
    <mergeCell ref="A35:B35"/>
    <mergeCell ref="A32:B32"/>
    <mergeCell ref="A29:B29"/>
    <mergeCell ref="A33:B33"/>
    <mergeCell ref="A25:B25"/>
    <mergeCell ref="A26:B26"/>
    <mergeCell ref="A4:A6"/>
    <mergeCell ref="A28:B28"/>
    <mergeCell ref="A30:B30"/>
    <mergeCell ref="A31:B31"/>
    <mergeCell ref="A34:B34"/>
    <mergeCell ref="A24:B24"/>
    <mergeCell ref="A21:A23"/>
    <mergeCell ref="A7:A9"/>
    <mergeCell ref="A17:A19"/>
    <mergeCell ref="A16:B16"/>
    <mergeCell ref="A10:A12"/>
    <mergeCell ref="A13:A15"/>
    <mergeCell ref="A41:O41"/>
    <mergeCell ref="A40:C40"/>
    <mergeCell ref="A39:B39"/>
    <mergeCell ref="A36:B36"/>
    <mergeCell ref="A27:B27"/>
    <mergeCell ref="A37:B37"/>
    <mergeCell ref="A20:B20"/>
    <mergeCell ref="A38:B38"/>
    <mergeCell ref="A1:O1"/>
    <mergeCell ref="C2:C3"/>
    <mergeCell ref="D2:G2"/>
    <mergeCell ref="H2:K2"/>
    <mergeCell ref="L2:O2"/>
    <mergeCell ref="A2:B3"/>
  </mergeCells>
  <printOptions/>
  <pageMargins left="0.7086614173228347" right="0.7086614173228347" top="0.7480314960629921" bottom="0.7480314960629921" header="0.31496062992125984" footer="0.31496062992125984"/>
  <pageSetup fitToHeight="1" fitToWidth="1" horizontalDpi="600" verticalDpi="600" orientation="landscape" scale="70" r:id="rId2"/>
  <headerFooter>
    <oddFooter>&amp;C6</oddFooter>
  </headerFooter>
  <ignoredErrors>
    <ignoredError sqref="C4:C23 C38:C39 C33:C37 C28 C30:C32 C25:C26 C24 C27 C29" numberStoredAsText="1"/>
    <ignoredError sqref="J13:J26 F13:F22 F40 H40:J40" formulaRange="1"/>
    <ignoredError sqref="G40"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O98"/>
  <sheetViews>
    <sheetView zoomScalePageLayoutView="0" workbookViewId="0" topLeftCell="B67">
      <selection activeCell="H20" sqref="H20"/>
    </sheetView>
  </sheetViews>
  <sheetFormatPr defaultColWidth="11.421875" defaultRowHeight="15"/>
  <cols>
    <col min="1" max="1" width="24.28125" style="51" customWidth="1"/>
    <col min="2" max="2" width="43.00390625" style="51" customWidth="1"/>
    <col min="3" max="3" width="9.8515625" style="71" customWidth="1"/>
    <col min="4" max="4" width="11.8515625" style="64" customWidth="1"/>
    <col min="5" max="6" width="11.00390625" style="64" customWidth="1"/>
    <col min="7" max="7" width="8.8515625" style="64" customWidth="1"/>
    <col min="8" max="8" width="12.00390625" style="64" customWidth="1"/>
    <col min="9" max="9" width="11.00390625" style="64" customWidth="1"/>
    <col min="10" max="10" width="12.28125" style="64" customWidth="1"/>
    <col min="11" max="11" width="7.8515625" style="64" customWidth="1"/>
    <col min="12" max="14" width="7.421875" style="64" customWidth="1"/>
    <col min="15" max="15" width="8.421875" style="64" customWidth="1"/>
    <col min="16" max="16384" width="11.421875" style="64" customWidth="1"/>
  </cols>
  <sheetData>
    <row r="1" spans="1:15" ht="12.75">
      <c r="A1" s="200" t="s">
        <v>70</v>
      </c>
      <c r="B1" s="201"/>
      <c r="C1" s="201"/>
      <c r="D1" s="201"/>
      <c r="E1" s="201"/>
      <c r="F1" s="201"/>
      <c r="G1" s="201"/>
      <c r="H1" s="201"/>
      <c r="I1" s="201"/>
      <c r="J1" s="201"/>
      <c r="K1" s="201"/>
      <c r="L1" s="201"/>
      <c r="M1" s="201"/>
      <c r="N1" s="201"/>
      <c r="O1" s="202"/>
    </row>
    <row r="2" spans="1:15" ht="12.75">
      <c r="A2" s="242" t="s">
        <v>45</v>
      </c>
      <c r="B2" s="243"/>
      <c r="C2" s="235" t="s">
        <v>46</v>
      </c>
      <c r="D2" s="236" t="s">
        <v>34</v>
      </c>
      <c r="E2" s="236"/>
      <c r="F2" s="236"/>
      <c r="G2" s="236"/>
      <c r="H2" s="236" t="s">
        <v>35</v>
      </c>
      <c r="I2" s="236"/>
      <c r="J2" s="236"/>
      <c r="K2" s="236"/>
      <c r="L2" s="236" t="s">
        <v>47</v>
      </c>
      <c r="M2" s="236"/>
      <c r="N2" s="236"/>
      <c r="O2" s="236"/>
    </row>
    <row r="3" spans="1:15" ht="25.5">
      <c r="A3" s="244"/>
      <c r="B3" s="245"/>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2.75" customHeight="1">
      <c r="A4" s="210" t="s">
        <v>239</v>
      </c>
      <c r="B4" s="74" t="s">
        <v>241</v>
      </c>
      <c r="C4" s="98">
        <v>20079911</v>
      </c>
      <c r="D4" s="104">
        <v>54775204</v>
      </c>
      <c r="E4" s="104">
        <v>12390050</v>
      </c>
      <c r="F4" s="104">
        <v>13849006</v>
      </c>
      <c r="G4" s="70">
        <f>IF(E4=0,"--",100*(F4/E4-1))</f>
        <v>11.775222860279012</v>
      </c>
      <c r="H4" s="104">
        <v>58683489</v>
      </c>
      <c r="I4" s="104">
        <v>12860467</v>
      </c>
      <c r="J4" s="104">
        <v>16198488</v>
      </c>
      <c r="K4" s="70">
        <f>IF(I4=0,"--",100*(J4/I4-1))</f>
        <v>25.955674860018686</v>
      </c>
      <c r="L4" s="70">
        <f>IF(D4=0,"--",H4/D4)</f>
        <v>1.0713513545289581</v>
      </c>
      <c r="M4" s="70">
        <f>IF(E4=0,"--",I4/E4)</f>
        <v>1.0379673205515716</v>
      </c>
      <c r="N4" s="70">
        <f>IF(F4=0,"--",J4/F4)</f>
        <v>1.169649865123894</v>
      </c>
      <c r="O4" s="70">
        <f>IF(M4=0,"--",100*(N4/M4-1))</f>
        <v>12.686579043967082</v>
      </c>
    </row>
    <row r="5" spans="1:15" ht="12.75" customHeight="1">
      <c r="A5" s="211"/>
      <c r="B5" s="74" t="s">
        <v>242</v>
      </c>
      <c r="C5" s="98">
        <v>20079912</v>
      </c>
      <c r="D5" s="104">
        <v>32098</v>
      </c>
      <c r="E5" s="104">
        <v>8462</v>
      </c>
      <c r="F5" s="104">
        <v>6236</v>
      </c>
      <c r="G5" s="70">
        <f aca="true" t="shared" si="0" ref="G5:G70">IF(E5=0,"--",100*(F5/E5-1))</f>
        <v>-26.30583786338927</v>
      </c>
      <c r="H5" s="104">
        <v>109029</v>
      </c>
      <c r="I5" s="104">
        <v>35193</v>
      </c>
      <c r="J5" s="104">
        <v>29746</v>
      </c>
      <c r="K5" s="70">
        <f aca="true" t="shared" si="1" ref="K5:K70">IF(I5=0,"--",100*(J5/I5-1))</f>
        <v>-15.477509732048988</v>
      </c>
      <c r="L5" s="70">
        <f aca="true" t="shared" si="2" ref="L5:L69">IF(D5=0,"--",H5/D5)</f>
        <v>3.396753691818805</v>
      </c>
      <c r="M5" s="70">
        <f aca="true" t="shared" si="3" ref="M5:M69">IF(E5=0,"--",I5/E5)</f>
        <v>4.158945875679509</v>
      </c>
      <c r="N5" s="70">
        <f aca="true" t="shared" si="4" ref="N5:N69">IF(F5=0,"--",J5/F5)</f>
        <v>4.770044900577293</v>
      </c>
      <c r="O5" s="70">
        <f aca="true" t="shared" si="5" ref="O5:O69">IF(M5=0,"--",100*(N5/M5-1))</f>
        <v>14.693603695862967</v>
      </c>
    </row>
    <row r="6" spans="1:15" ht="12.75" customHeight="1">
      <c r="A6" s="211"/>
      <c r="B6" s="74" t="s">
        <v>243</v>
      </c>
      <c r="C6" s="98">
        <v>20087011</v>
      </c>
      <c r="D6" s="104">
        <v>58763119</v>
      </c>
      <c r="E6" s="104">
        <v>16960211</v>
      </c>
      <c r="F6" s="104">
        <v>14782302</v>
      </c>
      <c r="G6" s="70">
        <f t="shared" si="0"/>
        <v>-12.841284816562714</v>
      </c>
      <c r="H6" s="104">
        <v>74744705</v>
      </c>
      <c r="I6" s="104">
        <v>20803555</v>
      </c>
      <c r="J6" s="104">
        <v>20666743</v>
      </c>
      <c r="K6" s="70">
        <f t="shared" si="1"/>
        <v>-0.6576376008812002</v>
      </c>
      <c r="L6" s="70">
        <f t="shared" si="2"/>
        <v>1.2719662650990327</v>
      </c>
      <c r="M6" s="70">
        <f t="shared" si="3"/>
        <v>1.2266094448942881</v>
      </c>
      <c r="N6" s="70">
        <f t="shared" si="4"/>
        <v>1.3980733853225296</v>
      </c>
      <c r="O6" s="70">
        <f t="shared" si="5"/>
        <v>13.97869070240354</v>
      </c>
    </row>
    <row r="7" spans="1:15" ht="12.75" customHeight="1">
      <c r="A7" s="211"/>
      <c r="B7" s="74" t="s">
        <v>240</v>
      </c>
      <c r="C7" s="98">
        <v>20087019</v>
      </c>
      <c r="D7" s="104">
        <v>7550736</v>
      </c>
      <c r="E7" s="104">
        <v>1911805</v>
      </c>
      <c r="F7" s="104">
        <v>1800220</v>
      </c>
      <c r="G7" s="70">
        <f t="shared" si="0"/>
        <v>-5.836630827934853</v>
      </c>
      <c r="H7" s="104">
        <v>12392100</v>
      </c>
      <c r="I7" s="104">
        <v>3197252</v>
      </c>
      <c r="J7" s="104">
        <v>3286457</v>
      </c>
      <c r="K7" s="70">
        <f t="shared" si="1"/>
        <v>2.790052207333038</v>
      </c>
      <c r="L7" s="70">
        <f t="shared" si="2"/>
        <v>1.6411777606845213</v>
      </c>
      <c r="M7" s="70">
        <f t="shared" si="3"/>
        <v>1.6723734899741345</v>
      </c>
      <c r="N7" s="70">
        <f t="shared" si="4"/>
        <v>1.8255863172278943</v>
      </c>
      <c r="O7" s="70">
        <f t="shared" si="5"/>
        <v>9.161400140116394</v>
      </c>
    </row>
    <row r="8" spans="1:15" ht="12.75" customHeight="1">
      <c r="A8" s="211"/>
      <c r="B8" s="74" t="s">
        <v>244</v>
      </c>
      <c r="C8" s="98">
        <v>20087090</v>
      </c>
      <c r="D8" s="104">
        <v>647528</v>
      </c>
      <c r="E8" s="104">
        <v>378330</v>
      </c>
      <c r="F8" s="104">
        <v>1242</v>
      </c>
      <c r="G8" s="70">
        <f t="shared" si="0"/>
        <v>-99.67171516929665</v>
      </c>
      <c r="H8" s="104">
        <v>715905</v>
      </c>
      <c r="I8" s="104">
        <v>418195</v>
      </c>
      <c r="J8" s="104">
        <v>1040</v>
      </c>
      <c r="K8" s="70">
        <f t="shared" si="1"/>
        <v>-99.75131218689846</v>
      </c>
      <c r="L8" s="70">
        <f t="shared" si="2"/>
        <v>1.105596978045737</v>
      </c>
      <c r="M8" s="70">
        <f t="shared" si="3"/>
        <v>1.105370972431475</v>
      </c>
      <c r="N8" s="70">
        <f t="shared" si="4"/>
        <v>0.8373590982286635</v>
      </c>
      <c r="O8" s="70">
        <f t="shared" si="5"/>
        <v>-24.246328236145754</v>
      </c>
    </row>
    <row r="9" spans="1:15" ht="12.75" customHeight="1">
      <c r="A9" s="232"/>
      <c r="B9" s="74" t="s">
        <v>245</v>
      </c>
      <c r="C9" s="98">
        <v>20079919</v>
      </c>
      <c r="D9" s="104">
        <v>7095</v>
      </c>
      <c r="E9" s="104">
        <v>4085</v>
      </c>
      <c r="F9" s="104">
        <v>1505</v>
      </c>
      <c r="G9" s="70">
        <f t="shared" si="0"/>
        <v>-63.1578947368421</v>
      </c>
      <c r="H9" s="104">
        <v>7946</v>
      </c>
      <c r="I9" s="104">
        <v>4575</v>
      </c>
      <c r="J9" s="104">
        <v>1806</v>
      </c>
      <c r="K9" s="70">
        <f t="shared" si="1"/>
        <v>-60.524590163934434</v>
      </c>
      <c r="L9" s="70">
        <f t="shared" si="2"/>
        <v>1.1199436222692036</v>
      </c>
      <c r="M9" s="70">
        <f t="shared" si="3"/>
        <v>1.1199510403916768</v>
      </c>
      <c r="N9" s="70">
        <f t="shared" si="4"/>
        <v>1.2</v>
      </c>
      <c r="O9" s="70">
        <f t="shared" si="5"/>
        <v>7.147540983606548</v>
      </c>
    </row>
    <row r="10" spans="1:15" ht="15" customHeight="1">
      <c r="A10" s="210" t="s">
        <v>104</v>
      </c>
      <c r="B10" s="74" t="s">
        <v>41</v>
      </c>
      <c r="C10" s="98"/>
      <c r="D10" s="103">
        <f>SUM(D11:D13)</f>
        <v>91659469</v>
      </c>
      <c r="E10" s="103">
        <f>SUM(E11:E13)</f>
        <v>18118655</v>
      </c>
      <c r="F10" s="103">
        <f>SUM(F11:F13)</f>
        <v>24859897</v>
      </c>
      <c r="G10" s="69">
        <f t="shared" si="0"/>
        <v>37.206084005683635</v>
      </c>
      <c r="H10" s="103">
        <f>SUM(H11:H13)</f>
        <v>91863586</v>
      </c>
      <c r="I10" s="103">
        <f>SUM(I11:I13)</f>
        <v>17942029</v>
      </c>
      <c r="J10" s="104">
        <f>SUM(J11:J13)</f>
        <v>24868793</v>
      </c>
      <c r="K10" s="69">
        <f t="shared" si="1"/>
        <v>38.6063582886863</v>
      </c>
      <c r="L10" s="70">
        <f t="shared" si="2"/>
        <v>1.0022269057657316</v>
      </c>
      <c r="M10" s="70">
        <f t="shared" si="3"/>
        <v>0.9902517046657161</v>
      </c>
      <c r="N10" s="70">
        <f t="shared" si="4"/>
        <v>1.0003578454086113</v>
      </c>
      <c r="O10" s="70">
        <f t="shared" si="5"/>
        <v>1.0205628220864016</v>
      </c>
    </row>
    <row r="11" spans="1:15" ht="15" customHeight="1">
      <c r="A11" s="211"/>
      <c r="B11" s="74" t="s">
        <v>237</v>
      </c>
      <c r="C11" s="98">
        <v>20029011</v>
      </c>
      <c r="D11" s="104">
        <v>13580148</v>
      </c>
      <c r="E11" s="104">
        <v>1654498</v>
      </c>
      <c r="F11" s="104">
        <v>0</v>
      </c>
      <c r="G11" s="70">
        <f t="shared" si="0"/>
        <v>-100</v>
      </c>
      <c r="H11" s="104">
        <v>13267136</v>
      </c>
      <c r="I11" s="104">
        <v>1609971</v>
      </c>
      <c r="J11" s="104">
        <v>0</v>
      </c>
      <c r="K11" s="70">
        <f t="shared" si="1"/>
        <v>-100</v>
      </c>
      <c r="L11" s="70">
        <f t="shared" si="2"/>
        <v>0.9769507666632204</v>
      </c>
      <c r="M11" s="70">
        <f t="shared" si="3"/>
        <v>0.973087305031496</v>
      </c>
      <c r="N11" s="70" t="str">
        <f t="shared" si="4"/>
        <v>--</v>
      </c>
      <c r="O11" s="70" t="s">
        <v>190</v>
      </c>
    </row>
    <row r="12" spans="1:15" ht="12.75">
      <c r="A12" s="211"/>
      <c r="B12" s="74" t="s">
        <v>470</v>
      </c>
      <c r="C12" s="98">
        <v>20029012</v>
      </c>
      <c r="D12" s="104">
        <v>72329442</v>
      </c>
      <c r="E12" s="104">
        <v>15432040</v>
      </c>
      <c r="F12" s="104">
        <v>19488151</v>
      </c>
      <c r="G12" s="70">
        <f t="shared" si="0"/>
        <v>26.283699368327195</v>
      </c>
      <c r="H12" s="104">
        <v>71938463</v>
      </c>
      <c r="I12" s="104">
        <v>15034339</v>
      </c>
      <c r="J12" s="104">
        <v>19400404</v>
      </c>
      <c r="K12" s="70">
        <f t="shared" si="1"/>
        <v>29.040618280590856</v>
      </c>
      <c r="L12" s="70">
        <f t="shared" si="2"/>
        <v>0.9945944695660724</v>
      </c>
      <c r="M12" s="70">
        <f t="shared" si="3"/>
        <v>0.9742288770635639</v>
      </c>
      <c r="N12" s="70">
        <f t="shared" si="4"/>
        <v>0.9954974178925441</v>
      </c>
      <c r="O12" s="70">
        <f t="shared" si="5"/>
        <v>2.183115418738768</v>
      </c>
    </row>
    <row r="13" spans="1:15" ht="12.75">
      <c r="A13" s="232"/>
      <c r="B13" s="82" t="s">
        <v>238</v>
      </c>
      <c r="C13" s="98">
        <v>20029019</v>
      </c>
      <c r="D13" s="104">
        <v>5749879</v>
      </c>
      <c r="E13" s="104">
        <v>1032117</v>
      </c>
      <c r="F13" s="104">
        <v>5371746</v>
      </c>
      <c r="G13" s="70">
        <f t="shared" si="0"/>
        <v>420.45901772764137</v>
      </c>
      <c r="H13" s="104">
        <v>6657987</v>
      </c>
      <c r="I13" s="104">
        <v>1297719</v>
      </c>
      <c r="J13" s="104">
        <v>5468389</v>
      </c>
      <c r="K13" s="70">
        <f t="shared" si="1"/>
        <v>321.38467572717974</v>
      </c>
      <c r="L13" s="70">
        <f t="shared" si="2"/>
        <v>1.1579351495918435</v>
      </c>
      <c r="M13" s="70">
        <f t="shared" si="3"/>
        <v>1.257337104223649</v>
      </c>
      <c r="N13" s="70">
        <f t="shared" si="4"/>
        <v>1.017990984681703</v>
      </c>
      <c r="O13" s="70">
        <f t="shared" si="5"/>
        <v>-19.03595453740561</v>
      </c>
    </row>
    <row r="14" spans="1:15" ht="12.75">
      <c r="A14" s="233" t="s">
        <v>246</v>
      </c>
      <c r="B14" s="82" t="s">
        <v>161</v>
      </c>
      <c r="C14" s="98">
        <v>20079931</v>
      </c>
      <c r="D14" s="77" t="s">
        <v>190</v>
      </c>
      <c r="E14" s="77" t="s">
        <v>190</v>
      </c>
      <c r="F14" s="77">
        <v>1410990</v>
      </c>
      <c r="G14" s="70" t="s">
        <v>190</v>
      </c>
      <c r="H14" s="77" t="s">
        <v>190</v>
      </c>
      <c r="I14" s="77" t="s">
        <v>190</v>
      </c>
      <c r="J14" s="77">
        <v>1584869</v>
      </c>
      <c r="K14" s="70" t="s">
        <v>190</v>
      </c>
      <c r="L14" s="70" t="s">
        <v>190</v>
      </c>
      <c r="M14" s="70" t="s">
        <v>190</v>
      </c>
      <c r="N14" s="70">
        <f t="shared" si="4"/>
        <v>1.1232319151801218</v>
      </c>
      <c r="O14" s="70" t="s">
        <v>190</v>
      </c>
    </row>
    <row r="15" spans="1:15" ht="12.75">
      <c r="A15" s="233"/>
      <c r="B15" s="82" t="s">
        <v>247</v>
      </c>
      <c r="C15" s="98">
        <v>20079939</v>
      </c>
      <c r="D15" s="77" t="s">
        <v>190</v>
      </c>
      <c r="E15" s="77" t="s">
        <v>190</v>
      </c>
      <c r="F15" s="77">
        <v>20106308</v>
      </c>
      <c r="G15" s="70" t="s">
        <v>190</v>
      </c>
      <c r="H15" s="77" t="s">
        <v>190</v>
      </c>
      <c r="I15" s="77" t="s">
        <v>190</v>
      </c>
      <c r="J15" s="77">
        <v>17577906</v>
      </c>
      <c r="K15" s="70" t="s">
        <v>190</v>
      </c>
      <c r="L15" s="70" t="s">
        <v>190</v>
      </c>
      <c r="M15" s="70" t="s">
        <v>190</v>
      </c>
      <c r="N15" s="70">
        <f t="shared" si="4"/>
        <v>0.8742483204773348</v>
      </c>
      <c r="O15" s="70" t="s">
        <v>190</v>
      </c>
    </row>
    <row r="16" spans="1:15" ht="12.75">
      <c r="A16" s="234" t="s">
        <v>419</v>
      </c>
      <c r="B16" s="82" t="s">
        <v>41</v>
      </c>
      <c r="C16" s="98">
        <v>20079990</v>
      </c>
      <c r="D16" s="76">
        <v>99441003</v>
      </c>
      <c r="E16" s="76">
        <v>22269170</v>
      </c>
      <c r="F16" s="76">
        <f>SUM(F17:F18)</f>
        <v>8500551</v>
      </c>
      <c r="G16" s="70">
        <f t="shared" si="0"/>
        <v>-61.82816422884194</v>
      </c>
      <c r="H16" s="76">
        <v>99070577</v>
      </c>
      <c r="I16" s="76">
        <v>21663965</v>
      </c>
      <c r="J16" s="76">
        <f>SUM(J17:J18)</f>
        <v>11070694</v>
      </c>
      <c r="K16" s="70">
        <f t="shared" si="1"/>
        <v>-48.898117219077854</v>
      </c>
      <c r="L16" s="70">
        <f t="shared" si="2"/>
        <v>0.9962749168972079</v>
      </c>
      <c r="M16" s="70">
        <f t="shared" si="3"/>
        <v>0.9728231900874618</v>
      </c>
      <c r="N16" s="70">
        <f t="shared" si="4"/>
        <v>1.3023501653010494</v>
      </c>
      <c r="O16" s="70">
        <f t="shared" si="5"/>
        <v>33.873264799943904</v>
      </c>
    </row>
    <row r="17" spans="1:15" ht="12.75">
      <c r="A17" s="234"/>
      <c r="B17" s="82" t="s">
        <v>155</v>
      </c>
      <c r="C17" s="98">
        <v>20079991</v>
      </c>
      <c r="D17" s="77" t="s">
        <v>190</v>
      </c>
      <c r="E17" s="77" t="s">
        <v>190</v>
      </c>
      <c r="F17" s="77">
        <v>10</v>
      </c>
      <c r="G17" s="69" t="s">
        <v>190</v>
      </c>
      <c r="H17" s="77" t="s">
        <v>190</v>
      </c>
      <c r="I17" s="77" t="s">
        <v>190</v>
      </c>
      <c r="J17" s="77">
        <v>76</v>
      </c>
      <c r="K17" s="69" t="s">
        <v>190</v>
      </c>
      <c r="L17" s="69" t="s">
        <v>190</v>
      </c>
      <c r="M17" s="69" t="s">
        <v>190</v>
      </c>
      <c r="N17" s="69">
        <f t="shared" si="4"/>
        <v>7.6</v>
      </c>
      <c r="O17" s="69" t="s">
        <v>190</v>
      </c>
    </row>
    <row r="18" spans="1:15" ht="12.75">
      <c r="A18" s="234"/>
      <c r="B18" s="82" t="s">
        <v>156</v>
      </c>
      <c r="C18" s="98">
        <v>20079999</v>
      </c>
      <c r="D18" s="77" t="s">
        <v>190</v>
      </c>
      <c r="E18" s="77" t="s">
        <v>190</v>
      </c>
      <c r="F18" s="77">
        <v>8500541</v>
      </c>
      <c r="G18" s="69" t="s">
        <v>190</v>
      </c>
      <c r="H18" s="77" t="s">
        <v>190</v>
      </c>
      <c r="I18" s="77" t="s">
        <v>190</v>
      </c>
      <c r="J18" s="77">
        <v>11070618</v>
      </c>
      <c r="K18" s="69" t="s">
        <v>190</v>
      </c>
      <c r="L18" s="69" t="s">
        <v>190</v>
      </c>
      <c r="M18" s="69" t="s">
        <v>190</v>
      </c>
      <c r="N18" s="69">
        <f t="shared" si="4"/>
        <v>1.3023427567727748</v>
      </c>
      <c r="O18" s="69" t="s">
        <v>190</v>
      </c>
    </row>
    <row r="19" spans="1:15" ht="12.75">
      <c r="A19" s="210" t="s">
        <v>469</v>
      </c>
      <c r="B19" s="82" t="s">
        <v>250</v>
      </c>
      <c r="C19" s="98" t="s">
        <v>249</v>
      </c>
      <c r="D19" s="76">
        <v>2738435</v>
      </c>
      <c r="E19" s="76">
        <v>553350</v>
      </c>
      <c r="F19" s="76">
        <v>1267350</v>
      </c>
      <c r="G19" s="70">
        <f t="shared" si="0"/>
        <v>129.03225806451616</v>
      </c>
      <c r="H19" s="76">
        <v>9416067</v>
      </c>
      <c r="I19" s="76">
        <v>1694098</v>
      </c>
      <c r="J19" s="76">
        <v>4356471</v>
      </c>
      <c r="K19" s="70">
        <f t="shared" si="1"/>
        <v>157.1557843761105</v>
      </c>
      <c r="L19" s="70">
        <f t="shared" si="2"/>
        <v>3.438484754978665</v>
      </c>
      <c r="M19" s="70">
        <f t="shared" si="3"/>
        <v>3.0615306767868438</v>
      </c>
      <c r="N19" s="70">
        <f t="shared" si="4"/>
        <v>3.4374647887323944</v>
      </c>
      <c r="O19" s="70">
        <f t="shared" si="5"/>
        <v>12.279286136048228</v>
      </c>
    </row>
    <row r="20" spans="1:15" ht="12.75">
      <c r="A20" s="211" t="s">
        <v>248</v>
      </c>
      <c r="B20" s="82" t="s">
        <v>251</v>
      </c>
      <c r="C20" s="98">
        <v>20031010</v>
      </c>
      <c r="D20" s="76">
        <v>139350</v>
      </c>
      <c r="E20" s="76">
        <v>51660</v>
      </c>
      <c r="F20" s="76">
        <v>61460</v>
      </c>
      <c r="G20" s="70">
        <f t="shared" si="0"/>
        <v>18.970189701897013</v>
      </c>
      <c r="H20" s="76">
        <v>388283</v>
      </c>
      <c r="I20" s="76">
        <v>131412</v>
      </c>
      <c r="J20" s="76">
        <v>177667</v>
      </c>
      <c r="K20" s="70">
        <f t="shared" si="1"/>
        <v>35.198459805801605</v>
      </c>
      <c r="L20" s="70">
        <f t="shared" si="2"/>
        <v>2.7863867958378186</v>
      </c>
      <c r="M20" s="70">
        <f t="shared" si="3"/>
        <v>2.543786295005807</v>
      </c>
      <c r="N20" s="70">
        <f t="shared" si="4"/>
        <v>2.890774487471526</v>
      </c>
      <c r="O20" s="70">
        <f t="shared" si="5"/>
        <v>13.640618834489281</v>
      </c>
    </row>
    <row r="21" spans="1:15" ht="12.75">
      <c r="A21" s="232" t="s">
        <v>248</v>
      </c>
      <c r="B21" s="126" t="s">
        <v>471</v>
      </c>
      <c r="C21" s="98">
        <v>20031090</v>
      </c>
      <c r="D21" s="76">
        <v>1268665</v>
      </c>
      <c r="E21" s="76">
        <v>377000</v>
      </c>
      <c r="F21" s="76">
        <v>303501</v>
      </c>
      <c r="G21" s="70">
        <f t="shared" si="0"/>
        <v>-19.49575596816976</v>
      </c>
      <c r="H21" s="76">
        <v>2664719</v>
      </c>
      <c r="I21" s="76">
        <v>731389</v>
      </c>
      <c r="J21" s="76">
        <v>654523</v>
      </c>
      <c r="K21" s="70">
        <f t="shared" si="1"/>
        <v>-10.509592022849679</v>
      </c>
      <c r="L21" s="70">
        <f t="shared" si="2"/>
        <v>2.1004118502520366</v>
      </c>
      <c r="M21" s="70">
        <f t="shared" si="3"/>
        <v>1.940023872679045</v>
      </c>
      <c r="N21" s="70">
        <f t="shared" si="4"/>
        <v>2.1565760903588456</v>
      </c>
      <c r="O21" s="70">
        <f t="shared" si="5"/>
        <v>11.162348089085938</v>
      </c>
    </row>
    <row r="22" spans="1:15" ht="15" customHeight="1">
      <c r="A22" s="228" t="s">
        <v>252</v>
      </c>
      <c r="B22" s="228"/>
      <c r="C22" s="75">
        <v>20059990</v>
      </c>
      <c r="D22" s="76">
        <v>6012510</v>
      </c>
      <c r="E22" s="76">
        <v>808850</v>
      </c>
      <c r="F22" s="76">
        <v>1535672</v>
      </c>
      <c r="G22" s="70">
        <f t="shared" si="0"/>
        <v>89.85868826111145</v>
      </c>
      <c r="H22" s="76">
        <v>12331226</v>
      </c>
      <c r="I22" s="76">
        <v>1613412</v>
      </c>
      <c r="J22" s="76">
        <v>4102502</v>
      </c>
      <c r="K22" s="70">
        <f t="shared" si="1"/>
        <v>154.27491552064816</v>
      </c>
      <c r="L22" s="70">
        <f t="shared" si="2"/>
        <v>2.050928148144452</v>
      </c>
      <c r="M22" s="70">
        <f t="shared" si="3"/>
        <v>1.9946986462261236</v>
      </c>
      <c r="N22" s="70">
        <f t="shared" si="4"/>
        <v>2.671470209784381</v>
      </c>
      <c r="O22" s="70">
        <f t="shared" si="5"/>
        <v>33.92851169968345</v>
      </c>
    </row>
    <row r="23" spans="1:15" ht="15" customHeight="1">
      <c r="A23" s="228" t="s">
        <v>74</v>
      </c>
      <c r="B23" s="228"/>
      <c r="C23" s="98">
        <v>20089990</v>
      </c>
      <c r="D23" s="76">
        <v>3484973</v>
      </c>
      <c r="E23" s="76">
        <v>328747</v>
      </c>
      <c r="F23" s="76">
        <v>1005349</v>
      </c>
      <c r="G23" s="70">
        <f t="shared" si="0"/>
        <v>205.81237243229594</v>
      </c>
      <c r="H23" s="76">
        <v>10642950</v>
      </c>
      <c r="I23" s="76">
        <v>1161771</v>
      </c>
      <c r="J23" s="76">
        <v>4074914</v>
      </c>
      <c r="K23" s="70">
        <f t="shared" si="1"/>
        <v>250.75019087238363</v>
      </c>
      <c r="L23" s="70">
        <f t="shared" si="2"/>
        <v>3.0539547939108855</v>
      </c>
      <c r="M23" s="70">
        <f t="shared" si="3"/>
        <v>3.5339364313590695</v>
      </c>
      <c r="N23" s="70">
        <f t="shared" si="4"/>
        <v>4.053233255317307</v>
      </c>
      <c r="O23" s="70">
        <f t="shared" si="5"/>
        <v>14.69457173451556</v>
      </c>
    </row>
    <row r="24" spans="1:15" ht="15" customHeight="1">
      <c r="A24" s="228" t="s">
        <v>105</v>
      </c>
      <c r="B24" s="228"/>
      <c r="C24" s="98">
        <v>20086011</v>
      </c>
      <c r="D24" s="76">
        <v>5258605</v>
      </c>
      <c r="E24" s="76">
        <v>1209245</v>
      </c>
      <c r="F24" s="76">
        <v>1266075</v>
      </c>
      <c r="G24" s="70">
        <f t="shared" si="0"/>
        <v>4.699626626531428</v>
      </c>
      <c r="H24" s="76">
        <v>15367620</v>
      </c>
      <c r="I24" s="76">
        <v>3735279</v>
      </c>
      <c r="J24" s="76">
        <v>3765467</v>
      </c>
      <c r="K24" s="70">
        <f t="shared" si="1"/>
        <v>0.8081859480911557</v>
      </c>
      <c r="L24" s="70">
        <f t="shared" si="2"/>
        <v>2.9223758011868166</v>
      </c>
      <c r="M24" s="70">
        <f t="shared" si="3"/>
        <v>3.088934831237673</v>
      </c>
      <c r="N24" s="70">
        <f t="shared" si="4"/>
        <v>2.974126335327686</v>
      </c>
      <c r="O24" s="70">
        <f t="shared" si="5"/>
        <v>-3.716766528997484</v>
      </c>
    </row>
    <row r="25" spans="1:15" ht="12.75">
      <c r="A25" s="228" t="s">
        <v>292</v>
      </c>
      <c r="B25" s="228"/>
      <c r="C25" s="98">
        <v>20089700</v>
      </c>
      <c r="D25" s="77" t="s">
        <v>190</v>
      </c>
      <c r="E25" s="77" t="s">
        <v>190</v>
      </c>
      <c r="F25" s="77">
        <v>1766382</v>
      </c>
      <c r="G25" s="70" t="s">
        <v>190</v>
      </c>
      <c r="H25" s="77" t="s">
        <v>190</v>
      </c>
      <c r="I25" s="77" t="s">
        <v>190</v>
      </c>
      <c r="J25" s="77">
        <v>2728448</v>
      </c>
      <c r="K25" s="70" t="s">
        <v>190</v>
      </c>
      <c r="L25" s="70" t="s">
        <v>190</v>
      </c>
      <c r="M25" s="70" t="s">
        <v>190</v>
      </c>
      <c r="N25" s="70">
        <f>IF(F25=0,"--",J25/F25)</f>
        <v>1.5446534215135796</v>
      </c>
      <c r="O25" s="70" t="s">
        <v>190</v>
      </c>
    </row>
    <row r="26" spans="1:15" ht="15" customHeight="1">
      <c r="A26" s="228" t="s">
        <v>71</v>
      </c>
      <c r="B26" s="228"/>
      <c r="C26" s="98">
        <v>20081900</v>
      </c>
      <c r="D26" s="76">
        <v>1272613</v>
      </c>
      <c r="E26" s="76">
        <v>357458</v>
      </c>
      <c r="F26" s="76">
        <v>328222</v>
      </c>
      <c r="G26" s="70">
        <f t="shared" si="0"/>
        <v>-8.178862971314116</v>
      </c>
      <c r="H26" s="76">
        <v>10129062</v>
      </c>
      <c r="I26" s="76">
        <v>2711005</v>
      </c>
      <c r="J26" s="76">
        <v>2655943</v>
      </c>
      <c r="K26" s="70">
        <f t="shared" si="1"/>
        <v>-2.031054903993168</v>
      </c>
      <c r="L26" s="70">
        <f t="shared" si="2"/>
        <v>7.959263342430103</v>
      </c>
      <c r="M26" s="70">
        <f t="shared" si="3"/>
        <v>7.584121770949315</v>
      </c>
      <c r="N26" s="70">
        <f t="shared" si="4"/>
        <v>8.091910353358397</v>
      </c>
      <c r="O26" s="70">
        <f t="shared" si="5"/>
        <v>6.695417053483332</v>
      </c>
    </row>
    <row r="27" spans="1:15" ht="12.75">
      <c r="A27" s="210" t="s">
        <v>472</v>
      </c>
      <c r="B27" s="82" t="s">
        <v>41</v>
      </c>
      <c r="C27" s="98" t="s">
        <v>257</v>
      </c>
      <c r="D27" s="76">
        <v>3207804</v>
      </c>
      <c r="E27" s="76">
        <v>458880</v>
      </c>
      <c r="F27" s="76">
        <f>SUM(F28:F29)</f>
        <v>681980</v>
      </c>
      <c r="G27" s="70">
        <f>IF(E27=0,"--",100*(F27/E27-1))</f>
        <v>48.618375174337515</v>
      </c>
      <c r="H27" s="76">
        <v>8118530</v>
      </c>
      <c r="I27" s="76">
        <v>1041376</v>
      </c>
      <c r="J27" s="76">
        <f>SUM(J28:J29)</f>
        <v>1897635</v>
      </c>
      <c r="K27" s="70">
        <f>IF(I27=0,"--",100*(J27/I27-1))</f>
        <v>82.22380773130935</v>
      </c>
      <c r="L27" s="70">
        <f>IF(D27=0,"--",H27/D27)</f>
        <v>2.5308684695199584</v>
      </c>
      <c r="M27" s="70">
        <f>IF(E27=0,"--",I27/E27)</f>
        <v>2.2693863319386334</v>
      </c>
      <c r="N27" s="70">
        <f>IF(F27=0,"--",J27/F27)</f>
        <v>2.7825376110736384</v>
      </c>
      <c r="O27" s="70">
        <f t="shared" si="5"/>
        <v>22.61189608455265</v>
      </c>
    </row>
    <row r="28" spans="1:15" ht="12.75">
      <c r="A28" s="211" t="s">
        <v>256</v>
      </c>
      <c r="B28" s="82" t="s">
        <v>155</v>
      </c>
      <c r="C28" s="98" t="s">
        <v>258</v>
      </c>
      <c r="D28" s="76" t="s">
        <v>190</v>
      </c>
      <c r="E28" s="76" t="s">
        <v>190</v>
      </c>
      <c r="F28" s="76">
        <v>0</v>
      </c>
      <c r="G28" s="70" t="s">
        <v>190</v>
      </c>
      <c r="H28" s="77" t="s">
        <v>190</v>
      </c>
      <c r="I28" s="77" t="s">
        <v>190</v>
      </c>
      <c r="J28" s="76">
        <v>0</v>
      </c>
      <c r="K28" s="70" t="s">
        <v>190</v>
      </c>
      <c r="L28" s="70" t="s">
        <v>190</v>
      </c>
      <c r="M28" s="70" t="s">
        <v>190</v>
      </c>
      <c r="N28" s="70" t="str">
        <f>IF(F28=0,"--",J28/F28)</f>
        <v>--</v>
      </c>
      <c r="O28" s="70" t="s">
        <v>190</v>
      </c>
    </row>
    <row r="29" spans="1:15" ht="12.75">
      <c r="A29" s="232" t="s">
        <v>256</v>
      </c>
      <c r="B29" s="82" t="s">
        <v>156</v>
      </c>
      <c r="C29" s="98" t="s">
        <v>259</v>
      </c>
      <c r="D29" s="76" t="s">
        <v>190</v>
      </c>
      <c r="E29" s="76" t="s">
        <v>190</v>
      </c>
      <c r="F29" s="76">
        <v>681980</v>
      </c>
      <c r="G29" s="70" t="s">
        <v>190</v>
      </c>
      <c r="H29" s="77" t="s">
        <v>190</v>
      </c>
      <c r="I29" s="77" t="s">
        <v>190</v>
      </c>
      <c r="J29" s="76">
        <v>1897635</v>
      </c>
      <c r="K29" s="70" t="s">
        <v>190</v>
      </c>
      <c r="L29" s="70" t="s">
        <v>190</v>
      </c>
      <c r="M29" s="70" t="s">
        <v>190</v>
      </c>
      <c r="N29" s="70">
        <f>IF(F29=0,"--",J29/F29)</f>
        <v>2.7825376110736384</v>
      </c>
      <c r="O29" s="70" t="s">
        <v>190</v>
      </c>
    </row>
    <row r="30" spans="1:15" ht="12.75">
      <c r="A30" s="233" t="s">
        <v>72</v>
      </c>
      <c r="B30" s="82" t="s">
        <v>254</v>
      </c>
      <c r="C30" s="98" t="s">
        <v>253</v>
      </c>
      <c r="D30" s="76">
        <v>363364</v>
      </c>
      <c r="E30" s="76">
        <v>76050</v>
      </c>
      <c r="F30" s="76">
        <v>81884</v>
      </c>
      <c r="G30" s="70">
        <f t="shared" si="0"/>
        <v>7.671268902038131</v>
      </c>
      <c r="H30" s="76">
        <v>1277867</v>
      </c>
      <c r="I30" s="76">
        <v>196697</v>
      </c>
      <c r="J30" s="76">
        <v>189939</v>
      </c>
      <c r="K30" s="70">
        <f t="shared" si="1"/>
        <v>-3.4357412670249166</v>
      </c>
      <c r="L30" s="70">
        <f t="shared" si="2"/>
        <v>3.5167683094637883</v>
      </c>
      <c r="M30" s="70">
        <f t="shared" si="3"/>
        <v>2.5864168310322158</v>
      </c>
      <c r="N30" s="70">
        <f t="shared" si="4"/>
        <v>2.319610668750916</v>
      </c>
      <c r="O30" s="70">
        <f t="shared" si="5"/>
        <v>-10.315667570676146</v>
      </c>
    </row>
    <row r="31" spans="1:15" ht="12.75">
      <c r="A31" s="233"/>
      <c r="B31" s="82" t="s">
        <v>255</v>
      </c>
      <c r="C31" s="98">
        <v>20057000</v>
      </c>
      <c r="D31" s="76">
        <v>1989677</v>
      </c>
      <c r="E31" s="76">
        <v>603067</v>
      </c>
      <c r="F31" s="76">
        <v>739206</v>
      </c>
      <c r="G31" s="70">
        <f t="shared" si="0"/>
        <v>22.574440319234835</v>
      </c>
      <c r="H31" s="76">
        <v>4826035</v>
      </c>
      <c r="I31" s="76">
        <v>1303667</v>
      </c>
      <c r="J31" s="76">
        <v>1778153</v>
      </c>
      <c r="K31" s="70">
        <f t="shared" si="1"/>
        <v>36.39625763327599</v>
      </c>
      <c r="L31" s="70">
        <f t="shared" si="2"/>
        <v>2.4255369087545366</v>
      </c>
      <c r="M31" s="70">
        <f t="shared" si="3"/>
        <v>2.1617282988457336</v>
      </c>
      <c r="N31" s="70">
        <f t="shared" si="4"/>
        <v>2.405490485737399</v>
      </c>
      <c r="O31" s="70">
        <f t="shared" si="5"/>
        <v>11.276263858960611</v>
      </c>
    </row>
    <row r="32" spans="1:15" ht="12.75">
      <c r="A32" s="228" t="s">
        <v>158</v>
      </c>
      <c r="B32" s="228"/>
      <c r="C32" s="98">
        <v>20089300</v>
      </c>
      <c r="D32" s="76" t="s">
        <v>190</v>
      </c>
      <c r="E32" s="76" t="s">
        <v>190</v>
      </c>
      <c r="F32" s="76">
        <v>461551</v>
      </c>
      <c r="G32" s="70" t="s">
        <v>190</v>
      </c>
      <c r="H32" s="76" t="s">
        <v>190</v>
      </c>
      <c r="I32" s="76" t="s">
        <v>190</v>
      </c>
      <c r="J32" s="76">
        <v>1612246</v>
      </c>
      <c r="K32" s="70" t="s">
        <v>190</v>
      </c>
      <c r="L32" s="70" t="s">
        <v>190</v>
      </c>
      <c r="M32" s="70" t="s">
        <v>190</v>
      </c>
      <c r="N32" s="70">
        <f t="shared" si="4"/>
        <v>3.4931047706537304</v>
      </c>
      <c r="O32" s="70" t="s">
        <v>190</v>
      </c>
    </row>
    <row r="33" spans="1:15" ht="15" customHeight="1">
      <c r="A33" s="228" t="s">
        <v>73</v>
      </c>
      <c r="B33" s="228"/>
      <c r="C33" s="98">
        <v>21032010</v>
      </c>
      <c r="D33" s="76">
        <v>3507420</v>
      </c>
      <c r="E33" s="76">
        <v>987159</v>
      </c>
      <c r="F33" s="76">
        <v>1104352</v>
      </c>
      <c r="G33" s="70">
        <f>IF(E33=0,"--",100*(F33/E33-1))</f>
        <v>11.871745078553708</v>
      </c>
      <c r="H33" s="76">
        <v>4018863</v>
      </c>
      <c r="I33" s="76">
        <v>1096724</v>
      </c>
      <c r="J33" s="76">
        <v>1283413</v>
      </c>
      <c r="K33" s="70">
        <f>IF(I33=0,"--",100*(J33/I33-1))</f>
        <v>17.022423143835642</v>
      </c>
      <c r="L33" s="70">
        <f>IF(D33=0,"--",H33/D33)</f>
        <v>1.1458174384590383</v>
      </c>
      <c r="M33" s="70">
        <f>IF(E33=0,"--",I33/E33)</f>
        <v>1.1109902254854587</v>
      </c>
      <c r="N33" s="70">
        <f>IF(F33=0,"--",J33/F33)</f>
        <v>1.1621412375764248</v>
      </c>
      <c r="O33" s="70">
        <f>IF(M33=0,"--",100*(N33/M33-1))</f>
        <v>4.6040919998747265</v>
      </c>
    </row>
    <row r="34" spans="1:15" ht="12.75">
      <c r="A34" s="233" t="s">
        <v>260</v>
      </c>
      <c r="B34" s="82" t="s">
        <v>261</v>
      </c>
      <c r="C34" s="98">
        <v>20086019</v>
      </c>
      <c r="D34" s="76">
        <v>851359</v>
      </c>
      <c r="E34" s="76">
        <v>399667</v>
      </c>
      <c r="F34" s="76">
        <v>472952</v>
      </c>
      <c r="G34" s="70">
        <f t="shared" si="0"/>
        <v>18.33651514886143</v>
      </c>
      <c r="H34" s="76">
        <v>2143006</v>
      </c>
      <c r="I34" s="76">
        <v>907031</v>
      </c>
      <c r="J34" s="76">
        <v>1060339</v>
      </c>
      <c r="K34" s="70">
        <f t="shared" si="1"/>
        <v>16.90217864659531</v>
      </c>
      <c r="L34" s="70">
        <f t="shared" si="2"/>
        <v>2.517159036317229</v>
      </c>
      <c r="M34" s="70">
        <f t="shared" si="3"/>
        <v>2.2694668311369215</v>
      </c>
      <c r="N34" s="70">
        <f t="shared" si="4"/>
        <v>2.2419590148683164</v>
      </c>
      <c r="O34" s="70">
        <f t="shared" si="5"/>
        <v>-1.212082762841027</v>
      </c>
    </row>
    <row r="35" spans="1:15" ht="12.75">
      <c r="A35" s="233"/>
      <c r="B35" s="82" t="s">
        <v>255</v>
      </c>
      <c r="C35" s="98">
        <v>20086090</v>
      </c>
      <c r="D35" s="76">
        <v>23461</v>
      </c>
      <c r="E35" s="76">
        <v>16586</v>
      </c>
      <c r="F35" s="76">
        <v>36000</v>
      </c>
      <c r="G35" s="70">
        <f t="shared" si="0"/>
        <v>117.05052453876763</v>
      </c>
      <c r="H35" s="76">
        <v>86759</v>
      </c>
      <c r="I35" s="76">
        <v>75486</v>
      </c>
      <c r="J35" s="76">
        <v>122043</v>
      </c>
      <c r="K35" s="70">
        <f t="shared" si="1"/>
        <v>61.676337334075185</v>
      </c>
      <c r="L35" s="70">
        <f t="shared" si="2"/>
        <v>3.6980094625122546</v>
      </c>
      <c r="M35" s="70">
        <f t="shared" si="3"/>
        <v>4.551187748703726</v>
      </c>
      <c r="N35" s="70">
        <f t="shared" si="4"/>
        <v>3.390083333333333</v>
      </c>
      <c r="O35" s="70">
        <f t="shared" si="5"/>
        <v>-25.512118582695255</v>
      </c>
    </row>
    <row r="36" spans="1:15" ht="12.75">
      <c r="A36" s="233" t="s">
        <v>262</v>
      </c>
      <c r="B36" s="82" t="s">
        <v>263</v>
      </c>
      <c r="C36" s="98">
        <v>20079921</v>
      </c>
      <c r="D36" s="76">
        <v>1596271</v>
      </c>
      <c r="E36" s="76">
        <v>459500</v>
      </c>
      <c r="F36" s="76">
        <v>824232</v>
      </c>
      <c r="G36" s="70">
        <f t="shared" si="0"/>
        <v>79.37584330794343</v>
      </c>
      <c r="H36" s="76">
        <v>1818293</v>
      </c>
      <c r="I36" s="76">
        <v>525340</v>
      </c>
      <c r="J36" s="76">
        <v>1010529</v>
      </c>
      <c r="K36" s="70">
        <f t="shared" si="1"/>
        <v>92.3571401378155</v>
      </c>
      <c r="L36" s="70">
        <f t="shared" si="2"/>
        <v>1.1390879117643558</v>
      </c>
      <c r="M36" s="70">
        <f t="shared" si="3"/>
        <v>1.1432861806311208</v>
      </c>
      <c r="N36" s="70">
        <f t="shared" si="4"/>
        <v>1.226024954139126</v>
      </c>
      <c r="O36" s="70">
        <f t="shared" si="5"/>
        <v>7.236925881701062</v>
      </c>
    </row>
    <row r="37" spans="1:15" ht="12.75">
      <c r="A37" s="233"/>
      <c r="B37" s="82" t="s">
        <v>242</v>
      </c>
      <c r="C37" s="98">
        <v>20079922</v>
      </c>
      <c r="D37" s="76">
        <v>23647</v>
      </c>
      <c r="E37" s="76">
        <v>3627</v>
      </c>
      <c r="F37" s="76">
        <v>1746</v>
      </c>
      <c r="G37" s="70">
        <f t="shared" si="0"/>
        <v>-51.86104218362283</v>
      </c>
      <c r="H37" s="76">
        <v>39178</v>
      </c>
      <c r="I37" s="76">
        <v>5911</v>
      </c>
      <c r="J37" s="76">
        <v>2884</v>
      </c>
      <c r="K37" s="70">
        <f t="shared" si="1"/>
        <v>-51.20960920318052</v>
      </c>
      <c r="L37" s="70">
        <f t="shared" si="2"/>
        <v>1.6567852158836216</v>
      </c>
      <c r="M37" s="70">
        <f t="shared" si="3"/>
        <v>1.6297215329473393</v>
      </c>
      <c r="N37" s="70">
        <f t="shared" si="4"/>
        <v>1.6517754868270331</v>
      </c>
      <c r="O37" s="70">
        <f t="shared" si="5"/>
        <v>1.3532344903002702</v>
      </c>
    </row>
    <row r="38" spans="1:15" ht="12.75">
      <c r="A38" s="233"/>
      <c r="B38" s="82" t="s">
        <v>245</v>
      </c>
      <c r="C38" s="98">
        <v>20079929</v>
      </c>
      <c r="D38" s="76">
        <v>48924</v>
      </c>
      <c r="E38" s="76">
        <v>3</v>
      </c>
      <c r="F38" s="76">
        <v>3036</v>
      </c>
      <c r="G38" s="70">
        <f t="shared" si="0"/>
        <v>101100</v>
      </c>
      <c r="H38" s="76">
        <v>33792</v>
      </c>
      <c r="I38" s="76">
        <v>37</v>
      </c>
      <c r="J38" s="76">
        <v>4251</v>
      </c>
      <c r="K38" s="70">
        <f t="shared" si="1"/>
        <v>11389.189189189188</v>
      </c>
      <c r="L38" s="70">
        <f t="shared" si="2"/>
        <v>0.6907039489820946</v>
      </c>
      <c r="M38" s="70">
        <f t="shared" si="3"/>
        <v>12.333333333333334</v>
      </c>
      <c r="N38" s="70">
        <f t="shared" si="4"/>
        <v>1.400197628458498</v>
      </c>
      <c r="O38" s="70">
        <f t="shared" si="5"/>
        <v>-88.64704625574191</v>
      </c>
    </row>
    <row r="39" spans="1:15" ht="12.75">
      <c r="A39" s="233"/>
      <c r="B39" s="126" t="s">
        <v>412</v>
      </c>
      <c r="C39" s="98">
        <v>20085000</v>
      </c>
      <c r="D39" s="76">
        <v>136720</v>
      </c>
      <c r="E39" s="76">
        <v>136720</v>
      </c>
      <c r="F39" s="76">
        <v>36144</v>
      </c>
      <c r="G39" s="70">
        <f t="shared" si="0"/>
        <v>-73.56348741954359</v>
      </c>
      <c r="H39" s="76">
        <v>182658</v>
      </c>
      <c r="I39" s="76">
        <v>182658</v>
      </c>
      <c r="J39" s="76">
        <v>58001</v>
      </c>
      <c r="K39" s="70">
        <f t="shared" si="1"/>
        <v>-68.24612116633271</v>
      </c>
      <c r="L39" s="70">
        <f t="shared" si="2"/>
        <v>1.3360005851375074</v>
      </c>
      <c r="M39" s="70">
        <f t="shared" si="3"/>
        <v>1.3360005851375074</v>
      </c>
      <c r="N39" s="70">
        <f t="shared" si="4"/>
        <v>1.604720008853475</v>
      </c>
      <c r="O39" s="70">
        <f t="shared" si="5"/>
        <v>20.113720510706944</v>
      </c>
    </row>
    <row r="40" spans="1:15" ht="15" customHeight="1">
      <c r="A40" s="228" t="s">
        <v>264</v>
      </c>
      <c r="B40" s="228"/>
      <c r="C40" s="98">
        <v>20019010</v>
      </c>
      <c r="D40" s="76">
        <v>1685927</v>
      </c>
      <c r="E40" s="76">
        <v>78264</v>
      </c>
      <c r="F40" s="76">
        <v>185683</v>
      </c>
      <c r="G40" s="70">
        <f t="shared" si="0"/>
        <v>137.25212102627006</v>
      </c>
      <c r="H40" s="76">
        <v>5565074</v>
      </c>
      <c r="I40" s="76">
        <v>220606</v>
      </c>
      <c r="J40" s="76">
        <v>565944</v>
      </c>
      <c r="K40" s="70">
        <f t="shared" si="1"/>
        <v>156.54061992874176</v>
      </c>
      <c r="L40" s="70">
        <f t="shared" si="2"/>
        <v>3.3008985561059285</v>
      </c>
      <c r="M40" s="70">
        <f t="shared" si="3"/>
        <v>2.8187416947766533</v>
      </c>
      <c r="N40" s="70">
        <f t="shared" si="4"/>
        <v>3.047904223865405</v>
      </c>
      <c r="O40" s="70">
        <f t="shared" si="5"/>
        <v>8.129958467404364</v>
      </c>
    </row>
    <row r="41" spans="1:15" ht="12.75">
      <c r="A41" s="228" t="s">
        <v>265</v>
      </c>
      <c r="B41" s="228"/>
      <c r="C41" s="98">
        <v>21032090</v>
      </c>
      <c r="D41" s="76">
        <v>1579776</v>
      </c>
      <c r="E41" s="76">
        <v>447823</v>
      </c>
      <c r="F41" s="76">
        <v>548012</v>
      </c>
      <c r="G41" s="70">
        <f t="shared" si="0"/>
        <v>22.372455188768782</v>
      </c>
      <c r="H41" s="76">
        <v>1488422</v>
      </c>
      <c r="I41" s="76">
        <v>409130</v>
      </c>
      <c r="J41" s="76">
        <v>524151</v>
      </c>
      <c r="K41" s="70">
        <f t="shared" si="1"/>
        <v>28.1135580377875</v>
      </c>
      <c r="L41" s="70">
        <f t="shared" si="2"/>
        <v>0.9421728143736834</v>
      </c>
      <c r="M41" s="70">
        <f t="shared" si="3"/>
        <v>0.9135975597501691</v>
      </c>
      <c r="N41" s="70">
        <f t="shared" si="4"/>
        <v>0.9564589826500149</v>
      </c>
      <c r="O41" s="70">
        <f t="shared" si="5"/>
        <v>4.691499275848177</v>
      </c>
    </row>
    <row r="42" spans="1:15" ht="12.75">
      <c r="A42" s="228" t="s">
        <v>75</v>
      </c>
      <c r="B42" s="228"/>
      <c r="C42" s="98">
        <v>11063000</v>
      </c>
      <c r="D42" s="76">
        <v>827394</v>
      </c>
      <c r="E42" s="76">
        <v>242681</v>
      </c>
      <c r="F42" s="76">
        <v>82382</v>
      </c>
      <c r="G42" s="70">
        <f t="shared" si="0"/>
        <v>-66.0533787152682</v>
      </c>
      <c r="H42" s="76">
        <v>3606902</v>
      </c>
      <c r="I42" s="76">
        <v>945740</v>
      </c>
      <c r="J42" s="76">
        <v>482553</v>
      </c>
      <c r="K42" s="70">
        <f t="shared" si="1"/>
        <v>-48.97614566371307</v>
      </c>
      <c r="L42" s="70">
        <f t="shared" si="2"/>
        <v>4.359352376256052</v>
      </c>
      <c r="M42" s="70">
        <f t="shared" si="3"/>
        <v>3.8970500368796896</v>
      </c>
      <c r="N42" s="70">
        <f t="shared" si="4"/>
        <v>5.857505280279673</v>
      </c>
      <c r="O42" s="70">
        <f t="shared" si="5"/>
        <v>50.30613476468706</v>
      </c>
    </row>
    <row r="43" spans="1:15" ht="12.75">
      <c r="A43" s="233" t="s">
        <v>69</v>
      </c>
      <c r="B43" s="82" t="s">
        <v>83</v>
      </c>
      <c r="C43" s="98">
        <v>11051000</v>
      </c>
      <c r="D43" s="76">
        <v>51955</v>
      </c>
      <c r="E43" s="76">
        <v>6726</v>
      </c>
      <c r="F43" s="76">
        <v>129943</v>
      </c>
      <c r="G43" s="70">
        <f t="shared" si="0"/>
        <v>1831.9506393101399</v>
      </c>
      <c r="H43" s="76">
        <v>161092</v>
      </c>
      <c r="I43" s="76">
        <v>15436</v>
      </c>
      <c r="J43" s="76">
        <v>349555</v>
      </c>
      <c r="K43" s="70">
        <f t="shared" si="1"/>
        <v>2164.5439232961908</v>
      </c>
      <c r="L43" s="70">
        <f t="shared" si="2"/>
        <v>3.1006062939081898</v>
      </c>
      <c r="M43" s="70">
        <f t="shared" si="3"/>
        <v>2.2949747249479633</v>
      </c>
      <c r="N43" s="70">
        <f t="shared" si="4"/>
        <v>2.6900641050306673</v>
      </c>
      <c r="O43" s="70">
        <f t="shared" si="5"/>
        <v>17.215413127988242</v>
      </c>
    </row>
    <row r="44" spans="1:15" ht="12.75">
      <c r="A44" s="233"/>
      <c r="B44" s="82" t="s">
        <v>76</v>
      </c>
      <c r="C44" s="98">
        <v>11052000</v>
      </c>
      <c r="D44" s="76">
        <v>672581</v>
      </c>
      <c r="E44" s="76">
        <v>210045</v>
      </c>
      <c r="F44" s="76">
        <v>60103</v>
      </c>
      <c r="G44" s="70">
        <f t="shared" si="0"/>
        <v>-71.3856554547835</v>
      </c>
      <c r="H44" s="76">
        <v>1368147</v>
      </c>
      <c r="I44" s="76">
        <v>406798</v>
      </c>
      <c r="J44" s="76">
        <v>130837</v>
      </c>
      <c r="K44" s="70">
        <f t="shared" si="1"/>
        <v>-67.83735416594969</v>
      </c>
      <c r="L44" s="70">
        <f t="shared" si="2"/>
        <v>2.034174322497959</v>
      </c>
      <c r="M44" s="70">
        <f t="shared" si="3"/>
        <v>1.9367183222642768</v>
      </c>
      <c r="N44" s="70">
        <f t="shared" si="4"/>
        <v>2.1768796898657303</v>
      </c>
      <c r="O44" s="70">
        <f t="shared" si="5"/>
        <v>12.40042833491004</v>
      </c>
    </row>
    <row r="45" spans="1:15" ht="12.75">
      <c r="A45" s="233"/>
      <c r="B45" s="82" t="s">
        <v>268</v>
      </c>
      <c r="C45" s="98">
        <v>11081300</v>
      </c>
      <c r="D45" s="76">
        <v>42</v>
      </c>
      <c r="E45" s="76">
        <v>0</v>
      </c>
      <c r="F45" s="76">
        <v>36</v>
      </c>
      <c r="G45" s="70" t="str">
        <f t="shared" si="0"/>
        <v>--</v>
      </c>
      <c r="H45" s="76">
        <v>232</v>
      </c>
      <c r="I45" s="76">
        <v>0</v>
      </c>
      <c r="J45" s="76">
        <v>198</v>
      </c>
      <c r="K45" s="70" t="str">
        <f t="shared" si="1"/>
        <v>--</v>
      </c>
      <c r="L45" s="70">
        <f t="shared" si="2"/>
        <v>5.523809523809524</v>
      </c>
      <c r="M45" s="70" t="str">
        <f t="shared" si="3"/>
        <v>--</v>
      </c>
      <c r="N45" s="70">
        <f t="shared" si="4"/>
        <v>5.5</v>
      </c>
      <c r="O45" s="70" t="s">
        <v>190</v>
      </c>
    </row>
    <row r="46" spans="1:15" ht="12.75">
      <c r="A46" s="233"/>
      <c r="B46" s="82" t="s">
        <v>269</v>
      </c>
      <c r="C46" s="98">
        <v>20041000</v>
      </c>
      <c r="D46" s="76">
        <v>46400</v>
      </c>
      <c r="E46" s="76">
        <v>12000</v>
      </c>
      <c r="F46" s="76">
        <v>22715</v>
      </c>
      <c r="G46" s="70">
        <f t="shared" si="0"/>
        <v>89.29166666666666</v>
      </c>
      <c r="H46" s="76">
        <v>62088</v>
      </c>
      <c r="I46" s="76">
        <v>19200</v>
      </c>
      <c r="J46" s="76">
        <v>39908</v>
      </c>
      <c r="K46" s="70">
        <f t="shared" si="1"/>
        <v>107.85416666666667</v>
      </c>
      <c r="L46" s="70">
        <f t="shared" si="2"/>
        <v>1.338103448275862</v>
      </c>
      <c r="M46" s="70">
        <f t="shared" si="3"/>
        <v>1.6</v>
      </c>
      <c r="N46" s="70">
        <f t="shared" si="4"/>
        <v>1.7569007263922518</v>
      </c>
      <c r="O46" s="70">
        <f t="shared" si="5"/>
        <v>9.80629539951574</v>
      </c>
    </row>
    <row r="47" spans="1:15" ht="12.75">
      <c r="A47" s="233"/>
      <c r="B47" s="126" t="s">
        <v>473</v>
      </c>
      <c r="C47" s="98">
        <v>20052000</v>
      </c>
      <c r="D47" s="76">
        <v>126518</v>
      </c>
      <c r="E47" s="76">
        <v>26397</v>
      </c>
      <c r="F47" s="76">
        <v>20139</v>
      </c>
      <c r="G47" s="70">
        <f t="shared" si="0"/>
        <v>-23.707239459029438</v>
      </c>
      <c r="H47" s="76">
        <v>750373</v>
      </c>
      <c r="I47" s="76">
        <v>139503</v>
      </c>
      <c r="J47" s="76">
        <v>126433</v>
      </c>
      <c r="K47" s="70">
        <f t="shared" si="1"/>
        <v>-9.368974143925223</v>
      </c>
      <c r="L47" s="70">
        <f t="shared" si="2"/>
        <v>5.930958440696186</v>
      </c>
      <c r="M47" s="70">
        <f t="shared" si="3"/>
        <v>5.284805091487669</v>
      </c>
      <c r="N47" s="70">
        <f t="shared" si="4"/>
        <v>6.278017776453647</v>
      </c>
      <c r="O47" s="70">
        <f t="shared" si="5"/>
        <v>18.793742962550564</v>
      </c>
    </row>
    <row r="48" spans="1:15" ht="15" customHeight="1">
      <c r="A48" s="223" t="s">
        <v>267</v>
      </c>
      <c r="B48" s="223"/>
      <c r="C48" s="75" t="s">
        <v>266</v>
      </c>
      <c r="D48" s="76">
        <v>1592385</v>
      </c>
      <c r="E48" s="76">
        <v>545389</v>
      </c>
      <c r="F48" s="76">
        <v>269040</v>
      </c>
      <c r="G48" s="70">
        <f>IF(E48=0,"--",100*(F48/E48-1))</f>
        <v>-50.67007218700781</v>
      </c>
      <c r="H48" s="76">
        <v>2373671</v>
      </c>
      <c r="I48" s="76">
        <v>880983</v>
      </c>
      <c r="J48" s="76">
        <v>349226</v>
      </c>
      <c r="K48" s="70">
        <f>IF(I48=0,"--",100*(J48/I48-1))</f>
        <v>-60.359507504685105</v>
      </c>
      <c r="L48" s="70">
        <f aca="true" t="shared" si="6" ref="L48:N49">IF(D48=0,"--",H48/D48)</f>
        <v>1.4906388844406346</v>
      </c>
      <c r="M48" s="70">
        <f t="shared" si="6"/>
        <v>1.6153296087746545</v>
      </c>
      <c r="N48" s="70">
        <f t="shared" si="6"/>
        <v>1.2980449003865597</v>
      </c>
      <c r="O48" s="70">
        <f>IF(M48=0,"--",100*(N48/M48-1))</f>
        <v>-19.642103176006188</v>
      </c>
    </row>
    <row r="49" spans="1:15" ht="12.75">
      <c r="A49" s="228" t="s">
        <v>49</v>
      </c>
      <c r="B49" s="228"/>
      <c r="C49" s="98">
        <v>20088000</v>
      </c>
      <c r="D49" s="76">
        <v>227644</v>
      </c>
      <c r="E49" s="76">
        <v>99881</v>
      </c>
      <c r="F49" s="76">
        <v>84551</v>
      </c>
      <c r="G49" s="70">
        <f>IF(E49=0,"--",100*(F49/E49-1))</f>
        <v>-15.348264434677262</v>
      </c>
      <c r="H49" s="76">
        <v>715774</v>
      </c>
      <c r="I49" s="76">
        <v>229952</v>
      </c>
      <c r="J49" s="76">
        <v>186329</v>
      </c>
      <c r="K49" s="70">
        <f>IF(I49=0,"--",100*(J49/I49-1))</f>
        <v>-18.970480795992206</v>
      </c>
      <c r="L49" s="70">
        <f t="shared" si="6"/>
        <v>3.1442691219623624</v>
      </c>
      <c r="M49" s="70">
        <f t="shared" si="6"/>
        <v>2.302259689029946</v>
      </c>
      <c r="N49" s="70">
        <f t="shared" si="6"/>
        <v>2.203746851012998</v>
      </c>
      <c r="O49" s="70">
        <f>IF(M49=0,"--",100*(N49/M49-1))</f>
        <v>-4.278962902680017</v>
      </c>
    </row>
    <row r="50" spans="1:15" ht="15" customHeight="1">
      <c r="A50" s="228" t="s">
        <v>59</v>
      </c>
      <c r="B50" s="228"/>
      <c r="C50" s="98">
        <v>20054000</v>
      </c>
      <c r="D50" s="76">
        <v>292297</v>
      </c>
      <c r="E50" s="76">
        <v>76214</v>
      </c>
      <c r="F50" s="76">
        <v>110215</v>
      </c>
      <c r="G50" s="70">
        <f t="shared" si="0"/>
        <v>44.61253837877555</v>
      </c>
      <c r="H50" s="76">
        <v>296246</v>
      </c>
      <c r="I50" s="76">
        <v>75806</v>
      </c>
      <c r="J50" s="76">
        <v>115902</v>
      </c>
      <c r="K50" s="70">
        <f t="shared" si="1"/>
        <v>52.89291085138379</v>
      </c>
      <c r="L50" s="70">
        <f t="shared" si="2"/>
        <v>1.0135102310321351</v>
      </c>
      <c r="M50" s="70">
        <f t="shared" si="3"/>
        <v>0.9946466528459338</v>
      </c>
      <c r="N50" s="70">
        <f t="shared" si="4"/>
        <v>1.0515991471215351</v>
      </c>
      <c r="O50" s="70">
        <f t="shared" si="5"/>
        <v>5.725902169644459</v>
      </c>
    </row>
    <row r="51" spans="1:15" ht="15" customHeight="1">
      <c r="A51" s="228" t="s">
        <v>270</v>
      </c>
      <c r="B51" s="228"/>
      <c r="C51" s="98">
        <v>20049090</v>
      </c>
      <c r="D51" s="76">
        <v>34081</v>
      </c>
      <c r="E51" s="76">
        <v>0</v>
      </c>
      <c r="F51" s="76">
        <v>35500</v>
      </c>
      <c r="G51" s="70" t="str">
        <f t="shared" si="0"/>
        <v>--</v>
      </c>
      <c r="H51" s="76">
        <v>76081</v>
      </c>
      <c r="I51" s="76">
        <v>0</v>
      </c>
      <c r="J51" s="76">
        <v>85200</v>
      </c>
      <c r="K51" s="70" t="str">
        <f t="shared" si="1"/>
        <v>--</v>
      </c>
      <c r="L51" s="70">
        <f t="shared" si="2"/>
        <v>2.232358205451718</v>
      </c>
      <c r="M51" s="70" t="str">
        <f t="shared" si="3"/>
        <v>--</v>
      </c>
      <c r="N51" s="70">
        <f t="shared" si="4"/>
        <v>2.4</v>
      </c>
      <c r="O51" s="70" t="s">
        <v>190</v>
      </c>
    </row>
    <row r="52" spans="1:15" ht="15" customHeight="1">
      <c r="A52" s="228" t="s">
        <v>273</v>
      </c>
      <c r="B52" s="228"/>
      <c r="C52" s="98">
        <v>20059910</v>
      </c>
      <c r="D52" s="76">
        <v>1592476</v>
      </c>
      <c r="E52" s="76">
        <v>452344</v>
      </c>
      <c r="F52" s="76">
        <v>46570</v>
      </c>
      <c r="G52" s="70">
        <f>IF(E52=0,"--",100*(F52/E52-1))</f>
        <v>-89.70473798701872</v>
      </c>
      <c r="H52" s="76">
        <v>2000947</v>
      </c>
      <c r="I52" s="76">
        <v>545411</v>
      </c>
      <c r="J52" s="76">
        <v>63970</v>
      </c>
      <c r="K52" s="70">
        <f>IF(I52=0,"--",100*(J52/I52-1))</f>
        <v>-88.27123031988721</v>
      </c>
      <c r="L52" s="70">
        <f>IF(D52=0,"--",H52/D52)</f>
        <v>1.2565005689253717</v>
      </c>
      <c r="M52" s="70">
        <f>IF(E52=0,"--",I52/E52)</f>
        <v>1.205743858656244</v>
      </c>
      <c r="N52" s="70">
        <f>IF(F52=0,"--",J52/F52)</f>
        <v>1.3736310929783122</v>
      </c>
      <c r="O52" s="70">
        <f>IF(M52=0,"--",100*(N52/M52-1))</f>
        <v>13.923955168154233</v>
      </c>
    </row>
    <row r="53" spans="1:15" ht="15" customHeight="1">
      <c r="A53" s="228" t="s">
        <v>279</v>
      </c>
      <c r="B53" s="228"/>
      <c r="C53" s="98">
        <v>20079949</v>
      </c>
      <c r="D53" s="77" t="s">
        <v>190</v>
      </c>
      <c r="E53" s="77" t="s">
        <v>190</v>
      </c>
      <c r="F53" s="76">
        <v>19092</v>
      </c>
      <c r="G53" s="70" t="s">
        <v>190</v>
      </c>
      <c r="H53" s="76" t="s">
        <v>190</v>
      </c>
      <c r="I53" s="76" t="s">
        <v>190</v>
      </c>
      <c r="J53" s="76">
        <v>43918</v>
      </c>
      <c r="K53" s="70" t="s">
        <v>190</v>
      </c>
      <c r="L53" s="70" t="s">
        <v>190</v>
      </c>
      <c r="M53" s="70" t="s">
        <v>190</v>
      </c>
      <c r="N53" s="70">
        <f>IF(F53=0,"--",J53/F53)</f>
        <v>2.3003352189398703</v>
      </c>
      <c r="O53" s="70" t="s">
        <v>190</v>
      </c>
    </row>
    <row r="54" spans="1:15" ht="15" customHeight="1">
      <c r="A54" s="228" t="s">
        <v>79</v>
      </c>
      <c r="B54" s="228"/>
      <c r="C54" s="98">
        <v>20060010</v>
      </c>
      <c r="D54" s="76">
        <v>79683</v>
      </c>
      <c r="E54" s="76">
        <v>13600</v>
      </c>
      <c r="F54" s="76">
        <v>9546</v>
      </c>
      <c r="G54" s="70">
        <f>IF(E54=0,"--",100*(F54/E54-1))</f>
        <v>-29.808823529411764</v>
      </c>
      <c r="H54" s="76">
        <v>334597</v>
      </c>
      <c r="I54" s="76">
        <v>59068</v>
      </c>
      <c r="J54" s="76">
        <v>42722</v>
      </c>
      <c r="K54" s="70">
        <f>IF(I54=0,"--",100*(J54/I54-1))</f>
        <v>-27.673190221439693</v>
      </c>
      <c r="L54" s="70">
        <f>IF(D54=0,"--",H54/D54)</f>
        <v>4.199101439453836</v>
      </c>
      <c r="M54" s="70">
        <f>IF(E54=0,"--",I54/E54)</f>
        <v>4.343235294117647</v>
      </c>
      <c r="N54" s="70">
        <f>IF(F54=0,"--",J54/F54)</f>
        <v>4.475382359103289</v>
      </c>
      <c r="O54" s="70">
        <f>IF(M54=0,"--",100*(N54/M54-1))</f>
        <v>3.04259511716114</v>
      </c>
    </row>
    <row r="55" spans="1:15" ht="15" customHeight="1">
      <c r="A55" s="228" t="s">
        <v>57</v>
      </c>
      <c r="B55" s="228"/>
      <c r="C55" s="98">
        <v>20089930</v>
      </c>
      <c r="D55" s="76">
        <v>36225</v>
      </c>
      <c r="E55" s="76">
        <v>10511</v>
      </c>
      <c r="F55" s="76">
        <v>16647</v>
      </c>
      <c r="G55" s="70">
        <f t="shared" si="0"/>
        <v>58.37693844543812</v>
      </c>
      <c r="H55" s="76">
        <v>98454</v>
      </c>
      <c r="I55" s="76">
        <v>24979</v>
      </c>
      <c r="J55" s="76">
        <v>41899</v>
      </c>
      <c r="K55" s="70">
        <f t="shared" si="1"/>
        <v>67.73689899515594</v>
      </c>
      <c r="L55" s="70">
        <f t="shared" si="2"/>
        <v>2.717846790890269</v>
      </c>
      <c r="M55" s="70">
        <f t="shared" si="3"/>
        <v>2.3764627533060603</v>
      </c>
      <c r="N55" s="70">
        <f t="shared" si="4"/>
        <v>2.5169099537454196</v>
      </c>
      <c r="O55" s="70">
        <f t="shared" si="5"/>
        <v>5.909926433476542</v>
      </c>
    </row>
    <row r="56" spans="1:15" ht="15" customHeight="1">
      <c r="A56" s="228" t="s">
        <v>271</v>
      </c>
      <c r="B56" s="228"/>
      <c r="C56" s="98">
        <v>20079959</v>
      </c>
      <c r="D56" s="76">
        <v>0</v>
      </c>
      <c r="E56" s="76">
        <v>0</v>
      </c>
      <c r="F56" s="76">
        <v>14860</v>
      </c>
      <c r="G56" s="70" t="str">
        <f t="shared" si="0"/>
        <v>--</v>
      </c>
      <c r="H56" s="76">
        <v>0</v>
      </c>
      <c r="I56" s="76">
        <v>0</v>
      </c>
      <c r="J56" s="76">
        <v>37914</v>
      </c>
      <c r="K56" s="70" t="str">
        <f t="shared" si="1"/>
        <v>--</v>
      </c>
      <c r="L56" s="70" t="str">
        <f t="shared" si="2"/>
        <v>--</v>
      </c>
      <c r="M56" s="70" t="str">
        <f t="shared" si="3"/>
        <v>--</v>
      </c>
      <c r="N56" s="70">
        <f t="shared" si="4"/>
        <v>2.551413189771198</v>
      </c>
      <c r="O56" s="70" t="s">
        <v>190</v>
      </c>
    </row>
    <row r="57" spans="1:15" ht="12.75">
      <c r="A57" s="233" t="s">
        <v>280</v>
      </c>
      <c r="B57" s="82" t="s">
        <v>281</v>
      </c>
      <c r="C57" s="98">
        <v>20082011</v>
      </c>
      <c r="D57" s="76">
        <v>16488</v>
      </c>
      <c r="E57" s="76">
        <v>4717</v>
      </c>
      <c r="F57" s="76">
        <v>4836</v>
      </c>
      <c r="G57" s="70">
        <f>IF(E57=0,"--",100*(F57/E57-1))</f>
        <v>2.5227899088403616</v>
      </c>
      <c r="H57" s="76">
        <v>9177</v>
      </c>
      <c r="I57" s="76">
        <v>2848</v>
      </c>
      <c r="J57" s="76">
        <v>2325</v>
      </c>
      <c r="K57" s="70">
        <f>IF(I57=0,"--",100*(J57/I57-1))</f>
        <v>-18.36376404494382</v>
      </c>
      <c r="L57" s="70">
        <f aca="true" t="shared" si="7" ref="L57:N59">IF(D57=0,"--",H57/D57)</f>
        <v>0.5565866084425036</v>
      </c>
      <c r="M57" s="70">
        <f t="shared" si="7"/>
        <v>0.6037735849056604</v>
      </c>
      <c r="N57" s="70">
        <f t="shared" si="7"/>
        <v>0.4807692307692308</v>
      </c>
      <c r="O57" s="70">
        <f>IF(M57=0,"--",100*(N57/M57-1))</f>
        <v>-20.372596153846146</v>
      </c>
    </row>
    <row r="58" spans="1:15" ht="12.75">
      <c r="A58" s="233"/>
      <c r="B58" s="82" t="s">
        <v>282</v>
      </c>
      <c r="C58" s="98">
        <v>20082012</v>
      </c>
      <c r="D58" s="76">
        <v>13</v>
      </c>
      <c r="E58" s="76">
        <v>0</v>
      </c>
      <c r="F58" s="76">
        <v>0</v>
      </c>
      <c r="G58" s="70" t="str">
        <f>IF(E58=0,"--",100*(F58/E58-1))</f>
        <v>--</v>
      </c>
      <c r="H58" s="76">
        <v>208</v>
      </c>
      <c r="I58" s="76">
        <v>0</v>
      </c>
      <c r="J58" s="76">
        <v>0</v>
      </c>
      <c r="K58" s="70" t="str">
        <f>IF(I58=0,"--",100*(J58/I58-1))</f>
        <v>--</v>
      </c>
      <c r="L58" s="70">
        <f t="shared" si="7"/>
        <v>16</v>
      </c>
      <c r="M58" s="70" t="str">
        <f t="shared" si="7"/>
        <v>--</v>
      </c>
      <c r="N58" s="70" t="str">
        <f t="shared" si="7"/>
        <v>--</v>
      </c>
      <c r="O58" s="70" t="s">
        <v>190</v>
      </c>
    </row>
    <row r="59" spans="1:15" ht="12.75">
      <c r="A59" s="233"/>
      <c r="B59" s="82" t="s">
        <v>283</v>
      </c>
      <c r="C59" s="98">
        <v>20082090</v>
      </c>
      <c r="D59" s="76">
        <v>3880</v>
      </c>
      <c r="E59" s="76">
        <v>500</v>
      </c>
      <c r="F59" s="76">
        <v>22000</v>
      </c>
      <c r="G59" s="70">
        <f>IF(E59=0,"--",100*(F59/E59-1))</f>
        <v>4300</v>
      </c>
      <c r="H59" s="76">
        <v>20355</v>
      </c>
      <c r="I59" s="76">
        <v>2586</v>
      </c>
      <c r="J59" s="76">
        <v>25960</v>
      </c>
      <c r="K59" s="70">
        <f>IF(I59=0,"--",100*(J59/I59-1))</f>
        <v>903.8669760247487</v>
      </c>
      <c r="L59" s="70">
        <f t="shared" si="7"/>
        <v>5.246134020618556</v>
      </c>
      <c r="M59" s="70">
        <f t="shared" si="7"/>
        <v>5.172</v>
      </c>
      <c r="N59" s="70">
        <f t="shared" si="7"/>
        <v>1.18</v>
      </c>
      <c r="O59" s="70">
        <f>IF(M59=0,"--",100*(N59/M59-1))</f>
        <v>-77.18484145398298</v>
      </c>
    </row>
    <row r="60" spans="1:15" ht="12.75">
      <c r="A60" s="233" t="s">
        <v>274</v>
      </c>
      <c r="B60" s="126" t="s">
        <v>261</v>
      </c>
      <c r="C60" s="75">
        <v>20084010</v>
      </c>
      <c r="D60" s="76">
        <v>200328</v>
      </c>
      <c r="E60" s="76">
        <v>4439</v>
      </c>
      <c r="F60" s="76">
        <v>0</v>
      </c>
      <c r="G60" s="70">
        <f t="shared" si="0"/>
        <v>-100</v>
      </c>
      <c r="H60" s="76">
        <v>294423</v>
      </c>
      <c r="I60" s="76">
        <v>31422</v>
      </c>
      <c r="J60" s="76">
        <v>0</v>
      </c>
      <c r="K60" s="70">
        <f t="shared" si="1"/>
        <v>-100</v>
      </c>
      <c r="L60" s="70">
        <f t="shared" si="2"/>
        <v>1.4697046843177188</v>
      </c>
      <c r="M60" s="70">
        <f t="shared" si="3"/>
        <v>7.078621311106105</v>
      </c>
      <c r="N60" s="70" t="str">
        <f t="shared" si="4"/>
        <v>--</v>
      </c>
      <c r="O60" s="70" t="s">
        <v>190</v>
      </c>
    </row>
    <row r="61" spans="1:15" ht="12.75">
      <c r="A61" s="233"/>
      <c r="B61" s="126" t="s">
        <v>275</v>
      </c>
      <c r="C61" s="75">
        <v>20084090</v>
      </c>
      <c r="D61" s="76">
        <v>164</v>
      </c>
      <c r="E61" s="76">
        <v>36</v>
      </c>
      <c r="F61" s="76">
        <v>5538</v>
      </c>
      <c r="G61" s="70">
        <f t="shared" si="0"/>
        <v>15283.333333333334</v>
      </c>
      <c r="H61" s="76">
        <v>392</v>
      </c>
      <c r="I61" s="76">
        <v>115</v>
      </c>
      <c r="J61" s="76">
        <v>22179</v>
      </c>
      <c r="K61" s="70">
        <f t="shared" si="1"/>
        <v>19186.08695652174</v>
      </c>
      <c r="L61" s="70">
        <f t="shared" si="2"/>
        <v>2.3902439024390243</v>
      </c>
      <c r="M61" s="70">
        <f t="shared" si="3"/>
        <v>3.1944444444444446</v>
      </c>
      <c r="N61" s="70">
        <f t="shared" si="4"/>
        <v>4.004875406283857</v>
      </c>
      <c r="O61" s="70">
        <f t="shared" si="5"/>
        <v>25.370012718451186</v>
      </c>
    </row>
    <row r="62" spans="1:15" ht="15" customHeight="1">
      <c r="A62" s="228" t="s">
        <v>272</v>
      </c>
      <c r="B62" s="228"/>
      <c r="C62" s="98">
        <v>20060020</v>
      </c>
      <c r="D62" s="76">
        <v>69256</v>
      </c>
      <c r="E62" s="76">
        <v>790</v>
      </c>
      <c r="F62" s="76">
        <v>20100</v>
      </c>
      <c r="G62" s="69">
        <f>IF(E62=0,"--",100*(F62/E62-1))</f>
        <v>2444.3037974683543</v>
      </c>
      <c r="H62" s="76">
        <v>94443</v>
      </c>
      <c r="I62" s="76">
        <v>1874</v>
      </c>
      <c r="J62" s="76">
        <v>20240</v>
      </c>
      <c r="K62" s="69">
        <f>IF(I62=0,"--",100*(J62/I62-1))</f>
        <v>980.042689434365</v>
      </c>
      <c r="L62" s="70">
        <f>IF(D62=0,"--",H62/D62)</f>
        <v>1.3636796811828578</v>
      </c>
      <c r="M62" s="70">
        <f>IF(E62=0,"--",I62/E62)</f>
        <v>2.3721518987341774</v>
      </c>
      <c r="N62" s="70">
        <f>IF(F62=0,"--",J62/F62)</f>
        <v>1.0069651741293533</v>
      </c>
      <c r="O62" s="70">
        <f>IF(M62=0,"--",100*(N62/M62-1))</f>
        <v>-57.55056096252993</v>
      </c>
    </row>
    <row r="63" spans="1:15" ht="15" customHeight="1">
      <c r="A63" s="228" t="s">
        <v>474</v>
      </c>
      <c r="B63" s="228"/>
      <c r="C63" s="75" t="s">
        <v>276</v>
      </c>
      <c r="D63" s="76">
        <v>20000</v>
      </c>
      <c r="E63" s="76">
        <v>0</v>
      </c>
      <c r="F63" s="76">
        <v>13080</v>
      </c>
      <c r="G63" s="70" t="str">
        <f t="shared" si="0"/>
        <v>--</v>
      </c>
      <c r="H63" s="76">
        <v>41600</v>
      </c>
      <c r="I63" s="76">
        <v>0</v>
      </c>
      <c r="J63" s="76">
        <v>7848</v>
      </c>
      <c r="K63" s="70" t="str">
        <f t="shared" si="1"/>
        <v>--</v>
      </c>
      <c r="L63" s="70">
        <f t="shared" si="2"/>
        <v>2.08</v>
      </c>
      <c r="M63" s="70" t="str">
        <f t="shared" si="3"/>
        <v>--</v>
      </c>
      <c r="N63" s="70">
        <f t="shared" si="4"/>
        <v>0.6</v>
      </c>
      <c r="O63" s="70" t="s">
        <v>190</v>
      </c>
    </row>
    <row r="64" spans="1:15" ht="12.75">
      <c r="A64" s="233" t="s">
        <v>277</v>
      </c>
      <c r="B64" s="126" t="s">
        <v>251</v>
      </c>
      <c r="C64" s="75">
        <v>20021010</v>
      </c>
      <c r="D64" s="76">
        <v>303251</v>
      </c>
      <c r="E64" s="76">
        <v>10198</v>
      </c>
      <c r="F64" s="76">
        <v>0</v>
      </c>
      <c r="G64" s="70">
        <f t="shared" si="0"/>
        <v>-100</v>
      </c>
      <c r="H64" s="76">
        <v>375062</v>
      </c>
      <c r="I64" s="76">
        <v>10791</v>
      </c>
      <c r="J64" s="76">
        <v>0</v>
      </c>
      <c r="K64" s="70">
        <f t="shared" si="1"/>
        <v>-100</v>
      </c>
      <c r="L64" s="70">
        <f t="shared" si="2"/>
        <v>1.2368038357664113</v>
      </c>
      <c r="M64" s="70">
        <f t="shared" si="3"/>
        <v>1.0581486565993332</v>
      </c>
      <c r="N64" s="70" t="str">
        <f t="shared" si="4"/>
        <v>--</v>
      </c>
      <c r="O64" s="70" t="s">
        <v>190</v>
      </c>
    </row>
    <row r="65" spans="1:15" ht="12.75">
      <c r="A65" s="233"/>
      <c r="B65" s="126" t="s">
        <v>278</v>
      </c>
      <c r="C65" s="75">
        <v>20021090</v>
      </c>
      <c r="D65" s="76">
        <v>0</v>
      </c>
      <c r="E65" s="76">
        <v>0</v>
      </c>
      <c r="F65" s="76">
        <v>4794</v>
      </c>
      <c r="G65" s="70" t="str">
        <f t="shared" si="0"/>
        <v>--</v>
      </c>
      <c r="H65" s="76">
        <v>0</v>
      </c>
      <c r="I65" s="76">
        <v>0</v>
      </c>
      <c r="J65" s="76">
        <v>4912</v>
      </c>
      <c r="K65" s="70" t="str">
        <f t="shared" si="1"/>
        <v>--</v>
      </c>
      <c r="L65" s="70" t="str">
        <f t="shared" si="2"/>
        <v>--</v>
      </c>
      <c r="M65" s="70" t="str">
        <f t="shared" si="3"/>
        <v>--</v>
      </c>
      <c r="N65" s="70">
        <f t="shared" si="4"/>
        <v>1.0246141009595326</v>
      </c>
      <c r="O65" s="70" t="s">
        <v>190</v>
      </c>
    </row>
    <row r="66" spans="1:15" ht="12.75">
      <c r="A66" s="233"/>
      <c r="B66" s="126" t="s">
        <v>284</v>
      </c>
      <c r="C66" s="75">
        <v>20029090</v>
      </c>
      <c r="D66" s="76">
        <v>187</v>
      </c>
      <c r="E66" s="76">
        <v>143</v>
      </c>
      <c r="F66" s="76">
        <v>117</v>
      </c>
      <c r="G66" s="70">
        <f t="shared" si="0"/>
        <v>-18.181818181818176</v>
      </c>
      <c r="H66" s="76">
        <v>2081</v>
      </c>
      <c r="I66" s="76">
        <v>1600</v>
      </c>
      <c r="J66" s="76">
        <v>665</v>
      </c>
      <c r="K66" s="70">
        <f t="shared" si="1"/>
        <v>-58.4375</v>
      </c>
      <c r="L66" s="70">
        <f t="shared" si="2"/>
        <v>11.128342245989305</v>
      </c>
      <c r="M66" s="70">
        <f t="shared" si="3"/>
        <v>11.188811188811188</v>
      </c>
      <c r="N66" s="70">
        <f t="shared" si="4"/>
        <v>5.683760683760684</v>
      </c>
      <c r="O66" s="70">
        <f t="shared" si="5"/>
        <v>-49.201388888888886</v>
      </c>
    </row>
    <row r="67" spans="1:15" ht="12.75">
      <c r="A67" s="228" t="s">
        <v>80</v>
      </c>
      <c r="B67" s="228"/>
      <c r="C67" s="98">
        <v>20060090</v>
      </c>
      <c r="D67" s="76">
        <v>101978</v>
      </c>
      <c r="E67" s="76">
        <v>1137</v>
      </c>
      <c r="F67" s="76">
        <v>985</v>
      </c>
      <c r="G67" s="70">
        <f t="shared" si="0"/>
        <v>-13.368513632365875</v>
      </c>
      <c r="H67" s="76">
        <v>212704</v>
      </c>
      <c r="I67" s="76">
        <v>3911</v>
      </c>
      <c r="J67" s="76">
        <v>2887</v>
      </c>
      <c r="K67" s="70">
        <f t="shared" si="1"/>
        <v>-26.182562004602406</v>
      </c>
      <c r="L67" s="70">
        <f t="shared" si="2"/>
        <v>2.085783208142933</v>
      </c>
      <c r="M67" s="70">
        <f t="shared" si="3"/>
        <v>3.439753737906772</v>
      </c>
      <c r="N67" s="70">
        <f t="shared" si="4"/>
        <v>2.9309644670050763</v>
      </c>
      <c r="O67" s="70">
        <f t="shared" si="5"/>
        <v>-14.791444669272014</v>
      </c>
    </row>
    <row r="68" spans="1:15" ht="12.75">
      <c r="A68" s="229" t="s">
        <v>78</v>
      </c>
      <c r="B68" s="229"/>
      <c r="C68" s="105">
        <v>20089910</v>
      </c>
      <c r="D68" s="106">
        <v>875228</v>
      </c>
      <c r="E68" s="80">
        <v>2100</v>
      </c>
      <c r="F68" s="79">
        <v>540</v>
      </c>
      <c r="G68" s="70">
        <f>IF(E68=0,"--",100*(F68/E68-1))</f>
        <v>-74.28571428571429</v>
      </c>
      <c r="H68" s="80">
        <v>1187984</v>
      </c>
      <c r="I68" s="80">
        <v>29872</v>
      </c>
      <c r="J68" s="79">
        <v>1611</v>
      </c>
      <c r="K68" s="70">
        <f>IF(I68=0,"--",100*(J68/I68-1))</f>
        <v>-94.60698982324584</v>
      </c>
      <c r="L68" s="70">
        <f>IF(D68=0,"--",H68/D68)</f>
        <v>1.3573423153738227</v>
      </c>
      <c r="M68" s="70">
        <f>IF(E68=0,"--",I68/E68)</f>
        <v>14.224761904761905</v>
      </c>
      <c r="N68" s="70">
        <f>IF(F68=0,"--",J68/F68)</f>
        <v>2.9833333333333334</v>
      </c>
      <c r="O68" s="70">
        <f>IF(M68=0,"--",100*(N68/M68-1))</f>
        <v>-79.02718264595607</v>
      </c>
    </row>
    <row r="69" spans="1:15" ht="12.75">
      <c r="A69" s="228" t="s">
        <v>82</v>
      </c>
      <c r="B69" s="228"/>
      <c r="C69" s="98">
        <v>20089100</v>
      </c>
      <c r="D69" s="76">
        <v>1330</v>
      </c>
      <c r="E69" s="76">
        <v>270</v>
      </c>
      <c r="F69" s="76">
        <v>19</v>
      </c>
      <c r="G69" s="70">
        <f t="shared" si="0"/>
        <v>-92.96296296296296</v>
      </c>
      <c r="H69" s="76">
        <v>6779</v>
      </c>
      <c r="I69" s="76">
        <v>981</v>
      </c>
      <c r="J69" s="76">
        <v>85</v>
      </c>
      <c r="K69" s="70">
        <f t="shared" si="1"/>
        <v>-91.33537206931702</v>
      </c>
      <c r="L69" s="70">
        <f t="shared" si="2"/>
        <v>5.096992481203007</v>
      </c>
      <c r="M69" s="70">
        <f t="shared" si="3"/>
        <v>3.6333333333333333</v>
      </c>
      <c r="N69" s="70">
        <f t="shared" si="4"/>
        <v>4.473684210526316</v>
      </c>
      <c r="O69" s="70">
        <f t="shared" si="5"/>
        <v>23.128923225494937</v>
      </c>
    </row>
    <row r="70" spans="1:15" ht="12.75">
      <c r="A70" s="222" t="s">
        <v>490</v>
      </c>
      <c r="B70" s="227"/>
      <c r="C70" s="149">
        <v>20089200</v>
      </c>
      <c r="D70" s="76">
        <v>8791743</v>
      </c>
      <c r="E70" s="76">
        <v>2635531</v>
      </c>
      <c r="F70" s="76">
        <v>0</v>
      </c>
      <c r="G70" s="70">
        <f t="shared" si="0"/>
        <v>-100</v>
      </c>
      <c r="H70" s="76">
        <v>13145021</v>
      </c>
      <c r="I70" s="76">
        <v>3832288</v>
      </c>
      <c r="J70" s="76">
        <v>0</v>
      </c>
      <c r="K70" s="70">
        <f t="shared" si="1"/>
        <v>-100</v>
      </c>
      <c r="L70" s="70">
        <f aca="true" t="shared" si="8" ref="L70:L81">IF(D70=0,"--",H70/D70)</f>
        <v>1.4951552837702375</v>
      </c>
      <c r="M70" s="70">
        <f aca="true" t="shared" si="9" ref="M70:M81">IF(E70=0,"--",I70/E70)</f>
        <v>1.4540857231426987</v>
      </c>
      <c r="N70" s="70" t="str">
        <f aca="true" t="shared" si="10" ref="N70:N81">IF(F70=0,"--",J70/F70)</f>
        <v>--</v>
      </c>
      <c r="O70" s="70" t="s">
        <v>190</v>
      </c>
    </row>
    <row r="71" spans="1:15" ht="12.75">
      <c r="A71" s="228" t="s">
        <v>146</v>
      </c>
      <c r="B71" s="228"/>
      <c r="C71" s="98">
        <v>20019090</v>
      </c>
      <c r="D71" s="76">
        <v>149741</v>
      </c>
      <c r="E71" s="76">
        <v>22576</v>
      </c>
      <c r="F71" s="76">
        <v>0</v>
      </c>
      <c r="G71" s="70">
        <f aca="true" t="shared" si="11" ref="G71:G81">IF(E71=0,"--",100*(F71/E71-1))</f>
        <v>-100</v>
      </c>
      <c r="H71" s="76">
        <v>700302</v>
      </c>
      <c r="I71" s="76">
        <v>106593</v>
      </c>
      <c r="J71" s="76">
        <v>0</v>
      </c>
      <c r="K71" s="70">
        <f aca="true" t="shared" si="12" ref="K71:K81">IF(I71=0,"--",100*(J71/I71-1))</f>
        <v>-100</v>
      </c>
      <c r="L71" s="70">
        <f t="shared" si="8"/>
        <v>4.676755197307351</v>
      </c>
      <c r="M71" s="70">
        <f t="shared" si="9"/>
        <v>4.721518426647767</v>
      </c>
      <c r="N71" s="70" t="str">
        <f t="shared" si="10"/>
        <v>--</v>
      </c>
      <c r="O71" s="70" t="s">
        <v>190</v>
      </c>
    </row>
    <row r="72" spans="1:15" ht="12.75">
      <c r="A72" s="233" t="s">
        <v>52</v>
      </c>
      <c r="B72" s="82" t="s">
        <v>286</v>
      </c>
      <c r="C72" s="98">
        <v>20049010</v>
      </c>
      <c r="D72" s="76">
        <v>40365</v>
      </c>
      <c r="E72" s="76">
        <v>40365</v>
      </c>
      <c r="F72" s="76">
        <v>0</v>
      </c>
      <c r="G72" s="70">
        <f t="shared" si="11"/>
        <v>-100</v>
      </c>
      <c r="H72" s="76">
        <v>47378</v>
      </c>
      <c r="I72" s="76">
        <v>47378</v>
      </c>
      <c r="J72" s="76">
        <v>0</v>
      </c>
      <c r="K72" s="70">
        <f t="shared" si="12"/>
        <v>-100</v>
      </c>
      <c r="L72" s="70">
        <f t="shared" si="8"/>
        <v>1.1737396259135389</v>
      </c>
      <c r="M72" s="70">
        <f t="shared" si="9"/>
        <v>1.1737396259135389</v>
      </c>
      <c r="N72" s="70" t="str">
        <f t="shared" si="10"/>
        <v>--</v>
      </c>
      <c r="O72" s="70" t="s">
        <v>190</v>
      </c>
    </row>
    <row r="73" spans="1:15" ht="12.75">
      <c r="A73" s="233"/>
      <c r="B73" s="82" t="s">
        <v>287</v>
      </c>
      <c r="C73" s="98">
        <v>20056000</v>
      </c>
      <c r="D73" s="76">
        <v>40</v>
      </c>
      <c r="E73" s="76">
        <v>40</v>
      </c>
      <c r="F73" s="76">
        <v>0</v>
      </c>
      <c r="G73" s="70">
        <f t="shared" si="11"/>
        <v>-100</v>
      </c>
      <c r="H73" s="76">
        <v>286</v>
      </c>
      <c r="I73" s="76">
        <v>286</v>
      </c>
      <c r="J73" s="76">
        <v>0</v>
      </c>
      <c r="K73" s="70">
        <f t="shared" si="12"/>
        <v>-100</v>
      </c>
      <c r="L73" s="70">
        <f t="shared" si="8"/>
        <v>7.15</v>
      </c>
      <c r="M73" s="70">
        <f t="shared" si="9"/>
        <v>7.15</v>
      </c>
      <c r="N73" s="70" t="str">
        <f t="shared" si="10"/>
        <v>--</v>
      </c>
      <c r="O73" s="70" t="s">
        <v>190</v>
      </c>
    </row>
    <row r="74" spans="1:15" ht="12.75">
      <c r="A74" s="228" t="s">
        <v>147</v>
      </c>
      <c r="B74" s="228"/>
      <c r="C74" s="98">
        <v>20079100</v>
      </c>
      <c r="D74" s="76">
        <v>71</v>
      </c>
      <c r="E74" s="76">
        <v>43</v>
      </c>
      <c r="F74" s="76">
        <v>0</v>
      </c>
      <c r="G74" s="70">
        <f t="shared" si="11"/>
        <v>-100</v>
      </c>
      <c r="H74" s="76">
        <v>840</v>
      </c>
      <c r="I74" s="76">
        <v>650</v>
      </c>
      <c r="J74" s="76">
        <v>0</v>
      </c>
      <c r="K74" s="70">
        <f t="shared" si="12"/>
        <v>-100</v>
      </c>
      <c r="L74" s="70">
        <f t="shared" si="8"/>
        <v>11.830985915492958</v>
      </c>
      <c r="M74" s="70">
        <f t="shared" si="9"/>
        <v>15.116279069767442</v>
      </c>
      <c r="N74" s="70" t="str">
        <f t="shared" si="10"/>
        <v>--</v>
      </c>
      <c r="O74" s="70" t="s">
        <v>190</v>
      </c>
    </row>
    <row r="75" spans="1:15" ht="12.75">
      <c r="A75" s="229" t="s">
        <v>290</v>
      </c>
      <c r="B75" s="229"/>
      <c r="C75" s="98">
        <v>20011000</v>
      </c>
      <c r="D75" s="78">
        <v>288</v>
      </c>
      <c r="E75" s="77">
        <v>96</v>
      </c>
      <c r="F75" s="76">
        <v>0</v>
      </c>
      <c r="G75" s="70">
        <f t="shared" si="11"/>
        <v>-100</v>
      </c>
      <c r="H75" s="77">
        <v>1174</v>
      </c>
      <c r="I75" s="77">
        <v>519</v>
      </c>
      <c r="J75" s="76">
        <v>0</v>
      </c>
      <c r="K75" s="70">
        <f t="shared" si="12"/>
        <v>-100</v>
      </c>
      <c r="L75" s="70">
        <f t="shared" si="8"/>
        <v>4.076388888888889</v>
      </c>
      <c r="M75" s="70">
        <f t="shared" si="9"/>
        <v>5.40625</v>
      </c>
      <c r="N75" s="70" t="str">
        <f t="shared" si="10"/>
        <v>--</v>
      </c>
      <c r="O75" s="70" t="s">
        <v>190</v>
      </c>
    </row>
    <row r="76" spans="1:15" ht="12.75">
      <c r="A76" s="229" t="s">
        <v>152</v>
      </c>
      <c r="B76" s="229"/>
      <c r="C76" s="98">
        <v>20071000</v>
      </c>
      <c r="D76" s="78">
        <v>567</v>
      </c>
      <c r="E76" s="77">
        <v>278</v>
      </c>
      <c r="F76" s="76">
        <v>0</v>
      </c>
      <c r="G76" s="70">
        <f t="shared" si="11"/>
        <v>-100</v>
      </c>
      <c r="H76" s="77">
        <v>5903</v>
      </c>
      <c r="I76" s="77">
        <v>448</v>
      </c>
      <c r="J76" s="76">
        <v>0</v>
      </c>
      <c r="K76" s="70">
        <f t="shared" si="12"/>
        <v>-100</v>
      </c>
      <c r="L76" s="70">
        <f t="shared" si="8"/>
        <v>10.410934744268078</v>
      </c>
      <c r="M76" s="70">
        <f t="shared" si="9"/>
        <v>1.6115107913669064</v>
      </c>
      <c r="N76" s="70" t="str">
        <f t="shared" si="10"/>
        <v>--</v>
      </c>
      <c r="O76" s="70" t="s">
        <v>190</v>
      </c>
    </row>
    <row r="77" spans="1:15" ht="12.75">
      <c r="A77" s="229" t="s">
        <v>291</v>
      </c>
      <c r="B77" s="229"/>
      <c r="C77" s="98">
        <v>20019030</v>
      </c>
      <c r="D77" s="78">
        <v>129</v>
      </c>
      <c r="E77" s="77">
        <v>57</v>
      </c>
      <c r="F77" s="76">
        <v>0</v>
      </c>
      <c r="G77" s="70">
        <f t="shared" si="11"/>
        <v>-100</v>
      </c>
      <c r="H77" s="77">
        <v>678</v>
      </c>
      <c r="I77" s="77">
        <v>272</v>
      </c>
      <c r="J77" s="76">
        <v>0</v>
      </c>
      <c r="K77" s="70">
        <f t="shared" si="12"/>
        <v>-100</v>
      </c>
      <c r="L77" s="70">
        <f t="shared" si="8"/>
        <v>5.255813953488372</v>
      </c>
      <c r="M77" s="70">
        <f t="shared" si="9"/>
        <v>4.771929824561403</v>
      </c>
      <c r="N77" s="70" t="str">
        <f t="shared" si="10"/>
        <v>--</v>
      </c>
      <c r="O77" s="70" t="s">
        <v>190</v>
      </c>
    </row>
    <row r="78" spans="1:15" ht="12.75">
      <c r="A78" s="229" t="s">
        <v>288</v>
      </c>
      <c r="B78" s="229"/>
      <c r="C78" s="98">
        <v>20019020</v>
      </c>
      <c r="D78" s="78">
        <v>4</v>
      </c>
      <c r="E78" s="77">
        <v>4</v>
      </c>
      <c r="F78" s="76">
        <v>0</v>
      </c>
      <c r="G78" s="70">
        <f t="shared" si="11"/>
        <v>-100</v>
      </c>
      <c r="H78" s="77">
        <v>96</v>
      </c>
      <c r="I78" s="77">
        <v>96</v>
      </c>
      <c r="J78" s="76">
        <v>0</v>
      </c>
      <c r="K78" s="70">
        <f t="shared" si="12"/>
        <v>-100</v>
      </c>
      <c r="L78" s="70">
        <f t="shared" si="8"/>
        <v>24</v>
      </c>
      <c r="M78" s="70">
        <f t="shared" si="9"/>
        <v>24</v>
      </c>
      <c r="N78" s="70" t="str">
        <f t="shared" si="10"/>
        <v>--</v>
      </c>
      <c r="O78" s="70" t="s">
        <v>190</v>
      </c>
    </row>
    <row r="79" spans="1:15" ht="12.75">
      <c r="A79" s="230" t="s">
        <v>289</v>
      </c>
      <c r="B79" s="231"/>
      <c r="C79" s="98">
        <v>20059920</v>
      </c>
      <c r="D79" s="78">
        <v>416</v>
      </c>
      <c r="E79" s="77">
        <v>0</v>
      </c>
      <c r="F79" s="76">
        <v>0</v>
      </c>
      <c r="G79" s="70" t="str">
        <f t="shared" si="11"/>
        <v>--</v>
      </c>
      <c r="H79" s="77">
        <v>1996</v>
      </c>
      <c r="I79" s="77">
        <v>0</v>
      </c>
      <c r="J79" s="76">
        <v>0</v>
      </c>
      <c r="K79" s="70" t="str">
        <f t="shared" si="12"/>
        <v>--</v>
      </c>
      <c r="L79" s="70">
        <f t="shared" si="8"/>
        <v>4.798076923076923</v>
      </c>
      <c r="M79" s="70" t="str">
        <f t="shared" si="9"/>
        <v>--</v>
      </c>
      <c r="N79" s="70" t="str">
        <f t="shared" si="10"/>
        <v>--</v>
      </c>
      <c r="O79" s="70" t="s">
        <v>190</v>
      </c>
    </row>
    <row r="80" spans="1:15" ht="12.75">
      <c r="A80" s="228" t="s">
        <v>285</v>
      </c>
      <c r="B80" s="228"/>
      <c r="C80" s="98">
        <v>20089920</v>
      </c>
      <c r="D80" s="76">
        <v>50</v>
      </c>
      <c r="E80" s="76">
        <v>0</v>
      </c>
      <c r="F80" s="76">
        <v>0</v>
      </c>
      <c r="G80" s="70" t="str">
        <f t="shared" si="11"/>
        <v>--</v>
      </c>
      <c r="H80" s="76">
        <v>150</v>
      </c>
      <c r="I80" s="76">
        <v>0</v>
      </c>
      <c r="J80" s="76">
        <v>0</v>
      </c>
      <c r="K80" s="70" t="str">
        <f t="shared" si="12"/>
        <v>--</v>
      </c>
      <c r="L80" s="70">
        <f t="shared" si="8"/>
        <v>3</v>
      </c>
      <c r="M80" s="70" t="str">
        <f t="shared" si="9"/>
        <v>--</v>
      </c>
      <c r="N80" s="70" t="str">
        <f t="shared" si="10"/>
        <v>--</v>
      </c>
      <c r="O80" s="70" t="s">
        <v>190</v>
      </c>
    </row>
    <row r="81" spans="1:15" ht="12.75">
      <c r="A81" s="240" t="s">
        <v>41</v>
      </c>
      <c r="B81" s="240"/>
      <c r="C81" s="241"/>
      <c r="D81" s="79">
        <f>SUM(D4:D10,D14:D16,D19:D27,D30:D80)</f>
        <v>364220951</v>
      </c>
      <c r="E81" s="79">
        <f>SUM(E4:E10,E14:E16,E19:E27,E30:E80)</f>
        <v>83813532</v>
      </c>
      <c r="F81" s="79">
        <f>SUM(F4:F10,F14:F16,F19:F27,F30:F80)</f>
        <v>99022394</v>
      </c>
      <c r="G81" s="70">
        <f t="shared" si="11"/>
        <v>18.146069777849227</v>
      </c>
      <c r="H81" s="79">
        <f>SUM(H4:H10,H14:H16,H19:H27,H30:H80)</f>
        <v>456119377</v>
      </c>
      <c r="I81" s="79">
        <f>SUM(I4:I10,I14:I16,I19:I27,I30:I80)</f>
        <v>102085666</v>
      </c>
      <c r="J81" s="79">
        <f>SUM(J4:J10,J14:J16,J19:J27,J30:J80)</f>
        <v>130097281</v>
      </c>
      <c r="K81" s="70">
        <f t="shared" si="12"/>
        <v>27.43932238243907</v>
      </c>
      <c r="L81" s="70">
        <f t="shared" si="8"/>
        <v>1.2523150459842711</v>
      </c>
      <c r="M81" s="70">
        <f t="shared" si="9"/>
        <v>1.2180093543844448</v>
      </c>
      <c r="N81" s="70">
        <f t="shared" si="10"/>
        <v>1.3138167614893252</v>
      </c>
      <c r="O81" s="70">
        <f>IF(M81=0,"--",100*(N81/M81-1))</f>
        <v>7.865900763405831</v>
      </c>
    </row>
    <row r="82" spans="1:15" ht="12.75">
      <c r="A82" s="237" t="s">
        <v>150</v>
      </c>
      <c r="B82" s="238"/>
      <c r="C82" s="238"/>
      <c r="D82" s="238"/>
      <c r="E82" s="238"/>
      <c r="F82" s="238"/>
      <c r="G82" s="238"/>
      <c r="H82" s="238"/>
      <c r="I82" s="238"/>
      <c r="J82" s="238"/>
      <c r="K82" s="238"/>
      <c r="L82" s="238"/>
      <c r="M82" s="238"/>
      <c r="N82" s="238"/>
      <c r="O82" s="239"/>
    </row>
    <row r="83" spans="1:15" ht="12.75">
      <c r="A83" s="226" t="s">
        <v>159</v>
      </c>
      <c r="B83" s="224"/>
      <c r="C83" s="224"/>
      <c r="D83" s="224"/>
      <c r="E83" s="224"/>
      <c r="F83" s="224"/>
      <c r="G83" s="224"/>
      <c r="H83" s="224"/>
      <c r="I83" s="224"/>
      <c r="J83" s="224"/>
      <c r="K83" s="224"/>
      <c r="L83" s="224"/>
      <c r="M83" s="224"/>
      <c r="N83" s="224"/>
      <c r="O83" s="225"/>
    </row>
    <row r="98" spans="5:11" ht="12.75">
      <c r="E98" s="46"/>
      <c r="F98" s="46"/>
      <c r="G98" s="46"/>
      <c r="I98" s="46"/>
      <c r="J98" s="46"/>
      <c r="K98" s="46"/>
    </row>
  </sheetData>
  <sheetProtection/>
  <mergeCells count="56">
    <mergeCell ref="A2:B3"/>
    <mergeCell ref="A83:O83"/>
    <mergeCell ref="A79:B79"/>
    <mergeCell ref="A75:B75"/>
    <mergeCell ref="A78:B78"/>
    <mergeCell ref="A76:B76"/>
    <mergeCell ref="A68:B68"/>
    <mergeCell ref="A77:B77"/>
    <mergeCell ref="A80:B80"/>
    <mergeCell ref="A72:A73"/>
    <mergeCell ref="A74:B74"/>
    <mergeCell ref="A71:B71"/>
    <mergeCell ref="A70:B70"/>
    <mergeCell ref="A81:C81"/>
    <mergeCell ref="A63:B63"/>
    <mergeCell ref="A53:B53"/>
    <mergeCell ref="A64:A66"/>
    <mergeCell ref="A57:A59"/>
    <mergeCell ref="A67:B67"/>
    <mergeCell ref="A69:B69"/>
    <mergeCell ref="A50:B50"/>
    <mergeCell ref="A51:B51"/>
    <mergeCell ref="A55:B55"/>
    <mergeCell ref="A56:B56"/>
    <mergeCell ref="A52:B52"/>
    <mergeCell ref="A62:B62"/>
    <mergeCell ref="A54:B54"/>
    <mergeCell ref="A60:A61"/>
    <mergeCell ref="A40:B40"/>
    <mergeCell ref="A41:B41"/>
    <mergeCell ref="A42:B42"/>
    <mergeCell ref="A49:B49"/>
    <mergeCell ref="A48:B48"/>
    <mergeCell ref="A43:A47"/>
    <mergeCell ref="A32:B32"/>
    <mergeCell ref="A25:B25"/>
    <mergeCell ref="A27:A29"/>
    <mergeCell ref="A34:A35"/>
    <mergeCell ref="A33:B33"/>
    <mergeCell ref="A36:A39"/>
    <mergeCell ref="A1:O1"/>
    <mergeCell ref="C2:C3"/>
    <mergeCell ref="D2:G2"/>
    <mergeCell ref="H2:K2"/>
    <mergeCell ref="L2:O2"/>
    <mergeCell ref="A82:O82"/>
    <mergeCell ref="A23:B23"/>
    <mergeCell ref="A24:B24"/>
    <mergeCell ref="A26:B26"/>
    <mergeCell ref="A30:A31"/>
    <mergeCell ref="A10:A13"/>
    <mergeCell ref="A4:A9"/>
    <mergeCell ref="A14:A15"/>
    <mergeCell ref="A16:A18"/>
    <mergeCell ref="A19:A21"/>
    <mergeCell ref="A22:B22"/>
  </mergeCells>
  <printOptions horizontalCentered="1"/>
  <pageMargins left="0.7086614173228347" right="0.7086614173228347" top="0.7480314960629921" bottom="0.7480314960629921" header="0.31496062992125984" footer="0.31496062992125984"/>
  <pageSetup fitToHeight="2" fitToWidth="1" horizontalDpi="600" verticalDpi="600" orientation="landscape" scale="63" r:id="rId2"/>
  <headerFooter>
    <oddFooter>&amp;C&amp;P</oddFooter>
  </headerFooter>
  <ignoredErrors>
    <ignoredError sqref="C19 C30 C63" numberStoredAsText="1"/>
    <ignoredError sqref="E10:G16" formula="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43">
      <selection activeCell="E77" sqref="E77"/>
    </sheetView>
  </sheetViews>
  <sheetFormatPr defaultColWidth="11.421875" defaultRowHeight="15"/>
  <cols>
    <col min="1" max="1" width="24.28125" style="47" customWidth="1"/>
    <col min="2" max="2" width="27.7109375" style="47" customWidth="1"/>
    <col min="3" max="3" width="9.8515625" style="64" customWidth="1"/>
    <col min="4" max="4" width="13.140625" style="64" customWidth="1"/>
    <col min="5" max="6" width="11.00390625" style="64" customWidth="1"/>
    <col min="7" max="7" width="7.8515625" style="64" customWidth="1"/>
    <col min="8" max="10" width="11.00390625" style="64" customWidth="1"/>
    <col min="11" max="11" width="7.8515625" style="64" customWidth="1"/>
    <col min="12" max="14" width="7.421875" style="64" customWidth="1"/>
    <col min="15" max="15" width="9.28125" style="64" customWidth="1"/>
    <col min="16" max="16384" width="11.421875" style="64" customWidth="1"/>
  </cols>
  <sheetData>
    <row r="1" spans="1:15" ht="12.75">
      <c r="A1" s="200" t="s">
        <v>84</v>
      </c>
      <c r="B1" s="201"/>
      <c r="C1" s="201"/>
      <c r="D1" s="201"/>
      <c r="E1" s="201"/>
      <c r="F1" s="201"/>
      <c r="G1" s="201"/>
      <c r="H1" s="201"/>
      <c r="I1" s="201"/>
      <c r="J1" s="201"/>
      <c r="K1" s="201"/>
      <c r="L1" s="201"/>
      <c r="M1" s="201"/>
      <c r="N1" s="201"/>
      <c r="O1" s="202"/>
    </row>
    <row r="2" spans="1:15" ht="12.75">
      <c r="A2" s="215" t="s">
        <v>45</v>
      </c>
      <c r="B2" s="216"/>
      <c r="C2" s="235" t="s">
        <v>46</v>
      </c>
      <c r="D2" s="236" t="s">
        <v>34</v>
      </c>
      <c r="E2" s="236"/>
      <c r="F2" s="236"/>
      <c r="G2" s="236"/>
      <c r="H2" s="236" t="s">
        <v>35</v>
      </c>
      <c r="I2" s="236"/>
      <c r="J2" s="236"/>
      <c r="K2" s="236"/>
      <c r="L2" s="236" t="s">
        <v>47</v>
      </c>
      <c r="M2" s="236"/>
      <c r="N2" s="236"/>
      <c r="O2" s="236"/>
    </row>
    <row r="3" spans="1:15" ht="25.5">
      <c r="A3" s="247"/>
      <c r="B3" s="248"/>
      <c r="C3" s="235"/>
      <c r="D3" s="67">
        <v>2011</v>
      </c>
      <c r="E3" s="67" t="s">
        <v>486</v>
      </c>
      <c r="F3" s="67" t="s">
        <v>487</v>
      </c>
      <c r="G3" s="67" t="s">
        <v>151</v>
      </c>
      <c r="H3" s="67">
        <v>2011</v>
      </c>
      <c r="I3" s="67" t="s">
        <v>486</v>
      </c>
      <c r="J3" s="67" t="s">
        <v>487</v>
      </c>
      <c r="K3" s="67" t="s">
        <v>151</v>
      </c>
      <c r="L3" s="67">
        <v>2011</v>
      </c>
      <c r="M3" s="67" t="s">
        <v>486</v>
      </c>
      <c r="N3" s="67" t="s">
        <v>487</v>
      </c>
      <c r="O3" s="67" t="s">
        <v>151</v>
      </c>
    </row>
    <row r="4" spans="1:15" ht="12.75">
      <c r="A4" s="233" t="s">
        <v>293</v>
      </c>
      <c r="B4" s="165" t="s">
        <v>41</v>
      </c>
      <c r="C4" s="98" t="s">
        <v>294</v>
      </c>
      <c r="D4" s="76">
        <v>57965959</v>
      </c>
      <c r="E4" s="76">
        <v>11215499</v>
      </c>
      <c r="F4" s="76">
        <f>SUM(F5:F6)</f>
        <v>13761294</v>
      </c>
      <c r="G4" s="68">
        <f>IF(E4=0,"--",100*(F4/E4-1))</f>
        <v>22.698900869234627</v>
      </c>
      <c r="H4" s="76">
        <v>112303101</v>
      </c>
      <c r="I4" s="76">
        <v>21479646</v>
      </c>
      <c r="J4" s="76">
        <f>SUM(J5:J6)</f>
        <v>25629544</v>
      </c>
      <c r="K4" s="68">
        <f>IF(I4=0,"--",100*(J4/I4-1))</f>
        <v>19.320141495814227</v>
      </c>
      <c r="L4" s="68">
        <f>IF(D4=0,"--",H4/D4)</f>
        <v>1.9373974473535407</v>
      </c>
      <c r="M4" s="68">
        <f>IF(E4=0,"--",I4/E4)</f>
        <v>1.9151752409767948</v>
      </c>
      <c r="N4" s="68">
        <f>IF(F4=0,"--",J4/F4)</f>
        <v>1.8624370644214128</v>
      </c>
      <c r="O4" s="68">
        <f>IF(M4=0,"--",100*(N4/M4-1))</f>
        <v>-2.753699788249353</v>
      </c>
    </row>
    <row r="5" spans="1:15" ht="12.75">
      <c r="A5" s="233"/>
      <c r="B5" s="74" t="s">
        <v>155</v>
      </c>
      <c r="C5" s="98" t="s">
        <v>295</v>
      </c>
      <c r="D5" s="77" t="s">
        <v>190</v>
      </c>
      <c r="E5" s="77" t="s">
        <v>190</v>
      </c>
      <c r="F5" s="76">
        <v>351855</v>
      </c>
      <c r="G5" s="68" t="s">
        <v>190</v>
      </c>
      <c r="H5" s="77" t="s">
        <v>190</v>
      </c>
      <c r="I5" s="77" t="s">
        <v>190</v>
      </c>
      <c r="J5" s="76">
        <v>505218</v>
      </c>
      <c r="K5" s="68" t="s">
        <v>190</v>
      </c>
      <c r="L5" s="68" t="s">
        <v>190</v>
      </c>
      <c r="M5" s="68" t="s">
        <v>190</v>
      </c>
      <c r="N5" s="68">
        <f aca="true" t="shared" si="0" ref="N5:N61">IF(F5=0,"--",J5/F5)</f>
        <v>1.4358698895851985</v>
      </c>
      <c r="O5" s="68" t="s">
        <v>190</v>
      </c>
    </row>
    <row r="6" spans="1:15" ht="12.75">
      <c r="A6" s="233"/>
      <c r="B6" s="74" t="s">
        <v>160</v>
      </c>
      <c r="C6" s="98" t="s">
        <v>296</v>
      </c>
      <c r="D6" s="77" t="s">
        <v>190</v>
      </c>
      <c r="E6" s="77" t="s">
        <v>190</v>
      </c>
      <c r="F6" s="76">
        <v>13409439</v>
      </c>
      <c r="G6" s="68" t="s">
        <v>190</v>
      </c>
      <c r="H6" s="77" t="s">
        <v>190</v>
      </c>
      <c r="I6" s="77" t="s">
        <v>190</v>
      </c>
      <c r="J6" s="76">
        <v>25124326</v>
      </c>
      <c r="K6" s="68" t="s">
        <v>190</v>
      </c>
      <c r="L6" s="68" t="s">
        <v>190</v>
      </c>
      <c r="M6" s="68" t="s">
        <v>190</v>
      </c>
      <c r="N6" s="68">
        <f t="shared" si="0"/>
        <v>1.8736299109903107</v>
      </c>
      <c r="O6" s="68" t="s">
        <v>190</v>
      </c>
    </row>
    <row r="7" spans="1:15" ht="15" customHeight="1">
      <c r="A7" s="233" t="s">
        <v>447</v>
      </c>
      <c r="B7" s="126" t="s">
        <v>494</v>
      </c>
      <c r="C7" s="75" t="s">
        <v>297</v>
      </c>
      <c r="D7" s="76">
        <v>59575569</v>
      </c>
      <c r="E7" s="76">
        <v>8921713</v>
      </c>
      <c r="F7" s="76">
        <v>10498097</v>
      </c>
      <c r="G7" s="68">
        <f>IF(E7=0,"--",100*(F7/E7-1))</f>
        <v>17.669073192558415</v>
      </c>
      <c r="H7" s="76">
        <v>136024768</v>
      </c>
      <c r="I7" s="76">
        <v>19359663</v>
      </c>
      <c r="J7" s="76">
        <v>22654550</v>
      </c>
      <c r="K7" s="68">
        <f>IF(I7=0,"--",100*(J7/I7-1))</f>
        <v>17.019340677572735</v>
      </c>
      <c r="L7" s="68">
        <f aca="true" t="shared" si="1" ref="L7:M9">IF(D7=0,"--",H7/D7)</f>
        <v>2.2832306981407093</v>
      </c>
      <c r="M7" s="68">
        <f t="shared" si="1"/>
        <v>2.1699490893733078</v>
      </c>
      <c r="N7" s="68">
        <f t="shared" si="0"/>
        <v>2.1579672963585685</v>
      </c>
      <c r="O7" s="68">
        <f>IF(M7=0,"--",100*(N7/M7-1))</f>
        <v>-0.552169314635842</v>
      </c>
    </row>
    <row r="8" spans="1:15" ht="15" customHeight="1">
      <c r="A8" s="233"/>
      <c r="B8" s="126" t="s">
        <v>448</v>
      </c>
      <c r="C8" s="75" t="s">
        <v>302</v>
      </c>
      <c r="D8" s="77">
        <v>10588675</v>
      </c>
      <c r="E8" s="77">
        <v>684460</v>
      </c>
      <c r="F8" s="76">
        <v>1593498</v>
      </c>
      <c r="G8" s="68">
        <f>IF(E8=0,"--",100*(F8/E8-1))</f>
        <v>132.8109750752418</v>
      </c>
      <c r="H8" s="77">
        <v>31751147</v>
      </c>
      <c r="I8" s="77">
        <v>2218111</v>
      </c>
      <c r="J8" s="76">
        <v>4513479</v>
      </c>
      <c r="K8" s="68">
        <f>IF(I8=0,"--",100*(J8/I8-1))</f>
        <v>103.48300874032002</v>
      </c>
      <c r="L8" s="68">
        <f t="shared" si="1"/>
        <v>2.9985949139056585</v>
      </c>
      <c r="M8" s="68">
        <f t="shared" si="1"/>
        <v>3.2406729392513807</v>
      </c>
      <c r="N8" s="68">
        <f>IF(F8=0,"--",J8/F8)</f>
        <v>2.8324346814366885</v>
      </c>
      <c r="O8" s="68">
        <f>IF(M8=0,"--",100*(N8/M8-1))</f>
        <v>-12.597329797464784</v>
      </c>
    </row>
    <row r="9" spans="1:15" ht="12.75">
      <c r="A9" s="233" t="s">
        <v>298</v>
      </c>
      <c r="B9" s="74" t="s">
        <v>41</v>
      </c>
      <c r="C9" s="98" t="s">
        <v>299</v>
      </c>
      <c r="D9" s="77">
        <v>5268853</v>
      </c>
      <c r="E9" s="77">
        <v>1370601</v>
      </c>
      <c r="F9" s="76">
        <f>SUM(F10:F11)</f>
        <v>1431010</v>
      </c>
      <c r="G9" s="68">
        <f>IF(E9=0,"--",100*(F9/E9-1))</f>
        <v>4.407482556922115</v>
      </c>
      <c r="H9" s="77">
        <v>32292833</v>
      </c>
      <c r="I9" s="77">
        <v>6946998</v>
      </c>
      <c r="J9" s="76">
        <f>SUM(J10:J11)</f>
        <v>9318505</v>
      </c>
      <c r="K9" s="68">
        <f>IF(I9=0,"--",100*(J9/I9-1))</f>
        <v>34.13714816097544</v>
      </c>
      <c r="L9" s="68">
        <f t="shared" si="1"/>
        <v>6.129006256200353</v>
      </c>
      <c r="M9" s="68">
        <f t="shared" si="1"/>
        <v>5.068577945003688</v>
      </c>
      <c r="N9" s="68">
        <f t="shared" si="0"/>
        <v>6.511837792887541</v>
      </c>
      <c r="O9" s="68">
        <f>IF(M9=0,"--",100*(N9/M9-1))</f>
        <v>28.474650356448315</v>
      </c>
    </row>
    <row r="10" spans="1:15" ht="12.75">
      <c r="A10" s="233"/>
      <c r="B10" s="74" t="s">
        <v>155</v>
      </c>
      <c r="C10" s="98" t="s">
        <v>300</v>
      </c>
      <c r="D10" s="77" t="s">
        <v>190</v>
      </c>
      <c r="E10" s="77" t="s">
        <v>190</v>
      </c>
      <c r="F10" s="77">
        <v>70028</v>
      </c>
      <c r="G10" s="69" t="s">
        <v>190</v>
      </c>
      <c r="H10" s="77" t="s">
        <v>190</v>
      </c>
      <c r="I10" s="77" t="s">
        <v>190</v>
      </c>
      <c r="J10" s="77">
        <v>479614</v>
      </c>
      <c r="K10" s="69" t="s">
        <v>190</v>
      </c>
      <c r="L10" s="69" t="s">
        <v>190</v>
      </c>
      <c r="M10" s="69" t="s">
        <v>190</v>
      </c>
      <c r="N10" s="69">
        <f t="shared" si="0"/>
        <v>6.848889015822243</v>
      </c>
      <c r="O10" s="69" t="s">
        <v>190</v>
      </c>
    </row>
    <row r="11" spans="1:15" ht="12.75">
      <c r="A11" s="233"/>
      <c r="B11" s="74" t="s">
        <v>156</v>
      </c>
      <c r="C11" s="98" t="s">
        <v>301</v>
      </c>
      <c r="D11" s="77" t="s">
        <v>190</v>
      </c>
      <c r="E11" s="77" t="s">
        <v>190</v>
      </c>
      <c r="F11" s="77">
        <v>1360982</v>
      </c>
      <c r="G11" s="69" t="s">
        <v>190</v>
      </c>
      <c r="H11" s="69" t="s">
        <v>190</v>
      </c>
      <c r="I11" s="69" t="s">
        <v>190</v>
      </c>
      <c r="J11" s="77">
        <v>8838891</v>
      </c>
      <c r="K11" s="69" t="s">
        <v>190</v>
      </c>
      <c r="L11" s="69" t="s">
        <v>190</v>
      </c>
      <c r="M11" s="69" t="s">
        <v>190</v>
      </c>
      <c r="N11" s="69">
        <f t="shared" si="0"/>
        <v>6.494495151295168</v>
      </c>
      <c r="O11" s="69" t="s">
        <v>190</v>
      </c>
    </row>
    <row r="12" spans="1:15" ht="12.75">
      <c r="A12" s="233" t="s">
        <v>86</v>
      </c>
      <c r="B12" s="74" t="s">
        <v>41</v>
      </c>
      <c r="C12" s="98">
        <v>12119042</v>
      </c>
      <c r="D12" s="77">
        <v>4121731</v>
      </c>
      <c r="E12" s="77">
        <v>306450</v>
      </c>
      <c r="F12" s="77">
        <f>SUM(F13:F14)</f>
        <v>486702</v>
      </c>
      <c r="G12" s="69">
        <f>IF(E12=0,"--",100*(F12/E12-1))</f>
        <v>58.819383259911895</v>
      </c>
      <c r="H12" s="77">
        <v>18612488</v>
      </c>
      <c r="I12" s="77">
        <v>1318653</v>
      </c>
      <c r="J12" s="77">
        <f>SUM(J13:J14)</f>
        <v>2259099</v>
      </c>
      <c r="K12" s="69">
        <f>IF(I12=0,"--",100*(J12/I12-1))</f>
        <v>71.31868656879405</v>
      </c>
      <c r="L12" s="69">
        <f>IF(D12=0,"--",H12/D12)</f>
        <v>4.515696924423258</v>
      </c>
      <c r="M12" s="69">
        <f>IF(E12=0,"--",I12/E12)</f>
        <v>4.302995594713656</v>
      </c>
      <c r="N12" s="69">
        <f t="shared" si="0"/>
        <v>4.641647250268131</v>
      </c>
      <c r="O12" s="69">
        <f>IF(M12=0,"--",100*(N12/M12-1))</f>
        <v>7.870137166083024</v>
      </c>
    </row>
    <row r="13" spans="1:15" ht="12.75">
      <c r="A13" s="233" t="s">
        <v>86</v>
      </c>
      <c r="B13" s="74" t="s">
        <v>161</v>
      </c>
      <c r="C13" s="98">
        <v>12119072</v>
      </c>
      <c r="D13" s="77" t="s">
        <v>190</v>
      </c>
      <c r="E13" s="77" t="s">
        <v>190</v>
      </c>
      <c r="F13" s="77">
        <v>8338</v>
      </c>
      <c r="G13" s="69" t="s">
        <v>190</v>
      </c>
      <c r="H13" s="77" t="s">
        <v>190</v>
      </c>
      <c r="I13" s="77" t="s">
        <v>190</v>
      </c>
      <c r="J13" s="77">
        <v>49764</v>
      </c>
      <c r="K13" s="69" t="s">
        <v>190</v>
      </c>
      <c r="L13" s="69" t="s">
        <v>190</v>
      </c>
      <c r="M13" s="69" t="s">
        <v>190</v>
      </c>
      <c r="N13" s="69">
        <f t="shared" si="0"/>
        <v>5.968337730870712</v>
      </c>
      <c r="O13" s="69" t="s">
        <v>190</v>
      </c>
    </row>
    <row r="14" spans="1:15" ht="12.75">
      <c r="A14" s="233" t="s">
        <v>86</v>
      </c>
      <c r="B14" s="74" t="s">
        <v>156</v>
      </c>
      <c r="C14" s="98">
        <v>12119082</v>
      </c>
      <c r="D14" s="77" t="s">
        <v>190</v>
      </c>
      <c r="E14" s="77" t="s">
        <v>190</v>
      </c>
      <c r="F14" s="77">
        <v>478364</v>
      </c>
      <c r="G14" s="69" t="s">
        <v>190</v>
      </c>
      <c r="H14" s="77" t="s">
        <v>190</v>
      </c>
      <c r="I14" s="77" t="s">
        <v>190</v>
      </c>
      <c r="J14" s="77">
        <v>2209335</v>
      </c>
      <c r="K14" s="69" t="s">
        <v>190</v>
      </c>
      <c r="L14" s="69" t="s">
        <v>190</v>
      </c>
      <c r="M14" s="69" t="s">
        <v>190</v>
      </c>
      <c r="N14" s="69">
        <f t="shared" si="0"/>
        <v>4.618522714920019</v>
      </c>
      <c r="O14" s="69" t="s">
        <v>190</v>
      </c>
    </row>
    <row r="15" spans="1:15" ht="12.75">
      <c r="A15" s="233" t="s">
        <v>88</v>
      </c>
      <c r="B15" s="74" t="s">
        <v>311</v>
      </c>
      <c r="C15" s="98" t="s">
        <v>324</v>
      </c>
      <c r="D15" s="77">
        <v>138823</v>
      </c>
      <c r="E15" s="77">
        <v>62129</v>
      </c>
      <c r="F15" s="76">
        <v>17234</v>
      </c>
      <c r="G15" s="68">
        <f>IF(E15=0,"--",100*(F15/E15-1))</f>
        <v>-72.2609409454522</v>
      </c>
      <c r="H15" s="77">
        <v>2121020</v>
      </c>
      <c r="I15" s="77">
        <v>946163</v>
      </c>
      <c r="J15" s="76">
        <v>245001</v>
      </c>
      <c r="K15" s="68">
        <f>IF(I15=0,"--",100*(J15/I15-1))</f>
        <v>-74.10583588662841</v>
      </c>
      <c r="L15" s="68">
        <f aca="true" t="shared" si="2" ref="L15:N18">IF(D15=0,"--",H15/D15)</f>
        <v>15.27859216412266</v>
      </c>
      <c r="M15" s="68">
        <f t="shared" si="2"/>
        <v>15.229007387854303</v>
      </c>
      <c r="N15" s="68">
        <f t="shared" si="2"/>
        <v>14.21614250899385</v>
      </c>
      <c r="O15" s="68">
        <f>IF(M15=0,"--",100*(N15/M15-1))</f>
        <v>-6.650892294321498</v>
      </c>
    </row>
    <row r="16" spans="1:15" ht="12.75">
      <c r="A16" s="233"/>
      <c r="B16" s="100" t="s">
        <v>312</v>
      </c>
      <c r="C16" s="98" t="s">
        <v>303</v>
      </c>
      <c r="D16" s="77">
        <v>326285</v>
      </c>
      <c r="E16" s="77">
        <v>113161</v>
      </c>
      <c r="F16" s="76">
        <v>121514</v>
      </c>
      <c r="G16" s="68">
        <f>IF(E16=0,"--",100*(F16/E16-1))</f>
        <v>7.381518367635498</v>
      </c>
      <c r="H16" s="77">
        <v>3356960</v>
      </c>
      <c r="I16" s="77">
        <v>1324874</v>
      </c>
      <c r="J16" s="76">
        <v>1345646</v>
      </c>
      <c r="K16" s="68">
        <f>IF(I16=0,"--",100*(J16/I16-1))</f>
        <v>1.5678472066022797</v>
      </c>
      <c r="L16" s="68">
        <f t="shared" si="2"/>
        <v>10.288428827558729</v>
      </c>
      <c r="M16" s="68">
        <f t="shared" si="2"/>
        <v>11.707867551541609</v>
      </c>
      <c r="N16" s="68">
        <f t="shared" si="2"/>
        <v>11.07399970373784</v>
      </c>
      <c r="O16" s="68">
        <f>IF(M16=0,"--",100*(N16/M16-1))</f>
        <v>-5.414033298662535</v>
      </c>
    </row>
    <row r="17" spans="1:15" ht="12.75">
      <c r="A17" s="233"/>
      <c r="B17" s="126" t="s">
        <v>176</v>
      </c>
      <c r="C17" s="98" t="s">
        <v>325</v>
      </c>
      <c r="D17" s="76">
        <v>53425</v>
      </c>
      <c r="E17" s="76">
        <v>29253</v>
      </c>
      <c r="F17" s="76">
        <v>11857</v>
      </c>
      <c r="G17" s="68">
        <f>IF(E17=0,"--",100*(F17/E17-1))</f>
        <v>-59.467405052473254</v>
      </c>
      <c r="H17" s="76">
        <v>1049181</v>
      </c>
      <c r="I17" s="76">
        <v>416312</v>
      </c>
      <c r="J17" s="76">
        <v>200788</v>
      </c>
      <c r="K17" s="68">
        <f>IF(I17=0,"--",100*(J17/I17-1))</f>
        <v>-51.76982647629662</v>
      </c>
      <c r="L17" s="68">
        <f t="shared" si="2"/>
        <v>19.638390266729058</v>
      </c>
      <c r="M17" s="68">
        <f t="shared" si="2"/>
        <v>14.231429255119133</v>
      </c>
      <c r="N17" s="68">
        <f t="shared" si="2"/>
        <v>16.934131736526947</v>
      </c>
      <c r="O17" s="68">
        <f>IF(M17=0,"--",100*(N17/M17-1))</f>
        <v>18.9910825747571</v>
      </c>
    </row>
    <row r="18" spans="1:15" ht="15" customHeight="1">
      <c r="A18" s="235" t="s">
        <v>162</v>
      </c>
      <c r="B18" s="74" t="s">
        <v>41</v>
      </c>
      <c r="C18" s="98" t="s">
        <v>304</v>
      </c>
      <c r="D18" s="77">
        <v>1163112</v>
      </c>
      <c r="E18" s="77">
        <v>210201</v>
      </c>
      <c r="F18" s="77">
        <f>SUM(F19:F20)</f>
        <v>197487</v>
      </c>
      <c r="G18" s="68">
        <f>IF(E18=0,"--",100*(F18/E18-1))</f>
        <v>-6.048496439122553</v>
      </c>
      <c r="H18" s="77">
        <v>7453289</v>
      </c>
      <c r="I18" s="77">
        <v>1303251</v>
      </c>
      <c r="J18" s="77">
        <f>SUM(J19:J20)</f>
        <v>1054162</v>
      </c>
      <c r="K18" s="68">
        <f>IF(I18=0,"--",100*(J18/I18-1))</f>
        <v>-19.11289536704749</v>
      </c>
      <c r="L18" s="68">
        <f t="shared" si="2"/>
        <v>6.408057865450619</v>
      </c>
      <c r="M18" s="68">
        <f t="shared" si="2"/>
        <v>6.200022835286226</v>
      </c>
      <c r="N18" s="68">
        <f t="shared" si="2"/>
        <v>5.337880468081443</v>
      </c>
      <c r="O18" s="68">
        <f>IF(M18=0,"--",100*(N18/M18-1))</f>
        <v>-13.90547083630187</v>
      </c>
    </row>
    <row r="19" spans="1:15" ht="12.75">
      <c r="A19" s="235"/>
      <c r="B19" s="74" t="s">
        <v>163</v>
      </c>
      <c r="C19" s="98" t="s">
        <v>305</v>
      </c>
      <c r="D19" s="77" t="s">
        <v>190</v>
      </c>
      <c r="E19" s="77" t="s">
        <v>190</v>
      </c>
      <c r="F19" s="77">
        <v>0</v>
      </c>
      <c r="G19" s="69" t="s">
        <v>190</v>
      </c>
      <c r="H19" s="77" t="s">
        <v>190</v>
      </c>
      <c r="I19" s="77" t="s">
        <v>190</v>
      </c>
      <c r="J19" s="77">
        <v>0</v>
      </c>
      <c r="K19" s="69" t="s">
        <v>190</v>
      </c>
      <c r="L19" s="69" t="s">
        <v>190</v>
      </c>
      <c r="M19" s="69" t="s">
        <v>190</v>
      </c>
      <c r="N19" s="69" t="str">
        <f>IF(F19=0,"--",J19/F19)</f>
        <v>--</v>
      </c>
      <c r="O19" s="69" t="s">
        <v>190</v>
      </c>
    </row>
    <row r="20" spans="1:15" ht="12.75">
      <c r="A20" s="235"/>
      <c r="B20" s="74" t="s">
        <v>164</v>
      </c>
      <c r="C20" s="98" t="s">
        <v>306</v>
      </c>
      <c r="D20" s="77" t="s">
        <v>190</v>
      </c>
      <c r="E20" s="77" t="s">
        <v>190</v>
      </c>
      <c r="F20" s="77">
        <v>197487</v>
      </c>
      <c r="G20" s="69" t="s">
        <v>190</v>
      </c>
      <c r="H20" s="77" t="s">
        <v>190</v>
      </c>
      <c r="I20" s="77" t="s">
        <v>190</v>
      </c>
      <c r="J20" s="77">
        <v>1054162</v>
      </c>
      <c r="K20" s="69" t="s">
        <v>190</v>
      </c>
      <c r="L20" s="69" t="s">
        <v>190</v>
      </c>
      <c r="M20" s="69" t="s">
        <v>190</v>
      </c>
      <c r="N20" s="69">
        <f>IF(F20=0,"--",J20/F20)</f>
        <v>5.337880468081443</v>
      </c>
      <c r="O20" s="69" t="s">
        <v>190</v>
      </c>
    </row>
    <row r="21" spans="1:15" ht="15" customHeight="1">
      <c r="A21" s="235" t="s">
        <v>87</v>
      </c>
      <c r="B21" s="74" t="s">
        <v>41</v>
      </c>
      <c r="C21" s="98">
        <v>12119049</v>
      </c>
      <c r="D21" s="77">
        <v>1494474</v>
      </c>
      <c r="E21" s="77">
        <v>144945</v>
      </c>
      <c r="F21" s="77">
        <f>SUM(F22:F23)</f>
        <v>238916</v>
      </c>
      <c r="G21" s="68">
        <f>IF(E21=0,"--",100*(F21/E21-1))</f>
        <v>64.83217772258443</v>
      </c>
      <c r="H21" s="77">
        <v>6007960</v>
      </c>
      <c r="I21" s="77">
        <v>494893</v>
      </c>
      <c r="J21" s="77">
        <f>SUM(J22:J23)</f>
        <v>930910</v>
      </c>
      <c r="K21" s="68">
        <f>IF(I21=0,"--",100*(J21/I21-1))</f>
        <v>88.1032869731437</v>
      </c>
      <c r="L21" s="68">
        <f>IF(D21=0,"--",H21/D21)</f>
        <v>4.0201167768726656</v>
      </c>
      <c r="M21" s="68">
        <f>IF(E21=0,"--",I21/E21)</f>
        <v>3.4143502707923696</v>
      </c>
      <c r="N21" s="68">
        <f t="shared" si="0"/>
        <v>3.896390363140183</v>
      </c>
      <c r="O21" s="68">
        <f>IF(M21=0,"--",100*(N21/M21-1))</f>
        <v>14.118062123601227</v>
      </c>
    </row>
    <row r="22" spans="1:15" ht="12.75">
      <c r="A22" s="235"/>
      <c r="B22" s="74" t="s">
        <v>161</v>
      </c>
      <c r="C22" s="98">
        <v>12119079</v>
      </c>
      <c r="D22" s="77" t="s">
        <v>190</v>
      </c>
      <c r="E22" s="77" t="s">
        <v>190</v>
      </c>
      <c r="F22" s="77">
        <v>1479</v>
      </c>
      <c r="G22" s="68" t="s">
        <v>190</v>
      </c>
      <c r="H22" s="77" t="s">
        <v>190</v>
      </c>
      <c r="I22" s="77" t="s">
        <v>190</v>
      </c>
      <c r="J22" s="77">
        <v>8487</v>
      </c>
      <c r="K22" s="68" t="s">
        <v>190</v>
      </c>
      <c r="L22" s="68" t="s">
        <v>190</v>
      </c>
      <c r="M22" s="68" t="s">
        <v>190</v>
      </c>
      <c r="N22" s="68">
        <f t="shared" si="0"/>
        <v>5.738336713995944</v>
      </c>
      <c r="O22" s="68" t="s">
        <v>190</v>
      </c>
    </row>
    <row r="23" spans="1:15" ht="12.75">
      <c r="A23" s="235"/>
      <c r="B23" s="74" t="s">
        <v>156</v>
      </c>
      <c r="C23" s="98">
        <v>12119089</v>
      </c>
      <c r="D23" s="77" t="s">
        <v>190</v>
      </c>
      <c r="E23" s="77" t="s">
        <v>190</v>
      </c>
      <c r="F23" s="77">
        <v>237437</v>
      </c>
      <c r="G23" s="68" t="s">
        <v>190</v>
      </c>
      <c r="H23" s="77" t="s">
        <v>190</v>
      </c>
      <c r="I23" s="77" t="s">
        <v>190</v>
      </c>
      <c r="J23" s="77">
        <v>922423</v>
      </c>
      <c r="K23" s="68" t="s">
        <v>190</v>
      </c>
      <c r="L23" s="68" t="s">
        <v>190</v>
      </c>
      <c r="M23" s="68" t="s">
        <v>190</v>
      </c>
      <c r="N23" s="68">
        <f t="shared" si="0"/>
        <v>3.884916841098902</v>
      </c>
      <c r="O23" s="68" t="s">
        <v>190</v>
      </c>
    </row>
    <row r="24" spans="1:15" ht="12.75">
      <c r="A24" s="235" t="s">
        <v>475</v>
      </c>
      <c r="B24" s="74" t="s">
        <v>311</v>
      </c>
      <c r="C24" s="98" t="s">
        <v>308</v>
      </c>
      <c r="D24" s="77">
        <v>92172</v>
      </c>
      <c r="E24" s="77">
        <v>47000</v>
      </c>
      <c r="F24" s="78">
        <v>6133</v>
      </c>
      <c r="G24" s="68">
        <f>IF(E24=0,"--",100*(F24/E24-1))</f>
        <v>-86.95106382978723</v>
      </c>
      <c r="H24" s="77">
        <v>1094167</v>
      </c>
      <c r="I24" s="77">
        <v>469774</v>
      </c>
      <c r="J24" s="78">
        <v>77630</v>
      </c>
      <c r="K24" s="68">
        <f>IF(I24=0,"--",100*(J24/I24-1))</f>
        <v>-83.47503267528641</v>
      </c>
      <c r="L24" s="68">
        <f aca="true" t="shared" si="3" ref="L24:M27">IF(D24=0,"--",H24/D24)</f>
        <v>11.870926094692532</v>
      </c>
      <c r="M24" s="68">
        <f t="shared" si="3"/>
        <v>9.995191489361702</v>
      </c>
      <c r="N24" s="68">
        <f t="shared" si="0"/>
        <v>12.657753138757542</v>
      </c>
      <c r="O24" s="68">
        <f>IF(M24=0,"--",100*(N24/M24-1))</f>
        <v>26.63842560925136</v>
      </c>
    </row>
    <row r="25" spans="1:15" ht="12.75">
      <c r="A25" s="235" t="s">
        <v>307</v>
      </c>
      <c r="B25" s="74" t="s">
        <v>312</v>
      </c>
      <c r="C25" s="98" t="s">
        <v>309</v>
      </c>
      <c r="D25" s="78">
        <v>98641</v>
      </c>
      <c r="E25" s="78">
        <v>45040</v>
      </c>
      <c r="F25" s="77">
        <v>86082</v>
      </c>
      <c r="G25" s="68">
        <f>IF(E25=0,"--",100*(F25/E25-1))</f>
        <v>91.1234458259325</v>
      </c>
      <c r="H25" s="78">
        <v>974353</v>
      </c>
      <c r="I25" s="78">
        <v>458618</v>
      </c>
      <c r="J25" s="77">
        <v>704468</v>
      </c>
      <c r="K25" s="68">
        <f>IF(I25=0,"--",100*(J25/I25-1))</f>
        <v>53.606705362632944</v>
      </c>
      <c r="L25" s="68">
        <f t="shared" si="3"/>
        <v>9.877768879066513</v>
      </c>
      <c r="M25" s="68">
        <f t="shared" si="3"/>
        <v>10.18246003552398</v>
      </c>
      <c r="N25" s="68">
        <f t="shared" si="0"/>
        <v>8.183685323296391</v>
      </c>
      <c r="O25" s="68">
        <f>IF(M25=0,"--",100*(N25/M25-1))</f>
        <v>-19.62958563308256</v>
      </c>
    </row>
    <row r="26" spans="1:15" ht="12.75">
      <c r="A26" s="235" t="s">
        <v>307</v>
      </c>
      <c r="B26" s="74" t="s">
        <v>176</v>
      </c>
      <c r="C26" s="98" t="s">
        <v>310</v>
      </c>
      <c r="D26" s="78">
        <v>25108</v>
      </c>
      <c r="E26" s="78">
        <v>80</v>
      </c>
      <c r="F26" s="77">
        <v>54146</v>
      </c>
      <c r="G26" s="68">
        <f>IF(E26=0,"--",100*(F26/E26-1))</f>
        <v>67582.5</v>
      </c>
      <c r="H26" s="78">
        <v>424340</v>
      </c>
      <c r="I26" s="78">
        <v>34065</v>
      </c>
      <c r="J26" s="78">
        <v>353014</v>
      </c>
      <c r="K26" s="68">
        <f>IF(I26=0,"--",100*(J26/I26-1))</f>
        <v>936.2953177748421</v>
      </c>
      <c r="L26" s="68">
        <f t="shared" si="3"/>
        <v>16.900589453560617</v>
      </c>
      <c r="M26" s="68">
        <f t="shared" si="3"/>
        <v>425.8125</v>
      </c>
      <c r="N26" s="68">
        <f t="shared" si="0"/>
        <v>6.519669042957928</v>
      </c>
      <c r="O26" s="68">
        <f>IF(M26=0,"--",100*(N26/M26-1))</f>
        <v>-98.46888735230695</v>
      </c>
    </row>
    <row r="27" spans="1:15" ht="12.75">
      <c r="A27" s="234" t="s">
        <v>326</v>
      </c>
      <c r="B27" s="126" t="s">
        <v>41</v>
      </c>
      <c r="C27" s="98" t="s">
        <v>327</v>
      </c>
      <c r="D27" s="76">
        <v>117659</v>
      </c>
      <c r="E27" s="76">
        <v>42264</v>
      </c>
      <c r="F27" s="76">
        <f>SUM(F28:F29)</f>
        <v>52353</v>
      </c>
      <c r="G27" s="68">
        <f>IF(E27=0,"--",100*(F27/E27-1))</f>
        <v>23.87137989778534</v>
      </c>
      <c r="H27" s="78">
        <v>986342</v>
      </c>
      <c r="I27" s="78">
        <v>480247</v>
      </c>
      <c r="J27" s="78">
        <f>SUM(J28:J29)</f>
        <v>432325</v>
      </c>
      <c r="K27" s="68">
        <f>IF(I27=0,"--",100*(J27/I27-1))</f>
        <v>-9.978615170943284</v>
      </c>
      <c r="L27" s="68">
        <f t="shared" si="3"/>
        <v>8.38305611980384</v>
      </c>
      <c r="M27" s="68">
        <f t="shared" si="3"/>
        <v>11.363027635812985</v>
      </c>
      <c r="N27" s="68">
        <f>IF(F27=0,"--",J27/F27)</f>
        <v>8.25788397990564</v>
      </c>
      <c r="O27" s="68">
        <f>IF(M27=0,"--",100*(N27/M27-1))</f>
        <v>-27.326728011474934</v>
      </c>
    </row>
    <row r="28" spans="1:15" ht="12.75">
      <c r="A28" s="234"/>
      <c r="B28" s="126" t="s">
        <v>155</v>
      </c>
      <c r="C28" s="112" t="s">
        <v>329</v>
      </c>
      <c r="D28" s="77" t="s">
        <v>190</v>
      </c>
      <c r="E28" s="77" t="s">
        <v>190</v>
      </c>
      <c r="F28" s="77">
        <v>0</v>
      </c>
      <c r="G28" s="69" t="s">
        <v>190</v>
      </c>
      <c r="H28" s="77" t="s">
        <v>190</v>
      </c>
      <c r="I28" s="78" t="s">
        <v>190</v>
      </c>
      <c r="J28" s="78">
        <v>0</v>
      </c>
      <c r="K28" s="69" t="s">
        <v>190</v>
      </c>
      <c r="L28" s="69" t="s">
        <v>190</v>
      </c>
      <c r="M28" s="69" t="s">
        <v>190</v>
      </c>
      <c r="N28" s="69" t="str">
        <f>IF(F28=0,"--",J28/F28)</f>
        <v>--</v>
      </c>
      <c r="O28" s="69" t="s">
        <v>190</v>
      </c>
    </row>
    <row r="29" spans="1:15" ht="12.75">
      <c r="A29" s="234"/>
      <c r="B29" s="126" t="s">
        <v>156</v>
      </c>
      <c r="C29" s="98" t="s">
        <v>328</v>
      </c>
      <c r="D29" s="77" t="s">
        <v>190</v>
      </c>
      <c r="E29" s="77" t="s">
        <v>190</v>
      </c>
      <c r="F29" s="77">
        <v>52353</v>
      </c>
      <c r="G29" s="69" t="s">
        <v>190</v>
      </c>
      <c r="H29" s="77" t="s">
        <v>190</v>
      </c>
      <c r="I29" s="78" t="s">
        <v>190</v>
      </c>
      <c r="J29" s="78">
        <v>432325</v>
      </c>
      <c r="K29" s="69" t="s">
        <v>190</v>
      </c>
      <c r="L29" s="69" t="s">
        <v>190</v>
      </c>
      <c r="M29" s="69" t="s">
        <v>190</v>
      </c>
      <c r="N29" s="69">
        <f>IF(F29=0,"--",J29/F29)</f>
        <v>8.25788397990564</v>
      </c>
      <c r="O29" s="69" t="s">
        <v>190</v>
      </c>
    </row>
    <row r="30" spans="1:15" ht="15" customHeight="1">
      <c r="A30" s="233" t="s">
        <v>289</v>
      </c>
      <c r="B30" s="74" t="s">
        <v>41</v>
      </c>
      <c r="C30" s="98"/>
      <c r="D30" s="78">
        <f>SUM(D31:D36)</f>
        <v>1197538</v>
      </c>
      <c r="E30" s="78">
        <f>SUM(E31:E36)</f>
        <v>57316</v>
      </c>
      <c r="F30" s="78">
        <f>SUM(F31:F36)</f>
        <v>54383</v>
      </c>
      <c r="G30" s="68">
        <f>IF(E30=0,"--",100*(F30/E30-1))</f>
        <v>-5.1172447484123085</v>
      </c>
      <c r="H30" s="78">
        <f>SUM(H31:H36)</f>
        <v>6292686</v>
      </c>
      <c r="I30" s="78">
        <f>SUM(I31:I36)</f>
        <v>444073</v>
      </c>
      <c r="J30" s="78">
        <f>SUM(J31:J36)</f>
        <v>449078</v>
      </c>
      <c r="K30" s="68">
        <f>IF(I30=0,"--",100*(J30/I30-1))</f>
        <v>1.1270669462002836</v>
      </c>
      <c r="L30" s="68">
        <f aca="true" t="shared" si="4" ref="L30:M33">IF(D30=0,"--",H30/D30)</f>
        <v>5.254685863830626</v>
      </c>
      <c r="M30" s="68">
        <f t="shared" si="4"/>
        <v>7.747801660967269</v>
      </c>
      <c r="N30" s="68">
        <f t="shared" si="0"/>
        <v>8.257690822499677</v>
      </c>
      <c r="O30" s="68">
        <f>IF(M30=0,"--",100*(N30/M30-1))</f>
        <v>6.581081755114937</v>
      </c>
    </row>
    <row r="31" spans="1:15" ht="25.5">
      <c r="A31" s="233"/>
      <c r="B31" s="108" t="s">
        <v>320</v>
      </c>
      <c r="C31" s="107" t="s">
        <v>316</v>
      </c>
      <c r="D31" s="110">
        <v>710924</v>
      </c>
      <c r="E31" s="110">
        <v>43388</v>
      </c>
      <c r="F31" s="110">
        <v>0</v>
      </c>
      <c r="G31" s="68">
        <f>IF(E31=0,"--",100*(F31/E31-1))</f>
        <v>-100</v>
      </c>
      <c r="H31" s="110">
        <v>4056649</v>
      </c>
      <c r="I31" s="110">
        <v>339402</v>
      </c>
      <c r="J31" s="111">
        <v>0</v>
      </c>
      <c r="K31" s="68">
        <f>IF(I31=0,"--",100*(J31/I31-1))</f>
        <v>-100</v>
      </c>
      <c r="L31" s="68">
        <f t="shared" si="4"/>
        <v>5.706164090676359</v>
      </c>
      <c r="M31" s="68">
        <f t="shared" si="4"/>
        <v>7.822485479856182</v>
      </c>
      <c r="N31" s="68" t="str">
        <f t="shared" si="0"/>
        <v>--</v>
      </c>
      <c r="O31" s="68" t="e">
        <f>IF(M31=0,"--",100*(N31/M31-1))</f>
        <v>#VALUE!</v>
      </c>
    </row>
    <row r="32" spans="1:15" ht="12.75">
      <c r="A32" s="233"/>
      <c r="B32" s="74" t="s">
        <v>319</v>
      </c>
      <c r="C32" s="107" t="s">
        <v>317</v>
      </c>
      <c r="D32" s="110">
        <v>486090</v>
      </c>
      <c r="E32" s="110">
        <v>13804</v>
      </c>
      <c r="F32" s="110">
        <v>0</v>
      </c>
      <c r="G32" s="68">
        <f>IF(E32=0,"--",100*(F32/E32-1))</f>
        <v>-100</v>
      </c>
      <c r="H32" s="110">
        <v>2228314</v>
      </c>
      <c r="I32" s="110">
        <v>100209</v>
      </c>
      <c r="J32" s="111">
        <v>0</v>
      </c>
      <c r="K32" s="68">
        <f>IF(I32=0,"--",100*(J32/I32-1))</f>
        <v>-100</v>
      </c>
      <c r="L32" s="68">
        <f t="shared" si="4"/>
        <v>4.584159312061552</v>
      </c>
      <c r="M32" s="68">
        <f t="shared" si="4"/>
        <v>7.259417560127499</v>
      </c>
      <c r="N32" s="68" t="str">
        <f t="shared" si="0"/>
        <v>--</v>
      </c>
      <c r="O32" s="68" t="e">
        <f>IF(M32=0,"--",100*(N32/M32-1))</f>
        <v>#VALUE!</v>
      </c>
    </row>
    <row r="33" spans="1:15" ht="25.5">
      <c r="A33" s="233"/>
      <c r="B33" s="108" t="s">
        <v>321</v>
      </c>
      <c r="C33" s="107" t="s">
        <v>318</v>
      </c>
      <c r="D33" s="110">
        <v>524</v>
      </c>
      <c r="E33" s="110">
        <v>124</v>
      </c>
      <c r="F33" s="110">
        <v>0</v>
      </c>
      <c r="G33" s="68">
        <f>IF(E33=0,"--",100*(F33/E33-1))</f>
        <v>-100</v>
      </c>
      <c r="H33" s="110">
        <v>7723</v>
      </c>
      <c r="I33" s="110">
        <v>4462</v>
      </c>
      <c r="J33" s="111">
        <v>0</v>
      </c>
      <c r="K33" s="68">
        <f>IF(I33=0,"--",100*(J33/I33-1))</f>
        <v>-100</v>
      </c>
      <c r="L33" s="68">
        <f t="shared" si="4"/>
        <v>14.738549618320612</v>
      </c>
      <c r="M33" s="68">
        <f t="shared" si="4"/>
        <v>35.983870967741936</v>
      </c>
      <c r="N33" s="68" t="str">
        <f t="shared" si="0"/>
        <v>--</v>
      </c>
      <c r="O33" s="68" t="s">
        <v>190</v>
      </c>
    </row>
    <row r="34" spans="1:15" ht="25.5">
      <c r="A34" s="233"/>
      <c r="B34" s="108" t="s">
        <v>322</v>
      </c>
      <c r="C34" s="107" t="s">
        <v>313</v>
      </c>
      <c r="D34" s="110" t="s">
        <v>190</v>
      </c>
      <c r="E34" s="110" t="s">
        <v>190</v>
      </c>
      <c r="F34" s="110">
        <v>1160</v>
      </c>
      <c r="G34" s="68" t="s">
        <v>190</v>
      </c>
      <c r="H34" s="110" t="s">
        <v>190</v>
      </c>
      <c r="I34" s="110" t="s">
        <v>190</v>
      </c>
      <c r="J34" s="111">
        <v>8402</v>
      </c>
      <c r="K34" s="68" t="s">
        <v>190</v>
      </c>
      <c r="L34" s="68" t="s">
        <v>190</v>
      </c>
      <c r="M34" s="68" t="s">
        <v>190</v>
      </c>
      <c r="N34" s="68">
        <f t="shared" si="0"/>
        <v>7.243103448275862</v>
      </c>
      <c r="O34" s="68" t="s">
        <v>190</v>
      </c>
    </row>
    <row r="35" spans="1:15" ht="30.75" customHeight="1">
      <c r="A35" s="233"/>
      <c r="B35" s="109" t="s">
        <v>323</v>
      </c>
      <c r="C35" s="107" t="s">
        <v>314</v>
      </c>
      <c r="D35" s="110" t="s">
        <v>190</v>
      </c>
      <c r="E35" s="110" t="s">
        <v>190</v>
      </c>
      <c r="F35" s="110">
        <v>49251</v>
      </c>
      <c r="G35" s="68" t="s">
        <v>190</v>
      </c>
      <c r="H35" s="111" t="s">
        <v>190</v>
      </c>
      <c r="I35" s="111" t="s">
        <v>190</v>
      </c>
      <c r="J35" s="111">
        <v>406560</v>
      </c>
      <c r="K35" s="68" t="s">
        <v>190</v>
      </c>
      <c r="L35" s="68" t="s">
        <v>190</v>
      </c>
      <c r="M35" s="68" t="s">
        <v>190</v>
      </c>
      <c r="N35" s="68">
        <f t="shared" si="0"/>
        <v>8.254857769385394</v>
      </c>
      <c r="O35" s="68" t="s">
        <v>190</v>
      </c>
    </row>
    <row r="36" spans="1:15" ht="51">
      <c r="A36" s="233"/>
      <c r="B36" s="167" t="s">
        <v>476</v>
      </c>
      <c r="C36" s="107" t="s">
        <v>315</v>
      </c>
      <c r="D36" s="110" t="s">
        <v>190</v>
      </c>
      <c r="E36" s="110" t="s">
        <v>190</v>
      </c>
      <c r="F36" s="110">
        <v>3972</v>
      </c>
      <c r="G36" s="68" t="s">
        <v>190</v>
      </c>
      <c r="H36" s="111" t="s">
        <v>190</v>
      </c>
      <c r="I36" s="111" t="s">
        <v>190</v>
      </c>
      <c r="J36" s="111">
        <v>34116</v>
      </c>
      <c r="K36" s="68" t="s">
        <v>190</v>
      </c>
      <c r="L36" s="68" t="s">
        <v>190</v>
      </c>
      <c r="M36" s="68" t="s">
        <v>190</v>
      </c>
      <c r="N36" s="68">
        <f t="shared" si="0"/>
        <v>8.589123867069487</v>
      </c>
      <c r="O36" s="68" t="s">
        <v>190</v>
      </c>
    </row>
    <row r="37" spans="1:15" ht="12.75">
      <c r="A37" s="235" t="s">
        <v>342</v>
      </c>
      <c r="B37" s="74" t="s">
        <v>41</v>
      </c>
      <c r="C37" s="98" t="s">
        <v>340</v>
      </c>
      <c r="D37" s="77">
        <v>121009</v>
      </c>
      <c r="E37" s="77">
        <v>63928</v>
      </c>
      <c r="F37" s="77">
        <f>SUM(F38:F39)</f>
        <v>39602</v>
      </c>
      <c r="G37" s="68">
        <f>IF(E37=0,"--",100*(F37/E37-1))</f>
        <v>-38.05218370667001</v>
      </c>
      <c r="H37" s="77">
        <v>1160487</v>
      </c>
      <c r="I37" s="77">
        <v>640170</v>
      </c>
      <c r="J37" s="77">
        <f>SUM(J38:J39)</f>
        <v>373146</v>
      </c>
      <c r="K37" s="68">
        <f>IF(I37=0,"--",100*(J37/I37-1))</f>
        <v>-41.7114204039552</v>
      </c>
      <c r="L37" s="68">
        <f>IF(D37=0,"--",H37/D37)</f>
        <v>9.590088340536655</v>
      </c>
      <c r="M37" s="68">
        <f>IF(E37=0,"--",I37/E37)</f>
        <v>10.01392191215117</v>
      </c>
      <c r="N37" s="68">
        <f>IF(F37=0,"--",J37/F37)</f>
        <v>9.422402908943992</v>
      </c>
      <c r="O37" s="68">
        <f>IF(M37=0,"--",100*(N37/M37-1))</f>
        <v>-5.906966405334291</v>
      </c>
    </row>
    <row r="38" spans="1:15" ht="12.75">
      <c r="A38" s="235"/>
      <c r="B38" s="74" t="s">
        <v>157</v>
      </c>
      <c r="C38" s="98">
        <v>7129031</v>
      </c>
      <c r="D38" s="77" t="s">
        <v>190</v>
      </c>
      <c r="E38" s="77" t="s">
        <v>190</v>
      </c>
      <c r="F38" s="77">
        <v>55</v>
      </c>
      <c r="G38" s="68" t="s">
        <v>190</v>
      </c>
      <c r="H38" s="77" t="s">
        <v>190</v>
      </c>
      <c r="I38" s="77" t="s">
        <v>190</v>
      </c>
      <c r="J38" s="77">
        <v>2458</v>
      </c>
      <c r="K38" s="68" t="s">
        <v>190</v>
      </c>
      <c r="L38" s="68" t="s">
        <v>190</v>
      </c>
      <c r="M38" s="68" t="s">
        <v>190</v>
      </c>
      <c r="N38" s="68">
        <f>IF(F38=0,"--",J38/F38)</f>
        <v>44.69090909090909</v>
      </c>
      <c r="O38" s="68" t="s">
        <v>190</v>
      </c>
    </row>
    <row r="39" spans="1:15" ht="12.75">
      <c r="A39" s="235"/>
      <c r="B39" s="126" t="s">
        <v>164</v>
      </c>
      <c r="C39" s="98" t="s">
        <v>341</v>
      </c>
      <c r="D39" s="77" t="s">
        <v>190</v>
      </c>
      <c r="E39" s="77" t="s">
        <v>190</v>
      </c>
      <c r="F39" s="77">
        <v>39547</v>
      </c>
      <c r="G39" s="68" t="s">
        <v>190</v>
      </c>
      <c r="H39" s="116" t="s">
        <v>190</v>
      </c>
      <c r="I39" s="116" t="s">
        <v>190</v>
      </c>
      <c r="J39" s="77">
        <v>370688</v>
      </c>
      <c r="K39" s="68" t="s">
        <v>190</v>
      </c>
      <c r="L39" s="68" t="s">
        <v>190</v>
      </c>
      <c r="M39" s="68" t="s">
        <v>190</v>
      </c>
      <c r="N39" s="68">
        <f>IF(F39=0,"--",J39/F39)</f>
        <v>9.373353225276254</v>
      </c>
      <c r="O39" s="68" t="s">
        <v>190</v>
      </c>
    </row>
    <row r="40" spans="1:15" ht="12.75">
      <c r="A40" s="235" t="s">
        <v>50</v>
      </c>
      <c r="B40" s="74" t="s">
        <v>157</v>
      </c>
      <c r="C40" s="98" t="s">
        <v>330</v>
      </c>
      <c r="D40" s="77" t="s">
        <v>190</v>
      </c>
      <c r="E40" s="77" t="s">
        <v>190</v>
      </c>
      <c r="F40" s="77">
        <v>20</v>
      </c>
      <c r="G40" s="69" t="s">
        <v>190</v>
      </c>
      <c r="H40" s="77" t="s">
        <v>190</v>
      </c>
      <c r="I40" s="77" t="s">
        <v>190</v>
      </c>
      <c r="J40" s="77">
        <v>586</v>
      </c>
      <c r="K40" s="69" t="s">
        <v>190</v>
      </c>
      <c r="L40" s="69" t="s">
        <v>190</v>
      </c>
      <c r="M40" s="69" t="s">
        <v>190</v>
      </c>
      <c r="N40" s="69">
        <f t="shared" si="0"/>
        <v>29.3</v>
      </c>
      <c r="O40" s="69" t="s">
        <v>190</v>
      </c>
    </row>
    <row r="41" spans="1:15" ht="12.75">
      <c r="A41" s="235"/>
      <c r="B41" s="74" t="s">
        <v>164</v>
      </c>
      <c r="C41" s="98" t="s">
        <v>331</v>
      </c>
      <c r="D41" s="77" t="s">
        <v>190</v>
      </c>
      <c r="E41" s="77" t="s">
        <v>190</v>
      </c>
      <c r="F41" s="77">
        <v>19755</v>
      </c>
      <c r="G41" s="69" t="s">
        <v>190</v>
      </c>
      <c r="H41" s="77" t="s">
        <v>190</v>
      </c>
      <c r="I41" s="77" t="s">
        <v>190</v>
      </c>
      <c r="J41" s="77">
        <v>238662</v>
      </c>
      <c r="K41" s="69" t="s">
        <v>190</v>
      </c>
      <c r="L41" s="69" t="s">
        <v>190</v>
      </c>
      <c r="M41" s="69" t="s">
        <v>190</v>
      </c>
      <c r="N41" s="69">
        <f t="shared" si="0"/>
        <v>12.081093394077449</v>
      </c>
      <c r="O41" s="69" t="s">
        <v>190</v>
      </c>
    </row>
    <row r="42" spans="1:15" ht="15" customHeight="1">
      <c r="A42" s="228" t="s">
        <v>89</v>
      </c>
      <c r="B42" s="228"/>
      <c r="C42" s="98" t="s">
        <v>336</v>
      </c>
      <c r="D42" s="77">
        <v>244090</v>
      </c>
      <c r="E42" s="77">
        <v>78020</v>
      </c>
      <c r="F42" s="77">
        <v>77395</v>
      </c>
      <c r="G42" s="69">
        <f>IF(E42=0,"--",100*(F42/E42-1))</f>
        <v>-0.8010766470135877</v>
      </c>
      <c r="H42" s="77">
        <v>576540</v>
      </c>
      <c r="I42" s="77">
        <v>202887</v>
      </c>
      <c r="J42" s="77">
        <v>205393</v>
      </c>
      <c r="K42" s="69">
        <f>IF(I42=0,"--",100*(J42/I42-1))</f>
        <v>1.235170316481593</v>
      </c>
      <c r="L42" s="69">
        <f aca="true" t="shared" si="5" ref="L42:N43">IF(D42=0,"--",H42/D42)</f>
        <v>2.3619976238272766</v>
      </c>
      <c r="M42" s="69">
        <f t="shared" si="5"/>
        <v>2.6004486029223277</v>
      </c>
      <c r="N42" s="69">
        <f t="shared" si="5"/>
        <v>2.6538277666515926</v>
      </c>
      <c r="O42" s="69">
        <f>IF(M42=0,"--",100*(N42/M42-1))</f>
        <v>2.0526905884345803</v>
      </c>
    </row>
    <row r="43" spans="1:15" ht="15" customHeight="1">
      <c r="A43" s="228" t="s">
        <v>348</v>
      </c>
      <c r="B43" s="228"/>
      <c r="C43" s="117" t="s">
        <v>349</v>
      </c>
      <c r="D43" s="77">
        <v>633445</v>
      </c>
      <c r="E43" s="77">
        <v>66600</v>
      </c>
      <c r="F43" s="77">
        <v>80500</v>
      </c>
      <c r="G43" s="69">
        <f>IF(E43=0,"--",100*(F43/E43-1))</f>
        <v>20.870870870870874</v>
      </c>
      <c r="H43" s="77">
        <v>2037860</v>
      </c>
      <c r="I43" s="77">
        <v>193790</v>
      </c>
      <c r="J43" s="77">
        <v>179785</v>
      </c>
      <c r="K43" s="69">
        <f>IF(I43=0,"--",100*(J43/I43-1))</f>
        <v>-7.22689509262604</v>
      </c>
      <c r="L43" s="69">
        <f t="shared" si="5"/>
        <v>3.2171064575456434</v>
      </c>
      <c r="M43" s="69">
        <f t="shared" si="5"/>
        <v>2.9097597597597598</v>
      </c>
      <c r="N43" s="69">
        <f t="shared" si="5"/>
        <v>2.233354037267081</v>
      </c>
      <c r="O43" s="69">
        <f>IF(M43=0,"--",100*(N43/M43-1))</f>
        <v>-23.246102026942783</v>
      </c>
    </row>
    <row r="44" spans="1:15" ht="12.75">
      <c r="A44" s="233" t="s">
        <v>107</v>
      </c>
      <c r="B44" s="126" t="s">
        <v>41</v>
      </c>
      <c r="C44" s="98" t="s">
        <v>333</v>
      </c>
      <c r="D44" s="77">
        <v>307319</v>
      </c>
      <c r="E44" s="77">
        <v>114651</v>
      </c>
      <c r="F44" s="77">
        <f>SUM(F45:F46)</f>
        <v>27285</v>
      </c>
      <c r="G44" s="69">
        <f>IF(E44=0,"--",100*(F44/E44-1))</f>
        <v>-76.20169034722768</v>
      </c>
      <c r="H44" s="77">
        <v>4139127</v>
      </c>
      <c r="I44" s="77">
        <v>2136181</v>
      </c>
      <c r="J44" s="77">
        <f>SUM(J45:J46)</f>
        <v>199462</v>
      </c>
      <c r="K44" s="69">
        <f>IF(I44=0,"--",100*(J44/I44-1))</f>
        <v>-90.66268260976013</v>
      </c>
      <c r="L44" s="69">
        <f>IF(D44=0,"--",H44/D44)</f>
        <v>13.468503411764322</v>
      </c>
      <c r="M44" s="69">
        <f>IF(E44=0,"--",I44/E44)</f>
        <v>18.632031120531003</v>
      </c>
      <c r="N44" s="69">
        <f t="shared" si="0"/>
        <v>7.310317024005864</v>
      </c>
      <c r="O44" s="69">
        <f>IF(M44=0,"--",100*(N44/M44-1))</f>
        <v>-60.764787388367544</v>
      </c>
    </row>
    <row r="45" spans="1:15" ht="12.75">
      <c r="A45" s="233"/>
      <c r="B45" s="126" t="s">
        <v>157</v>
      </c>
      <c r="C45" s="98" t="s">
        <v>334</v>
      </c>
      <c r="D45" s="77" t="s">
        <v>190</v>
      </c>
      <c r="E45" s="77" t="s">
        <v>190</v>
      </c>
      <c r="F45" s="77">
        <v>600</v>
      </c>
      <c r="G45" s="69" t="s">
        <v>190</v>
      </c>
      <c r="H45" s="77" t="s">
        <v>190</v>
      </c>
      <c r="I45" s="77" t="s">
        <v>190</v>
      </c>
      <c r="J45" s="77">
        <v>30517</v>
      </c>
      <c r="K45" s="69" t="s">
        <v>190</v>
      </c>
      <c r="L45" s="69" t="s">
        <v>190</v>
      </c>
      <c r="M45" s="69" t="s">
        <v>190</v>
      </c>
      <c r="N45" s="69">
        <f t="shared" si="0"/>
        <v>50.861666666666665</v>
      </c>
      <c r="O45" s="69" t="s">
        <v>190</v>
      </c>
    </row>
    <row r="46" spans="1:15" ht="12.75">
      <c r="A46" s="233"/>
      <c r="B46" s="126" t="s">
        <v>167</v>
      </c>
      <c r="C46" s="98" t="s">
        <v>335</v>
      </c>
      <c r="D46" s="77" t="s">
        <v>190</v>
      </c>
      <c r="E46" s="77" t="s">
        <v>190</v>
      </c>
      <c r="F46" s="77">
        <v>26685</v>
      </c>
      <c r="G46" s="69" t="s">
        <v>190</v>
      </c>
      <c r="H46" s="77" t="s">
        <v>190</v>
      </c>
      <c r="I46" s="77" t="s">
        <v>190</v>
      </c>
      <c r="J46" s="77">
        <v>168945</v>
      </c>
      <c r="K46" s="69" t="s">
        <v>190</v>
      </c>
      <c r="L46" s="69" t="s">
        <v>190</v>
      </c>
      <c r="M46" s="69" t="s">
        <v>190</v>
      </c>
      <c r="N46" s="69">
        <f t="shared" si="0"/>
        <v>6.331084879145587</v>
      </c>
      <c r="O46" s="69" t="s">
        <v>190</v>
      </c>
    </row>
    <row r="47" spans="1:15" ht="12.75">
      <c r="A47" s="249" t="s">
        <v>332</v>
      </c>
      <c r="B47" s="249"/>
      <c r="C47" s="98">
        <v>8135000</v>
      </c>
      <c r="D47" s="77">
        <v>10232</v>
      </c>
      <c r="E47" s="77">
        <v>3251</v>
      </c>
      <c r="F47" s="77">
        <v>11373</v>
      </c>
      <c r="G47" s="68">
        <f>IF(E47=0,"--",100*(F47/E47-1))</f>
        <v>249.83082128575825</v>
      </c>
      <c r="H47" s="77">
        <v>375039</v>
      </c>
      <c r="I47" s="77">
        <v>102776</v>
      </c>
      <c r="J47" s="77">
        <v>161985</v>
      </c>
      <c r="K47" s="68">
        <f>IF(I47=0,"--",100*(J47/I47-1))</f>
        <v>57.609753249785946</v>
      </c>
      <c r="L47" s="68">
        <f>IF(D47=0,"--",H47/D47)</f>
        <v>36.653537920250194</v>
      </c>
      <c r="M47" s="68">
        <f>IF(E47=0,"--",I47/E47)</f>
        <v>31.613657336204245</v>
      </c>
      <c r="N47" s="68">
        <f>IF(F47=0,"--",J47/F47)</f>
        <v>14.24294381429702</v>
      </c>
      <c r="O47" s="68">
        <f>IF(M47=0,"--",100*(N47/M47-1))</f>
        <v>-54.94686469576593</v>
      </c>
    </row>
    <row r="48" spans="1:15" ht="15" customHeight="1">
      <c r="A48" s="228" t="s">
        <v>90</v>
      </c>
      <c r="B48" s="228"/>
      <c r="C48" s="98" t="s">
        <v>337</v>
      </c>
      <c r="D48" s="77">
        <v>148284</v>
      </c>
      <c r="E48" s="77">
        <v>63349</v>
      </c>
      <c r="F48" s="77">
        <v>48393</v>
      </c>
      <c r="G48" s="68">
        <f>IF(E48=0,"--",100*(F48/E48-1))</f>
        <v>-23.608896746594265</v>
      </c>
      <c r="H48" s="77">
        <v>448404</v>
      </c>
      <c r="I48" s="77">
        <v>191336</v>
      </c>
      <c r="J48" s="77">
        <v>129448</v>
      </c>
      <c r="K48" s="68">
        <f>IF(I48=0,"--",100*(J48/I48-1))</f>
        <v>-32.345193795208424</v>
      </c>
      <c r="L48" s="68">
        <f>IF(D48=0,"--",H48/D48)</f>
        <v>3.023954034150684</v>
      </c>
      <c r="M48" s="68">
        <f>IF(E48=0,"--",I48/E48)</f>
        <v>3.020347598225702</v>
      </c>
      <c r="N48" s="68">
        <f t="shared" si="0"/>
        <v>2.674932324923026</v>
      </c>
      <c r="O48" s="68">
        <f>IF(M48=0,"--",100*(N48/M48-1))</f>
        <v>-11.436275530193596</v>
      </c>
    </row>
    <row r="49" spans="1:15" ht="15" customHeight="1">
      <c r="A49" s="228" t="s">
        <v>339</v>
      </c>
      <c r="B49" s="228"/>
      <c r="C49" s="98" t="s">
        <v>338</v>
      </c>
      <c r="D49" s="77" t="s">
        <v>190</v>
      </c>
      <c r="E49" s="77" t="s">
        <v>190</v>
      </c>
      <c r="F49" s="77">
        <v>46311</v>
      </c>
      <c r="G49" s="69" t="s">
        <v>190</v>
      </c>
      <c r="H49" s="77" t="s">
        <v>190</v>
      </c>
      <c r="I49" s="77" t="s">
        <v>190</v>
      </c>
      <c r="J49" s="77">
        <v>99648</v>
      </c>
      <c r="K49" s="69" t="s">
        <v>190</v>
      </c>
      <c r="L49" s="69" t="s">
        <v>190</v>
      </c>
      <c r="M49" s="69" t="s">
        <v>190</v>
      </c>
      <c r="N49" s="69">
        <f t="shared" si="0"/>
        <v>2.151713415819136</v>
      </c>
      <c r="O49" s="69" t="s">
        <v>190</v>
      </c>
    </row>
    <row r="50" spans="1:15" ht="12.75">
      <c r="A50" s="228" t="s">
        <v>62</v>
      </c>
      <c r="B50" s="228"/>
      <c r="C50" s="117" t="s">
        <v>343</v>
      </c>
      <c r="D50" s="77">
        <v>164349</v>
      </c>
      <c r="E50" s="77">
        <v>51205</v>
      </c>
      <c r="F50" s="77">
        <v>23600</v>
      </c>
      <c r="G50" s="69">
        <f>IF(E50=0,"--",100*(F50/E50-1))</f>
        <v>-53.910750903232106</v>
      </c>
      <c r="H50" s="77">
        <v>1116757</v>
      </c>
      <c r="I50" s="77">
        <v>222648</v>
      </c>
      <c r="J50" s="77">
        <v>61466</v>
      </c>
      <c r="K50" s="69">
        <f>IF(I50=0,"--",100*(J50/I50-1))</f>
        <v>-72.39319463907154</v>
      </c>
      <c r="L50" s="69">
        <f>IF(D50=0,"--",H50/D50)</f>
        <v>6.795033739176995</v>
      </c>
      <c r="M50" s="69">
        <f>IF(E50=0,"--",I50/E50)</f>
        <v>4.348169124108974</v>
      </c>
      <c r="N50" s="69">
        <f t="shared" si="0"/>
        <v>2.604491525423729</v>
      </c>
      <c r="O50" s="69">
        <f>IF(M50=0,"--",100*(N50/M50-1))</f>
        <v>-40.10142082600247</v>
      </c>
    </row>
    <row r="51" spans="1:15" ht="12.75">
      <c r="A51" s="233" t="s">
        <v>49</v>
      </c>
      <c r="B51" s="126" t="s">
        <v>155</v>
      </c>
      <c r="C51" s="117" t="s">
        <v>344</v>
      </c>
      <c r="D51" s="77" t="s">
        <v>190</v>
      </c>
      <c r="E51" s="77" t="s">
        <v>190</v>
      </c>
      <c r="F51" s="77">
        <v>20</v>
      </c>
      <c r="G51" s="69" t="s">
        <v>190</v>
      </c>
      <c r="H51" s="77" t="s">
        <v>190</v>
      </c>
      <c r="I51" s="77" t="s">
        <v>190</v>
      </c>
      <c r="J51" s="77">
        <v>607</v>
      </c>
      <c r="K51" s="69" t="s">
        <v>190</v>
      </c>
      <c r="L51" s="69" t="s">
        <v>190</v>
      </c>
      <c r="M51" s="69" t="s">
        <v>190</v>
      </c>
      <c r="N51" s="69">
        <f t="shared" si="0"/>
        <v>30.35</v>
      </c>
      <c r="O51" s="69" t="s">
        <v>190</v>
      </c>
    </row>
    <row r="52" spans="1:15" ht="12.75">
      <c r="A52" s="233"/>
      <c r="B52" s="126" t="s">
        <v>156</v>
      </c>
      <c r="C52" s="117" t="s">
        <v>345</v>
      </c>
      <c r="D52" s="77" t="s">
        <v>190</v>
      </c>
      <c r="E52" s="77" t="s">
        <v>190</v>
      </c>
      <c r="F52" s="77">
        <v>2860</v>
      </c>
      <c r="G52" s="69" t="s">
        <v>190</v>
      </c>
      <c r="H52" s="77" t="s">
        <v>190</v>
      </c>
      <c r="I52" s="77" t="s">
        <v>190</v>
      </c>
      <c r="J52" s="77">
        <v>52653</v>
      </c>
      <c r="K52" s="69" t="s">
        <v>190</v>
      </c>
      <c r="L52" s="69" t="s">
        <v>190</v>
      </c>
      <c r="M52" s="69" t="s">
        <v>190</v>
      </c>
      <c r="N52" s="69">
        <f t="shared" si="0"/>
        <v>18.41013986013986</v>
      </c>
      <c r="O52" s="69" t="s">
        <v>190</v>
      </c>
    </row>
    <row r="53" spans="1:15" ht="15" customHeight="1">
      <c r="A53" s="228" t="s">
        <v>346</v>
      </c>
      <c r="B53" s="228"/>
      <c r="C53" s="117" t="s">
        <v>347</v>
      </c>
      <c r="D53" s="77" t="s">
        <v>190</v>
      </c>
      <c r="E53" s="77" t="s">
        <v>190</v>
      </c>
      <c r="F53" s="77">
        <v>2025</v>
      </c>
      <c r="G53" s="69" t="s">
        <v>190</v>
      </c>
      <c r="H53" s="77" t="s">
        <v>190</v>
      </c>
      <c r="I53" s="77" t="s">
        <v>190</v>
      </c>
      <c r="J53" s="77">
        <v>40721</v>
      </c>
      <c r="K53" s="69" t="s">
        <v>190</v>
      </c>
      <c r="L53" s="69" t="s">
        <v>190</v>
      </c>
      <c r="M53" s="69" t="s">
        <v>190</v>
      </c>
      <c r="N53" s="69">
        <f t="shared" si="0"/>
        <v>20.109135802469137</v>
      </c>
      <c r="O53" s="69" t="s">
        <v>190</v>
      </c>
    </row>
    <row r="54" spans="1:15" ht="15" customHeight="1">
      <c r="A54" s="228" t="s">
        <v>350</v>
      </c>
      <c r="B54" s="228"/>
      <c r="C54" s="117" t="s">
        <v>351</v>
      </c>
      <c r="D54" s="77">
        <v>15720</v>
      </c>
      <c r="E54" s="77">
        <v>6570</v>
      </c>
      <c r="F54" s="77">
        <v>3991</v>
      </c>
      <c r="G54" s="69">
        <f aca="true" t="shared" si="6" ref="G54:G61">IF(E54=0,"--",100*(F54/E54-1))</f>
        <v>-39.25418569254185</v>
      </c>
      <c r="H54" s="77">
        <v>62530</v>
      </c>
      <c r="I54" s="77">
        <v>24358</v>
      </c>
      <c r="J54" s="77">
        <v>16972</v>
      </c>
      <c r="K54" s="69">
        <f aca="true" t="shared" si="7" ref="K54:K61">IF(I54=0,"--",100*(J54/I54-1))</f>
        <v>-30.3226865916742</v>
      </c>
      <c r="L54" s="69">
        <f aca="true" t="shared" si="8" ref="L54:M61">IF(D54=0,"--",H54/D54)</f>
        <v>3.977735368956743</v>
      </c>
      <c r="M54" s="69">
        <f t="shared" si="8"/>
        <v>3.7074581430745814</v>
      </c>
      <c r="N54" s="69">
        <f t="shared" si="0"/>
        <v>4.25256827862691</v>
      </c>
      <c r="O54" s="69">
        <f>IF(M54=0,"--",100*(N54/M54-1))</f>
        <v>14.703069178827487</v>
      </c>
    </row>
    <row r="55" spans="1:15" ht="12.75">
      <c r="A55" s="228" t="s">
        <v>92</v>
      </c>
      <c r="B55" s="228"/>
      <c r="C55" s="116" t="s">
        <v>352</v>
      </c>
      <c r="D55" s="77">
        <v>7658</v>
      </c>
      <c r="E55" s="77">
        <v>2194</v>
      </c>
      <c r="F55" s="77">
        <v>2570</v>
      </c>
      <c r="G55" s="69">
        <f t="shared" si="6"/>
        <v>17.137648131267103</v>
      </c>
      <c r="H55" s="77">
        <v>49974</v>
      </c>
      <c r="I55" s="77">
        <v>11808</v>
      </c>
      <c r="J55" s="77">
        <v>16855</v>
      </c>
      <c r="K55" s="69">
        <f t="shared" si="7"/>
        <v>42.74220867208671</v>
      </c>
      <c r="L55" s="69">
        <f t="shared" si="8"/>
        <v>6.525724732306085</v>
      </c>
      <c r="M55" s="69">
        <f t="shared" si="8"/>
        <v>5.381950774840474</v>
      </c>
      <c r="N55" s="69">
        <f t="shared" si="0"/>
        <v>6.558365758754864</v>
      </c>
      <c r="O55" s="69">
        <f>IF(M55=0,"--",100*(N55/M55-1))</f>
        <v>21.858523667921492</v>
      </c>
    </row>
    <row r="56" spans="1:15" ht="15" customHeight="1">
      <c r="A56" s="228" t="s">
        <v>91</v>
      </c>
      <c r="B56" s="228"/>
      <c r="C56" s="117" t="s">
        <v>353</v>
      </c>
      <c r="D56" s="77">
        <v>6652</v>
      </c>
      <c r="E56" s="77">
        <v>755</v>
      </c>
      <c r="F56" s="77">
        <v>2802</v>
      </c>
      <c r="G56" s="69">
        <f t="shared" si="6"/>
        <v>271.1258278145695</v>
      </c>
      <c r="H56" s="77">
        <v>32995</v>
      </c>
      <c r="I56" s="77">
        <v>4121</v>
      </c>
      <c r="J56" s="77">
        <v>13260</v>
      </c>
      <c r="K56" s="69">
        <f t="shared" si="7"/>
        <v>221.7665615141956</v>
      </c>
      <c r="L56" s="69">
        <f t="shared" si="8"/>
        <v>4.9601623571858084</v>
      </c>
      <c r="M56" s="69">
        <f t="shared" si="8"/>
        <v>5.458278145695364</v>
      </c>
      <c r="N56" s="69">
        <f t="shared" si="0"/>
        <v>4.732334047109208</v>
      </c>
      <c r="O56" s="69">
        <f>IF(M56=0,"--",100*(N56/M56-1))</f>
        <v>-13.299873681935159</v>
      </c>
    </row>
    <row r="57" spans="1:15" ht="15" customHeight="1">
      <c r="A57" s="228" t="s">
        <v>61</v>
      </c>
      <c r="B57" s="228"/>
      <c r="C57" s="117" t="s">
        <v>354</v>
      </c>
      <c r="D57" s="77">
        <v>9580</v>
      </c>
      <c r="E57" s="77">
        <v>5430</v>
      </c>
      <c r="F57" s="77">
        <v>0</v>
      </c>
      <c r="G57" s="68">
        <f t="shared" si="6"/>
        <v>-100</v>
      </c>
      <c r="H57" s="77">
        <v>73009</v>
      </c>
      <c r="I57" s="77">
        <v>35477</v>
      </c>
      <c r="J57" s="77">
        <v>0</v>
      </c>
      <c r="K57" s="69">
        <f t="shared" si="7"/>
        <v>-100</v>
      </c>
      <c r="L57" s="69">
        <f t="shared" si="8"/>
        <v>7.62098121085595</v>
      </c>
      <c r="M57" s="69">
        <f t="shared" si="8"/>
        <v>6.533517495395948</v>
      </c>
      <c r="N57" s="69" t="str">
        <f>IF(F57=0,"--",J57/F57)</f>
        <v>--</v>
      </c>
      <c r="O57" s="69" t="s">
        <v>190</v>
      </c>
    </row>
    <row r="58" spans="1:15" ht="15" customHeight="1">
      <c r="A58" s="228" t="s">
        <v>477</v>
      </c>
      <c r="B58" s="228"/>
      <c r="C58" s="104" t="s">
        <v>355</v>
      </c>
      <c r="D58" s="77">
        <v>6195</v>
      </c>
      <c r="E58" s="77">
        <v>0</v>
      </c>
      <c r="F58" s="118">
        <v>0</v>
      </c>
      <c r="G58" s="68" t="str">
        <f t="shared" si="6"/>
        <v>--</v>
      </c>
      <c r="H58" s="77">
        <v>66807</v>
      </c>
      <c r="I58" s="77">
        <v>0</v>
      </c>
      <c r="J58" s="77">
        <v>0</v>
      </c>
      <c r="K58" s="69" t="str">
        <f t="shared" si="7"/>
        <v>--</v>
      </c>
      <c r="L58" s="69">
        <f t="shared" si="8"/>
        <v>10.784019370460049</v>
      </c>
      <c r="M58" s="69" t="str">
        <f t="shared" si="8"/>
        <v>--</v>
      </c>
      <c r="N58" s="69" t="str">
        <f>IF(F58=0,"--",J58/F58)</f>
        <v>--</v>
      </c>
      <c r="O58" s="69" t="s">
        <v>190</v>
      </c>
    </row>
    <row r="59" spans="1:15" ht="15" customHeight="1">
      <c r="A59" s="228" t="s">
        <v>356</v>
      </c>
      <c r="B59" s="228"/>
      <c r="C59" s="98">
        <v>12119041</v>
      </c>
      <c r="D59" s="77">
        <v>285150</v>
      </c>
      <c r="E59" s="77">
        <v>105000</v>
      </c>
      <c r="F59" s="77">
        <v>0</v>
      </c>
      <c r="G59" s="68">
        <f t="shared" si="6"/>
        <v>-100</v>
      </c>
      <c r="H59" s="77">
        <v>262386</v>
      </c>
      <c r="I59" s="77">
        <v>148887</v>
      </c>
      <c r="J59" s="77">
        <v>0</v>
      </c>
      <c r="K59" s="69">
        <f t="shared" si="7"/>
        <v>-100</v>
      </c>
      <c r="L59" s="69">
        <f t="shared" si="8"/>
        <v>0.9201683324566018</v>
      </c>
      <c r="M59" s="69">
        <f t="shared" si="8"/>
        <v>1.4179714285714287</v>
      </c>
      <c r="N59" s="69" t="str">
        <f>IF(F59=0,"--",J59/F59)</f>
        <v>--</v>
      </c>
      <c r="O59" s="69" t="s">
        <v>190</v>
      </c>
    </row>
    <row r="60" spans="1:15" ht="15" customHeight="1">
      <c r="A60" s="228" t="s">
        <v>357</v>
      </c>
      <c r="B60" s="228"/>
      <c r="C60" s="98">
        <v>12119043</v>
      </c>
      <c r="D60" s="83">
        <v>242</v>
      </c>
      <c r="E60" s="83">
        <v>9</v>
      </c>
      <c r="F60" s="76">
        <v>0</v>
      </c>
      <c r="G60" s="68">
        <f t="shared" si="6"/>
        <v>-100</v>
      </c>
      <c r="H60" s="77">
        <v>6198</v>
      </c>
      <c r="I60" s="77">
        <v>246</v>
      </c>
      <c r="J60" s="77">
        <v>0</v>
      </c>
      <c r="K60" s="69">
        <f t="shared" si="7"/>
        <v>-100</v>
      </c>
      <c r="L60" s="69">
        <f t="shared" si="8"/>
        <v>25.611570247933884</v>
      </c>
      <c r="M60" s="69">
        <f t="shared" si="8"/>
        <v>27.333333333333332</v>
      </c>
      <c r="N60" s="69" t="str">
        <f>IF(F60=0,"--",J60/F60)</f>
        <v>--</v>
      </c>
      <c r="O60" s="69" t="s">
        <v>190</v>
      </c>
    </row>
    <row r="61" spans="1:15" ht="12.75">
      <c r="A61" s="246" t="s">
        <v>41</v>
      </c>
      <c r="B61" s="246"/>
      <c r="C61" s="228"/>
      <c r="D61" s="81">
        <f>SUM(D4,D7:D9,D12,D15:D17,D18,D21,D24:D27,D30,D37,D42:D44,D47:D60)</f>
        <v>144187949</v>
      </c>
      <c r="E61" s="81">
        <f>SUM(E4,E7:E9,E12,E15:E17,E18,E21,E24:E27,E30,E37,E42:E44,E47:E60)</f>
        <v>23811074</v>
      </c>
      <c r="F61" s="81">
        <f>SUM(F4,F7:F9,F12,F15:F17,F18,F21,F24:F27,F30,F37,F40:F44,F47:F60)</f>
        <v>28999208</v>
      </c>
      <c r="G61" s="175">
        <f t="shared" si="6"/>
        <v>21.78874417844403</v>
      </c>
      <c r="H61" s="81">
        <f>SUM(H4,H7:H9,H12,H15:H17,H18,H21,H24:H27,H30,H37,H42:H44,H47:H60)</f>
        <v>371152748</v>
      </c>
      <c r="I61" s="81">
        <f>SUM(I4,I7:I9,I12,I15:I18,I21,I24:I27,I30,I37,I42:I44,I47:I60)</f>
        <v>61610026</v>
      </c>
      <c r="J61" s="81">
        <f>SUM(J4,J7:J9,J12,J15:J17,J18,J21,J24:J27,J30,J37,J40:J44,J47:J60)</f>
        <v>71958848</v>
      </c>
      <c r="K61" s="68">
        <f t="shared" si="7"/>
        <v>16.79730178980934</v>
      </c>
      <c r="L61" s="68">
        <f t="shared" si="8"/>
        <v>2.5740899331330387</v>
      </c>
      <c r="M61" s="68">
        <f t="shared" si="8"/>
        <v>2.5874526281342876</v>
      </c>
      <c r="N61" s="68">
        <f t="shared" si="0"/>
        <v>2.4814073542974002</v>
      </c>
      <c r="O61" s="68">
        <f>IF(M61=0,"--",100*(N61/M61-1))</f>
        <v>-4.098443105153682</v>
      </c>
    </row>
    <row r="62" spans="1:15" ht="12.75">
      <c r="A62" s="226" t="s">
        <v>495</v>
      </c>
      <c r="B62" s="224"/>
      <c r="C62" s="224"/>
      <c r="D62" s="224"/>
      <c r="E62" s="224"/>
      <c r="F62" s="224"/>
      <c r="G62" s="224"/>
      <c r="H62" s="224"/>
      <c r="I62" s="224"/>
      <c r="J62" s="224"/>
      <c r="K62" s="224"/>
      <c r="L62" s="224"/>
      <c r="M62" s="224"/>
      <c r="N62" s="224"/>
      <c r="O62" s="225"/>
    </row>
  </sheetData>
  <sheetProtection/>
  <mergeCells count="36">
    <mergeCell ref="A50:B50"/>
    <mergeCell ref="A51:A52"/>
    <mergeCell ref="A58:B58"/>
    <mergeCell ref="A59:B59"/>
    <mergeCell ref="A60:B60"/>
    <mergeCell ref="A53:B53"/>
    <mergeCell ref="A54:B54"/>
    <mergeCell ref="A55:B55"/>
    <mergeCell ref="A56:B56"/>
    <mergeCell ref="A57:B57"/>
    <mergeCell ref="A47:B47"/>
    <mergeCell ref="A44:A46"/>
    <mergeCell ref="A42:B42"/>
    <mergeCell ref="A48:B48"/>
    <mergeCell ref="A49:B49"/>
    <mergeCell ref="A37:A39"/>
    <mergeCell ref="A43:B43"/>
    <mergeCell ref="A1:O1"/>
    <mergeCell ref="C2:C3"/>
    <mergeCell ref="D2:G2"/>
    <mergeCell ref="H2:K2"/>
    <mergeCell ref="L2:O2"/>
    <mergeCell ref="A24:A26"/>
    <mergeCell ref="A2:B3"/>
    <mergeCell ref="A7:A8"/>
    <mergeCell ref="A15:A17"/>
    <mergeCell ref="A61:C61"/>
    <mergeCell ref="A62:O62"/>
    <mergeCell ref="A4:A6"/>
    <mergeCell ref="A9:A11"/>
    <mergeCell ref="A12:A14"/>
    <mergeCell ref="A21:A23"/>
    <mergeCell ref="A18:A20"/>
    <mergeCell ref="A30:A36"/>
    <mergeCell ref="A27:A29"/>
    <mergeCell ref="A40:A41"/>
  </mergeCells>
  <printOptions/>
  <pageMargins left="0.7086614173228347" right="0.7086614173228347" top="0.7480314960629921" bottom="0.7480314960629921" header="0.31496062992125984" footer="0.31496062992125984"/>
  <pageSetup fitToHeight="2" fitToWidth="1" horizontalDpi="600" verticalDpi="600" orientation="landscape" scale="68" r:id="rId2"/>
  <headerFooter>
    <oddFooter>&amp;C&amp;P</oddFooter>
  </headerFooter>
  <ignoredErrors>
    <ignoredError sqref="F4:F59 F61 J61" formulaRange="1"/>
    <ignoredError sqref="G4" formula="1" formulaRange="1"/>
    <ignoredError sqref="C4:C7 C54:C58 C50:C53 C49 C48 C44:C46 C40:C41 C31:C36 C24:C26 C12:C14 C9:C11 C8 C15:C23 C27:C30 C37:C39 C42:C43 C47 C59" numberStoredAsText="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O22"/>
  <sheetViews>
    <sheetView zoomScale="90" zoomScaleNormal="90" zoomScalePageLayoutView="0" workbookViewId="0" topLeftCell="A1">
      <selection activeCell="O6" sqref="O6"/>
    </sheetView>
  </sheetViews>
  <sheetFormatPr defaultColWidth="11.421875" defaultRowHeight="15"/>
  <cols>
    <col min="1" max="1" width="29.421875" style="47" customWidth="1"/>
    <col min="2" max="2" width="36.7109375" style="47" customWidth="1"/>
    <col min="3" max="3" width="11.28125" style="64" customWidth="1"/>
    <col min="4" max="6" width="11.00390625" style="64" customWidth="1"/>
    <col min="7" max="7" width="12.28125" style="64" customWidth="1"/>
    <col min="8" max="10" width="11.00390625" style="64" customWidth="1"/>
    <col min="11" max="11" width="12.7109375" style="64" customWidth="1"/>
    <col min="12" max="12" width="7.421875" style="64" customWidth="1"/>
    <col min="13" max="13" width="8.8515625" style="64" customWidth="1"/>
    <col min="14" max="14" width="9.7109375" style="64" customWidth="1"/>
    <col min="15" max="15" width="9.28125" style="64" customWidth="1"/>
    <col min="16" max="16384" width="11.421875" style="64" customWidth="1"/>
  </cols>
  <sheetData>
    <row r="1" spans="1:15" ht="12.75">
      <c r="A1" s="200" t="s">
        <v>467</v>
      </c>
      <c r="B1" s="201"/>
      <c r="C1" s="201"/>
      <c r="D1" s="201"/>
      <c r="E1" s="201"/>
      <c r="F1" s="201"/>
      <c r="G1" s="201"/>
      <c r="H1" s="201"/>
      <c r="I1" s="201"/>
      <c r="J1" s="201"/>
      <c r="K1" s="201"/>
      <c r="L1" s="201"/>
      <c r="M1" s="201"/>
      <c r="N1" s="201"/>
      <c r="O1" s="202"/>
    </row>
    <row r="2" spans="1:15" ht="12.75">
      <c r="A2" s="235" t="s">
        <v>45</v>
      </c>
      <c r="B2" s="235"/>
      <c r="C2" s="250" t="s">
        <v>189</v>
      </c>
      <c r="D2" s="236" t="s">
        <v>34</v>
      </c>
      <c r="E2" s="236"/>
      <c r="F2" s="236"/>
      <c r="G2" s="236"/>
      <c r="H2" s="236" t="s">
        <v>35</v>
      </c>
      <c r="I2" s="236"/>
      <c r="J2" s="236"/>
      <c r="K2" s="236"/>
      <c r="L2" s="236" t="s">
        <v>47</v>
      </c>
      <c r="M2" s="236"/>
      <c r="N2" s="236"/>
      <c r="O2" s="236"/>
    </row>
    <row r="3" spans="1:15" ht="25.5">
      <c r="A3" s="235"/>
      <c r="B3" s="235"/>
      <c r="C3" s="250"/>
      <c r="D3" s="67">
        <v>2011</v>
      </c>
      <c r="E3" s="67" t="s">
        <v>486</v>
      </c>
      <c r="F3" s="67" t="s">
        <v>487</v>
      </c>
      <c r="G3" s="67" t="s">
        <v>151</v>
      </c>
      <c r="H3" s="67">
        <v>2011</v>
      </c>
      <c r="I3" s="67" t="s">
        <v>486</v>
      </c>
      <c r="J3" s="67" t="s">
        <v>487</v>
      </c>
      <c r="K3" s="67" t="s">
        <v>151</v>
      </c>
      <c r="L3" s="67">
        <v>2011</v>
      </c>
      <c r="M3" s="67" t="s">
        <v>486</v>
      </c>
      <c r="N3" s="67" t="s">
        <v>487</v>
      </c>
      <c r="O3" s="67" t="s">
        <v>151</v>
      </c>
    </row>
    <row r="4" spans="1:15" ht="12.75">
      <c r="A4" s="211" t="s">
        <v>358</v>
      </c>
      <c r="B4" s="43" t="s">
        <v>41</v>
      </c>
      <c r="C4" s="74">
        <v>15091000</v>
      </c>
      <c r="D4" s="77">
        <v>6649985</v>
      </c>
      <c r="E4" s="77">
        <v>693045</v>
      </c>
      <c r="F4" s="77">
        <f>SUM(F5:F8)</f>
        <v>1480000</v>
      </c>
      <c r="G4" s="69">
        <f>IF(E4=0,"--",100*(F4/E4-1))</f>
        <v>113.55034665858636</v>
      </c>
      <c r="H4" s="77">
        <v>24119402</v>
      </c>
      <c r="I4" s="77">
        <v>3109659</v>
      </c>
      <c r="J4" s="77">
        <f>SUM(J5:J8)</f>
        <v>5867463</v>
      </c>
      <c r="K4" s="69">
        <f>IF(I4=0,"--",100*(J4/I4-1))</f>
        <v>88.685093767516</v>
      </c>
      <c r="L4" s="69">
        <f>IF(D4=0,"--",H4/D4)</f>
        <v>3.626985925532163</v>
      </c>
      <c r="M4" s="69">
        <f>IF(E4=0,"--",I4/E4)</f>
        <v>4.486951063783737</v>
      </c>
      <c r="N4" s="69">
        <f>IF(F4=0,"--",J4/F4)</f>
        <v>3.964502027027027</v>
      </c>
      <c r="O4" s="69">
        <f>IF(M4=0,"--",100*(N4/M4-1))</f>
        <v>-11.643742695872895</v>
      </c>
    </row>
    <row r="5" spans="1:15" ht="12.75">
      <c r="A5" s="211"/>
      <c r="B5" s="74" t="s">
        <v>181</v>
      </c>
      <c r="C5" s="92">
        <v>15091011</v>
      </c>
      <c r="D5" s="78" t="s">
        <v>81</v>
      </c>
      <c r="E5" s="78" t="s">
        <v>81</v>
      </c>
      <c r="F5" s="77">
        <v>99220</v>
      </c>
      <c r="G5" s="95" t="s">
        <v>81</v>
      </c>
      <c r="H5" s="95" t="s">
        <v>81</v>
      </c>
      <c r="I5" s="95" t="s">
        <v>81</v>
      </c>
      <c r="J5" s="77">
        <v>625496</v>
      </c>
      <c r="K5" s="77" t="s">
        <v>81</v>
      </c>
      <c r="L5" s="69" t="s">
        <v>190</v>
      </c>
      <c r="M5" s="69" t="s">
        <v>190</v>
      </c>
      <c r="N5" s="69">
        <f aca="true" t="shared" si="0" ref="N5:N21">IF(F5=0,"--",J5/F5)</f>
        <v>6.304132231404958</v>
      </c>
      <c r="O5" s="69" t="s">
        <v>190</v>
      </c>
    </row>
    <row r="6" spans="1:15" ht="12.75">
      <c r="A6" s="211"/>
      <c r="B6" s="74" t="s">
        <v>183</v>
      </c>
      <c r="C6" s="92">
        <v>15091019</v>
      </c>
      <c r="D6" s="78" t="s">
        <v>81</v>
      </c>
      <c r="E6" s="78" t="s">
        <v>81</v>
      </c>
      <c r="F6" s="77">
        <v>229467</v>
      </c>
      <c r="G6" s="95" t="s">
        <v>81</v>
      </c>
      <c r="H6" s="95" t="s">
        <v>81</v>
      </c>
      <c r="I6" s="95" t="s">
        <v>81</v>
      </c>
      <c r="J6" s="77">
        <v>634369</v>
      </c>
      <c r="K6" s="77" t="s">
        <v>81</v>
      </c>
      <c r="L6" s="69" t="s">
        <v>190</v>
      </c>
      <c r="M6" s="69" t="s">
        <v>190</v>
      </c>
      <c r="N6" s="69">
        <f t="shared" si="0"/>
        <v>2.7645325907428955</v>
      </c>
      <c r="O6" s="69" t="s">
        <v>190</v>
      </c>
    </row>
    <row r="7" spans="1:15" ht="12.75">
      <c r="A7" s="211"/>
      <c r="B7" s="74" t="s">
        <v>182</v>
      </c>
      <c r="C7" s="92">
        <v>15091091</v>
      </c>
      <c r="D7" s="78" t="s">
        <v>81</v>
      </c>
      <c r="E7" s="78" t="s">
        <v>81</v>
      </c>
      <c r="F7" s="77">
        <v>518569</v>
      </c>
      <c r="G7" s="69" t="s">
        <v>81</v>
      </c>
      <c r="H7" s="69" t="s">
        <v>81</v>
      </c>
      <c r="I7" s="69" t="s">
        <v>81</v>
      </c>
      <c r="J7" s="77">
        <v>2613788</v>
      </c>
      <c r="K7" s="77" t="s">
        <v>81</v>
      </c>
      <c r="L7" s="69" t="s">
        <v>190</v>
      </c>
      <c r="M7" s="69" t="s">
        <v>190</v>
      </c>
      <c r="N7" s="69">
        <f t="shared" si="0"/>
        <v>5.040386139549414</v>
      </c>
      <c r="O7" s="69" t="s">
        <v>190</v>
      </c>
    </row>
    <row r="8" spans="1:15" ht="12.75">
      <c r="A8" s="232"/>
      <c r="B8" s="74" t="s">
        <v>169</v>
      </c>
      <c r="C8" s="92">
        <v>15091099</v>
      </c>
      <c r="D8" s="78" t="s">
        <v>81</v>
      </c>
      <c r="E8" s="78" t="s">
        <v>81</v>
      </c>
      <c r="F8" s="77">
        <v>632744</v>
      </c>
      <c r="G8" s="69" t="s">
        <v>81</v>
      </c>
      <c r="H8" s="69" t="s">
        <v>81</v>
      </c>
      <c r="I8" s="69" t="s">
        <v>81</v>
      </c>
      <c r="J8" s="77">
        <v>1993810</v>
      </c>
      <c r="K8" s="77" t="s">
        <v>81</v>
      </c>
      <c r="L8" s="69" t="s">
        <v>190</v>
      </c>
      <c r="M8" s="69" t="s">
        <v>190</v>
      </c>
      <c r="N8" s="69">
        <f t="shared" si="0"/>
        <v>3.1510531905478363</v>
      </c>
      <c r="O8" s="69" t="s">
        <v>190</v>
      </c>
    </row>
    <row r="9" spans="1:15" ht="12.75">
      <c r="A9" s="228" t="s">
        <v>93</v>
      </c>
      <c r="B9" s="228"/>
      <c r="C9" s="120">
        <v>15159090</v>
      </c>
      <c r="D9" s="77">
        <v>1423707</v>
      </c>
      <c r="E9" s="77">
        <v>585515</v>
      </c>
      <c r="F9" s="77">
        <v>317127</v>
      </c>
      <c r="G9" s="69">
        <f>IF(E9=0,"--",100*(F9/E9-1))</f>
        <v>-45.83793754216373</v>
      </c>
      <c r="H9" s="77">
        <v>4235667</v>
      </c>
      <c r="I9" s="77">
        <v>1670416</v>
      </c>
      <c r="J9" s="77">
        <v>1303750</v>
      </c>
      <c r="K9" s="69">
        <f>IF(I9=0,"--",100*(J9/I9-1))</f>
        <v>-21.9505799752876</v>
      </c>
      <c r="L9" s="69">
        <f>IF(D9=0,"--",H9/D9)</f>
        <v>2.9750974041709424</v>
      </c>
      <c r="M9" s="69">
        <f>IF(E9=0,"--",I9/E9)</f>
        <v>2.852900438075882</v>
      </c>
      <c r="N9" s="69">
        <f>IF(F9=0,"--",J9/F9)</f>
        <v>4.111128979872417</v>
      </c>
      <c r="O9" s="69">
        <f>IF(M9=0,"--",100*(N9/M9-1))</f>
        <v>44.10348587717061</v>
      </c>
    </row>
    <row r="10" spans="1:15" ht="12.75" customHeight="1">
      <c r="A10" s="235" t="s">
        <v>488</v>
      </c>
      <c r="B10" s="119" t="s">
        <v>41</v>
      </c>
      <c r="C10" s="92">
        <v>15099000</v>
      </c>
      <c r="D10" s="77">
        <v>1916</v>
      </c>
      <c r="E10" s="77">
        <v>80</v>
      </c>
      <c r="F10" s="77">
        <f>SUM(F11:F12)</f>
        <v>322730</v>
      </c>
      <c r="G10" s="69">
        <f>IF(E10=0,"--",100*(F10/E10-1))</f>
        <v>403312.5</v>
      </c>
      <c r="H10" s="77">
        <v>11331</v>
      </c>
      <c r="I10" s="77">
        <v>552</v>
      </c>
      <c r="J10" s="77">
        <f>SUM(J11:J12)</f>
        <v>869613</v>
      </c>
      <c r="K10" s="69">
        <f>IF(I10=0,"--",100*(J10/I10-1))</f>
        <v>157438.58695652176</v>
      </c>
      <c r="L10" s="69">
        <f>IF(D10=0,"--",H10/D10)</f>
        <v>5.913883089770355</v>
      </c>
      <c r="M10" s="69">
        <f>IF(E10=0,"--",I10/E10)</f>
        <v>6.9</v>
      </c>
      <c r="N10" s="69">
        <f t="shared" si="0"/>
        <v>2.6945527220896723</v>
      </c>
      <c r="O10" s="69">
        <f>IF(M10=0,"--",100*(N10/M10-1))</f>
        <v>-60.948511274062724</v>
      </c>
    </row>
    <row r="11" spans="1:15" ht="12.75">
      <c r="A11" s="235"/>
      <c r="B11" s="92" t="s">
        <v>163</v>
      </c>
      <c r="C11" s="92">
        <v>15099010</v>
      </c>
      <c r="D11" s="77" t="s">
        <v>190</v>
      </c>
      <c r="E11" s="77" t="s">
        <v>190</v>
      </c>
      <c r="F11" s="77">
        <v>0</v>
      </c>
      <c r="G11" s="77" t="s">
        <v>81</v>
      </c>
      <c r="H11" s="77" t="s">
        <v>190</v>
      </c>
      <c r="I11" s="77" t="s">
        <v>190</v>
      </c>
      <c r="J11" s="77">
        <v>0</v>
      </c>
      <c r="K11" s="77" t="s">
        <v>81</v>
      </c>
      <c r="L11" s="69" t="s">
        <v>190</v>
      </c>
      <c r="M11" s="69" t="s">
        <v>190</v>
      </c>
      <c r="N11" s="69" t="str">
        <f t="shared" si="0"/>
        <v>--</v>
      </c>
      <c r="O11" s="69" t="s">
        <v>190</v>
      </c>
    </row>
    <row r="12" spans="1:15" ht="12.75">
      <c r="A12" s="235"/>
      <c r="B12" s="92" t="s">
        <v>164</v>
      </c>
      <c r="C12" s="92">
        <v>15099090</v>
      </c>
      <c r="D12" s="77" t="s">
        <v>190</v>
      </c>
      <c r="E12" s="77" t="s">
        <v>190</v>
      </c>
      <c r="F12" s="77">
        <v>322730</v>
      </c>
      <c r="G12" s="77" t="s">
        <v>81</v>
      </c>
      <c r="H12" s="77" t="s">
        <v>190</v>
      </c>
      <c r="I12" s="77" t="s">
        <v>190</v>
      </c>
      <c r="J12" s="77">
        <v>869613</v>
      </c>
      <c r="K12" s="77" t="s">
        <v>81</v>
      </c>
      <c r="L12" s="69" t="s">
        <v>190</v>
      </c>
      <c r="M12" s="69" t="s">
        <v>190</v>
      </c>
      <c r="N12" s="69">
        <f t="shared" si="0"/>
        <v>2.6945527220896723</v>
      </c>
      <c r="O12" s="69" t="s">
        <v>190</v>
      </c>
    </row>
    <row r="13" spans="1:15" ht="12.75" customHeight="1">
      <c r="A13" s="235" t="s">
        <v>171</v>
      </c>
      <c r="B13" s="74" t="s">
        <v>41</v>
      </c>
      <c r="C13" s="92">
        <v>15159010</v>
      </c>
      <c r="D13" s="77">
        <v>267818</v>
      </c>
      <c r="E13" s="77">
        <v>83929</v>
      </c>
      <c r="F13" s="77">
        <f>SUM(F14:F15)</f>
        <v>78793</v>
      </c>
      <c r="G13" s="69">
        <f aca="true" t="shared" si="1" ref="G13:G19">IF(E13=0,"--",100*(F13/E13-1))</f>
        <v>-6.119458113405374</v>
      </c>
      <c r="H13" s="77">
        <v>4485418</v>
      </c>
      <c r="I13" s="77">
        <v>1384388</v>
      </c>
      <c r="J13" s="77">
        <f>SUM(J14:J15)</f>
        <v>1294750</v>
      </c>
      <c r="K13" s="69">
        <f>IF(I13=0,"--",100*(J13/I13-1))</f>
        <v>-6.474918881122926</v>
      </c>
      <c r="L13" s="69">
        <f>IF(D13=0,"--",H13/D13)</f>
        <v>16.748007975565496</v>
      </c>
      <c r="M13" s="69">
        <f>IF(E13=0,"--",I13/E13)</f>
        <v>16.49475151616247</v>
      </c>
      <c r="N13" s="69">
        <f t="shared" si="0"/>
        <v>16.432297285291842</v>
      </c>
      <c r="O13" s="69">
        <f>IF(M13=0,"--",100*(N13/M13-1))</f>
        <v>-0.3786309288104861</v>
      </c>
    </row>
    <row r="14" spans="1:15" ht="12.75">
      <c r="A14" s="235"/>
      <c r="B14" s="92" t="s">
        <v>163</v>
      </c>
      <c r="C14" s="92">
        <v>15159011</v>
      </c>
      <c r="D14" s="77" t="s">
        <v>190</v>
      </c>
      <c r="E14" s="77" t="s">
        <v>190</v>
      </c>
      <c r="F14" s="77">
        <v>25910</v>
      </c>
      <c r="G14" s="69" t="s">
        <v>190</v>
      </c>
      <c r="H14" s="77" t="s">
        <v>190</v>
      </c>
      <c r="I14" s="77" t="s">
        <v>190</v>
      </c>
      <c r="J14" s="77">
        <v>555018</v>
      </c>
      <c r="K14" s="69" t="s">
        <v>190</v>
      </c>
      <c r="L14" s="69" t="s">
        <v>190</v>
      </c>
      <c r="M14" s="69" t="s">
        <v>190</v>
      </c>
      <c r="N14" s="69">
        <f aca="true" t="shared" si="2" ref="N14:N20">IF(F14=0,"--",J14/F14)</f>
        <v>21.42099575453493</v>
      </c>
      <c r="O14" s="69" t="s">
        <v>190</v>
      </c>
    </row>
    <row r="15" spans="1:15" ht="12.75">
      <c r="A15" s="210"/>
      <c r="B15" s="121" t="s">
        <v>164</v>
      </c>
      <c r="C15" s="92">
        <v>15159019</v>
      </c>
      <c r="D15" s="77" t="s">
        <v>190</v>
      </c>
      <c r="E15" s="77" t="s">
        <v>190</v>
      </c>
      <c r="F15" s="77">
        <v>52883</v>
      </c>
      <c r="G15" s="69" t="s">
        <v>190</v>
      </c>
      <c r="H15" s="77" t="s">
        <v>190</v>
      </c>
      <c r="I15" s="77" t="s">
        <v>190</v>
      </c>
      <c r="J15" s="77">
        <v>739732</v>
      </c>
      <c r="K15" s="69" t="s">
        <v>190</v>
      </c>
      <c r="L15" s="69" t="s">
        <v>190</v>
      </c>
      <c r="M15" s="69" t="s">
        <v>190</v>
      </c>
      <c r="N15" s="69">
        <f t="shared" si="2"/>
        <v>13.988086908836488</v>
      </c>
      <c r="O15" s="69" t="s">
        <v>190</v>
      </c>
    </row>
    <row r="16" spans="1:15" ht="12.75">
      <c r="A16" s="219" t="s">
        <v>489</v>
      </c>
      <c r="B16" s="148" t="s">
        <v>157</v>
      </c>
      <c r="C16" s="92">
        <v>15159021</v>
      </c>
      <c r="D16" s="77" t="s">
        <v>190</v>
      </c>
      <c r="E16" s="77" t="s">
        <v>190</v>
      </c>
      <c r="F16" s="77">
        <v>55</v>
      </c>
      <c r="G16" s="69" t="s">
        <v>190</v>
      </c>
      <c r="H16" s="77" t="s">
        <v>190</v>
      </c>
      <c r="I16" s="77" t="s">
        <v>190</v>
      </c>
      <c r="J16" s="77">
        <v>1322</v>
      </c>
      <c r="K16" s="69" t="s">
        <v>190</v>
      </c>
      <c r="L16" s="69" t="s">
        <v>190</v>
      </c>
      <c r="M16" s="69" t="s">
        <v>190</v>
      </c>
      <c r="N16" s="69">
        <f t="shared" si="2"/>
        <v>24.036363636363635</v>
      </c>
      <c r="O16" s="69" t="s">
        <v>190</v>
      </c>
    </row>
    <row r="17" spans="1:15" ht="12.75">
      <c r="A17" s="221"/>
      <c r="B17" s="120" t="s">
        <v>164</v>
      </c>
      <c r="C17" s="92">
        <v>15159029</v>
      </c>
      <c r="D17" s="77" t="s">
        <v>190</v>
      </c>
      <c r="E17" s="77" t="s">
        <v>190</v>
      </c>
      <c r="F17" s="77">
        <v>2488</v>
      </c>
      <c r="G17" s="69" t="s">
        <v>190</v>
      </c>
      <c r="H17" s="77" t="s">
        <v>190</v>
      </c>
      <c r="I17" s="77" t="s">
        <v>190</v>
      </c>
      <c r="J17" s="77">
        <v>39651</v>
      </c>
      <c r="K17" s="69" t="s">
        <v>190</v>
      </c>
      <c r="L17" s="69" t="s">
        <v>190</v>
      </c>
      <c r="M17" s="69" t="s">
        <v>190</v>
      </c>
      <c r="N17" s="69">
        <f t="shared" si="2"/>
        <v>15.936897106109324</v>
      </c>
      <c r="O17" s="69" t="s">
        <v>190</v>
      </c>
    </row>
    <row r="18" spans="1:15" ht="12.75">
      <c r="A18" s="228" t="s">
        <v>191</v>
      </c>
      <c r="B18" s="228"/>
      <c r="C18" s="92">
        <v>33011200</v>
      </c>
      <c r="D18" s="77">
        <v>266</v>
      </c>
      <c r="E18" s="77">
        <v>266</v>
      </c>
      <c r="F18" s="77">
        <v>10</v>
      </c>
      <c r="G18" s="69">
        <f t="shared" si="1"/>
        <v>-96.2406015037594</v>
      </c>
      <c r="H18" s="77">
        <v>45001</v>
      </c>
      <c r="I18" s="77">
        <v>45001</v>
      </c>
      <c r="J18" s="77">
        <v>2269</v>
      </c>
      <c r="K18" s="69">
        <f>IF(I18=0,"--",100*(J18/I18-1))</f>
        <v>-94.95788982467056</v>
      </c>
      <c r="L18" s="69">
        <f aca="true" t="shared" si="3" ref="L18:M21">IF(D18=0,"--",H18/D18)</f>
        <v>169.1766917293233</v>
      </c>
      <c r="M18" s="69">
        <f t="shared" si="3"/>
        <v>169.1766917293233</v>
      </c>
      <c r="N18" s="69">
        <f t="shared" si="2"/>
        <v>226.9</v>
      </c>
      <c r="O18" s="69">
        <f>IF(M18=0,"--",100*(N18/M18-1))</f>
        <v>34.12013066376305</v>
      </c>
    </row>
    <row r="19" spans="1:15" ht="12.75">
      <c r="A19" s="222" t="s">
        <v>95</v>
      </c>
      <c r="B19" s="227"/>
      <c r="C19" s="92">
        <v>15100000</v>
      </c>
      <c r="D19" s="77">
        <v>20055</v>
      </c>
      <c r="E19" s="77">
        <v>20055</v>
      </c>
      <c r="F19" s="77">
        <v>0</v>
      </c>
      <c r="G19" s="69">
        <f t="shared" si="1"/>
        <v>-100</v>
      </c>
      <c r="H19" s="77">
        <v>44100</v>
      </c>
      <c r="I19" s="77">
        <v>44100</v>
      </c>
      <c r="J19" s="77">
        <v>0</v>
      </c>
      <c r="K19" s="69">
        <f>IF(I19=0,"--",100*(J19/I19-1))</f>
        <v>-100</v>
      </c>
      <c r="L19" s="69">
        <f t="shared" si="3"/>
        <v>2.1989528795811517</v>
      </c>
      <c r="M19" s="69">
        <f t="shared" si="3"/>
        <v>2.1989528795811517</v>
      </c>
      <c r="N19" s="69" t="str">
        <f t="shared" si="2"/>
        <v>--</v>
      </c>
      <c r="O19" s="69" t="s">
        <v>190</v>
      </c>
    </row>
    <row r="20" spans="1:15" ht="12.75">
      <c r="A20" s="228" t="s">
        <v>94</v>
      </c>
      <c r="B20" s="228"/>
      <c r="C20" s="92">
        <v>33011900</v>
      </c>
      <c r="D20" s="77">
        <v>440</v>
      </c>
      <c r="E20" s="77">
        <v>0</v>
      </c>
      <c r="F20" s="77">
        <v>0</v>
      </c>
      <c r="G20" s="69" t="str">
        <f>IF(E20=0,"--",100*(F20/E20-1))</f>
        <v>--</v>
      </c>
      <c r="H20" s="77">
        <v>67567</v>
      </c>
      <c r="I20" s="77">
        <v>0</v>
      </c>
      <c r="J20" s="77">
        <v>0</v>
      </c>
      <c r="K20" s="69" t="str">
        <f>IF(I20=0,"--",100*(J20/I20-1))</f>
        <v>--</v>
      </c>
      <c r="L20" s="69">
        <f t="shared" si="3"/>
        <v>153.56136363636364</v>
      </c>
      <c r="M20" s="69" t="str">
        <f t="shared" si="3"/>
        <v>--</v>
      </c>
      <c r="N20" s="69" t="str">
        <f t="shared" si="2"/>
        <v>--</v>
      </c>
      <c r="O20" s="69" t="s">
        <v>190</v>
      </c>
    </row>
    <row r="21" spans="1:15" ht="12.75">
      <c r="A21" s="122" t="s">
        <v>41</v>
      </c>
      <c r="B21" s="123"/>
      <c r="C21" s="96"/>
      <c r="D21" s="76">
        <f>SUM(D4,D9:D10,D13:D13,D16:D20)</f>
        <v>8364187</v>
      </c>
      <c r="E21" s="76">
        <f>SUM(E4,E9:E10,E13:E13,E16:E20)</f>
        <v>1382890</v>
      </c>
      <c r="F21" s="76">
        <f>SUM(F4,F9:F10,F13:F13,F16:F20)</f>
        <v>2201203</v>
      </c>
      <c r="G21" s="69">
        <f>IF(E21=0,"--",100*(F21/E21-1))</f>
        <v>59.17412086283073</v>
      </c>
      <c r="H21" s="76">
        <f>SUM(H4,H9:H10,H13:H13,H16:H20)</f>
        <v>33008486</v>
      </c>
      <c r="I21" s="76">
        <f>SUM(I4,I9:I10,I13:I13,I16:I20)</f>
        <v>6254116</v>
      </c>
      <c r="J21" s="76">
        <f>SUM(J4,J9:J10,J13:J13,J16:J20)</f>
        <v>9378818</v>
      </c>
      <c r="K21" s="69">
        <f>IF(I21=0,"--",100*(J21/I21-1))</f>
        <v>49.96232880873972</v>
      </c>
      <c r="L21" s="69">
        <f t="shared" si="3"/>
        <v>3.9464069849227426</v>
      </c>
      <c r="M21" s="69">
        <f t="shared" si="3"/>
        <v>4.5224970894286605</v>
      </c>
      <c r="N21" s="69">
        <f t="shared" si="0"/>
        <v>4.260769224828423</v>
      </c>
      <c r="O21" s="69">
        <f>IF(M21=0,"--",100*(N21/M21-1))</f>
        <v>-5.787242300542905</v>
      </c>
    </row>
    <row r="22" spans="1:15" ht="12.75">
      <c r="A22" s="228"/>
      <c r="B22" s="228"/>
      <c r="C22" s="228"/>
      <c r="D22" s="228"/>
      <c r="E22" s="228"/>
      <c r="F22" s="228"/>
      <c r="G22" s="228"/>
      <c r="H22" s="228"/>
      <c r="I22" s="228"/>
      <c r="J22" s="228"/>
      <c r="K22" s="228"/>
      <c r="L22" s="228"/>
      <c r="M22" s="228"/>
      <c r="N22" s="228"/>
      <c r="O22" s="228"/>
    </row>
  </sheetData>
  <sheetProtection/>
  <mergeCells count="15">
    <mergeCell ref="A9:B9"/>
    <mergeCell ref="A20:B20"/>
    <mergeCell ref="A18:B18"/>
    <mergeCell ref="A2:B3"/>
    <mergeCell ref="A22:O22"/>
    <mergeCell ref="A10:A12"/>
    <mergeCell ref="A13:A15"/>
    <mergeCell ref="A19:B19"/>
    <mergeCell ref="A16:A17"/>
    <mergeCell ref="A1:O1"/>
    <mergeCell ref="C2:C3"/>
    <mergeCell ref="D2:G2"/>
    <mergeCell ref="H2:K2"/>
    <mergeCell ref="L2:O2"/>
    <mergeCell ref="A4:A8"/>
  </mergeCells>
  <printOptions/>
  <pageMargins left="0.7086614173228347" right="0.7086614173228347" top="0.7480314960629921" bottom="0.7480314960629921" header="0.31496062992125984" footer="0.31496062992125984"/>
  <pageSetup fitToHeight="2" fitToWidth="1" horizontalDpi="600" verticalDpi="600" orientation="landscape" scale="59" r:id="rId2"/>
  <headerFooter>
    <oddFooter>&amp;C&amp;P</oddFooter>
  </headerFooter>
  <ignoredErrors>
    <ignoredError sqref="G10:G12 G13 F4:F21 J4:J21" formulaRange="1"/>
    <ignoredError sqref="G21"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2012-05-29T13:49:04Z</cp:lastPrinted>
  <dcterms:created xsi:type="dcterms:W3CDTF">2011-12-16T17:59:21Z</dcterms:created>
  <dcterms:modified xsi:type="dcterms:W3CDTF">2019-01-29T15:38:34Z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