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Superficie" sheetId="1" r:id="rId1"/>
    <sheet name="Superficie regionales" sheetId="2" r:id="rId2"/>
    <sheet name="Tamaño_Huertos" sheetId="3" r:id="rId3"/>
    <sheet name="Numero de predios_Superficie " sheetId="4" r:id="rId4"/>
    <sheet name="Infraestructura" sheetId="5" r:id="rId5"/>
    <sheet name="Intercatastros" sheetId="6" r:id="rId6"/>
    <sheet name="Producción_hasta 2004" sheetId="7" r:id="rId7"/>
  </sheets>
  <definedNames>
    <definedName name="_xlnm.Print_Area" localSheetId="1">'Superficie regionales'!$A$1:$L$65</definedName>
  </definedNames>
  <calcPr fullCalcOnLoad="1"/>
</workbook>
</file>

<file path=xl/sharedStrings.xml><?xml version="1.0" encoding="utf-8"?>
<sst xmlns="http://schemas.openxmlformats.org/spreadsheetml/2006/main" count="378" uniqueCount="214">
  <si>
    <t>Superficie plantada con frutales</t>
  </si>
  <si>
    <r>
      <t>(hectáreas)</t>
    </r>
    <r>
      <rPr>
        <vertAlign val="superscript"/>
        <sz val="10"/>
        <rFont val="Arial"/>
        <family val="2"/>
      </rPr>
      <t>1</t>
    </r>
  </si>
  <si>
    <t>Notas:</t>
  </si>
  <si>
    <r>
      <t>1</t>
    </r>
    <r>
      <rPr>
        <sz val="10"/>
        <rFont val="Arial"/>
        <family val="0"/>
      </rPr>
      <t xml:space="preserve"> Estimación ODEPA, cifras sujetas a revisión.</t>
    </r>
  </si>
  <si>
    <t>Especies</t>
  </si>
  <si>
    <t>Almendros</t>
  </si>
  <si>
    <t>Cerezos</t>
  </si>
  <si>
    <t>Ciruelos total</t>
  </si>
  <si>
    <t>Damascos</t>
  </si>
  <si>
    <t>Duraznos total</t>
  </si>
  <si>
    <t>-</t>
  </si>
  <si>
    <t>Kiwis</t>
  </si>
  <si>
    <t>Limoneros</t>
  </si>
  <si>
    <t>Manzanos</t>
  </si>
  <si>
    <t>Naranjos</t>
  </si>
  <si>
    <t>Nectarinos</t>
  </si>
  <si>
    <t>Nogal</t>
  </si>
  <si>
    <t>Olivos</t>
  </si>
  <si>
    <t>Paltos</t>
  </si>
  <si>
    <t>Perales (europeo y asiático)</t>
  </si>
  <si>
    <t>Vid de mesa</t>
  </si>
  <si>
    <t>Otros frutales</t>
  </si>
  <si>
    <t>Total</t>
  </si>
  <si>
    <r>
      <t>1997</t>
    </r>
    <r>
      <rPr>
        <b/>
        <vertAlign val="superscript"/>
        <sz val="10"/>
        <rFont val="Arial"/>
        <family val="2"/>
      </rPr>
      <t xml:space="preserve"> 2</t>
    </r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</si>
  <si>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</si>
  <si>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</si>
  <si>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</si>
  <si>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</si>
  <si>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</si>
  <si>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</si>
  <si>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</si>
  <si>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</si>
  <si>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Ciruelos</t>
  </si>
  <si>
    <t>Durazneros</t>
  </si>
  <si>
    <r>
      <t>Manzanos</t>
    </r>
    <r>
      <rPr>
        <vertAlign val="superscript"/>
        <sz val="10"/>
        <rFont val="Arial"/>
        <family val="2"/>
      </rPr>
      <t>2</t>
    </r>
  </si>
  <si>
    <t>Nogales</t>
  </si>
  <si>
    <t>Perales</t>
  </si>
  <si>
    <r>
      <t>Vid de mesa</t>
    </r>
    <r>
      <rPr>
        <vertAlign val="superscript"/>
        <sz val="10"/>
        <rFont val="Arial"/>
        <family val="2"/>
      </rPr>
      <t>2</t>
    </r>
  </si>
  <si>
    <t>Fuente: elaborado por ODEPA con información de CIREN, INE, antecedentes de producción agroindustrial de ChileAlimentos y diversas fuentes.</t>
  </si>
  <si>
    <r>
      <t>2</t>
    </r>
    <r>
      <rPr>
        <sz val="10"/>
        <rFont val="Arial"/>
        <family val="0"/>
      </rPr>
      <t xml:space="preserve"> Incluye uva de mesa que va a vinificación y manzana de huertos caseros destinada a jugo.</t>
    </r>
  </si>
  <si>
    <t>Producción estimada de huertos frutales</t>
  </si>
  <si>
    <r>
      <t>(miles de toneladas)</t>
    </r>
    <r>
      <rPr>
        <vertAlign val="superscript"/>
        <sz val="10"/>
        <rFont val="Arial"/>
        <family val="2"/>
      </rPr>
      <t>1</t>
    </r>
  </si>
  <si>
    <t>1989/90</t>
  </si>
  <si>
    <t>1990/91</t>
  </si>
  <si>
    <t xml:space="preserve">1991/92  </t>
  </si>
  <si>
    <t xml:space="preserve">1992/93 </t>
  </si>
  <si>
    <t>1993/94</t>
  </si>
  <si>
    <t>1994/95</t>
  </si>
  <si>
    <t>1995/96</t>
  </si>
  <si>
    <t>1996/97</t>
  </si>
  <si>
    <t>  - Ciruelo japonés</t>
  </si>
  <si>
    <t>  - Ciruelo europeo</t>
  </si>
  <si>
    <t>  - Durazno consumo fresco</t>
  </si>
  <si>
    <t>  - Durazno conservero</t>
  </si>
  <si>
    <t>  - Manzano rojo</t>
  </si>
  <si>
    <t>  - Manzano verde</t>
  </si>
  <si>
    <r>
      <t>2</t>
    </r>
    <r>
      <rPr>
        <b/>
        <sz val="10"/>
        <rFont val="Arial"/>
        <family val="2"/>
      </rPr>
      <t xml:space="preserve"> Año 1997 cifras del VI Censo Nacional Agropecuario.</t>
    </r>
  </si>
  <si>
    <t>Superficie de frutales por región</t>
  </si>
  <si>
    <t>Según fecha del catastro frutícola</t>
  </si>
  <si>
    <t>(hectáreas)</t>
  </si>
  <si>
    <t>Almendro</t>
  </si>
  <si>
    <t>Arándano americano</t>
  </si>
  <si>
    <t>Avellano</t>
  </si>
  <si>
    <t>Caqui</t>
  </si>
  <si>
    <t>Castaño</t>
  </si>
  <si>
    <t>Cerezo</t>
  </si>
  <si>
    <t>Chirimoyo</t>
  </si>
  <si>
    <t>Ciruelo europeo</t>
  </si>
  <si>
    <t>Cranberry</t>
  </si>
  <si>
    <t>Damasco</t>
  </si>
  <si>
    <t>Duraznero consumo fresco</t>
  </si>
  <si>
    <t>Duraznero tipo conservero</t>
  </si>
  <si>
    <t>Elderberry</t>
  </si>
  <si>
    <t>Feijoa</t>
  </si>
  <si>
    <t>Frambuesa</t>
  </si>
  <si>
    <t>Granado</t>
  </si>
  <si>
    <t>Grosella</t>
  </si>
  <si>
    <t>Guayabo</t>
  </si>
  <si>
    <t>Guindo agrio</t>
  </si>
  <si>
    <t>Higuera</t>
  </si>
  <si>
    <t>Jojoba</t>
  </si>
  <si>
    <t>Kiwi</t>
  </si>
  <si>
    <t>Kiwi Gold o Kiwi Amarillo</t>
  </si>
  <si>
    <t>Kunkuat</t>
  </si>
  <si>
    <t>Lima</t>
  </si>
  <si>
    <t>Limonero</t>
  </si>
  <si>
    <t>Mandarino</t>
  </si>
  <si>
    <t>Mango</t>
  </si>
  <si>
    <t>Manzano rojo</t>
  </si>
  <si>
    <t>Manzano verde</t>
  </si>
  <si>
    <t>Membrillo</t>
  </si>
  <si>
    <t>Moras cultivadas e híbridas</t>
  </si>
  <si>
    <t>Mosqueta</t>
  </si>
  <si>
    <t>Murtilla</t>
  </si>
  <si>
    <t>Naranjo</t>
  </si>
  <si>
    <t>Nectarino</t>
  </si>
  <si>
    <t>Nuez de macadamia</t>
  </si>
  <si>
    <t>Olivo</t>
  </si>
  <si>
    <t>Palto</t>
  </si>
  <si>
    <t>Papayo</t>
  </si>
  <si>
    <t>Pecana</t>
  </si>
  <si>
    <t>Peral</t>
  </si>
  <si>
    <t>Pistacho</t>
  </si>
  <si>
    <t>Pluots</t>
  </si>
  <si>
    <t>Pomelo</t>
  </si>
  <si>
    <t>Sanddorn</t>
  </si>
  <si>
    <t>Tangelo</t>
  </si>
  <si>
    <t>Tuna</t>
  </si>
  <si>
    <t>Zarzaparrilla negra</t>
  </si>
  <si>
    <t>Zarzaparrilla roja</t>
  </si>
  <si>
    <t>Hardy Kiwi o Baby Kiwi</t>
  </si>
  <si>
    <t>Metropolitana 2010</t>
  </si>
  <si>
    <t>Actualización 2010: Atacama y Coquimbo 2005; Valparaíso 2008; Metropolitana 2010; O'Higgins 2009: Maule 2007; Bio Bio 2006; La Araucanía 2006; LosRíos  y Los Lagos 2006</t>
  </si>
  <si>
    <t>Actualización 2009: Atacama y Coquimbo 2005; Valparaíso 2008; Metropolitana 2004; O'Higgins 2009: Maule 2007; Bio Bio 2006; La Araucanía 2006; LosRíos  y Los Lagos 2006</t>
  </si>
  <si>
    <t>Actualización 2008: Atacama y Coquimbo 2005; Valparaíso 2008; Metropolitana 2004; O'Higgins 2003: Maule 2007; Bio Bio 2006; La Araucanía 2006; LosRíos  y Los Lagos 2006</t>
  </si>
  <si>
    <t>Actualización 2007: Atacama y Coquimbo 2005; Valparaíso 2002; Metropolitana 2004; O'Higgins 2003: Maule 2007; Bio Bio 2006; La Araucanía 2006; LosRíos  y Los Lagos 2006</t>
  </si>
  <si>
    <t>Actualización 2006: Atacama y Coquimbo 2005; Valparaíso 2002; Metropolitana 2004; O'Higgins 2003: Maule 2001; Bio Bio 2006; La Araucanía 2006; LosRíos  y Los Lagos 2006</t>
  </si>
  <si>
    <t>Actualización 2005: Atacama y Coquimbo 2005; Valparaíso 2002; Metropolitana 2004; O'Higgins 2003: Maule 2001; Bio Bio 2000; La Araucanía 2000; LosRíos  y Los Lagos 2000</t>
  </si>
  <si>
    <t>Actualización 2004: Atacama y Coquimbo 1999; Valparaíso 2002; Metropolitana 2004; O'Higgins 2003: Maule 2001; Bio Bio 2000; La Araucanía 2000; LosRíos  y Los Lagos 2000</t>
  </si>
  <si>
    <t>Actualización 2003: Atacama y Coquimbo 1999; Valparaíso 2002; Metropolitana 1998; O'Higgins 2003: Maule 2001; Bio Bio 2000; La Araucanía 2000; LosRíos  y Los Lagos 2000</t>
  </si>
  <si>
    <t>Actualización 2002: Atacama y Coquimbo 1999; Valparaíso 2002; Metropolitana 1998; O'Higgins 1996: Maule 2001; Bio Bio 2000; La Araucanía 2000; LosRíos  y Los Lagos 2000</t>
  </si>
  <si>
    <t>Atacama 2011</t>
  </si>
  <si>
    <t>Coquimbo 2011</t>
  </si>
  <si>
    <t>Actualización 2011: Atacama y Coquimbo 2011; Valparaíso 2008; Metropolitana 2010; O´Higgins 2009; Maule 2007; Bio Bio 2006; La Araucania 2006; Los Ríos y Los Lagos 2006</t>
  </si>
  <si>
    <t xml:space="preserve">Fuente: elaborado por Odepa con información de Cirén. </t>
  </si>
  <si>
    <r>
      <t>1</t>
    </r>
    <r>
      <rPr>
        <b/>
        <sz val="10"/>
        <rFont val="Arial"/>
        <family val="2"/>
      </rPr>
      <t xml:space="preserve"> Estimación Odepa, cifras sujetas a revisión.</t>
    </r>
  </si>
  <si>
    <t>Según fecha del catastro e intercatastros frutícolas</t>
  </si>
  <si>
    <t>Valparaíso 2008/2012*</t>
  </si>
  <si>
    <t>La Araucania 2012</t>
  </si>
  <si>
    <t>Los Rios 2012</t>
  </si>
  <si>
    <t>Los Lagos 2012</t>
  </si>
  <si>
    <t>Total estimado</t>
  </si>
  <si>
    <t xml:space="preserve">Ciruelos </t>
  </si>
  <si>
    <t xml:space="preserve">Duraznos </t>
  </si>
  <si>
    <t>Arándanos</t>
  </si>
  <si>
    <t>Totales</t>
  </si>
  <si>
    <t>*Corresponde a información obtenida de Intercatastros regionales .La información de las demás regiones proviene de Catastros regionales</t>
  </si>
  <si>
    <t>Fuente: Odepa - Ciren</t>
  </si>
  <si>
    <t>Sauco</t>
  </si>
  <si>
    <t>Actualización 2012: Atacama y Coquimbo 2011; Valparaíso 2008; Metropolitana 2010; O´Higgins 2009; Maule 2007; Bio Bio 2012; La Araucania 2012; Los Ríos y Los Lagos 2012</t>
  </si>
  <si>
    <t>Fuente: Catastros e Intercatastros de Cirén(*).</t>
  </si>
  <si>
    <t>Actualización 2013: Atacama y Coquimbo 2011; Valparaíso 2008; Metropolitana 2010; O´Higgins 2009; Maule 2013; Bio Bio 2012; La Araucania 2012; Los Ríos y Los Lagos 2012</t>
  </si>
  <si>
    <t>Maule 2013</t>
  </si>
  <si>
    <t>O'Higgins 2013*</t>
  </si>
  <si>
    <t>Lúcumo</t>
  </si>
  <si>
    <t>Ciruelo japonés</t>
  </si>
  <si>
    <t>Níspero</t>
  </si>
  <si>
    <t>Pera asiática</t>
  </si>
  <si>
    <t>Actualización 2014: Atacama y Coquimbo 2011; Valparaíso 2014; Metropolitana 2014; O´Higgins 2009; Maule 2013; Bio Bio 2012; La Araucania 2012; Los Ríos y Los Lagos 2012</t>
  </si>
  <si>
    <t>Atacama</t>
  </si>
  <si>
    <t xml:space="preserve">Coquimbo </t>
  </si>
  <si>
    <t xml:space="preserve">Valparaíso </t>
  </si>
  <si>
    <t xml:space="preserve">Metropolitana </t>
  </si>
  <si>
    <t>O'Higgins</t>
  </si>
  <si>
    <t>Maule</t>
  </si>
  <si>
    <t xml:space="preserve">La Araucanía </t>
  </si>
  <si>
    <t xml:space="preserve">Los Ríos </t>
  </si>
  <si>
    <t>Los Lagos</t>
  </si>
  <si>
    <t>Infraestructura</t>
  </si>
  <si>
    <t>Nº Cámaras de frío</t>
  </si>
  <si>
    <t>Nº Cámaras</t>
  </si>
  <si>
    <t>Capacidad instalada de fumigación</t>
  </si>
  <si>
    <t>Capacidad total kilos/día</t>
  </si>
  <si>
    <t>Embalajes</t>
  </si>
  <si>
    <t>Número de empresas</t>
  </si>
  <si>
    <t>Agroindustria</t>
  </si>
  <si>
    <t>Nº agroindustrias</t>
  </si>
  <si>
    <t>Capacidad instalada de cámaras de frío</t>
  </si>
  <si>
    <t>Capacidad instalada de cámaras de prefrío</t>
  </si>
  <si>
    <t>Distribución de la superficie frutal según tamaño de los huertos frutícolas*</t>
  </si>
  <si>
    <t xml:space="preserve">     Menos de 0,50      </t>
  </si>
  <si>
    <t>Tamaño de los huertos frutícolas  (ha)</t>
  </si>
  <si>
    <t>Participación</t>
  </si>
  <si>
    <t>*Huerto frutícola: agrupación de todos los predios o partes de predios frutícolas de un mismo productor al interior de una comuna</t>
  </si>
  <si>
    <t xml:space="preserve">5000,00  y más    </t>
  </si>
  <si>
    <t xml:space="preserve">2000,00  -  4999,99  </t>
  </si>
  <si>
    <t xml:space="preserve">1000,00  -  1999,99  </t>
  </si>
  <si>
    <t xml:space="preserve">500,00    -   999,99  </t>
  </si>
  <si>
    <t xml:space="preserve">200,00    -   499,99  </t>
  </si>
  <si>
    <t xml:space="preserve">100,00    -   199,99  </t>
  </si>
  <si>
    <t xml:space="preserve">50,00      -    99,99  </t>
  </si>
  <si>
    <t xml:space="preserve">20,00      -    49,99  </t>
  </si>
  <si>
    <t xml:space="preserve">10,00      -    19,99  </t>
  </si>
  <si>
    <t xml:space="preserve">5,00        -     9,99  </t>
  </si>
  <si>
    <t xml:space="preserve">4,00        -     4,99  </t>
  </si>
  <si>
    <t xml:space="preserve">3,00        -     3,99  </t>
  </si>
  <si>
    <t xml:space="preserve">2,00        -     2,99  </t>
  </si>
  <si>
    <t xml:space="preserve">1,00        -     1,99  </t>
  </si>
  <si>
    <t xml:space="preserve">0,50        -     0,99  </t>
  </si>
  <si>
    <t>Tamaño promedio de los huertos frutícolas * (ha)</t>
  </si>
  <si>
    <t>Fuente: elaborado por Odepa con información de la última actualización de los  Catastros Frutícolas de CIREN</t>
  </si>
  <si>
    <t>50 a más</t>
  </si>
  <si>
    <t>Número de Predios</t>
  </si>
  <si>
    <t>0 - 4,9</t>
  </si>
  <si>
    <t>5,0 - 19,9</t>
  </si>
  <si>
    <t>20,0 - 49,9</t>
  </si>
  <si>
    <t>Tamaño de los predios frutícolas  (ha)</t>
  </si>
  <si>
    <t>Supericie frutal física no considera asociaciones de frutales</t>
  </si>
  <si>
    <r>
      <t xml:space="preserve">Superficie frutal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(ha.)</t>
    </r>
  </si>
  <si>
    <t>2/Supericie frutal considera asociaciones</t>
  </si>
  <si>
    <t>1/ Predio: unidad física frutícola</t>
  </si>
  <si>
    <r>
      <t xml:space="preserve">Distribución del número de predios  y superficie frutal  según tamaño de los predios </t>
    </r>
    <r>
      <rPr>
        <b/>
        <vertAlign val="superscript"/>
        <sz val="11"/>
        <color indexed="8"/>
        <rFont val="Calibri"/>
        <family val="2"/>
      </rPr>
      <t>1</t>
    </r>
  </si>
  <si>
    <t>estimado</t>
  </si>
  <si>
    <t xml:space="preserve">Total </t>
  </si>
  <si>
    <t>Partcipación</t>
  </si>
  <si>
    <r>
      <t>Capacidad en m</t>
    </r>
    <r>
      <rPr>
        <vertAlign val="superscript"/>
        <sz val="10"/>
        <rFont val="Arial"/>
        <family val="2"/>
      </rPr>
      <t>3</t>
    </r>
  </si>
  <si>
    <t>Capacidad instalada de atmosfera controlada</t>
  </si>
  <si>
    <t>Capacidad total de embalaje ton/temporada</t>
  </si>
  <si>
    <t>Procesamiento  ton/temporada</t>
  </si>
  <si>
    <t>Infraestructura frutícola</t>
  </si>
  <si>
    <r>
      <t>Distribución del número de huertos según tamaño de los huertos frutícolas</t>
    </r>
    <r>
      <rPr>
        <b/>
        <vertAlign val="superscript"/>
        <sz val="10"/>
        <rFont val="Arial"/>
        <family val="2"/>
      </rPr>
      <t xml:space="preserve"> 1</t>
    </r>
  </si>
  <si>
    <t>1/Huerto frutícola: agrupación de todos los predios o partes de predios frutícolas de un mismo productor al interior de una comuna</t>
  </si>
  <si>
    <t>Bío Bío</t>
  </si>
  <si>
    <t>Bío Bío 2012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</si>
</sst>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* #,##0.0_);_(* \(#,##0.0\);_(* &quot;-&quot;_);_(@_)"/>
    <numFmt numFmtId="181" formatCode="_(* #,##0.0_);_(* \(#,##0.0\);_(* &quot;-&quot;?_);_(@_)"/>
    <numFmt numFmtId="182" formatCode="#,##0.0"/>
    <numFmt numFmtId="183" formatCode="_-* #,##0.0_-;\-* #,##0.0_-;_-* &quot;-&quot;?_-;_-@_-"/>
    <numFmt numFmtId="184" formatCode="_(* #,##0.0_);_(* \(#,##0.0\);_(* &quot;-&quot;??_);_(@_)"/>
    <numFmt numFmtId="185" formatCode="_(* #,##0_);_(* \(#,##0\);_(* &quot;-&quot;??_);_(@_)"/>
    <numFmt numFmtId="186" formatCode="_-* #,##0.0\ _€_-;\-* #,##0.0\ _€_-;_-* &quot;-&quot;?\ _€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_ ;\-#,##0\ "/>
    <numFmt numFmtId="192" formatCode="_-* #,##0_-;\-* #,##0_-;_-* &quot;-&quot;??_-;_-@_-"/>
    <numFmt numFmtId="193" formatCode="_(* #,##0.000_);_(* \(#,##0.000\);_(* &quot;-&quot;??_);_(@_)"/>
    <numFmt numFmtId="194" formatCode="0.0%"/>
    <numFmt numFmtId="195" formatCode="_-* #,##0\ _€_-;\-* #,##0\ _€_-;_-* &quot;-&quot;??\ _€_-;_-@_-"/>
    <numFmt numFmtId="196" formatCode="_-* #,##0.0\ _€_-;\-* #,##0.0\ _€_-;_-* &quot;-&quot;??\ _€_-;_-@_-"/>
  </numFmts>
  <fonts count="5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 wrapText="1" indent="1"/>
    </xf>
    <xf numFmtId="3" fontId="1" fillId="0" borderId="0" xfId="0" applyNumberFormat="1" applyFont="1" applyAlignment="1">
      <alignment horizontal="right" wrapText="1" indent="1"/>
    </xf>
    <xf numFmtId="180" fontId="0" fillId="0" borderId="0" xfId="49" applyNumberFormat="1" applyFont="1" applyAlignment="1">
      <alignment horizontal="right" wrapText="1" indent="1"/>
    </xf>
    <xf numFmtId="180" fontId="1" fillId="0" borderId="0" xfId="49" applyNumberFormat="1" applyFont="1" applyAlignment="1">
      <alignment horizontal="right" wrapText="1" indent="1"/>
    </xf>
    <xf numFmtId="185" fontId="0" fillId="0" borderId="0" xfId="48" applyNumberFormat="1" applyFont="1" applyAlignment="1">
      <alignment horizontal="right" wrapText="1" inden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 inden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 wrapText="1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 indent="1"/>
    </xf>
    <xf numFmtId="185" fontId="6" fillId="0" borderId="0" xfId="48" applyNumberFormat="1" applyFont="1" applyAlignment="1">
      <alignment horizontal="right" wrapText="1" indent="1"/>
    </xf>
    <xf numFmtId="185" fontId="0" fillId="0" borderId="0" xfId="48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85" fontId="0" fillId="0" borderId="0" xfId="48" applyNumberFormat="1" applyFont="1" applyAlignment="1">
      <alignment/>
    </xf>
    <xf numFmtId="185" fontId="0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/>
    </xf>
    <xf numFmtId="185" fontId="6" fillId="0" borderId="0" xfId="48" applyNumberFormat="1" applyFont="1" applyAlignment="1">
      <alignment/>
    </xf>
    <xf numFmtId="185" fontId="1" fillId="0" borderId="0" xfId="48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Border="1" applyAlignment="1">
      <alignment/>
    </xf>
    <xf numFmtId="184" fontId="0" fillId="0" borderId="0" xfId="48" applyNumberFormat="1" applyFont="1" applyAlignment="1">
      <alignment horizontal="right" wrapText="1" indent="1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13" xfId="0" applyFont="1" applyBorder="1" applyAlignment="1">
      <alignment wrapText="1"/>
    </xf>
    <xf numFmtId="184" fontId="1" fillId="0" borderId="13" xfId="48" applyNumberFormat="1" applyFont="1" applyBorder="1" applyAlignment="1">
      <alignment/>
    </xf>
    <xf numFmtId="0" fontId="50" fillId="0" borderId="0" xfId="56" applyFont="1">
      <alignment/>
      <protection/>
    </xf>
    <xf numFmtId="0" fontId="7" fillId="0" borderId="0" xfId="56" applyFont="1">
      <alignment/>
      <protection/>
    </xf>
    <xf numFmtId="3" fontId="7" fillId="0" borderId="0" xfId="56" applyNumberFormat="1" applyFont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wrapText="1"/>
    </xf>
    <xf numFmtId="185" fontId="0" fillId="0" borderId="16" xfId="48" applyNumberFormat="1" applyFont="1" applyBorder="1" applyAlignment="1">
      <alignment horizontal="right" wrapText="1" indent="1"/>
    </xf>
    <xf numFmtId="184" fontId="0" fillId="0" borderId="16" xfId="48" applyNumberFormat="1" applyFont="1" applyBorder="1" applyAlignment="1">
      <alignment horizontal="right" wrapText="1" indent="1"/>
    </xf>
    <xf numFmtId="185" fontId="0" fillId="0" borderId="16" xfId="48" applyNumberFormat="1" applyFont="1" applyBorder="1" applyAlignment="1">
      <alignment/>
    </xf>
    <xf numFmtId="184" fontId="0" fillId="0" borderId="16" xfId="48" applyNumberFormat="1" applyFont="1" applyBorder="1" applyAlignment="1">
      <alignment/>
    </xf>
    <xf numFmtId="185" fontId="0" fillId="0" borderId="16" xfId="0" applyNumberFormat="1" applyBorder="1" applyAlignment="1">
      <alignment/>
    </xf>
    <xf numFmtId="0" fontId="6" fillId="0" borderId="16" xfId="0" applyFont="1" applyBorder="1" applyAlignment="1">
      <alignment wrapText="1"/>
    </xf>
    <xf numFmtId="185" fontId="0" fillId="0" borderId="16" xfId="48" applyNumberFormat="1" applyFont="1" applyBorder="1" applyAlignment="1">
      <alignment wrapText="1"/>
    </xf>
    <xf numFmtId="184" fontId="0" fillId="0" borderId="16" xfId="48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185" fontId="1" fillId="0" borderId="16" xfId="48" applyNumberFormat="1" applyFont="1" applyBorder="1" applyAlignment="1">
      <alignment/>
    </xf>
    <xf numFmtId="184" fontId="1" fillId="0" borderId="16" xfId="48" applyNumberFormat="1" applyFont="1" applyBorder="1" applyAlignment="1">
      <alignment/>
    </xf>
    <xf numFmtId="185" fontId="1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179" fontId="0" fillId="0" borderId="0" xfId="48" applyFont="1" applyAlignment="1">
      <alignment/>
    </xf>
    <xf numFmtId="179" fontId="1" fillId="0" borderId="0" xfId="48" applyFont="1" applyAlignment="1">
      <alignment/>
    </xf>
    <xf numFmtId="179" fontId="7" fillId="0" borderId="0" xfId="48" applyFont="1" applyAlignment="1">
      <alignment/>
    </xf>
    <xf numFmtId="185" fontId="0" fillId="33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/>
    </xf>
    <xf numFmtId="185" fontId="1" fillId="0" borderId="16" xfId="48" applyNumberFormat="1" applyFont="1" applyFill="1" applyBorder="1" applyAlignment="1">
      <alignment/>
    </xf>
    <xf numFmtId="185" fontId="0" fillId="0" borderId="16" xfId="48" applyNumberFormat="1" applyFont="1" applyFill="1" applyBorder="1" applyAlignment="1">
      <alignment horizontal="right" wrapText="1" indent="1"/>
    </xf>
    <xf numFmtId="185" fontId="0" fillId="0" borderId="16" xfId="48" applyNumberFormat="1" applyFont="1" applyFill="1" applyBorder="1" applyAlignment="1">
      <alignment wrapText="1"/>
    </xf>
    <xf numFmtId="185" fontId="0" fillId="0" borderId="11" xfId="48" applyNumberFormat="1" applyFont="1" applyFill="1" applyBorder="1" applyAlignment="1">
      <alignment/>
    </xf>
    <xf numFmtId="185" fontId="0" fillId="33" borderId="16" xfId="48" applyNumberFormat="1" applyFont="1" applyFill="1" applyBorder="1" applyAlignment="1">
      <alignment horizontal="right" wrapText="1" indent="1"/>
    </xf>
    <xf numFmtId="185" fontId="0" fillId="33" borderId="16" xfId="48" applyNumberFormat="1" applyFont="1" applyFill="1" applyBorder="1" applyAlignment="1">
      <alignment wrapText="1"/>
    </xf>
    <xf numFmtId="184" fontId="0" fillId="33" borderId="16" xfId="48" applyNumberFormat="1" applyFont="1" applyFill="1" applyBorder="1" applyAlignment="1">
      <alignment wrapText="1"/>
    </xf>
    <xf numFmtId="185" fontId="1" fillId="33" borderId="16" xfId="48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93" fontId="0" fillId="0" borderId="0" xfId="0" applyNumberFormat="1" applyAlignment="1">
      <alignment/>
    </xf>
    <xf numFmtId="179" fontId="0" fillId="0" borderId="0" xfId="48" applyFont="1" applyAlignment="1">
      <alignment wrapText="1"/>
    </xf>
    <xf numFmtId="179" fontId="0" fillId="0" borderId="0" xfId="48" applyFont="1" applyAlignment="1">
      <alignment horizontal="right" wrapText="1" indent="1"/>
    </xf>
    <xf numFmtId="179" fontId="0" fillId="0" borderId="0" xfId="48" applyFont="1" applyBorder="1" applyAlignment="1">
      <alignment horizontal="right" vertical="center" wrapText="1"/>
    </xf>
    <xf numFmtId="179" fontId="0" fillId="0" borderId="0" xfId="48" applyFont="1" applyBorder="1" applyAlignment="1">
      <alignment/>
    </xf>
    <xf numFmtId="179" fontId="0" fillId="0" borderId="0" xfId="48" applyFont="1" applyBorder="1" applyAlignment="1">
      <alignment horizontal="left" vertical="center" wrapText="1"/>
    </xf>
    <xf numFmtId="179" fontId="0" fillId="0" borderId="0" xfId="48" applyFont="1" applyBorder="1" applyAlignment="1">
      <alignment horizontal="right" wrapText="1" indent="1"/>
    </xf>
    <xf numFmtId="179" fontId="0" fillId="0" borderId="0" xfId="48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94" fontId="0" fillId="0" borderId="0" xfId="59" applyNumberFormat="1" applyFont="1" applyAlignment="1">
      <alignment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93" fontId="1" fillId="0" borderId="2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2" fontId="51" fillId="0" borderId="17" xfId="0" applyNumberFormat="1" applyFont="1" applyBorder="1" applyAlignment="1">
      <alignment horizontal="center" wrapText="1"/>
    </xf>
    <xf numFmtId="0" fontId="49" fillId="0" borderId="17" xfId="0" applyFont="1" applyBorder="1" applyAlignment="1">
      <alignment/>
    </xf>
    <xf numFmtId="195" fontId="0" fillId="0" borderId="0" xfId="48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48" applyNumberFormat="1" applyFont="1" applyAlignment="1">
      <alignment horizontal="center"/>
    </xf>
    <xf numFmtId="0" fontId="49" fillId="0" borderId="0" xfId="0" applyFont="1" applyAlignment="1">
      <alignment horizontal="center"/>
    </xf>
    <xf numFmtId="43" fontId="0" fillId="0" borderId="0" xfId="48" applyNumberFormat="1" applyFont="1" applyAlignment="1">
      <alignment/>
    </xf>
    <xf numFmtId="43" fontId="0" fillId="0" borderId="0" xfId="48" applyNumberFormat="1" applyFont="1" applyAlignment="1">
      <alignment horizontal="right"/>
    </xf>
    <xf numFmtId="43" fontId="0" fillId="0" borderId="0" xfId="0" applyNumberFormat="1" applyAlignment="1">
      <alignment/>
    </xf>
    <xf numFmtId="196" fontId="0" fillId="0" borderId="0" xfId="48" applyNumberFormat="1" applyFont="1" applyAlignment="1">
      <alignment/>
    </xf>
    <xf numFmtId="0" fontId="49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95" fontId="0" fillId="0" borderId="0" xfId="48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95" fontId="1" fillId="0" borderId="13" xfId="48" applyNumberFormat="1" applyFont="1" applyBorder="1" applyAlignment="1">
      <alignment horizontal="center"/>
    </xf>
    <xf numFmtId="194" fontId="1" fillId="0" borderId="13" xfId="59" applyNumberFormat="1" applyFont="1" applyBorder="1" applyAlignment="1">
      <alignment/>
    </xf>
    <xf numFmtId="43" fontId="0" fillId="0" borderId="13" xfId="48" applyNumberFormat="1" applyFont="1" applyBorder="1" applyAlignment="1">
      <alignment/>
    </xf>
    <xf numFmtId="43" fontId="0" fillId="0" borderId="13" xfId="48" applyNumberFormat="1" applyFont="1" applyBorder="1" applyAlignment="1">
      <alignment horizontal="right"/>
    </xf>
    <xf numFmtId="43" fontId="0" fillId="0" borderId="13" xfId="0" applyNumberFormat="1" applyBorder="1" applyAlignment="1">
      <alignment/>
    </xf>
    <xf numFmtId="9" fontId="0" fillId="0" borderId="13" xfId="59" applyFont="1" applyBorder="1" applyAlignment="1">
      <alignment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1" fontId="49" fillId="0" borderId="21" xfId="57" applyNumberFormat="1" applyFont="1" applyFill="1" applyBorder="1">
      <alignment/>
      <protection/>
    </xf>
    <xf numFmtId="1" fontId="49" fillId="0" borderId="0" xfId="57" applyNumberFormat="1" applyFont="1" applyFill="1" applyBorder="1">
      <alignment/>
      <protection/>
    </xf>
    <xf numFmtId="2" fontId="52" fillId="0" borderId="2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22" xfId="0" applyFont="1" applyBorder="1" applyAlignment="1">
      <alignment wrapText="1"/>
    </xf>
    <xf numFmtId="194" fontId="0" fillId="0" borderId="22" xfId="59" applyNumberFormat="1" applyFont="1" applyBorder="1" applyAlignment="1">
      <alignment/>
    </xf>
    <xf numFmtId="195" fontId="0" fillId="0" borderId="20" xfId="48" applyNumberFormat="1" applyFont="1" applyBorder="1" applyAlignment="1">
      <alignment/>
    </xf>
    <xf numFmtId="0" fontId="49" fillId="0" borderId="20" xfId="0" applyFont="1" applyBorder="1" applyAlignment="1">
      <alignment/>
    </xf>
    <xf numFmtId="193" fontId="1" fillId="0" borderId="20" xfId="0" applyNumberFormat="1" applyFont="1" applyBorder="1" applyAlignment="1">
      <alignment horizontal="center" vertical="center" wrapText="1"/>
    </xf>
    <xf numFmtId="0" fontId="32" fillId="0" borderId="0" xfId="57" applyFill="1">
      <alignment/>
      <protection/>
    </xf>
    <xf numFmtId="0" fontId="32" fillId="0" borderId="0" xfId="57" applyFill="1" applyAlignment="1">
      <alignment vertical="center"/>
      <protection/>
    </xf>
    <xf numFmtId="0" fontId="1" fillId="0" borderId="20" xfId="0" applyFont="1" applyFill="1" applyBorder="1" applyAlignment="1">
      <alignment horizontal="center" vertical="center" wrapText="1"/>
    </xf>
    <xf numFmtId="193" fontId="1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2" fontId="51" fillId="0" borderId="17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/>
    </xf>
    <xf numFmtId="0" fontId="32" fillId="0" borderId="0" xfId="57" applyFill="1" applyAlignment="1">
      <alignment horizontal="center"/>
      <protection/>
    </xf>
    <xf numFmtId="3" fontId="49" fillId="0" borderId="0" xfId="57" applyNumberFormat="1" applyFont="1" applyFill="1" applyBorder="1" applyAlignment="1">
      <alignment horizontal="center"/>
      <protection/>
    </xf>
    <xf numFmtId="0" fontId="30" fillId="0" borderId="20" xfId="57" applyFont="1" applyFill="1" applyBorder="1" applyAlignment="1">
      <alignment horizontal="center" vertical="center" wrapText="1"/>
      <protection/>
    </xf>
    <xf numFmtId="0" fontId="31" fillId="0" borderId="0" xfId="57" applyFont="1" applyFill="1" applyBorder="1">
      <alignment/>
      <protection/>
    </xf>
    <xf numFmtId="195" fontId="31" fillId="0" borderId="0" xfId="51" applyNumberFormat="1" applyFont="1" applyFill="1" applyBorder="1" applyAlignment="1">
      <alignment/>
    </xf>
    <xf numFmtId="9" fontId="32" fillId="0" borderId="0" xfId="59" applyFont="1" applyFill="1" applyBorder="1" applyAlignment="1">
      <alignment/>
    </xf>
    <xf numFmtId="0" fontId="31" fillId="0" borderId="13" xfId="57" applyFont="1" applyFill="1" applyBorder="1">
      <alignment/>
      <protection/>
    </xf>
    <xf numFmtId="195" fontId="31" fillId="0" borderId="13" xfId="51" applyNumberFormat="1" applyFont="1" applyFill="1" applyBorder="1" applyAlignment="1">
      <alignment/>
    </xf>
    <xf numFmtId="9" fontId="32" fillId="0" borderId="13" xfId="59" applyFont="1" applyFill="1" applyBorder="1" applyAlignment="1">
      <alignment/>
    </xf>
    <xf numFmtId="9" fontId="32" fillId="0" borderId="0" xfId="59" applyFont="1" applyFill="1" applyAlignment="1">
      <alignment/>
    </xf>
    <xf numFmtId="195" fontId="1" fillId="0" borderId="0" xfId="4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5" fontId="0" fillId="0" borderId="0" xfId="48" applyNumberFormat="1" applyFont="1" applyFill="1" applyAlignment="1">
      <alignment/>
    </xf>
    <xf numFmtId="195" fontId="4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5" fontId="0" fillId="0" borderId="0" xfId="48" applyNumberFormat="1" applyFont="1" applyFill="1" applyAlignment="1">
      <alignment/>
    </xf>
    <xf numFmtId="195" fontId="0" fillId="0" borderId="0" xfId="48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57" applyFont="1" applyFill="1" applyAlignment="1">
      <alignment horizontal="center"/>
      <protection/>
    </xf>
    <xf numFmtId="1" fontId="49" fillId="0" borderId="0" xfId="57" applyNumberFormat="1" applyFont="1" applyFill="1" applyBorder="1" applyAlignment="1">
      <alignment horizontal="center"/>
      <protection/>
    </xf>
    <xf numFmtId="0" fontId="49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85" fontId="1" fillId="0" borderId="20" xfId="48" applyNumberFormat="1" applyFont="1" applyFill="1" applyBorder="1" applyAlignment="1">
      <alignment horizontal="center" vertical="center" wrapText="1"/>
    </xf>
    <xf numFmtId="185" fontId="1" fillId="0" borderId="17" xfId="48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7"/>
  <sheetViews>
    <sheetView tabSelected="1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5" sqref="W5"/>
    </sheetView>
  </sheetViews>
  <sheetFormatPr defaultColWidth="11.421875" defaultRowHeight="12.75"/>
  <cols>
    <col min="1" max="1" width="26.57421875" style="0" customWidth="1"/>
    <col min="2" max="3" width="12.421875" style="0" customWidth="1"/>
    <col min="15" max="15" width="12.00390625" style="0" bestFit="1" customWidth="1"/>
    <col min="17" max="17" width="11.57421875" style="0" bestFit="1" customWidth="1"/>
    <col min="18" max="18" width="11.57421875" style="0" customWidth="1"/>
    <col min="19" max="19" width="11.421875" style="61" customWidth="1"/>
  </cols>
  <sheetData>
    <row r="2" spans="1:15" ht="12.7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4.25">
      <c r="A3" s="161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21" ht="14.25">
      <c r="A4" s="3" t="s">
        <v>4</v>
      </c>
      <c r="B4" s="4">
        <v>1990</v>
      </c>
      <c r="C4" s="4">
        <v>1996</v>
      </c>
      <c r="D4" s="4" t="s">
        <v>23</v>
      </c>
      <c r="E4" s="4">
        <v>1998</v>
      </c>
      <c r="F4" s="4">
        <v>1999</v>
      </c>
      <c r="G4" s="4">
        <v>2000</v>
      </c>
      <c r="H4" s="4">
        <v>2001</v>
      </c>
      <c r="I4" s="4">
        <v>2002</v>
      </c>
      <c r="J4" s="4">
        <v>2003</v>
      </c>
      <c r="K4" s="4">
        <v>2004</v>
      </c>
      <c r="L4" s="4">
        <v>2005</v>
      </c>
      <c r="M4" s="4">
        <v>2006</v>
      </c>
      <c r="N4" s="4">
        <v>2007</v>
      </c>
      <c r="O4" s="4">
        <v>2008</v>
      </c>
      <c r="P4" s="4">
        <v>2009</v>
      </c>
      <c r="Q4" s="4">
        <v>2010</v>
      </c>
      <c r="R4" s="4">
        <v>2011</v>
      </c>
      <c r="S4" s="4">
        <v>2012</v>
      </c>
      <c r="T4" s="4">
        <v>2013</v>
      </c>
      <c r="U4" s="4">
        <v>2014</v>
      </c>
    </row>
    <row r="5" spans="1:21" ht="12.75">
      <c r="A5" s="1" t="s">
        <v>5</v>
      </c>
      <c r="B5" s="6">
        <v>3750</v>
      </c>
      <c r="C5" s="6">
        <v>4930</v>
      </c>
      <c r="D5" s="6">
        <v>5860</v>
      </c>
      <c r="E5" s="6">
        <v>5742</v>
      </c>
      <c r="F5" s="6">
        <v>5800</v>
      </c>
      <c r="G5" s="6">
        <v>5850</v>
      </c>
      <c r="H5" s="6">
        <v>5900</v>
      </c>
      <c r="I5" s="6">
        <v>5990</v>
      </c>
      <c r="J5" s="6">
        <v>6100</v>
      </c>
      <c r="K5" s="6">
        <v>6200</v>
      </c>
      <c r="L5" s="10">
        <v>5820.14</v>
      </c>
      <c r="M5" s="6">
        <v>5822.35</v>
      </c>
      <c r="N5" s="6">
        <v>5827.23</v>
      </c>
      <c r="O5" s="10">
        <v>6192.29</v>
      </c>
      <c r="P5" s="22">
        <v>6924.150000000001</v>
      </c>
      <c r="Q5" s="22">
        <v>7617.129798136983</v>
      </c>
      <c r="R5" s="22">
        <v>8545.1</v>
      </c>
      <c r="S5" s="22">
        <v>8620.6098</v>
      </c>
      <c r="T5" s="22">
        <v>8547.859798136984</v>
      </c>
      <c r="U5" s="22">
        <v>8569.410100000001</v>
      </c>
    </row>
    <row r="6" spans="1:22" ht="12.75">
      <c r="A6" s="1" t="s">
        <v>6</v>
      </c>
      <c r="B6" s="6">
        <v>2970</v>
      </c>
      <c r="C6" s="6">
        <v>3990</v>
      </c>
      <c r="D6" s="6">
        <v>4902</v>
      </c>
      <c r="E6" s="6">
        <v>4509</v>
      </c>
      <c r="F6" s="6">
        <v>5288</v>
      </c>
      <c r="G6" s="6">
        <v>5832</v>
      </c>
      <c r="H6" s="6">
        <v>6020</v>
      </c>
      <c r="I6" s="6">
        <v>6550</v>
      </c>
      <c r="J6" s="6">
        <v>6990</v>
      </c>
      <c r="K6" s="6">
        <v>7200</v>
      </c>
      <c r="L6" s="10">
        <v>7124.98</v>
      </c>
      <c r="M6" s="6">
        <v>7620.89</v>
      </c>
      <c r="N6" s="6">
        <v>9922.09</v>
      </c>
      <c r="O6" s="10">
        <v>10053.9</v>
      </c>
      <c r="P6" s="22">
        <v>12467.68</v>
      </c>
      <c r="Q6" s="22">
        <v>13143.119999837352</v>
      </c>
      <c r="R6" s="22">
        <v>13173.6</v>
      </c>
      <c r="S6" s="22">
        <v>15197.849999999999</v>
      </c>
      <c r="T6" s="22">
        <v>16242.929899837352</v>
      </c>
      <c r="U6" s="22">
        <v>16932.880000000005</v>
      </c>
      <c r="V6" s="32"/>
    </row>
    <row r="7" spans="1:22" ht="12.75">
      <c r="A7" s="1" t="s">
        <v>7</v>
      </c>
      <c r="B7" s="6">
        <v>8566.41</v>
      </c>
      <c r="C7" s="6">
        <v>11747</v>
      </c>
      <c r="D7" s="6">
        <v>12398</v>
      </c>
      <c r="E7" s="6">
        <v>13039</v>
      </c>
      <c r="F7" s="6">
        <v>13055</v>
      </c>
      <c r="G7" s="6">
        <v>13070</v>
      </c>
      <c r="H7" s="6">
        <v>13115</v>
      </c>
      <c r="I7" s="6">
        <v>13530</v>
      </c>
      <c r="J7" s="6">
        <v>14115</v>
      </c>
      <c r="K7" s="6">
        <v>14460</v>
      </c>
      <c r="L7" s="10">
        <v>14443.09</v>
      </c>
      <c r="M7" s="6">
        <v>14462.28</v>
      </c>
      <c r="N7" s="6">
        <v>14889.37</v>
      </c>
      <c r="O7" s="10">
        <v>14636.18</v>
      </c>
      <c r="P7" s="23">
        <v>18535.53</v>
      </c>
      <c r="Q7" s="22">
        <v>18650.899999502897</v>
      </c>
      <c r="R7" s="22">
        <v>21001.300000000003</v>
      </c>
      <c r="S7" s="22">
        <f>+S8+S9</f>
        <v>18929.47</v>
      </c>
      <c r="T7" s="22">
        <f>+T8+T9</f>
        <v>18554.359999502896</v>
      </c>
      <c r="U7" s="22">
        <f>+U8+U9</f>
        <v>17408</v>
      </c>
      <c r="V7" s="32"/>
    </row>
    <row r="8" spans="1:22" s="16" customFormat="1" ht="12.75">
      <c r="A8" s="14" t="s">
        <v>50</v>
      </c>
      <c r="B8" s="15">
        <v>5402.5190847457625</v>
      </c>
      <c r="C8" s="15">
        <v>6125.3050847457625</v>
      </c>
      <c r="D8" s="15">
        <v>5605</v>
      </c>
      <c r="E8" s="15">
        <v>6799</v>
      </c>
      <c r="F8" s="15">
        <v>6880</v>
      </c>
      <c r="G8" s="15">
        <v>7058</v>
      </c>
      <c r="H8" s="15">
        <v>7200</v>
      </c>
      <c r="I8" s="15">
        <v>7600</v>
      </c>
      <c r="J8" s="15">
        <v>8150</v>
      </c>
      <c r="K8" s="15">
        <v>8485</v>
      </c>
      <c r="L8" s="18">
        <v>8474.47</v>
      </c>
      <c r="M8" s="15">
        <v>8486.02</v>
      </c>
      <c r="N8" s="15">
        <v>8437.46</v>
      </c>
      <c r="O8" s="18">
        <v>8061.17</v>
      </c>
      <c r="P8" s="24">
        <v>7351.92</v>
      </c>
      <c r="Q8" s="25">
        <v>6208.610000858904</v>
      </c>
      <c r="R8" s="25">
        <v>8545.1</v>
      </c>
      <c r="S8" s="25">
        <v>6046.9400000000005</v>
      </c>
      <c r="T8" s="25">
        <v>5971.100000858903</v>
      </c>
      <c r="U8" s="25">
        <v>5611.58</v>
      </c>
      <c r="V8" s="32"/>
    </row>
    <row r="9" spans="1:22" s="16" customFormat="1" ht="12.75">
      <c r="A9" s="14" t="s">
        <v>51</v>
      </c>
      <c r="B9" s="15">
        <v>3163.890915254239</v>
      </c>
      <c r="C9" s="15">
        <v>5621.694915254237</v>
      </c>
      <c r="D9" s="15">
        <v>6793</v>
      </c>
      <c r="E9" s="15">
        <v>6240</v>
      </c>
      <c r="F9" s="15">
        <v>6175</v>
      </c>
      <c r="G9" s="15">
        <v>6012</v>
      </c>
      <c r="H9" s="15">
        <v>5915</v>
      </c>
      <c r="I9" s="15">
        <v>5930</v>
      </c>
      <c r="J9" s="15">
        <v>5965</v>
      </c>
      <c r="K9" s="15">
        <v>5975</v>
      </c>
      <c r="L9" s="18">
        <v>5968.62</v>
      </c>
      <c r="M9" s="15">
        <v>5976.26</v>
      </c>
      <c r="N9" s="15">
        <v>6451.91</v>
      </c>
      <c r="O9" s="18">
        <v>6575.01</v>
      </c>
      <c r="P9" s="24">
        <v>11183.61</v>
      </c>
      <c r="Q9" s="25">
        <v>12442.289998643993</v>
      </c>
      <c r="R9" s="25">
        <v>12456.2</v>
      </c>
      <c r="S9" s="25">
        <v>12882.529999999999</v>
      </c>
      <c r="T9" s="25">
        <v>12583.259998643993</v>
      </c>
      <c r="U9" s="25">
        <v>11796.42</v>
      </c>
      <c r="V9" s="32"/>
    </row>
    <row r="10" spans="1:22" ht="12.75">
      <c r="A10" s="1" t="s">
        <v>8</v>
      </c>
      <c r="B10" s="6">
        <v>1990</v>
      </c>
      <c r="C10" s="6">
        <v>2130</v>
      </c>
      <c r="D10" s="6">
        <v>2333</v>
      </c>
      <c r="E10" s="6">
        <v>2285</v>
      </c>
      <c r="F10" s="6">
        <v>2406</v>
      </c>
      <c r="G10" s="6">
        <v>2455</v>
      </c>
      <c r="H10" s="6">
        <v>2330</v>
      </c>
      <c r="I10" s="6">
        <v>2350</v>
      </c>
      <c r="J10" s="6">
        <v>2355</v>
      </c>
      <c r="K10" s="6">
        <v>2400</v>
      </c>
      <c r="L10" s="10">
        <v>2023.45</v>
      </c>
      <c r="M10" s="6">
        <v>2022.16</v>
      </c>
      <c r="N10" s="6">
        <v>2017.16</v>
      </c>
      <c r="O10" s="10">
        <v>1906</v>
      </c>
      <c r="P10" s="23">
        <v>1770.29</v>
      </c>
      <c r="Q10" s="22">
        <v>1469.3200007519126</v>
      </c>
      <c r="R10" s="22">
        <v>1405.4</v>
      </c>
      <c r="S10" s="22">
        <v>1234.07</v>
      </c>
      <c r="T10" s="22">
        <v>1405.8300007519126</v>
      </c>
      <c r="U10" s="22">
        <v>1094.04002</v>
      </c>
      <c r="V10" s="32"/>
    </row>
    <row r="11" spans="1:22" ht="12.75">
      <c r="A11" s="1" t="s">
        <v>9</v>
      </c>
      <c r="B11" s="6">
        <v>10150</v>
      </c>
      <c r="C11" s="6">
        <v>11335</v>
      </c>
      <c r="D11" s="6">
        <v>11828</v>
      </c>
      <c r="E11" s="6">
        <v>11682</v>
      </c>
      <c r="F11" s="6">
        <v>11470</v>
      </c>
      <c r="G11" s="6">
        <v>11385</v>
      </c>
      <c r="H11" s="6">
        <v>12630</v>
      </c>
      <c r="I11" s="6">
        <v>12850</v>
      </c>
      <c r="J11" s="6">
        <v>13015</v>
      </c>
      <c r="K11" s="6">
        <v>13168</v>
      </c>
      <c r="L11" s="10">
        <v>12939.96</v>
      </c>
      <c r="M11" s="6">
        <v>12941.76</v>
      </c>
      <c r="N11" s="6">
        <v>13151.96</v>
      </c>
      <c r="O11" s="10">
        <v>13531.75</v>
      </c>
      <c r="P11" s="23">
        <v>14951.390000000001</v>
      </c>
      <c r="Q11" s="22">
        <v>13924.869958764395</v>
      </c>
      <c r="R11" s="22">
        <v>13885.4</v>
      </c>
      <c r="S11" s="22">
        <f>+S12+S13</f>
        <v>13926.45996</v>
      </c>
      <c r="T11" s="22">
        <f>+T12+T13</f>
        <v>13847.509958764396</v>
      </c>
      <c r="U11" s="22">
        <f>+U12+U13</f>
        <v>12927.62</v>
      </c>
      <c r="V11" s="32"/>
    </row>
    <row r="12" spans="1:22" s="16" customFormat="1" ht="12.75">
      <c r="A12" s="14" t="s">
        <v>52</v>
      </c>
      <c r="B12" s="15">
        <v>4991.591679506934</v>
      </c>
      <c r="C12" s="15">
        <v>5546.212977229927</v>
      </c>
      <c r="D12" s="17" t="s">
        <v>10</v>
      </c>
      <c r="E12" s="15">
        <v>5716</v>
      </c>
      <c r="F12" s="15">
        <v>5786</v>
      </c>
      <c r="G12" s="15">
        <v>5802</v>
      </c>
      <c r="H12" s="15">
        <v>5830</v>
      </c>
      <c r="I12" s="15">
        <v>5850</v>
      </c>
      <c r="J12" s="15">
        <v>5865</v>
      </c>
      <c r="K12" s="15">
        <v>5885</v>
      </c>
      <c r="L12" s="18">
        <v>5615.83</v>
      </c>
      <c r="M12" s="15">
        <v>5615.68</v>
      </c>
      <c r="N12" s="15">
        <v>5605.92</v>
      </c>
      <c r="O12" s="18">
        <v>5274.53</v>
      </c>
      <c r="P12" s="24">
        <v>4402.9400000000005</v>
      </c>
      <c r="Q12" s="25">
        <v>3249.0900602186</v>
      </c>
      <c r="R12" s="25">
        <v>3223.9</v>
      </c>
      <c r="S12" s="25">
        <v>3204.65006</v>
      </c>
      <c r="T12" s="25">
        <v>3204.0900602186002</v>
      </c>
      <c r="U12" s="25">
        <v>2787.2800000000007</v>
      </c>
      <c r="V12" s="32"/>
    </row>
    <row r="13" spans="1:22" s="16" customFormat="1" ht="12.75">
      <c r="A13" s="14" t="s">
        <v>53</v>
      </c>
      <c r="B13" s="15">
        <v>5158.408320493066</v>
      </c>
      <c r="C13" s="15">
        <v>5788.787022770074</v>
      </c>
      <c r="D13" s="17" t="s">
        <v>10</v>
      </c>
      <c r="E13" s="15">
        <v>5966</v>
      </c>
      <c r="F13" s="15">
        <v>5684</v>
      </c>
      <c r="G13" s="15">
        <v>5583</v>
      </c>
      <c r="H13" s="15">
        <v>6800</v>
      </c>
      <c r="I13" s="15">
        <v>7000</v>
      </c>
      <c r="J13" s="15">
        <v>7150</v>
      </c>
      <c r="K13" s="15">
        <v>7283</v>
      </c>
      <c r="L13" s="18">
        <v>7324.13</v>
      </c>
      <c r="M13" s="15">
        <v>7326.08</v>
      </c>
      <c r="N13" s="15">
        <v>7546.04</v>
      </c>
      <c r="O13" s="18">
        <v>8257.22</v>
      </c>
      <c r="P13" s="24">
        <v>10548.45</v>
      </c>
      <c r="Q13" s="25">
        <v>10675.779898545796</v>
      </c>
      <c r="R13" s="25">
        <v>10661.5</v>
      </c>
      <c r="S13" s="25">
        <v>10721.8099</v>
      </c>
      <c r="T13" s="25">
        <v>10643.419898545795</v>
      </c>
      <c r="U13" s="25">
        <v>10140.34</v>
      </c>
      <c r="V13" s="32"/>
    </row>
    <row r="14" spans="1:22" ht="12.75">
      <c r="A14" s="1" t="s">
        <v>11</v>
      </c>
      <c r="B14" s="6">
        <v>12260</v>
      </c>
      <c r="C14" s="6">
        <v>8310</v>
      </c>
      <c r="D14" s="6">
        <v>7710</v>
      </c>
      <c r="E14" s="6">
        <v>7882</v>
      </c>
      <c r="F14" s="6">
        <v>7865</v>
      </c>
      <c r="G14" s="6">
        <v>7775</v>
      </c>
      <c r="H14" s="6">
        <v>7500</v>
      </c>
      <c r="I14" s="6">
        <v>7200</v>
      </c>
      <c r="J14" s="6">
        <v>6600</v>
      </c>
      <c r="K14" s="6">
        <v>6640</v>
      </c>
      <c r="L14" s="10">
        <v>6606.35</v>
      </c>
      <c r="M14" s="6">
        <v>6707.01</v>
      </c>
      <c r="N14" s="6">
        <v>8733.64</v>
      </c>
      <c r="O14" s="10">
        <v>8740.14</v>
      </c>
      <c r="P14" s="23">
        <v>10768.57</v>
      </c>
      <c r="Q14" s="22">
        <v>10922.31002951139</v>
      </c>
      <c r="R14" s="22">
        <v>10919.9</v>
      </c>
      <c r="S14" s="22">
        <v>11916.420030000001</v>
      </c>
      <c r="T14" s="22">
        <v>11086.070029511391</v>
      </c>
      <c r="U14" s="22">
        <v>10632.12001</v>
      </c>
      <c r="V14" s="32"/>
    </row>
    <row r="15" spans="1:22" ht="12.75">
      <c r="A15" s="1" t="s">
        <v>12</v>
      </c>
      <c r="B15" s="6">
        <v>6025</v>
      </c>
      <c r="C15" s="6">
        <v>6780</v>
      </c>
      <c r="D15" s="6">
        <v>7663</v>
      </c>
      <c r="E15" s="6">
        <v>7335</v>
      </c>
      <c r="F15" s="6">
        <v>7414</v>
      </c>
      <c r="G15" s="6">
        <v>7543</v>
      </c>
      <c r="H15" s="6">
        <v>7000</v>
      </c>
      <c r="I15" s="6">
        <v>6800</v>
      </c>
      <c r="J15" s="6">
        <v>6900</v>
      </c>
      <c r="K15" s="6">
        <v>7000</v>
      </c>
      <c r="L15" s="10">
        <v>7240.05</v>
      </c>
      <c r="M15" s="6">
        <v>7233.71</v>
      </c>
      <c r="N15" s="6">
        <v>7172.97</v>
      </c>
      <c r="O15" s="10">
        <v>7934.66</v>
      </c>
      <c r="P15" s="23">
        <v>7649.269999999999</v>
      </c>
      <c r="Q15" s="22">
        <v>7235.339994931518</v>
      </c>
      <c r="R15" s="22">
        <v>7105.8</v>
      </c>
      <c r="S15" s="22">
        <v>7714.35</v>
      </c>
      <c r="T15" s="22">
        <v>7093.579994931519</v>
      </c>
      <c r="U15" s="22">
        <v>5992.51</v>
      </c>
      <c r="V15" s="32"/>
    </row>
    <row r="16" spans="1:22" ht="12.75">
      <c r="A16" s="1" t="s">
        <v>13</v>
      </c>
      <c r="B16" s="6">
        <v>23260</v>
      </c>
      <c r="C16" s="6">
        <v>34800</v>
      </c>
      <c r="D16" s="6">
        <v>39902</v>
      </c>
      <c r="E16" s="6">
        <v>38361</v>
      </c>
      <c r="F16" s="6">
        <v>37400</v>
      </c>
      <c r="G16" s="6">
        <v>35790</v>
      </c>
      <c r="H16" s="6">
        <v>34715</v>
      </c>
      <c r="I16" s="6">
        <v>34865</v>
      </c>
      <c r="J16" s="6">
        <v>35410</v>
      </c>
      <c r="K16" s="6">
        <v>36095</v>
      </c>
      <c r="L16" s="10">
        <v>34819.5</v>
      </c>
      <c r="M16" s="6">
        <v>35247.16</v>
      </c>
      <c r="N16" s="6">
        <v>34972.17</v>
      </c>
      <c r="O16" s="10">
        <v>34962.69</v>
      </c>
      <c r="P16" s="23">
        <v>35075.36</v>
      </c>
      <c r="Q16" s="22">
        <v>35029.30997912113</v>
      </c>
      <c r="R16" s="22">
        <v>35029.5</v>
      </c>
      <c r="S16" s="22">
        <f>+S17+S18</f>
        <v>36579.37998</v>
      </c>
      <c r="T16" s="22">
        <f>+T17+T18</f>
        <v>37545.28997912113</v>
      </c>
      <c r="U16" s="22">
        <f>+U17+U18</f>
        <v>37206.73001</v>
      </c>
      <c r="V16" s="32"/>
    </row>
    <row r="17" spans="1:22" s="16" customFormat="1" ht="12.75">
      <c r="A17" s="14" t="s">
        <v>54</v>
      </c>
      <c r="B17" s="15">
        <v>14710</v>
      </c>
      <c r="C17" s="15">
        <v>26380</v>
      </c>
      <c r="D17" s="15">
        <v>29636</v>
      </c>
      <c r="E17" s="15">
        <v>30252</v>
      </c>
      <c r="F17" s="15">
        <v>29700</v>
      </c>
      <c r="G17" s="15">
        <v>28975</v>
      </c>
      <c r="H17" s="15">
        <v>28000</v>
      </c>
      <c r="I17" s="15">
        <v>28215</v>
      </c>
      <c r="J17" s="15">
        <v>28800</v>
      </c>
      <c r="K17" s="15">
        <v>29455</v>
      </c>
      <c r="L17" s="18">
        <v>28197.88</v>
      </c>
      <c r="M17" s="15">
        <v>28664.29</v>
      </c>
      <c r="N17" s="15">
        <v>27697.3</v>
      </c>
      <c r="O17" s="18">
        <v>27725.31</v>
      </c>
      <c r="P17" s="25">
        <v>27700.88</v>
      </c>
      <c r="Q17" s="25">
        <v>27632.939979730585</v>
      </c>
      <c r="R17" s="25">
        <v>27633.1</v>
      </c>
      <c r="S17" s="25">
        <v>28811.00998</v>
      </c>
      <c r="T17" s="25">
        <v>29888.359979730587</v>
      </c>
      <c r="U17" s="25">
        <v>29697.98001</v>
      </c>
      <c r="V17" s="32"/>
    </row>
    <row r="18" spans="1:22" s="16" customFormat="1" ht="12.75">
      <c r="A18" s="14" t="s">
        <v>55</v>
      </c>
      <c r="B18" s="15">
        <v>8550</v>
      </c>
      <c r="C18" s="15">
        <v>8420</v>
      </c>
      <c r="D18" s="15">
        <v>10265</v>
      </c>
      <c r="E18" s="15">
        <v>8109</v>
      </c>
      <c r="F18" s="15">
        <v>7700</v>
      </c>
      <c r="G18" s="15">
        <v>6815</v>
      </c>
      <c r="H18" s="15">
        <v>6715</v>
      </c>
      <c r="I18" s="15">
        <v>6650</v>
      </c>
      <c r="J18" s="15">
        <v>6610</v>
      </c>
      <c r="K18" s="15">
        <v>6640</v>
      </c>
      <c r="L18" s="18">
        <v>6621.62</v>
      </c>
      <c r="M18" s="15">
        <v>6582.87</v>
      </c>
      <c r="N18" s="15">
        <v>7274.87</v>
      </c>
      <c r="O18" s="18">
        <v>7237.38</v>
      </c>
      <c r="P18" s="25">
        <v>7374.48</v>
      </c>
      <c r="Q18" s="25">
        <v>7396.369999390542</v>
      </c>
      <c r="R18" s="25">
        <v>7396.4</v>
      </c>
      <c r="S18" s="25">
        <v>7768.370000000001</v>
      </c>
      <c r="T18" s="25">
        <v>7656.929999390543</v>
      </c>
      <c r="U18" s="25">
        <v>7508.750000000001</v>
      </c>
      <c r="V18" s="32"/>
    </row>
    <row r="19" spans="1:22" ht="12.75">
      <c r="A19" s="1" t="s">
        <v>14</v>
      </c>
      <c r="B19" s="6">
        <v>6100</v>
      </c>
      <c r="C19" s="6">
        <v>6494</v>
      </c>
      <c r="D19" s="6">
        <v>7294</v>
      </c>
      <c r="E19" s="6">
        <v>7033</v>
      </c>
      <c r="F19" s="6">
        <v>7237</v>
      </c>
      <c r="G19" s="6">
        <v>7571</v>
      </c>
      <c r="H19" s="6">
        <v>7450</v>
      </c>
      <c r="I19" s="6">
        <v>7550</v>
      </c>
      <c r="J19" s="6">
        <v>7666</v>
      </c>
      <c r="K19" s="6">
        <v>7800</v>
      </c>
      <c r="L19" s="10">
        <v>8225.04</v>
      </c>
      <c r="M19" s="6">
        <v>8224.57</v>
      </c>
      <c r="N19" s="6">
        <v>8210.14</v>
      </c>
      <c r="O19" s="10">
        <v>8867.65</v>
      </c>
      <c r="P19" s="22">
        <v>7472.6900000000005</v>
      </c>
      <c r="Q19" s="22">
        <v>7434.599898001606</v>
      </c>
      <c r="R19" s="22">
        <v>7838.8</v>
      </c>
      <c r="S19" s="22">
        <v>8003.9599</v>
      </c>
      <c r="T19" s="22">
        <v>7835.639898001606</v>
      </c>
      <c r="U19" s="22">
        <v>7451.9301</v>
      </c>
      <c r="V19" s="32"/>
    </row>
    <row r="20" spans="1:22" ht="12.75">
      <c r="A20" s="1" t="s">
        <v>15</v>
      </c>
      <c r="B20" s="6">
        <v>6600</v>
      </c>
      <c r="C20" s="6">
        <v>6925</v>
      </c>
      <c r="D20" s="6">
        <v>6120</v>
      </c>
      <c r="E20" s="6">
        <v>6485</v>
      </c>
      <c r="F20" s="6">
        <v>6533</v>
      </c>
      <c r="G20" s="6">
        <v>6624</v>
      </c>
      <c r="H20" s="6">
        <v>6698</v>
      </c>
      <c r="I20" s="6">
        <v>6744</v>
      </c>
      <c r="J20" s="6">
        <v>6800</v>
      </c>
      <c r="K20" s="6">
        <v>6900</v>
      </c>
      <c r="L20" s="10">
        <v>6817.91</v>
      </c>
      <c r="M20" s="6">
        <v>6817.89</v>
      </c>
      <c r="N20" s="6">
        <v>6819.3</v>
      </c>
      <c r="O20" s="10">
        <v>6602.85</v>
      </c>
      <c r="P20" s="22">
        <v>6038.46</v>
      </c>
      <c r="Q20" s="22">
        <v>5375.850000321865</v>
      </c>
      <c r="R20" s="22">
        <v>5349.5</v>
      </c>
      <c r="S20" s="22">
        <v>5317.13</v>
      </c>
      <c r="T20" s="22">
        <v>5337.810000321865</v>
      </c>
      <c r="U20" s="22">
        <v>5209.150000000001</v>
      </c>
      <c r="V20" s="32"/>
    </row>
    <row r="21" spans="1:22" ht="12.75">
      <c r="A21" s="1" t="s">
        <v>16</v>
      </c>
      <c r="B21" s="6">
        <v>6955</v>
      </c>
      <c r="C21" s="6">
        <v>6880</v>
      </c>
      <c r="D21" s="6">
        <v>7575</v>
      </c>
      <c r="E21" s="6">
        <v>7412</v>
      </c>
      <c r="F21" s="6">
        <v>7565</v>
      </c>
      <c r="G21" s="6">
        <v>7808</v>
      </c>
      <c r="H21" s="6">
        <v>8300</v>
      </c>
      <c r="I21" s="6">
        <v>8650</v>
      </c>
      <c r="J21" s="6">
        <v>8900</v>
      </c>
      <c r="K21" s="6">
        <v>9230</v>
      </c>
      <c r="L21" s="10">
        <v>9616.27</v>
      </c>
      <c r="M21" s="6">
        <v>9733.95</v>
      </c>
      <c r="N21" s="6">
        <v>10066.84</v>
      </c>
      <c r="O21" s="10">
        <v>11134.79</v>
      </c>
      <c r="P21" s="22">
        <v>12548.84</v>
      </c>
      <c r="Q21" s="22">
        <v>15451.429999999998</v>
      </c>
      <c r="R21" s="22">
        <v>16253.5</v>
      </c>
      <c r="S21" s="22">
        <v>18256.43</v>
      </c>
      <c r="T21" s="22">
        <v>18988.83997</v>
      </c>
      <c r="U21" s="22">
        <v>24403.870270000003</v>
      </c>
      <c r="V21" s="32"/>
    </row>
    <row r="22" spans="1:22" ht="12.75">
      <c r="A22" s="1" t="s">
        <v>17</v>
      </c>
      <c r="B22" s="6">
        <v>3025</v>
      </c>
      <c r="C22" s="6">
        <v>3735</v>
      </c>
      <c r="D22" s="6">
        <v>4507</v>
      </c>
      <c r="E22" s="6">
        <v>4158</v>
      </c>
      <c r="F22" s="6">
        <v>4481</v>
      </c>
      <c r="G22" s="6">
        <v>5051</v>
      </c>
      <c r="H22" s="6">
        <v>5306</v>
      </c>
      <c r="I22" s="6">
        <v>5624</v>
      </c>
      <c r="J22" s="6">
        <v>5850</v>
      </c>
      <c r="K22" s="6">
        <v>6000</v>
      </c>
      <c r="L22" s="10">
        <v>5741.61</v>
      </c>
      <c r="M22" s="6">
        <v>5794.85</v>
      </c>
      <c r="N22" s="6">
        <v>8001.05</v>
      </c>
      <c r="O22" s="10">
        <v>8596.54</v>
      </c>
      <c r="P22" s="22">
        <v>11984.890000000001</v>
      </c>
      <c r="Q22" s="22">
        <v>12873.679999696837</v>
      </c>
      <c r="R22" s="22">
        <v>15091.3</v>
      </c>
      <c r="S22" s="22">
        <v>16650.469999999998</v>
      </c>
      <c r="T22" s="22">
        <v>18307.249999696836</v>
      </c>
      <c r="U22" s="22">
        <v>19736.7301</v>
      </c>
      <c r="V22" s="32"/>
    </row>
    <row r="23" spans="1:22" ht="12.75">
      <c r="A23" s="1" t="s">
        <v>18</v>
      </c>
      <c r="B23" s="6">
        <v>8190</v>
      </c>
      <c r="C23" s="6">
        <v>15050</v>
      </c>
      <c r="D23" s="6">
        <v>17047</v>
      </c>
      <c r="E23" s="6">
        <v>18463</v>
      </c>
      <c r="F23" s="6">
        <v>20181</v>
      </c>
      <c r="G23" s="6">
        <v>21208</v>
      </c>
      <c r="H23" s="6">
        <v>22290</v>
      </c>
      <c r="I23" s="6">
        <v>23260</v>
      </c>
      <c r="J23" s="6">
        <v>23800</v>
      </c>
      <c r="K23" s="6">
        <v>24000</v>
      </c>
      <c r="L23" s="10">
        <v>26731</v>
      </c>
      <c r="M23" s="6">
        <v>26743.6</v>
      </c>
      <c r="N23" s="6">
        <v>26759</v>
      </c>
      <c r="O23" s="10">
        <v>33836.77</v>
      </c>
      <c r="P23" s="22">
        <v>33531.41</v>
      </c>
      <c r="Q23" s="22">
        <v>34056.940022001414</v>
      </c>
      <c r="R23" s="22">
        <v>36387.6</v>
      </c>
      <c r="S23" s="22">
        <v>35678.67</v>
      </c>
      <c r="T23" s="22">
        <v>36354.70002200142</v>
      </c>
      <c r="U23" s="22">
        <v>31727.03</v>
      </c>
      <c r="V23" s="32"/>
    </row>
    <row r="24" spans="1:22" ht="12.75">
      <c r="A24" s="1" t="s">
        <v>19</v>
      </c>
      <c r="B24" s="6">
        <v>15425</v>
      </c>
      <c r="C24" s="6">
        <v>12436</v>
      </c>
      <c r="D24" s="6">
        <v>11882</v>
      </c>
      <c r="E24" s="6">
        <v>11225</v>
      </c>
      <c r="F24" s="6">
        <v>10675</v>
      </c>
      <c r="G24" s="6">
        <v>10360</v>
      </c>
      <c r="H24" s="6">
        <v>10000</v>
      </c>
      <c r="I24" s="6">
        <v>9480</v>
      </c>
      <c r="J24" s="6">
        <v>8470</v>
      </c>
      <c r="K24" s="6">
        <v>7920</v>
      </c>
      <c r="L24" s="10">
        <v>6944.6</v>
      </c>
      <c r="M24" s="6">
        <v>6879.01</v>
      </c>
      <c r="N24" s="6">
        <v>6639.05</v>
      </c>
      <c r="O24" s="10">
        <v>6428.67</v>
      </c>
      <c r="P24" s="22">
        <v>6632.53</v>
      </c>
      <c r="Q24" s="22">
        <v>6225.249940443459</v>
      </c>
      <c r="R24" s="22">
        <v>6547</v>
      </c>
      <c r="S24" s="22">
        <v>6719.599939999999</v>
      </c>
      <c r="T24" s="22">
        <v>7185.359940443459</v>
      </c>
      <c r="U24" s="22">
        <v>7299.360000000001</v>
      </c>
      <c r="V24" s="32"/>
    </row>
    <row r="25" spans="1:22" ht="12.75">
      <c r="A25" s="1" t="s">
        <v>20</v>
      </c>
      <c r="B25" s="6">
        <v>48460</v>
      </c>
      <c r="C25" s="6">
        <v>45880</v>
      </c>
      <c r="D25" s="6">
        <v>43854</v>
      </c>
      <c r="E25" s="6">
        <v>43975</v>
      </c>
      <c r="F25" s="6">
        <v>44433</v>
      </c>
      <c r="G25" s="6">
        <v>44890</v>
      </c>
      <c r="H25" s="6">
        <v>46900</v>
      </c>
      <c r="I25" s="6">
        <v>47600</v>
      </c>
      <c r="J25" s="6">
        <v>48200</v>
      </c>
      <c r="K25" s="6">
        <v>48500</v>
      </c>
      <c r="L25" s="10">
        <v>50960.48</v>
      </c>
      <c r="M25" s="6">
        <v>50952.47</v>
      </c>
      <c r="N25" s="6">
        <v>50846.43</v>
      </c>
      <c r="O25" s="10">
        <v>52186.94</v>
      </c>
      <c r="P25" s="22">
        <v>53338.50999999999</v>
      </c>
      <c r="Q25" s="22">
        <v>52654.94899999999</v>
      </c>
      <c r="R25" s="22">
        <v>53850.7</v>
      </c>
      <c r="S25" s="22">
        <v>53523.17899999999</v>
      </c>
      <c r="T25" s="22">
        <v>53727.159</v>
      </c>
      <c r="U25" s="22">
        <v>52234.06</v>
      </c>
      <c r="V25" s="32"/>
    </row>
    <row r="26" spans="1:22" ht="12.75">
      <c r="A26" s="1" t="s">
        <v>21</v>
      </c>
      <c r="B26" s="6">
        <v>7950</v>
      </c>
      <c r="C26" s="6">
        <v>14823</v>
      </c>
      <c r="D26" s="6">
        <v>20042</v>
      </c>
      <c r="E26" s="6">
        <v>14417</v>
      </c>
      <c r="F26" s="6">
        <v>14980</v>
      </c>
      <c r="G26" s="6">
        <v>15629</v>
      </c>
      <c r="H26" s="6">
        <v>16284</v>
      </c>
      <c r="I26" s="6">
        <v>16400</v>
      </c>
      <c r="J26" s="6">
        <v>16571</v>
      </c>
      <c r="K26" s="6">
        <v>18402</v>
      </c>
      <c r="L26" s="10">
        <v>15038.02</v>
      </c>
      <c r="M26" s="6">
        <v>18633.82</v>
      </c>
      <c r="N26" s="6">
        <v>23631.86</v>
      </c>
      <c r="O26" s="19">
        <v>23940.69</v>
      </c>
      <c r="P26" s="22">
        <v>25129.129999999946</v>
      </c>
      <c r="Q26" s="22">
        <v>25425.960008260445</v>
      </c>
      <c r="R26" s="32">
        <v>26077.698426561285</v>
      </c>
      <c r="S26" s="22">
        <v>36597.40001070005</v>
      </c>
      <c r="T26" s="22">
        <v>38001.10993186047</v>
      </c>
      <c r="U26" s="22">
        <v>38218.47983150004</v>
      </c>
      <c r="V26" s="32"/>
    </row>
    <row r="27" spans="1:22" ht="12.75">
      <c r="A27" s="2" t="s">
        <v>22</v>
      </c>
      <c r="B27" s="7">
        <v>171676.41</v>
      </c>
      <c r="C27" s="7">
        <v>196245</v>
      </c>
      <c r="D27" s="7">
        <v>210917</v>
      </c>
      <c r="E27" s="7">
        <v>204003</v>
      </c>
      <c r="F27" s="7">
        <v>206783</v>
      </c>
      <c r="G27" s="7">
        <v>208841</v>
      </c>
      <c r="H27" s="7">
        <v>212438</v>
      </c>
      <c r="I27" s="7">
        <v>215443</v>
      </c>
      <c r="J27" s="7">
        <v>217742</v>
      </c>
      <c r="K27" s="7">
        <v>221915</v>
      </c>
      <c r="L27" s="12">
        <v>221092.45</v>
      </c>
      <c r="M27" s="13">
        <v>225837.48</v>
      </c>
      <c r="N27" s="13">
        <v>237660.26</v>
      </c>
      <c r="O27" s="12">
        <v>249552.51</v>
      </c>
      <c r="P27" s="26">
        <v>264818.7</v>
      </c>
      <c r="Q27" s="34">
        <v>267490.95862928324</v>
      </c>
      <c r="R27" s="34">
        <v>278462.0984265613</v>
      </c>
      <c r="S27" s="34">
        <v>294865.44862070004</v>
      </c>
      <c r="T27" s="34">
        <v>300061.29842288326</v>
      </c>
      <c r="U27" s="34">
        <v>297043.9204415</v>
      </c>
      <c r="V27" s="32"/>
    </row>
    <row r="28" spans="1:21" s="20" customFormat="1" ht="13.5" thickBot="1">
      <c r="A28" s="163" t="s">
        <v>124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19" s="20" customFormat="1" ht="13.5" thickTop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S29" s="62"/>
    </row>
    <row r="30" spans="1:19" s="20" customFormat="1" ht="12.75">
      <c r="A30" s="20" t="s">
        <v>2</v>
      </c>
      <c r="M30" s="27"/>
      <c r="O30" s="28"/>
      <c r="Q30" s="33"/>
      <c r="S30" s="62"/>
    </row>
    <row r="31" spans="1:19" s="20" customFormat="1" ht="14.25">
      <c r="A31" s="162" t="s">
        <v>125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Q31" s="33"/>
      <c r="S31" s="62"/>
    </row>
    <row r="32" spans="1:19" s="20" customFormat="1" ht="14.25">
      <c r="A32" s="162" t="s">
        <v>56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M32" s="27"/>
      <c r="O32" s="28"/>
      <c r="S32" s="62"/>
    </row>
    <row r="33" spans="1:19" s="20" customFormat="1" ht="14.25">
      <c r="A33" s="37" t="s">
        <v>148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M33" s="27"/>
      <c r="O33" s="28"/>
      <c r="S33" s="62"/>
    </row>
    <row r="34" spans="1:19" s="20" customFormat="1" ht="14.25">
      <c r="A34" s="37" t="s">
        <v>141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M34" s="27"/>
      <c r="O34" s="28"/>
      <c r="S34" s="62"/>
    </row>
    <row r="35" spans="1:19" s="20" customFormat="1" ht="14.25">
      <c r="A35" s="37" t="s">
        <v>139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M35" s="27"/>
      <c r="O35" s="28"/>
      <c r="S35" s="62"/>
    </row>
    <row r="36" spans="1:15" ht="12.75" customHeight="1">
      <c r="A36" s="37" t="s">
        <v>123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M36" s="11"/>
      <c r="N36" s="11"/>
      <c r="O36" s="11"/>
    </row>
    <row r="37" spans="1:19" s="40" customFormat="1" ht="12">
      <c r="A37" s="37" t="s">
        <v>112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S37" s="63"/>
    </row>
    <row r="38" spans="1:19" s="40" customFormat="1" ht="12">
      <c r="A38" s="37" t="s">
        <v>113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38"/>
      <c r="N38" s="38"/>
      <c r="O38" s="38"/>
      <c r="S38" s="63"/>
    </row>
    <row r="39" spans="1:19" s="40" customFormat="1" ht="12">
      <c r="A39" s="37" t="s">
        <v>114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8"/>
      <c r="O39" s="38"/>
      <c r="S39" s="63"/>
    </row>
    <row r="40" spans="1:19" s="40" customFormat="1" ht="12">
      <c r="A40" s="37" t="s">
        <v>115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S40" s="63"/>
    </row>
    <row r="41" spans="1:19" s="40" customFormat="1" ht="12">
      <c r="A41" s="37" t="s">
        <v>116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S41" s="63"/>
    </row>
    <row r="42" spans="1:19" s="40" customFormat="1" ht="12">
      <c r="A42" s="37" t="s">
        <v>117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S42" s="63"/>
    </row>
    <row r="43" spans="1:19" s="40" customFormat="1" ht="12">
      <c r="A43" s="37" t="s">
        <v>118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S43" s="63"/>
    </row>
    <row r="44" spans="1:19" s="40" customFormat="1" ht="12">
      <c r="A44" s="37" t="s">
        <v>119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S44" s="63"/>
    </row>
    <row r="45" spans="1:19" s="40" customFormat="1" ht="12">
      <c r="A45" s="37" t="s">
        <v>120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S45" s="63"/>
    </row>
    <row r="67" ht="12.75">
      <c r="T67" s="32"/>
    </row>
  </sheetData>
  <sheetProtection/>
  <mergeCells count="6">
    <mergeCell ref="A2:O2"/>
    <mergeCell ref="A3:O3"/>
    <mergeCell ref="A32:K32"/>
    <mergeCell ref="A28:K28"/>
    <mergeCell ref="A29:K29"/>
    <mergeCell ref="A31:K31"/>
  </mergeCells>
  <printOptions/>
  <pageMargins left="0.7480314960629921" right="0.7480314960629921" top="0.984251968503937" bottom="0.984251968503937" header="0" footer="0"/>
  <pageSetup fitToHeight="1" fitToWidth="1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11.421875" defaultRowHeight="12.75"/>
  <cols>
    <col min="1" max="1" width="24.7109375" style="29" customWidth="1"/>
    <col min="2" max="2" width="9.57421875" style="0" customWidth="1"/>
    <col min="3" max="3" width="12.00390625" style="0" customWidth="1"/>
    <col min="4" max="4" width="10.8515625" style="0" customWidth="1"/>
    <col min="5" max="5" width="13.57421875" style="0" customWidth="1"/>
    <col min="6" max="7" width="11.8515625" style="76" customWidth="1"/>
    <col min="8" max="8" width="10.140625" style="0" customWidth="1"/>
    <col min="9" max="9" width="12.8515625" style="0" customWidth="1"/>
    <col min="10" max="10" width="9.28125" style="0" customWidth="1"/>
    <col min="11" max="11" width="10.8515625" style="0" customWidth="1"/>
    <col min="12" max="12" width="12.421875" style="0" customWidth="1"/>
  </cols>
  <sheetData>
    <row r="1" spans="1:12" ht="12.75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256" ht="15" customHeight="1">
      <c r="A2" s="166" t="s">
        <v>58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15" customHeight="1">
      <c r="A3" s="166" t="s">
        <v>59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12" ht="12.75" customHeight="1">
      <c r="A4" s="87" t="s">
        <v>4</v>
      </c>
      <c r="B4" s="89" t="s">
        <v>149</v>
      </c>
      <c r="C4" s="89" t="s">
        <v>150</v>
      </c>
      <c r="D4" s="89" t="s">
        <v>151</v>
      </c>
      <c r="E4" s="89" t="s">
        <v>152</v>
      </c>
      <c r="F4" s="90" t="s">
        <v>153</v>
      </c>
      <c r="G4" s="90" t="s">
        <v>154</v>
      </c>
      <c r="H4" s="89" t="s">
        <v>212</v>
      </c>
      <c r="I4" s="89" t="s">
        <v>155</v>
      </c>
      <c r="J4" s="89" t="s">
        <v>156</v>
      </c>
      <c r="K4" s="89" t="s">
        <v>157</v>
      </c>
      <c r="L4" s="105" t="s">
        <v>203</v>
      </c>
    </row>
    <row r="5" spans="1:12" ht="21.75" customHeight="1">
      <c r="A5" s="88"/>
      <c r="B5" s="91">
        <v>2011</v>
      </c>
      <c r="C5" s="91">
        <v>2011</v>
      </c>
      <c r="D5" s="92">
        <v>2014</v>
      </c>
      <c r="E5" s="92">
        <v>2014</v>
      </c>
      <c r="F5" s="91">
        <v>2009</v>
      </c>
      <c r="G5" s="92">
        <v>2013</v>
      </c>
      <c r="H5" s="91">
        <v>2012</v>
      </c>
      <c r="I5" s="91">
        <v>2012</v>
      </c>
      <c r="J5" s="91">
        <v>2012</v>
      </c>
      <c r="K5" s="91">
        <v>2012</v>
      </c>
      <c r="L5" s="84" t="s">
        <v>202</v>
      </c>
    </row>
    <row r="6" spans="1:12" ht="12.75">
      <c r="A6" s="1" t="s">
        <v>60</v>
      </c>
      <c r="B6" s="78">
        <v>0</v>
      </c>
      <c r="C6" s="78">
        <v>1292.81</v>
      </c>
      <c r="D6" s="78">
        <v>1043.32</v>
      </c>
      <c r="E6" s="78">
        <v>3412.1401</v>
      </c>
      <c r="F6" s="78">
        <v>2780.31</v>
      </c>
      <c r="G6" s="78">
        <v>33.04</v>
      </c>
      <c r="H6" s="79">
        <v>7.79</v>
      </c>
      <c r="I6" s="61"/>
      <c r="J6" s="61"/>
      <c r="K6" s="61"/>
      <c r="L6" s="80">
        <f>SUM(B6:K6)</f>
        <v>8569.410100000001</v>
      </c>
    </row>
    <row r="7" spans="1:12" ht="12.75">
      <c r="A7" s="1" t="s">
        <v>61</v>
      </c>
      <c r="B7" s="78">
        <v>2</v>
      </c>
      <c r="C7" s="78">
        <v>331.72</v>
      </c>
      <c r="D7" s="78">
        <v>236.01001</v>
      </c>
      <c r="E7" s="78">
        <v>193.56</v>
      </c>
      <c r="F7" s="78">
        <v>875.2</v>
      </c>
      <c r="G7" s="78">
        <v>4365.78</v>
      </c>
      <c r="H7" s="79">
        <v>4280.1797</v>
      </c>
      <c r="I7" s="79">
        <v>1560.99</v>
      </c>
      <c r="J7" s="61">
        <v>1519.14</v>
      </c>
      <c r="K7" s="79">
        <v>1141.3201</v>
      </c>
      <c r="L7" s="80">
        <f aca="true" t="shared" si="0" ref="L7:L63">SUM(B7:K7)</f>
        <v>14505.899809999999</v>
      </c>
    </row>
    <row r="8" spans="1:12" ht="12.75">
      <c r="A8" s="1" t="s">
        <v>62</v>
      </c>
      <c r="B8" s="78">
        <v>0</v>
      </c>
      <c r="C8" s="78">
        <v>0</v>
      </c>
      <c r="D8" s="78"/>
      <c r="E8" s="78">
        <v>24.39</v>
      </c>
      <c r="F8" s="78">
        <v>0</v>
      </c>
      <c r="G8" s="78">
        <v>5680.48</v>
      </c>
      <c r="H8" s="79">
        <v>386.44</v>
      </c>
      <c r="I8" s="79">
        <v>2251.54</v>
      </c>
      <c r="J8" s="61">
        <v>260.91</v>
      </c>
      <c r="K8" s="79">
        <v>83.12</v>
      </c>
      <c r="L8" s="80">
        <f t="shared" si="0"/>
        <v>8686.88</v>
      </c>
    </row>
    <row r="9" spans="1:12" ht="12.75">
      <c r="A9" s="1" t="s">
        <v>63</v>
      </c>
      <c r="B9" s="78">
        <v>0</v>
      </c>
      <c r="C9" s="78">
        <v>0.7</v>
      </c>
      <c r="D9" s="78">
        <v>22.69</v>
      </c>
      <c r="E9" s="78">
        <v>19.810001</v>
      </c>
      <c r="F9" s="78">
        <v>39.79</v>
      </c>
      <c r="G9" s="78">
        <v>14.02</v>
      </c>
      <c r="H9" s="79">
        <v>4.98</v>
      </c>
      <c r="I9" s="81"/>
      <c r="J9" s="61"/>
      <c r="K9" s="82"/>
      <c r="L9" s="80">
        <f t="shared" si="0"/>
        <v>101.990001</v>
      </c>
    </row>
    <row r="10" spans="1:12" ht="12.75">
      <c r="A10" s="1" t="s">
        <v>64</v>
      </c>
      <c r="B10" s="78">
        <v>0</v>
      </c>
      <c r="C10" s="78">
        <v>0</v>
      </c>
      <c r="D10" s="78"/>
      <c r="E10" s="78">
        <v>2.5</v>
      </c>
      <c r="F10" s="78">
        <v>1.05</v>
      </c>
      <c r="G10" s="78">
        <v>52.37</v>
      </c>
      <c r="H10" s="79">
        <v>346.87</v>
      </c>
      <c r="I10" s="79">
        <v>8.8</v>
      </c>
      <c r="J10" s="61">
        <v>59.58</v>
      </c>
      <c r="K10" s="82"/>
      <c r="L10" s="80">
        <f t="shared" si="0"/>
        <v>471.17</v>
      </c>
    </row>
    <row r="11" spans="1:12" ht="12.75">
      <c r="A11" s="1" t="s">
        <v>65</v>
      </c>
      <c r="B11" s="78">
        <v>0.05</v>
      </c>
      <c r="C11" s="78">
        <v>73.88</v>
      </c>
      <c r="D11" s="78">
        <v>242.67</v>
      </c>
      <c r="E11" s="78">
        <v>1814.1901</v>
      </c>
      <c r="F11" s="78">
        <v>4967.51</v>
      </c>
      <c r="G11" s="78">
        <v>8087.13</v>
      </c>
      <c r="H11" s="79">
        <v>1309.6699</v>
      </c>
      <c r="I11" s="79">
        <v>381.99</v>
      </c>
      <c r="J11" s="61">
        <v>27.91</v>
      </c>
      <c r="K11" s="79">
        <v>27.88</v>
      </c>
      <c r="L11" s="80">
        <f t="shared" si="0"/>
        <v>16932.880000000005</v>
      </c>
    </row>
    <row r="12" spans="1:12" ht="12.75">
      <c r="A12" s="1" t="s">
        <v>66</v>
      </c>
      <c r="B12" s="78">
        <v>4.44</v>
      </c>
      <c r="C12" s="78">
        <v>356.16</v>
      </c>
      <c r="D12" s="78">
        <v>108.83</v>
      </c>
      <c r="E12" s="78">
        <v>5.56</v>
      </c>
      <c r="F12" s="78">
        <v>0</v>
      </c>
      <c r="G12" s="78"/>
      <c r="H12" s="82"/>
      <c r="I12" s="61"/>
      <c r="J12" s="61"/>
      <c r="K12" s="82"/>
      <c r="L12" s="80">
        <f t="shared" si="0"/>
        <v>474.99</v>
      </c>
    </row>
    <row r="13" spans="1:12" ht="12.75">
      <c r="A13" s="1" t="s">
        <v>67</v>
      </c>
      <c r="B13" s="78">
        <v>0</v>
      </c>
      <c r="C13" s="78">
        <v>20.78</v>
      </c>
      <c r="D13" s="78">
        <v>134.47</v>
      </c>
      <c r="E13" s="78">
        <v>3119.81</v>
      </c>
      <c r="F13" s="78">
        <v>7613.2</v>
      </c>
      <c r="G13" s="78">
        <v>842.73</v>
      </c>
      <c r="H13" s="79">
        <v>65.43</v>
      </c>
      <c r="I13" s="81"/>
      <c r="J13" s="61"/>
      <c r="K13" s="82"/>
      <c r="L13" s="80">
        <f t="shared" si="0"/>
        <v>11796.42</v>
      </c>
    </row>
    <row r="14" spans="1:12" ht="12.75">
      <c r="A14" s="1" t="s">
        <v>145</v>
      </c>
      <c r="B14" s="78">
        <v>0</v>
      </c>
      <c r="C14" s="77">
        <v>0</v>
      </c>
      <c r="D14" s="78">
        <v>112.83</v>
      </c>
      <c r="E14" s="78">
        <v>1454.04</v>
      </c>
      <c r="F14" s="78">
        <v>3246.83</v>
      </c>
      <c r="G14" s="78">
        <v>797.88</v>
      </c>
      <c r="H14" s="82"/>
      <c r="I14" s="61"/>
      <c r="J14" s="61"/>
      <c r="K14" s="82"/>
      <c r="L14" s="80">
        <f t="shared" si="0"/>
        <v>5611.58</v>
      </c>
    </row>
    <row r="15" spans="1:12" ht="12.75">
      <c r="A15" s="1" t="s">
        <v>68</v>
      </c>
      <c r="B15" s="78">
        <v>0</v>
      </c>
      <c r="C15" s="78">
        <v>0</v>
      </c>
      <c r="D15" s="78"/>
      <c r="E15" s="78"/>
      <c r="F15" s="78">
        <v>0</v>
      </c>
      <c r="G15" s="78"/>
      <c r="H15" s="82"/>
      <c r="I15" s="79">
        <v>137.77</v>
      </c>
      <c r="J15" s="61">
        <v>464.92</v>
      </c>
      <c r="K15" s="79">
        <v>82.58</v>
      </c>
      <c r="L15" s="80">
        <f t="shared" si="0"/>
        <v>685.2700000000001</v>
      </c>
    </row>
    <row r="16" spans="1:12" ht="12.75">
      <c r="A16" s="1" t="s">
        <v>69</v>
      </c>
      <c r="B16" s="78">
        <v>0.4</v>
      </c>
      <c r="C16" s="78">
        <v>351.84</v>
      </c>
      <c r="D16" s="78">
        <v>295.39</v>
      </c>
      <c r="E16" s="78">
        <v>269.71002</v>
      </c>
      <c r="F16" s="78">
        <v>176.22</v>
      </c>
      <c r="G16" s="78"/>
      <c r="H16" s="79">
        <v>0.48</v>
      </c>
      <c r="I16" s="81"/>
      <c r="J16" s="61"/>
      <c r="K16" s="82"/>
      <c r="L16" s="80">
        <f t="shared" si="0"/>
        <v>1094.04002</v>
      </c>
    </row>
    <row r="17" spans="1:12" ht="12.75" customHeight="1">
      <c r="A17" s="1" t="s">
        <v>70</v>
      </c>
      <c r="B17" s="78">
        <v>1.75</v>
      </c>
      <c r="C17" s="78">
        <v>36.5</v>
      </c>
      <c r="D17" s="78">
        <v>304.09</v>
      </c>
      <c r="E17" s="78">
        <v>712.82</v>
      </c>
      <c r="F17" s="78">
        <v>1720.94</v>
      </c>
      <c r="G17" s="78">
        <v>9.76</v>
      </c>
      <c r="H17" s="79">
        <v>1.42</v>
      </c>
      <c r="I17" s="81"/>
      <c r="J17" s="61"/>
      <c r="K17" s="82"/>
      <c r="L17" s="80">
        <f t="shared" si="0"/>
        <v>2787.2800000000007</v>
      </c>
    </row>
    <row r="18" spans="1:12" ht="12.75" customHeight="1">
      <c r="A18" s="1" t="s">
        <v>71</v>
      </c>
      <c r="B18" s="78">
        <v>0.53</v>
      </c>
      <c r="C18" s="78">
        <v>57.9</v>
      </c>
      <c r="D18" s="78">
        <v>3049.23</v>
      </c>
      <c r="E18" s="78">
        <v>992.65</v>
      </c>
      <c r="F18" s="78">
        <v>5674.85</v>
      </c>
      <c r="G18" s="78">
        <v>364.24</v>
      </c>
      <c r="H18" s="79">
        <v>0.6</v>
      </c>
      <c r="I18" s="79">
        <v>0.34</v>
      </c>
      <c r="J18" s="61"/>
      <c r="K18" s="82"/>
      <c r="L18" s="80">
        <f t="shared" si="0"/>
        <v>10140.34</v>
      </c>
    </row>
    <row r="19" spans="1:12" ht="12.75">
      <c r="A19" s="1" t="s">
        <v>72</v>
      </c>
      <c r="B19" s="78">
        <v>0</v>
      </c>
      <c r="C19" s="78">
        <v>0</v>
      </c>
      <c r="D19" s="78"/>
      <c r="E19" s="78"/>
      <c r="F19" s="78">
        <v>0</v>
      </c>
      <c r="G19" s="78"/>
      <c r="H19" s="82"/>
      <c r="I19" s="61"/>
      <c r="J19" s="61"/>
      <c r="K19" s="79">
        <v>6.03</v>
      </c>
      <c r="L19" s="80">
        <f t="shared" si="0"/>
        <v>6.03</v>
      </c>
    </row>
    <row r="20" spans="1:12" ht="12.75">
      <c r="A20" s="1" t="s">
        <v>73</v>
      </c>
      <c r="B20" s="78">
        <v>0</v>
      </c>
      <c r="C20" s="77">
        <v>0</v>
      </c>
      <c r="D20" s="78">
        <v>1.05</v>
      </c>
      <c r="E20" s="78"/>
      <c r="F20" s="78">
        <v>0</v>
      </c>
      <c r="G20" s="78"/>
      <c r="H20" s="82"/>
      <c r="I20" s="61"/>
      <c r="J20" s="61"/>
      <c r="K20" s="82"/>
      <c r="L20" s="80">
        <f t="shared" si="0"/>
        <v>1.05</v>
      </c>
    </row>
    <row r="21" spans="1:12" ht="12.75">
      <c r="A21" s="1" t="s">
        <v>74</v>
      </c>
      <c r="B21" s="78">
        <v>0</v>
      </c>
      <c r="C21" s="77">
        <v>0</v>
      </c>
      <c r="D21" s="78">
        <v>3.6</v>
      </c>
      <c r="E21" s="78">
        <v>2.6499999</v>
      </c>
      <c r="F21" s="78">
        <v>52.55</v>
      </c>
      <c r="G21" s="78">
        <v>1303.55</v>
      </c>
      <c r="H21" s="79">
        <v>1282.9701</v>
      </c>
      <c r="I21" s="79">
        <v>330.75</v>
      </c>
      <c r="J21" s="61">
        <v>275.15002</v>
      </c>
      <c r="K21" s="79">
        <v>217.44</v>
      </c>
      <c r="L21" s="80">
        <f t="shared" si="0"/>
        <v>3468.6601199</v>
      </c>
    </row>
    <row r="22" spans="1:12" ht="12.75">
      <c r="A22" s="1" t="s">
        <v>75</v>
      </c>
      <c r="B22" s="78">
        <v>215.48</v>
      </c>
      <c r="C22" s="78">
        <v>387.69</v>
      </c>
      <c r="D22" s="78">
        <v>167.58002</v>
      </c>
      <c r="E22" s="78">
        <v>119.13</v>
      </c>
      <c r="F22" s="78">
        <v>10.51</v>
      </c>
      <c r="G22" s="78">
        <v>119.69</v>
      </c>
      <c r="H22" s="79">
        <v>56.21</v>
      </c>
      <c r="I22" s="81"/>
      <c r="J22" s="61"/>
      <c r="K22" s="82"/>
      <c r="L22" s="80">
        <f t="shared" si="0"/>
        <v>1076.29002</v>
      </c>
    </row>
    <row r="23" spans="1:12" ht="12.75">
      <c r="A23" s="1" t="s">
        <v>76</v>
      </c>
      <c r="B23" s="78">
        <v>0</v>
      </c>
      <c r="C23" s="78">
        <v>0</v>
      </c>
      <c r="D23" s="78"/>
      <c r="E23" s="78"/>
      <c r="F23" s="78">
        <v>0</v>
      </c>
      <c r="G23" s="78"/>
      <c r="H23" s="82"/>
      <c r="I23" s="79">
        <v>0.4</v>
      </c>
      <c r="J23" s="61">
        <v>7.91</v>
      </c>
      <c r="K23" s="61"/>
      <c r="L23" s="80">
        <f t="shared" si="0"/>
        <v>8.31</v>
      </c>
    </row>
    <row r="24" spans="1:12" ht="12.75">
      <c r="A24" s="1" t="s">
        <v>77</v>
      </c>
      <c r="B24" s="78">
        <v>0</v>
      </c>
      <c r="C24" s="78">
        <v>0</v>
      </c>
      <c r="D24" s="78"/>
      <c r="E24" s="78"/>
      <c r="F24" s="78">
        <v>0</v>
      </c>
      <c r="G24" s="78"/>
      <c r="H24" s="82"/>
      <c r="I24" s="61"/>
      <c r="J24" s="61"/>
      <c r="K24" s="61"/>
      <c r="L24" s="80">
        <f t="shared" si="0"/>
        <v>0</v>
      </c>
    </row>
    <row r="25" spans="1:12" ht="12.75">
      <c r="A25" s="1" t="s">
        <v>78</v>
      </c>
      <c r="B25" s="78">
        <v>0.05</v>
      </c>
      <c r="C25" s="78">
        <v>0</v>
      </c>
      <c r="D25" s="78"/>
      <c r="E25" s="78">
        <v>4.44</v>
      </c>
      <c r="F25" s="78">
        <v>7.43</v>
      </c>
      <c r="G25" s="78">
        <v>46.69</v>
      </c>
      <c r="H25" s="79">
        <v>8</v>
      </c>
      <c r="I25" s="79">
        <v>1.53</v>
      </c>
      <c r="J25" s="61"/>
      <c r="K25" s="82"/>
      <c r="L25" s="80">
        <f t="shared" si="0"/>
        <v>68.14</v>
      </c>
    </row>
    <row r="26" spans="1:12" ht="12.75">
      <c r="A26" s="1" t="s">
        <v>110</v>
      </c>
      <c r="B26" s="78">
        <v>0</v>
      </c>
      <c r="C26" s="78">
        <v>0</v>
      </c>
      <c r="D26" s="78"/>
      <c r="E26" s="78"/>
      <c r="F26" s="78">
        <v>4.15</v>
      </c>
      <c r="G26" s="78"/>
      <c r="H26" s="79">
        <v>7</v>
      </c>
      <c r="I26" s="81"/>
      <c r="J26" s="61"/>
      <c r="K26" s="82"/>
      <c r="L26" s="80">
        <f t="shared" si="0"/>
        <v>11.15</v>
      </c>
    </row>
    <row r="27" spans="1:12" s="1" customFormat="1" ht="12.75">
      <c r="A27" s="1" t="s">
        <v>79</v>
      </c>
      <c r="B27" s="77">
        <v>0.53</v>
      </c>
      <c r="C27" s="77">
        <v>19.26</v>
      </c>
      <c r="D27" s="77">
        <v>5.7</v>
      </c>
      <c r="E27" s="77">
        <v>39.850002</v>
      </c>
      <c r="F27" s="77">
        <v>33.8</v>
      </c>
      <c r="G27" s="77">
        <v>10.66</v>
      </c>
      <c r="H27" s="79">
        <v>0.95</v>
      </c>
      <c r="I27" s="81"/>
      <c r="J27" s="77"/>
      <c r="K27" s="82"/>
      <c r="L27" s="80">
        <f t="shared" si="0"/>
        <v>110.750002</v>
      </c>
    </row>
    <row r="28" spans="1:12" s="1" customFormat="1" ht="12.75">
      <c r="A28" s="1" t="s">
        <v>80</v>
      </c>
      <c r="B28" s="77">
        <v>120.08</v>
      </c>
      <c r="C28" s="77">
        <v>78.28</v>
      </c>
      <c r="D28" s="78"/>
      <c r="E28" s="78"/>
      <c r="F28" s="77">
        <v>0</v>
      </c>
      <c r="G28" s="77"/>
      <c r="H28" s="83"/>
      <c r="I28" s="77"/>
      <c r="J28" s="77"/>
      <c r="K28" s="77"/>
      <c r="L28" s="80">
        <f t="shared" si="0"/>
        <v>198.36</v>
      </c>
    </row>
    <row r="29" spans="1:12" s="1" customFormat="1" ht="12.75" customHeight="1">
      <c r="A29" s="1" t="s">
        <v>81</v>
      </c>
      <c r="B29" s="77">
        <v>0</v>
      </c>
      <c r="C29" s="77">
        <v>0</v>
      </c>
      <c r="D29" s="77">
        <v>176.26999</v>
      </c>
      <c r="E29" s="77">
        <v>455.30002</v>
      </c>
      <c r="F29" s="77">
        <v>3969.36</v>
      </c>
      <c r="G29" s="77">
        <v>5368.65</v>
      </c>
      <c r="H29" s="79">
        <v>612.62</v>
      </c>
      <c r="I29" s="79">
        <v>19.67</v>
      </c>
      <c r="J29" s="61">
        <v>30.25</v>
      </c>
      <c r="K29" s="82"/>
      <c r="L29" s="80">
        <f t="shared" si="0"/>
        <v>10632.12001</v>
      </c>
    </row>
    <row r="30" spans="1:12" s="1" customFormat="1" ht="12.75">
      <c r="A30" s="1" t="s">
        <v>82</v>
      </c>
      <c r="B30" s="78">
        <v>0</v>
      </c>
      <c r="C30" s="78">
        <v>0</v>
      </c>
      <c r="D30" s="78">
        <v>6.6</v>
      </c>
      <c r="E30" s="77">
        <v>81.11</v>
      </c>
      <c r="F30" s="77">
        <v>63.25</v>
      </c>
      <c r="G30" s="78">
        <v>277.32</v>
      </c>
      <c r="H30" s="79">
        <v>15</v>
      </c>
      <c r="I30" s="81"/>
      <c r="J30" s="77"/>
      <c r="K30" s="82"/>
      <c r="L30" s="80">
        <f t="shared" si="0"/>
        <v>443.28</v>
      </c>
    </row>
    <row r="31" spans="1:12" s="1" customFormat="1" ht="12.75">
      <c r="A31" s="1" t="s">
        <v>83</v>
      </c>
      <c r="B31" s="78">
        <v>0</v>
      </c>
      <c r="C31" s="78">
        <v>0</v>
      </c>
      <c r="D31" s="77">
        <v>4.14</v>
      </c>
      <c r="E31" s="77">
        <v>0.7</v>
      </c>
      <c r="F31" s="78">
        <v>0</v>
      </c>
      <c r="G31" s="78"/>
      <c r="H31" s="82"/>
      <c r="I31" s="77"/>
      <c r="J31" s="77"/>
      <c r="K31" s="82"/>
      <c r="L31" s="80">
        <f t="shared" si="0"/>
        <v>4.84</v>
      </c>
    </row>
    <row r="32" spans="1:12" s="1" customFormat="1" ht="12.75">
      <c r="A32" s="1" t="s">
        <v>84</v>
      </c>
      <c r="B32" s="77">
        <v>2.01</v>
      </c>
      <c r="C32" s="77">
        <v>13.84</v>
      </c>
      <c r="D32" s="77">
        <v>6.25</v>
      </c>
      <c r="E32" s="77">
        <v>4.89</v>
      </c>
      <c r="F32" s="77">
        <v>0</v>
      </c>
      <c r="G32" s="77"/>
      <c r="H32" s="83"/>
      <c r="I32" s="77"/>
      <c r="J32" s="77"/>
      <c r="K32" s="82"/>
      <c r="L32" s="80">
        <f t="shared" si="0"/>
        <v>26.990000000000002</v>
      </c>
    </row>
    <row r="33" spans="1:12" s="1" customFormat="1" ht="12.75">
      <c r="A33" s="1" t="s">
        <v>85</v>
      </c>
      <c r="B33" s="77">
        <v>39.91</v>
      </c>
      <c r="C33" s="77">
        <v>1194.67</v>
      </c>
      <c r="D33" s="77">
        <v>1466.04</v>
      </c>
      <c r="E33" s="77">
        <v>2602.14</v>
      </c>
      <c r="F33" s="77">
        <v>686.71</v>
      </c>
      <c r="G33" s="77">
        <v>2.95</v>
      </c>
      <c r="H33" s="79">
        <v>0.09</v>
      </c>
      <c r="I33" s="81"/>
      <c r="J33" s="77"/>
      <c r="K33" s="82"/>
      <c r="L33" s="80">
        <f t="shared" si="0"/>
        <v>5992.51</v>
      </c>
    </row>
    <row r="34" spans="1:12" s="1" customFormat="1" ht="12.75">
      <c r="A34" s="1" t="s">
        <v>144</v>
      </c>
      <c r="B34" s="77">
        <v>0</v>
      </c>
      <c r="C34" s="77">
        <v>0.49</v>
      </c>
      <c r="D34" s="77">
        <v>88</v>
      </c>
      <c r="E34" s="78">
        <v>0.15</v>
      </c>
      <c r="F34" s="77">
        <v>0</v>
      </c>
      <c r="G34" s="77"/>
      <c r="H34" s="83"/>
      <c r="I34" s="77"/>
      <c r="J34" s="77"/>
      <c r="K34" s="82"/>
      <c r="L34" s="80">
        <f t="shared" si="0"/>
        <v>88.64</v>
      </c>
    </row>
    <row r="35" spans="1:12" s="1" customFormat="1" ht="12.75">
      <c r="A35" s="1" t="s">
        <v>86</v>
      </c>
      <c r="B35" s="77">
        <v>76.1</v>
      </c>
      <c r="C35" s="77">
        <v>2067.3</v>
      </c>
      <c r="D35" s="77">
        <v>1096.7699</v>
      </c>
      <c r="E35" s="77">
        <v>466.41998</v>
      </c>
      <c r="F35" s="77">
        <v>288.58</v>
      </c>
      <c r="G35" s="77">
        <v>1</v>
      </c>
      <c r="H35" s="83"/>
      <c r="I35" s="77"/>
      <c r="J35" s="77"/>
      <c r="K35" s="82"/>
      <c r="L35" s="80">
        <f t="shared" si="0"/>
        <v>3996.16988</v>
      </c>
    </row>
    <row r="36" spans="1:12" s="1" customFormat="1" ht="12.75">
      <c r="A36" s="1" t="s">
        <v>87</v>
      </c>
      <c r="B36" s="77">
        <v>5.56</v>
      </c>
      <c r="C36" s="77">
        <v>0</v>
      </c>
      <c r="D36" s="78"/>
      <c r="E36" s="78"/>
      <c r="F36" s="77">
        <v>0</v>
      </c>
      <c r="G36" s="77">
        <v>0.43</v>
      </c>
      <c r="H36" s="83"/>
      <c r="I36" s="77"/>
      <c r="J36" s="77"/>
      <c r="K36" s="82"/>
      <c r="L36" s="80">
        <f t="shared" si="0"/>
        <v>5.989999999999999</v>
      </c>
    </row>
    <row r="37" spans="1:12" s="1" customFormat="1" ht="12.75">
      <c r="A37" s="1" t="s">
        <v>88</v>
      </c>
      <c r="B37" s="77">
        <v>0.44</v>
      </c>
      <c r="C37" s="77">
        <v>0</v>
      </c>
      <c r="D37" s="77">
        <v>130.87</v>
      </c>
      <c r="E37" s="77">
        <v>190.23001</v>
      </c>
      <c r="F37" s="77">
        <v>6776.54</v>
      </c>
      <c r="G37" s="77">
        <v>18863.37</v>
      </c>
      <c r="H37" s="79">
        <v>1415.08</v>
      </c>
      <c r="I37" s="79">
        <v>2312.53</v>
      </c>
      <c r="J37" s="61">
        <v>8.92</v>
      </c>
      <c r="K37" s="82"/>
      <c r="L37" s="80">
        <f t="shared" si="0"/>
        <v>29697.98001</v>
      </c>
    </row>
    <row r="38" spans="1:12" s="1" customFormat="1" ht="12.75">
      <c r="A38" s="1" t="s">
        <v>89</v>
      </c>
      <c r="B38" s="78">
        <v>0</v>
      </c>
      <c r="C38" s="77">
        <v>0</v>
      </c>
      <c r="D38" s="77">
        <v>41.969997</v>
      </c>
      <c r="E38" s="77">
        <v>47.890003</v>
      </c>
      <c r="F38" s="77">
        <v>3467.21</v>
      </c>
      <c r="G38" s="77">
        <v>3624.57</v>
      </c>
      <c r="H38" s="79">
        <v>146.81</v>
      </c>
      <c r="I38" s="79">
        <v>163.41</v>
      </c>
      <c r="J38" s="61">
        <v>16.89</v>
      </c>
      <c r="K38" s="82"/>
      <c r="L38" s="80">
        <f t="shared" si="0"/>
        <v>7508.750000000001</v>
      </c>
    </row>
    <row r="39" spans="1:12" s="1" customFormat="1" ht="12.75" customHeight="1">
      <c r="A39" s="1" t="s">
        <v>90</v>
      </c>
      <c r="B39" s="77">
        <v>4.3</v>
      </c>
      <c r="C39" s="77">
        <v>4.22</v>
      </c>
      <c r="D39" s="77">
        <v>10.53</v>
      </c>
      <c r="E39" s="77">
        <v>57.63</v>
      </c>
      <c r="F39" s="77">
        <v>156.25</v>
      </c>
      <c r="G39" s="77">
        <v>67.42</v>
      </c>
      <c r="H39" s="79">
        <v>2.98</v>
      </c>
      <c r="I39" s="81"/>
      <c r="J39" s="77"/>
      <c r="K39" s="82"/>
      <c r="L39" s="80">
        <f t="shared" si="0"/>
        <v>303.33000000000004</v>
      </c>
    </row>
    <row r="40" spans="1:12" s="1" customFormat="1" ht="12.75">
      <c r="A40" s="1" t="s">
        <v>91</v>
      </c>
      <c r="B40" s="77">
        <v>0</v>
      </c>
      <c r="C40" s="77">
        <v>0</v>
      </c>
      <c r="D40" s="77"/>
      <c r="E40" s="77"/>
      <c r="F40" s="77">
        <v>112.22</v>
      </c>
      <c r="G40" s="77">
        <v>928</v>
      </c>
      <c r="H40" s="79">
        <v>105.340004</v>
      </c>
      <c r="I40" s="79">
        <v>7.1899996</v>
      </c>
      <c r="J40" s="61">
        <v>3</v>
      </c>
      <c r="K40" s="83"/>
      <c r="L40" s="80">
        <f t="shared" si="0"/>
        <v>1155.7500036</v>
      </c>
    </row>
    <row r="41" spans="1:12" s="1" customFormat="1" ht="12.75">
      <c r="A41" s="1" t="s">
        <v>92</v>
      </c>
      <c r="B41" s="77">
        <v>0</v>
      </c>
      <c r="C41" s="77">
        <v>0</v>
      </c>
      <c r="D41" s="78"/>
      <c r="E41" s="78"/>
      <c r="F41" s="77">
        <v>77.4</v>
      </c>
      <c r="G41" s="77"/>
      <c r="H41" s="79">
        <v>108.45</v>
      </c>
      <c r="I41" s="81"/>
      <c r="J41" s="77"/>
      <c r="K41" s="83"/>
      <c r="L41" s="80">
        <f t="shared" si="0"/>
        <v>185.85000000000002</v>
      </c>
    </row>
    <row r="42" spans="1:12" s="1" customFormat="1" ht="12.75">
      <c r="A42" s="1" t="s">
        <v>93</v>
      </c>
      <c r="B42" s="77">
        <v>0</v>
      </c>
      <c r="C42" s="77">
        <v>0</v>
      </c>
      <c r="D42" s="78"/>
      <c r="E42" s="78"/>
      <c r="F42" s="77">
        <v>0</v>
      </c>
      <c r="G42" s="77">
        <v>1</v>
      </c>
      <c r="H42" s="79">
        <v>9.05</v>
      </c>
      <c r="I42" s="79">
        <v>2.57</v>
      </c>
      <c r="J42" s="77"/>
      <c r="K42" s="83"/>
      <c r="L42" s="80">
        <f t="shared" si="0"/>
        <v>12.620000000000001</v>
      </c>
    </row>
    <row r="43" spans="1:12" s="1" customFormat="1" ht="12.75">
      <c r="A43" s="1" t="s">
        <v>94</v>
      </c>
      <c r="B43" s="77">
        <v>44.25</v>
      </c>
      <c r="C43" s="77">
        <v>1085.72</v>
      </c>
      <c r="D43" s="77">
        <v>1555.6401</v>
      </c>
      <c r="E43" s="77">
        <v>2161.76</v>
      </c>
      <c r="F43" s="77">
        <v>2600.83</v>
      </c>
      <c r="G43" s="77">
        <v>3.73</v>
      </c>
      <c r="H43" s="83"/>
      <c r="I43" s="77"/>
      <c r="J43" s="77"/>
      <c r="K43" s="82"/>
      <c r="L43" s="80">
        <f t="shared" si="0"/>
        <v>7451.9301</v>
      </c>
    </row>
    <row r="44" spans="1:12" s="1" customFormat="1" ht="12.75">
      <c r="A44" s="1" t="s">
        <v>95</v>
      </c>
      <c r="B44" s="77">
        <v>0.05</v>
      </c>
      <c r="C44" s="77">
        <v>4.16</v>
      </c>
      <c r="D44" s="77">
        <v>326.63</v>
      </c>
      <c r="E44" s="77">
        <v>1315.84</v>
      </c>
      <c r="F44" s="77">
        <v>3515.67</v>
      </c>
      <c r="G44" s="77">
        <v>45.06</v>
      </c>
      <c r="H44" s="79">
        <v>1.74</v>
      </c>
      <c r="I44" s="81"/>
      <c r="J44" s="77"/>
      <c r="K44" s="83"/>
      <c r="L44" s="80">
        <f t="shared" si="0"/>
        <v>5209.150000000001</v>
      </c>
    </row>
    <row r="45" spans="1:12" s="1" customFormat="1" ht="12.75">
      <c r="A45" s="1" t="s">
        <v>146</v>
      </c>
      <c r="B45" s="77">
        <v>0.22</v>
      </c>
      <c r="C45" s="77">
        <v>9.75</v>
      </c>
      <c r="D45" s="77">
        <v>30.15</v>
      </c>
      <c r="E45" s="77"/>
      <c r="F45" s="77">
        <v>12.41</v>
      </c>
      <c r="G45" s="77"/>
      <c r="H45" s="79">
        <v>0.5</v>
      </c>
      <c r="I45" s="81"/>
      <c r="J45" s="77"/>
      <c r="K45" s="83"/>
      <c r="L45" s="80">
        <f t="shared" si="0"/>
        <v>53.03</v>
      </c>
    </row>
    <row r="46" spans="1:12" s="1" customFormat="1" ht="12.75">
      <c r="A46" s="1" t="s">
        <v>16</v>
      </c>
      <c r="B46" s="77">
        <v>5.56</v>
      </c>
      <c r="C46" s="77">
        <v>1662.06</v>
      </c>
      <c r="D46" s="77">
        <v>5644.0303</v>
      </c>
      <c r="E46" s="77">
        <v>10948.88</v>
      </c>
      <c r="F46" s="77">
        <v>2792.51</v>
      </c>
      <c r="G46" s="77">
        <v>2436.36</v>
      </c>
      <c r="H46" s="79">
        <v>808.08997</v>
      </c>
      <c r="I46" s="79">
        <v>95.33</v>
      </c>
      <c r="J46" s="61">
        <v>11.05</v>
      </c>
      <c r="K46" s="82"/>
      <c r="L46" s="80">
        <f t="shared" si="0"/>
        <v>24403.870270000003</v>
      </c>
    </row>
    <row r="47" spans="1:12" s="1" customFormat="1" ht="12.75" customHeight="1">
      <c r="A47" s="1" t="s">
        <v>96</v>
      </c>
      <c r="B47" s="77">
        <v>0</v>
      </c>
      <c r="C47" s="77">
        <v>0.1</v>
      </c>
      <c r="D47" s="77">
        <v>0.25</v>
      </c>
      <c r="E47" s="78"/>
      <c r="F47" s="77">
        <v>0.54</v>
      </c>
      <c r="G47" s="77"/>
      <c r="H47" s="83"/>
      <c r="I47" s="77"/>
      <c r="J47" s="77"/>
      <c r="K47" s="77"/>
      <c r="L47" s="80">
        <f t="shared" si="0"/>
        <v>0.89</v>
      </c>
    </row>
    <row r="48" spans="1:12" s="1" customFormat="1" ht="12.75">
      <c r="A48" s="1" t="s">
        <v>97</v>
      </c>
      <c r="B48" s="77">
        <v>2417.13</v>
      </c>
      <c r="C48" s="77">
        <v>3437.01</v>
      </c>
      <c r="D48" s="77">
        <v>1012.5801</v>
      </c>
      <c r="E48" s="77">
        <v>2992.36</v>
      </c>
      <c r="F48" s="77">
        <v>3971.82</v>
      </c>
      <c r="G48" s="77">
        <v>5790.67</v>
      </c>
      <c r="H48" s="79">
        <v>112.86</v>
      </c>
      <c r="I48" s="79">
        <v>2.3</v>
      </c>
      <c r="J48" s="77"/>
      <c r="K48" s="82"/>
      <c r="L48" s="80">
        <f t="shared" si="0"/>
        <v>19736.7301</v>
      </c>
    </row>
    <row r="49" spans="1:12" s="1" customFormat="1" ht="12.75">
      <c r="A49" s="1" t="s">
        <v>98</v>
      </c>
      <c r="B49" s="77">
        <v>228.94</v>
      </c>
      <c r="C49" s="77">
        <v>6290.71</v>
      </c>
      <c r="D49" s="77">
        <v>18588.02</v>
      </c>
      <c r="E49" s="77">
        <v>4894.88</v>
      </c>
      <c r="F49" s="77">
        <v>1701.87</v>
      </c>
      <c r="G49" s="77">
        <v>4.4</v>
      </c>
      <c r="H49" s="79">
        <v>18.21</v>
      </c>
      <c r="I49" s="81"/>
      <c r="J49" s="77"/>
      <c r="K49" s="82"/>
      <c r="L49" s="80">
        <f t="shared" si="0"/>
        <v>31727.03</v>
      </c>
    </row>
    <row r="50" spans="1:12" s="1" customFormat="1" ht="12.75">
      <c r="A50" s="1" t="s">
        <v>99</v>
      </c>
      <c r="B50" s="77">
        <v>0</v>
      </c>
      <c r="C50" s="77">
        <v>183.36</v>
      </c>
      <c r="D50" s="77">
        <v>34.81</v>
      </c>
      <c r="E50" s="78"/>
      <c r="F50" s="77">
        <v>0</v>
      </c>
      <c r="G50" s="77">
        <v>1.63</v>
      </c>
      <c r="H50" s="79">
        <v>0.21</v>
      </c>
      <c r="I50" s="81"/>
      <c r="J50" s="77"/>
      <c r="K50" s="82"/>
      <c r="L50" s="80">
        <f t="shared" si="0"/>
        <v>220.01000000000002</v>
      </c>
    </row>
    <row r="51" spans="1:12" s="1" customFormat="1" ht="12.75">
      <c r="A51" s="1" t="s">
        <v>100</v>
      </c>
      <c r="B51" s="78">
        <v>0</v>
      </c>
      <c r="C51" s="77">
        <v>19.09</v>
      </c>
      <c r="D51" s="77"/>
      <c r="E51" s="78"/>
      <c r="F51" s="77">
        <v>0</v>
      </c>
      <c r="G51" s="77"/>
      <c r="H51" s="83"/>
      <c r="I51" s="77"/>
      <c r="J51" s="77"/>
      <c r="K51" s="77"/>
      <c r="L51" s="80">
        <f t="shared" si="0"/>
        <v>19.09</v>
      </c>
    </row>
    <row r="52" spans="1:12" s="1" customFormat="1" ht="12.75">
      <c r="A52" s="1" t="s">
        <v>147</v>
      </c>
      <c r="B52" s="77">
        <v>0</v>
      </c>
      <c r="C52" s="77">
        <v>0</v>
      </c>
      <c r="D52" s="77">
        <v>1.5</v>
      </c>
      <c r="E52" s="78">
        <v>4.2</v>
      </c>
      <c r="F52" s="77">
        <v>78.45</v>
      </c>
      <c r="G52" s="77">
        <v>77.13</v>
      </c>
      <c r="H52" s="79">
        <v>37.1</v>
      </c>
      <c r="I52" s="81"/>
      <c r="J52" s="77"/>
      <c r="K52" s="82"/>
      <c r="L52" s="80">
        <f t="shared" si="0"/>
        <v>198.38</v>
      </c>
    </row>
    <row r="53" spans="1:12" s="1" customFormat="1" ht="12.75">
      <c r="A53" s="1" t="s">
        <v>101</v>
      </c>
      <c r="B53" s="77">
        <v>0.09</v>
      </c>
      <c r="C53" s="77">
        <v>53.93</v>
      </c>
      <c r="D53" s="77">
        <v>141.65</v>
      </c>
      <c r="E53" s="77">
        <v>808.12</v>
      </c>
      <c r="F53" s="77">
        <v>3505.17</v>
      </c>
      <c r="G53" s="77">
        <v>2513.01</v>
      </c>
      <c r="H53" s="79">
        <v>60.81</v>
      </c>
      <c r="I53" s="79">
        <v>18.2</v>
      </c>
      <c r="J53" s="77"/>
      <c r="K53" s="82"/>
      <c r="L53" s="80">
        <f t="shared" si="0"/>
        <v>7100.9800000000005</v>
      </c>
    </row>
    <row r="54" spans="1:12" s="1" customFormat="1" ht="12.75">
      <c r="A54" s="1" t="s">
        <v>102</v>
      </c>
      <c r="B54" s="77">
        <v>0</v>
      </c>
      <c r="C54" s="77">
        <v>2.88</v>
      </c>
      <c r="D54" s="77">
        <v>7.85</v>
      </c>
      <c r="E54" s="77">
        <v>16.36</v>
      </c>
      <c r="F54" s="77">
        <v>28</v>
      </c>
      <c r="G54" s="77">
        <v>15.74</v>
      </c>
      <c r="H54" s="79">
        <v>1.29</v>
      </c>
      <c r="I54" s="81"/>
      <c r="J54" s="77"/>
      <c r="K54" s="82"/>
      <c r="L54" s="80">
        <f t="shared" si="0"/>
        <v>72.12</v>
      </c>
    </row>
    <row r="55" spans="1:12" s="1" customFormat="1" ht="12.75">
      <c r="A55" s="1" t="s">
        <v>103</v>
      </c>
      <c r="B55" s="77">
        <v>0</v>
      </c>
      <c r="C55" s="77">
        <v>0</v>
      </c>
      <c r="D55" s="77">
        <v>15.16</v>
      </c>
      <c r="E55" s="77">
        <v>173.54</v>
      </c>
      <c r="F55" s="77">
        <v>272.2</v>
      </c>
      <c r="G55" s="77">
        <v>21.14</v>
      </c>
      <c r="H55" s="77"/>
      <c r="I55" s="77"/>
      <c r="J55" s="77"/>
      <c r="K55" s="77"/>
      <c r="L55" s="80">
        <f t="shared" si="0"/>
        <v>482.03999999999996</v>
      </c>
    </row>
    <row r="56" spans="1:12" s="1" customFormat="1" ht="12.75">
      <c r="A56" s="1" t="s">
        <v>104</v>
      </c>
      <c r="B56" s="78">
        <v>0</v>
      </c>
      <c r="C56" s="77">
        <v>10.03</v>
      </c>
      <c r="D56" s="77">
        <v>86.22</v>
      </c>
      <c r="E56" s="77">
        <v>52.799995</v>
      </c>
      <c r="F56" s="77">
        <v>82.7</v>
      </c>
      <c r="G56" s="77"/>
      <c r="H56" s="77"/>
      <c r="I56" s="77"/>
      <c r="J56" s="77"/>
      <c r="K56" s="77"/>
      <c r="L56" s="80">
        <f t="shared" si="0"/>
        <v>231.749995</v>
      </c>
    </row>
    <row r="57" spans="1:12" s="1" customFormat="1" ht="12.75">
      <c r="A57" s="1" t="s">
        <v>105</v>
      </c>
      <c r="B57" s="77">
        <v>0</v>
      </c>
      <c r="C57" s="77">
        <v>0</v>
      </c>
      <c r="D57" s="78"/>
      <c r="E57" s="78"/>
      <c r="F57" s="77">
        <v>0</v>
      </c>
      <c r="G57" s="78"/>
      <c r="H57" s="77"/>
      <c r="I57" s="79">
        <v>6</v>
      </c>
      <c r="J57" s="77"/>
      <c r="K57" s="77"/>
      <c r="L57" s="80">
        <f t="shared" si="0"/>
        <v>6</v>
      </c>
    </row>
    <row r="58" spans="1:12" s="1" customFormat="1" ht="12.75">
      <c r="A58" s="1" t="s">
        <v>138</v>
      </c>
      <c r="B58" s="77"/>
      <c r="C58" s="77"/>
      <c r="D58" s="78"/>
      <c r="E58" s="78"/>
      <c r="F58" s="77"/>
      <c r="G58" s="78"/>
      <c r="H58" s="77"/>
      <c r="I58" s="79">
        <v>0.26</v>
      </c>
      <c r="J58" s="77"/>
      <c r="K58" s="77"/>
      <c r="L58" s="80">
        <f t="shared" si="0"/>
        <v>0.26</v>
      </c>
    </row>
    <row r="59" spans="1:12" s="1" customFormat="1" ht="12.75">
      <c r="A59" s="1" t="s">
        <v>106</v>
      </c>
      <c r="B59" s="77">
        <v>0</v>
      </c>
      <c r="C59" s="77">
        <v>7.05</v>
      </c>
      <c r="D59" s="77"/>
      <c r="E59" s="77">
        <v>3.4</v>
      </c>
      <c r="F59" s="77">
        <v>15.89</v>
      </c>
      <c r="G59" s="77"/>
      <c r="H59" s="77"/>
      <c r="I59" s="77"/>
      <c r="J59" s="77"/>
      <c r="K59" s="77"/>
      <c r="L59" s="80">
        <f t="shared" si="0"/>
        <v>26.34</v>
      </c>
    </row>
    <row r="60" spans="1:12" s="1" customFormat="1" ht="12.75">
      <c r="A60" s="1" t="s">
        <v>107</v>
      </c>
      <c r="B60" s="77">
        <v>11.44</v>
      </c>
      <c r="C60" s="77">
        <v>210.05</v>
      </c>
      <c r="D60" s="77">
        <v>82.52</v>
      </c>
      <c r="E60" s="77">
        <v>587.07</v>
      </c>
      <c r="F60" s="77">
        <v>33.32</v>
      </c>
      <c r="G60" s="77">
        <v>10</v>
      </c>
      <c r="H60" s="77"/>
      <c r="I60" s="77"/>
      <c r="J60" s="77"/>
      <c r="K60" s="77"/>
      <c r="L60" s="80">
        <f t="shared" si="0"/>
        <v>934.4000000000001</v>
      </c>
    </row>
    <row r="61" spans="1:12" s="1" customFormat="1" ht="12.75">
      <c r="A61" s="1" t="s">
        <v>20</v>
      </c>
      <c r="B61" s="77">
        <v>8050.74</v>
      </c>
      <c r="C61" s="77">
        <v>10597.06</v>
      </c>
      <c r="D61" s="77">
        <v>10770.88</v>
      </c>
      <c r="E61" s="77">
        <v>8771.1</v>
      </c>
      <c r="F61" s="77">
        <v>13824.48</v>
      </c>
      <c r="G61" s="77">
        <v>219.8</v>
      </c>
      <c r="H61" s="77"/>
      <c r="I61" s="77"/>
      <c r="J61" s="77"/>
      <c r="K61" s="77"/>
      <c r="L61" s="80">
        <f t="shared" si="0"/>
        <v>52234.06</v>
      </c>
    </row>
    <row r="62" spans="1:12" s="1" customFormat="1" ht="12.75">
      <c r="A62" s="1" t="s">
        <v>108</v>
      </c>
      <c r="B62" s="77">
        <v>0</v>
      </c>
      <c r="C62" s="77">
        <v>0</v>
      </c>
      <c r="D62" s="77"/>
      <c r="E62" s="78"/>
      <c r="F62" s="77">
        <v>0</v>
      </c>
      <c r="G62" s="77"/>
      <c r="H62" s="79">
        <v>0.24</v>
      </c>
      <c r="I62" s="79">
        <v>1.14</v>
      </c>
      <c r="J62" s="77"/>
      <c r="K62" s="82"/>
      <c r="L62" s="80">
        <f t="shared" si="0"/>
        <v>1.38</v>
      </c>
    </row>
    <row r="63" spans="1:12" s="1" customFormat="1" ht="12.75">
      <c r="A63" s="1" t="s">
        <v>109</v>
      </c>
      <c r="B63" s="77">
        <v>0</v>
      </c>
      <c r="C63" s="77">
        <v>0</v>
      </c>
      <c r="D63" s="77"/>
      <c r="E63" s="77">
        <v>0.45</v>
      </c>
      <c r="F63" s="77">
        <v>1.71</v>
      </c>
      <c r="G63" s="77">
        <v>33.07</v>
      </c>
      <c r="H63" s="79">
        <v>16.52</v>
      </c>
      <c r="I63" s="81"/>
      <c r="J63" s="61">
        <v>5.9</v>
      </c>
      <c r="K63" s="79">
        <v>15.12</v>
      </c>
      <c r="L63" s="80">
        <f t="shared" si="0"/>
        <v>72.77</v>
      </c>
    </row>
    <row r="64" spans="1:12" s="27" customFormat="1" ht="13.5" thickBot="1">
      <c r="A64" s="35" t="s">
        <v>22</v>
      </c>
      <c r="B64" s="36">
        <f aca="true" t="shared" si="1" ref="B64:L64">SUM(B6:B63)</f>
        <v>11232.05</v>
      </c>
      <c r="C64" s="36">
        <f t="shared" si="1"/>
        <v>29861</v>
      </c>
      <c r="D64" s="36">
        <f t="shared" si="1"/>
        <v>47052.790417</v>
      </c>
      <c r="E64" s="36">
        <f t="shared" si="1"/>
        <v>48824.4702309</v>
      </c>
      <c r="F64" s="36">
        <f t="shared" si="1"/>
        <v>75239.43000000001</v>
      </c>
      <c r="G64" s="36">
        <f t="shared" si="1"/>
        <v>62034.469999999994</v>
      </c>
      <c r="H64" s="36">
        <f t="shared" si="1"/>
        <v>11231.979673999997</v>
      </c>
      <c r="I64" s="36">
        <f t="shared" si="1"/>
        <v>7302.7099996</v>
      </c>
      <c r="J64" s="36">
        <f t="shared" si="1"/>
        <v>2691.53002</v>
      </c>
      <c r="K64" s="36">
        <f t="shared" si="1"/>
        <v>1573.4900999999998</v>
      </c>
      <c r="L64" s="36">
        <f t="shared" si="1"/>
        <v>297043.9204415</v>
      </c>
    </row>
    <row r="65" spans="1:12" ht="14.25" thickBot="1" thickTop="1">
      <c r="A65" s="129" t="s">
        <v>204</v>
      </c>
      <c r="B65" s="130">
        <f>+B64/$L$64</f>
        <v>0.03781275840726067</v>
      </c>
      <c r="C65" s="130">
        <f aca="true" t="shared" si="2" ref="C65:L65">+C64/$L$64</f>
        <v>0.10052722154897911</v>
      </c>
      <c r="D65" s="130">
        <f t="shared" si="2"/>
        <v>0.15840347901099897</v>
      </c>
      <c r="E65" s="130">
        <f t="shared" si="2"/>
        <v>0.16436784889699674</v>
      </c>
      <c r="F65" s="130">
        <f t="shared" si="2"/>
        <v>0.2532939569615521</v>
      </c>
      <c r="G65" s="130">
        <f t="shared" si="2"/>
        <v>0.20883938613453998</v>
      </c>
      <c r="H65" s="130">
        <f t="shared" si="2"/>
        <v>0.03781252165439295</v>
      </c>
      <c r="I65" s="130">
        <f t="shared" si="2"/>
        <v>0.02458461357750023</v>
      </c>
      <c r="J65" s="130">
        <f t="shared" si="2"/>
        <v>0.00906105068906829</v>
      </c>
      <c r="K65" s="130">
        <f t="shared" si="2"/>
        <v>0.00529716311871087</v>
      </c>
      <c r="L65" s="130">
        <f t="shared" si="2"/>
        <v>1</v>
      </c>
    </row>
    <row r="66" spans="1:11" ht="13.5" thickTop="1">
      <c r="A66" s="60" t="s">
        <v>137</v>
      </c>
      <c r="I66" s="29"/>
      <c r="J66" s="29"/>
      <c r="K66" s="30"/>
    </row>
    <row r="67" spans="9:11" ht="12.75">
      <c r="I67" s="29"/>
      <c r="J67" s="29"/>
      <c r="K67" s="30"/>
    </row>
    <row r="68" spans="9:12" ht="12.75">
      <c r="I68" s="29"/>
      <c r="J68" s="29"/>
      <c r="K68" s="30"/>
      <c r="L68" s="31"/>
    </row>
    <row r="69" spans="9:11" ht="12.75">
      <c r="I69" s="29"/>
      <c r="J69" s="29"/>
      <c r="K69" s="30"/>
    </row>
    <row r="70" spans="9:11" ht="12.75">
      <c r="I70" s="29"/>
      <c r="J70" s="29"/>
      <c r="K70" s="30"/>
    </row>
    <row r="71" ht="12.75">
      <c r="K71" s="30"/>
    </row>
  </sheetData>
  <sheetProtection/>
  <mergeCells count="45">
    <mergeCell ref="A1:L1"/>
    <mergeCell ref="A2:L2"/>
    <mergeCell ref="M2:X2"/>
    <mergeCell ref="Y2:AJ2"/>
    <mergeCell ref="AK2:AV2"/>
    <mergeCell ref="AW2:BH2"/>
    <mergeCell ref="BI2:BT2"/>
    <mergeCell ref="BU2:CF2"/>
    <mergeCell ref="CG2:CR2"/>
    <mergeCell ref="CS2:DD2"/>
    <mergeCell ref="DE2:DP2"/>
    <mergeCell ref="DQ2:EB2"/>
    <mergeCell ref="EC2:EN2"/>
    <mergeCell ref="EO2:EZ2"/>
    <mergeCell ref="FA2:FL2"/>
    <mergeCell ref="FM2:FX2"/>
    <mergeCell ref="FY2:GJ2"/>
    <mergeCell ref="GK2:GV2"/>
    <mergeCell ref="GW2:HH2"/>
    <mergeCell ref="HI2:HT2"/>
    <mergeCell ref="HU2:IF2"/>
    <mergeCell ref="IG2:IR2"/>
    <mergeCell ref="IS2:IV2"/>
    <mergeCell ref="A3:L3"/>
    <mergeCell ref="M3:X3"/>
    <mergeCell ref="Y3:AJ3"/>
    <mergeCell ref="AK3:AV3"/>
    <mergeCell ref="AW3:BH3"/>
    <mergeCell ref="GK3:GV3"/>
    <mergeCell ref="BI3:BT3"/>
    <mergeCell ref="BU3:CF3"/>
    <mergeCell ref="CG3:CR3"/>
    <mergeCell ref="CS3:DD3"/>
    <mergeCell ref="DE3:DP3"/>
    <mergeCell ref="DQ3:EB3"/>
    <mergeCell ref="GW3:HH3"/>
    <mergeCell ref="HI3:HT3"/>
    <mergeCell ref="HU3:IF3"/>
    <mergeCell ref="IG3:IR3"/>
    <mergeCell ref="IS3:IV3"/>
    <mergeCell ref="EC3:EN3"/>
    <mergeCell ref="EO3:EZ3"/>
    <mergeCell ref="FA3:FL3"/>
    <mergeCell ref="FM3:FX3"/>
    <mergeCell ref="FY3:GJ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scale="6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26" sqref="A26:M26"/>
    </sheetView>
  </sheetViews>
  <sheetFormatPr defaultColWidth="11.421875" defaultRowHeight="12.75"/>
  <cols>
    <col min="1" max="1" width="20.8515625" style="0" bestFit="1" customWidth="1"/>
    <col min="2" max="3" width="11.8515625" style="0" customWidth="1"/>
    <col min="4" max="4" width="12.00390625" style="0" bestFit="1" customWidth="1"/>
    <col min="5" max="5" width="13.8515625" style="0" bestFit="1" customWidth="1"/>
    <col min="6" max="7" width="13.7109375" style="0" customWidth="1"/>
    <col min="8" max="8" width="12.28125" style="0" customWidth="1"/>
    <col min="9" max="9" width="13.28125" style="0" customWidth="1"/>
    <col min="12" max="12" width="14.140625" style="0" bestFit="1" customWidth="1"/>
    <col min="13" max="13" width="13.140625" style="0" customWidth="1"/>
    <col min="14" max="14" width="46.7109375" style="0" customWidth="1"/>
  </cols>
  <sheetData>
    <row r="1" spans="1:13" ht="14.25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93" customFormat="1" ht="39">
      <c r="A3" s="127" t="s">
        <v>171</v>
      </c>
      <c r="B3" s="89" t="s">
        <v>149</v>
      </c>
      <c r="C3" s="89" t="s">
        <v>150</v>
      </c>
      <c r="D3" s="89" t="s">
        <v>151</v>
      </c>
      <c r="E3" s="89" t="s">
        <v>152</v>
      </c>
      <c r="F3" s="90" t="s">
        <v>153</v>
      </c>
      <c r="G3" s="90" t="s">
        <v>154</v>
      </c>
      <c r="H3" s="89" t="s">
        <v>212</v>
      </c>
      <c r="I3" s="89" t="s">
        <v>155</v>
      </c>
      <c r="J3" s="89" t="s">
        <v>156</v>
      </c>
      <c r="K3" s="89" t="s">
        <v>157</v>
      </c>
      <c r="L3" s="89" t="s">
        <v>131</v>
      </c>
      <c r="M3" s="89" t="s">
        <v>172</v>
      </c>
    </row>
    <row r="4" spans="1:13" s="93" customFormat="1" ht="15">
      <c r="A4" s="94"/>
      <c r="B4" s="84">
        <v>2011</v>
      </c>
      <c r="C4" s="84">
        <v>2011</v>
      </c>
      <c r="D4" s="84">
        <v>2014</v>
      </c>
      <c r="E4" s="84">
        <v>2014</v>
      </c>
      <c r="F4" s="84">
        <v>2009</v>
      </c>
      <c r="G4" s="84">
        <v>2013</v>
      </c>
      <c r="H4" s="84">
        <v>2012</v>
      </c>
      <c r="I4" s="84">
        <v>2012</v>
      </c>
      <c r="J4" s="84">
        <v>2012</v>
      </c>
      <c r="K4" s="84">
        <v>2012</v>
      </c>
      <c r="L4" s="95"/>
      <c r="M4" s="95"/>
    </row>
    <row r="5" spans="1:13" ht="12.75">
      <c r="A5" s="106" t="s">
        <v>170</v>
      </c>
      <c r="B5" s="85">
        <v>1</v>
      </c>
      <c r="C5" s="85">
        <v>2</v>
      </c>
      <c r="D5" s="85">
        <v>1</v>
      </c>
      <c r="E5" s="85"/>
      <c r="F5" s="85"/>
      <c r="G5" s="85">
        <v>18</v>
      </c>
      <c r="H5" s="85">
        <v>3</v>
      </c>
      <c r="I5" s="85"/>
      <c r="J5" s="85"/>
      <c r="K5" s="85"/>
      <c r="L5" s="96">
        <f>SUM(B5:K5)</f>
        <v>25</v>
      </c>
      <c r="M5" s="86">
        <f>+L5/$L$22</f>
        <v>0.0015581177937052041</v>
      </c>
    </row>
    <row r="6" spans="1:13" ht="12.75">
      <c r="A6" s="106" t="s">
        <v>188</v>
      </c>
      <c r="B6" s="85">
        <v>84</v>
      </c>
      <c r="C6" s="85">
        <v>407</v>
      </c>
      <c r="D6" s="85">
        <v>532</v>
      </c>
      <c r="E6" s="85">
        <v>112</v>
      </c>
      <c r="F6" s="85">
        <v>254</v>
      </c>
      <c r="G6" s="85">
        <v>595</v>
      </c>
      <c r="H6" s="85">
        <v>280</v>
      </c>
      <c r="I6" s="85">
        <v>89</v>
      </c>
      <c r="J6" s="85">
        <v>12</v>
      </c>
      <c r="K6" s="85">
        <v>1</v>
      </c>
      <c r="L6" s="96">
        <f aca="true" t="shared" si="0" ref="L6:L21">SUM(B6:K6)</f>
        <v>2366</v>
      </c>
      <c r="M6" s="86">
        <f aca="true" t="shared" si="1" ref="M6:M22">+L6/$L$22</f>
        <v>0.14746026799626052</v>
      </c>
    </row>
    <row r="7" spans="1:13" ht="12.75">
      <c r="A7" s="106" t="s">
        <v>187</v>
      </c>
      <c r="B7" s="85">
        <v>126</v>
      </c>
      <c r="C7" s="85">
        <v>456</v>
      </c>
      <c r="D7" s="85">
        <v>603</v>
      </c>
      <c r="E7" s="85">
        <v>183</v>
      </c>
      <c r="F7" s="85">
        <v>327</v>
      </c>
      <c r="G7" s="85">
        <v>596</v>
      </c>
      <c r="H7" s="85">
        <v>278</v>
      </c>
      <c r="I7" s="85">
        <v>75</v>
      </c>
      <c r="J7" s="85">
        <v>16</v>
      </c>
      <c r="K7" s="85">
        <v>5</v>
      </c>
      <c r="L7" s="96">
        <f t="shared" si="0"/>
        <v>2665</v>
      </c>
      <c r="M7" s="86">
        <f t="shared" si="1"/>
        <v>0.16609535680897475</v>
      </c>
    </row>
    <row r="8" spans="1:13" ht="12.75">
      <c r="A8" s="106" t="s">
        <v>186</v>
      </c>
      <c r="B8" s="85">
        <v>47</v>
      </c>
      <c r="C8" s="85">
        <v>202</v>
      </c>
      <c r="D8" s="85">
        <v>333</v>
      </c>
      <c r="E8" s="85">
        <v>116</v>
      </c>
      <c r="F8" s="85">
        <v>215</v>
      </c>
      <c r="G8" s="85">
        <v>265</v>
      </c>
      <c r="H8" s="85">
        <v>125</v>
      </c>
      <c r="I8" s="85">
        <v>25</v>
      </c>
      <c r="J8" s="85">
        <v>10</v>
      </c>
      <c r="K8" s="85">
        <v>4</v>
      </c>
      <c r="L8" s="96">
        <f t="shared" si="0"/>
        <v>1342</v>
      </c>
      <c r="M8" s="86">
        <f t="shared" si="1"/>
        <v>0.08363976316609535</v>
      </c>
    </row>
    <row r="9" spans="1:13" ht="12.75">
      <c r="A9" s="106" t="s">
        <v>185</v>
      </c>
      <c r="B9" s="85">
        <v>34</v>
      </c>
      <c r="C9" s="85">
        <v>103</v>
      </c>
      <c r="D9" s="85">
        <v>265</v>
      </c>
      <c r="E9" s="85">
        <v>109</v>
      </c>
      <c r="F9" s="85">
        <v>162</v>
      </c>
      <c r="G9" s="85">
        <v>161</v>
      </c>
      <c r="H9" s="85">
        <v>88</v>
      </c>
      <c r="I9" s="85">
        <v>20</v>
      </c>
      <c r="J9" s="85">
        <v>3</v>
      </c>
      <c r="K9" s="85">
        <v>0</v>
      </c>
      <c r="L9" s="96">
        <f t="shared" si="0"/>
        <v>945</v>
      </c>
      <c r="M9" s="86">
        <f t="shared" si="1"/>
        <v>0.058896852602056717</v>
      </c>
    </row>
    <row r="10" spans="1:13" ht="12.75">
      <c r="A10" s="106" t="s">
        <v>184</v>
      </c>
      <c r="B10" s="85">
        <v>16</v>
      </c>
      <c r="C10" s="85">
        <v>80</v>
      </c>
      <c r="D10" s="85">
        <v>249</v>
      </c>
      <c r="E10" s="85">
        <v>78</v>
      </c>
      <c r="F10" s="85">
        <v>144</v>
      </c>
      <c r="G10" s="85">
        <v>139</v>
      </c>
      <c r="H10" s="85">
        <v>60</v>
      </c>
      <c r="I10" s="85">
        <v>11</v>
      </c>
      <c r="J10" s="85">
        <v>5</v>
      </c>
      <c r="K10" s="85">
        <v>3</v>
      </c>
      <c r="L10" s="96">
        <f t="shared" si="0"/>
        <v>785</v>
      </c>
      <c r="M10" s="86">
        <f t="shared" si="1"/>
        <v>0.04892489872234341</v>
      </c>
    </row>
    <row r="11" spans="1:14" ht="12.75">
      <c r="A11" s="106" t="s">
        <v>183</v>
      </c>
      <c r="B11" s="85">
        <v>40</v>
      </c>
      <c r="C11" s="85">
        <v>189</v>
      </c>
      <c r="D11" s="85">
        <v>588</v>
      </c>
      <c r="E11" s="85">
        <v>341</v>
      </c>
      <c r="F11" s="85">
        <v>627</v>
      </c>
      <c r="G11" s="85">
        <v>416</v>
      </c>
      <c r="H11" s="85">
        <v>175</v>
      </c>
      <c r="I11" s="85">
        <v>34</v>
      </c>
      <c r="J11" s="85">
        <v>12</v>
      </c>
      <c r="K11" s="85">
        <v>13</v>
      </c>
      <c r="L11" s="96">
        <f t="shared" si="0"/>
        <v>2435</v>
      </c>
      <c r="M11" s="86">
        <f t="shared" si="1"/>
        <v>0.15176067310688687</v>
      </c>
      <c r="N11" s="97"/>
    </row>
    <row r="12" spans="1:13" ht="12.75">
      <c r="A12" s="106" t="s">
        <v>182</v>
      </c>
      <c r="B12" s="85">
        <v>46</v>
      </c>
      <c r="C12" s="85">
        <v>144</v>
      </c>
      <c r="D12" s="85">
        <v>409</v>
      </c>
      <c r="E12" s="85">
        <v>302</v>
      </c>
      <c r="F12" s="85">
        <v>582</v>
      </c>
      <c r="G12" s="85">
        <v>402</v>
      </c>
      <c r="H12" s="85">
        <v>131</v>
      </c>
      <c r="I12" s="85">
        <v>39</v>
      </c>
      <c r="J12" s="85">
        <v>10</v>
      </c>
      <c r="K12" s="85">
        <v>13</v>
      </c>
      <c r="L12" s="96">
        <f t="shared" si="0"/>
        <v>2078</v>
      </c>
      <c r="M12" s="86">
        <f t="shared" si="1"/>
        <v>0.12951075101277656</v>
      </c>
    </row>
    <row r="13" spans="1:13" ht="12.75">
      <c r="A13" s="106" t="s">
        <v>181</v>
      </c>
      <c r="B13" s="85">
        <v>37</v>
      </c>
      <c r="C13" s="85">
        <v>146</v>
      </c>
      <c r="D13" s="85">
        <v>306</v>
      </c>
      <c r="E13" s="85">
        <v>333</v>
      </c>
      <c r="F13" s="85">
        <v>601</v>
      </c>
      <c r="G13" s="85">
        <v>397</v>
      </c>
      <c r="H13" s="85">
        <v>92</v>
      </c>
      <c r="I13" s="85">
        <v>45</v>
      </c>
      <c r="J13" s="85">
        <v>21</v>
      </c>
      <c r="K13" s="85">
        <v>13</v>
      </c>
      <c r="L13" s="96">
        <f t="shared" si="0"/>
        <v>1991</v>
      </c>
      <c r="M13" s="86">
        <f t="shared" si="1"/>
        <v>0.12408850109068245</v>
      </c>
    </row>
    <row r="14" spans="1:13" ht="12.75">
      <c r="A14" s="106" t="s">
        <v>180</v>
      </c>
      <c r="B14" s="85">
        <v>20</v>
      </c>
      <c r="C14" s="85">
        <v>75</v>
      </c>
      <c r="D14" s="85">
        <v>109</v>
      </c>
      <c r="E14" s="85">
        <v>137</v>
      </c>
      <c r="F14" s="85">
        <v>260</v>
      </c>
      <c r="G14" s="85">
        <v>182</v>
      </c>
      <c r="H14" s="85">
        <v>31</v>
      </c>
      <c r="I14" s="85">
        <v>20</v>
      </c>
      <c r="J14" s="85">
        <v>13</v>
      </c>
      <c r="K14" s="85">
        <v>9</v>
      </c>
      <c r="L14" s="96">
        <f t="shared" si="0"/>
        <v>856</v>
      </c>
      <c r="M14" s="86">
        <f t="shared" si="1"/>
        <v>0.05334995325646619</v>
      </c>
    </row>
    <row r="15" spans="1:13" ht="12.75">
      <c r="A15" s="106" t="s">
        <v>179</v>
      </c>
      <c r="B15" s="85">
        <v>17</v>
      </c>
      <c r="C15" s="85">
        <v>42</v>
      </c>
      <c r="D15" s="85">
        <v>64</v>
      </c>
      <c r="E15" s="85">
        <v>75</v>
      </c>
      <c r="F15" s="85">
        <v>94</v>
      </c>
      <c r="G15" s="85">
        <v>76</v>
      </c>
      <c r="H15" s="85">
        <v>12</v>
      </c>
      <c r="I15" s="85">
        <v>10</v>
      </c>
      <c r="J15" s="85">
        <v>4</v>
      </c>
      <c r="K15" s="85">
        <v>2</v>
      </c>
      <c r="L15" s="96">
        <f t="shared" si="0"/>
        <v>396</v>
      </c>
      <c r="M15" s="86">
        <f t="shared" si="1"/>
        <v>0.024680585852290434</v>
      </c>
    </row>
    <row r="16" spans="1:13" ht="12.75">
      <c r="A16" s="106" t="s">
        <v>178</v>
      </c>
      <c r="B16" s="85">
        <v>10</v>
      </c>
      <c r="C16" s="85">
        <v>18</v>
      </c>
      <c r="D16" s="85">
        <v>20</v>
      </c>
      <c r="E16" s="85">
        <v>27</v>
      </c>
      <c r="F16" s="85">
        <v>18</v>
      </c>
      <c r="G16" s="85">
        <v>34</v>
      </c>
      <c r="H16" s="85">
        <v>1</v>
      </c>
      <c r="I16" s="85">
        <v>6</v>
      </c>
      <c r="J16" s="85">
        <v>1</v>
      </c>
      <c r="K16" s="85"/>
      <c r="L16" s="96">
        <f t="shared" si="0"/>
        <v>135</v>
      </c>
      <c r="M16" s="86">
        <f t="shared" si="1"/>
        <v>0.008413836086008103</v>
      </c>
    </row>
    <row r="17" spans="1:13" ht="12.75">
      <c r="A17" s="106" t="s">
        <v>177</v>
      </c>
      <c r="B17" s="85">
        <v>2</v>
      </c>
      <c r="C17" s="85">
        <v>5</v>
      </c>
      <c r="D17" s="85">
        <v>3</v>
      </c>
      <c r="E17" s="85">
        <v>1</v>
      </c>
      <c r="F17" s="85">
        <v>6</v>
      </c>
      <c r="G17" s="85">
        <v>5</v>
      </c>
      <c r="H17" s="98">
        <v>0</v>
      </c>
      <c r="I17" s="98">
        <v>0</v>
      </c>
      <c r="J17" s="98">
        <v>0</v>
      </c>
      <c r="K17" s="98">
        <v>0</v>
      </c>
      <c r="L17" s="96">
        <f t="shared" si="0"/>
        <v>22</v>
      </c>
      <c r="M17" s="86">
        <f t="shared" si="1"/>
        <v>0.0013711436584605797</v>
      </c>
    </row>
    <row r="18" spans="1:13" ht="12.75">
      <c r="A18" s="106" t="s">
        <v>176</v>
      </c>
      <c r="B18" s="98">
        <v>0</v>
      </c>
      <c r="C18" s="98">
        <v>0</v>
      </c>
      <c r="D18" s="98">
        <v>0</v>
      </c>
      <c r="E18" s="85">
        <v>1</v>
      </c>
      <c r="F18" s="85">
        <v>1</v>
      </c>
      <c r="G18" s="85">
        <v>2</v>
      </c>
      <c r="H18" s="98">
        <v>0</v>
      </c>
      <c r="I18" s="98">
        <v>0</v>
      </c>
      <c r="J18" s="98">
        <v>0</v>
      </c>
      <c r="K18" s="98">
        <v>0</v>
      </c>
      <c r="L18" s="96">
        <f t="shared" si="0"/>
        <v>4</v>
      </c>
      <c r="M18" s="86">
        <f t="shared" si="1"/>
        <v>0.00024929884699283265</v>
      </c>
    </row>
    <row r="19" spans="1:13" ht="12.75">
      <c r="A19" s="106" t="s">
        <v>175</v>
      </c>
      <c r="B19" s="98">
        <v>0</v>
      </c>
      <c r="C19" s="98">
        <v>0</v>
      </c>
      <c r="D19" s="98">
        <v>0</v>
      </c>
      <c r="E19" s="98">
        <v>0</v>
      </c>
      <c r="F19" s="85"/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6">
        <f t="shared" si="0"/>
        <v>0</v>
      </c>
      <c r="M19" s="86">
        <f t="shared" si="1"/>
        <v>0</v>
      </c>
    </row>
    <row r="20" spans="1:13" ht="12.75">
      <c r="A20" s="106" t="s">
        <v>174</v>
      </c>
      <c r="B20" s="98">
        <v>0</v>
      </c>
      <c r="C20" s="98">
        <v>0</v>
      </c>
      <c r="D20" s="98">
        <v>0</v>
      </c>
      <c r="E20" s="98">
        <v>0</v>
      </c>
      <c r="F20" s="85"/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6">
        <f t="shared" si="0"/>
        <v>0</v>
      </c>
      <c r="M20" s="86">
        <f t="shared" si="1"/>
        <v>0</v>
      </c>
    </row>
    <row r="21" spans="2:13" ht="12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96">
        <f t="shared" si="0"/>
        <v>0</v>
      </c>
      <c r="M21" s="86"/>
    </row>
    <row r="22" spans="1:13" s="27" customFormat="1" ht="13.5" thickBot="1">
      <c r="A22" s="113" t="s">
        <v>135</v>
      </c>
      <c r="B22" s="114">
        <f aca="true" t="shared" si="2" ref="B22:L22">SUM(B5:B21)</f>
        <v>480</v>
      </c>
      <c r="C22" s="114">
        <f t="shared" si="2"/>
        <v>1869</v>
      </c>
      <c r="D22" s="115">
        <f t="shared" si="2"/>
        <v>3482</v>
      </c>
      <c r="E22" s="115">
        <f t="shared" si="2"/>
        <v>1815</v>
      </c>
      <c r="F22" s="115">
        <f t="shared" si="2"/>
        <v>3291</v>
      </c>
      <c r="G22" s="115">
        <f t="shared" si="2"/>
        <v>3288</v>
      </c>
      <c r="H22" s="115">
        <f t="shared" si="2"/>
        <v>1276</v>
      </c>
      <c r="I22" s="115">
        <f t="shared" si="2"/>
        <v>374</v>
      </c>
      <c r="J22" s="114">
        <f t="shared" si="2"/>
        <v>107</v>
      </c>
      <c r="K22" s="114">
        <f t="shared" si="2"/>
        <v>63</v>
      </c>
      <c r="L22" s="115">
        <f t="shared" si="2"/>
        <v>16045</v>
      </c>
      <c r="M22" s="116">
        <f t="shared" si="1"/>
        <v>1</v>
      </c>
    </row>
    <row r="23" spans="1:12" ht="13.5" thickTop="1">
      <c r="A23" s="60" t="s">
        <v>137</v>
      </c>
      <c r="B23" s="107"/>
      <c r="C23" s="107"/>
      <c r="D23" s="108"/>
      <c r="E23" s="108"/>
      <c r="F23" s="108"/>
      <c r="G23" s="108"/>
      <c r="H23" s="108"/>
      <c r="I23" s="108"/>
      <c r="J23" s="107"/>
      <c r="K23" s="107"/>
      <c r="L23" s="108"/>
    </row>
    <row r="24" spans="1:12" ht="12.75">
      <c r="A24" s="109" t="s">
        <v>211</v>
      </c>
      <c r="B24" s="107"/>
      <c r="C24" s="107"/>
      <c r="D24" s="108"/>
      <c r="E24" s="108"/>
      <c r="F24" s="108"/>
      <c r="G24" s="108"/>
      <c r="H24" s="108"/>
      <c r="I24" s="108"/>
      <c r="J24" s="107"/>
      <c r="K24" s="107"/>
      <c r="L24" s="108"/>
    </row>
    <row r="25" spans="2:11" ht="15">
      <c r="B25" s="167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1:13" ht="12.75">
      <c r="A26" s="160" t="s">
        <v>169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2:11" ht="15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3" s="93" customFormat="1" ht="39">
      <c r="A28" s="127" t="s">
        <v>171</v>
      </c>
      <c r="B28" s="89" t="s">
        <v>149</v>
      </c>
      <c r="C28" s="89" t="s">
        <v>150</v>
      </c>
      <c r="D28" s="89" t="s">
        <v>151</v>
      </c>
      <c r="E28" s="89" t="s">
        <v>152</v>
      </c>
      <c r="F28" s="90" t="s">
        <v>153</v>
      </c>
      <c r="G28" s="90" t="s">
        <v>154</v>
      </c>
      <c r="H28" s="89" t="s">
        <v>212</v>
      </c>
      <c r="I28" s="89" t="s">
        <v>155</v>
      </c>
      <c r="J28" s="89" t="s">
        <v>156</v>
      </c>
      <c r="K28" s="89" t="s">
        <v>157</v>
      </c>
      <c r="L28" s="89" t="s">
        <v>131</v>
      </c>
      <c r="M28" s="89" t="s">
        <v>172</v>
      </c>
    </row>
    <row r="29" spans="1:13" s="93" customFormat="1" ht="15">
      <c r="A29" s="94"/>
      <c r="B29" s="84">
        <v>2011</v>
      </c>
      <c r="C29" s="84">
        <v>2011</v>
      </c>
      <c r="D29" s="84">
        <v>2014</v>
      </c>
      <c r="E29" s="84">
        <v>2014</v>
      </c>
      <c r="F29" s="84">
        <v>2009</v>
      </c>
      <c r="G29" s="84">
        <v>2013</v>
      </c>
      <c r="H29" s="84">
        <v>2012</v>
      </c>
      <c r="I29" s="84">
        <v>2012</v>
      </c>
      <c r="J29" s="84">
        <v>2012</v>
      </c>
      <c r="K29" s="84">
        <v>2012</v>
      </c>
      <c r="L29" s="95"/>
      <c r="M29" s="95"/>
    </row>
    <row r="30" spans="1:13" ht="12.75">
      <c r="A30" s="106" t="s">
        <v>170</v>
      </c>
      <c r="B30" s="100">
        <v>0.36</v>
      </c>
      <c r="C30" s="100">
        <v>0.74</v>
      </c>
      <c r="D30" s="101">
        <v>0.29</v>
      </c>
      <c r="E30" s="101">
        <v>0</v>
      </c>
      <c r="F30" s="101">
        <v>0</v>
      </c>
      <c r="G30" s="101">
        <v>2.9</v>
      </c>
      <c r="H30" s="100">
        <v>0.21</v>
      </c>
      <c r="I30" s="100">
        <v>0</v>
      </c>
      <c r="J30" s="100">
        <v>0</v>
      </c>
      <c r="K30" s="100">
        <v>0</v>
      </c>
      <c r="L30" s="102">
        <f>SUM(B30:K30)</f>
        <v>4.5</v>
      </c>
      <c r="M30" s="110">
        <f>+L30/$L$47</f>
        <v>1.5202275909078363E-05</v>
      </c>
    </row>
    <row r="31" spans="1:13" ht="12.75">
      <c r="A31" s="106" t="s">
        <v>188</v>
      </c>
      <c r="B31" s="100">
        <v>59.57</v>
      </c>
      <c r="C31" s="100">
        <v>295.21</v>
      </c>
      <c r="D31" s="101">
        <v>384.04</v>
      </c>
      <c r="E31" s="101">
        <v>82.78</v>
      </c>
      <c r="F31" s="101">
        <v>183.09</v>
      </c>
      <c r="G31" s="101">
        <v>435</v>
      </c>
      <c r="H31" s="100">
        <v>202.86</v>
      </c>
      <c r="I31" s="100">
        <v>59.07</v>
      </c>
      <c r="J31" s="100">
        <v>9</v>
      </c>
      <c r="K31" s="100">
        <v>0.87</v>
      </c>
      <c r="L31" s="102">
        <f aca="true" t="shared" si="3" ref="L31:L47">SUM(B31:K31)</f>
        <v>1711.49</v>
      </c>
      <c r="M31" s="110">
        <f aca="true" t="shared" si="4" ref="M31:M47">+L31/$L$47</f>
        <v>0.005781898487917451</v>
      </c>
    </row>
    <row r="32" spans="1:13" ht="12.75">
      <c r="A32" s="106" t="s">
        <v>187</v>
      </c>
      <c r="B32" s="100">
        <v>174.08</v>
      </c>
      <c r="C32" s="100">
        <v>642.48</v>
      </c>
      <c r="D32" s="101">
        <v>849.79</v>
      </c>
      <c r="E32" s="101">
        <v>260.54</v>
      </c>
      <c r="F32" s="101">
        <v>464.44</v>
      </c>
      <c r="G32" s="101">
        <v>831.7</v>
      </c>
      <c r="H32" s="100">
        <v>392.27</v>
      </c>
      <c r="I32" s="100">
        <v>101.73</v>
      </c>
      <c r="J32" s="100">
        <v>21.95</v>
      </c>
      <c r="K32" s="100">
        <v>7.92</v>
      </c>
      <c r="L32" s="102">
        <f t="shared" si="3"/>
        <v>3746.8999999999996</v>
      </c>
      <c r="M32" s="110">
        <f t="shared" si="4"/>
        <v>0.012658090578605714</v>
      </c>
    </row>
    <row r="33" spans="1:13" ht="12.75">
      <c r="A33" s="106" t="s">
        <v>186</v>
      </c>
      <c r="B33" s="100">
        <v>109.45</v>
      </c>
      <c r="C33" s="100">
        <v>498.01</v>
      </c>
      <c r="D33" s="101">
        <v>800.19</v>
      </c>
      <c r="E33" s="101">
        <v>278.48</v>
      </c>
      <c r="F33" s="101">
        <v>516.93</v>
      </c>
      <c r="G33" s="101">
        <v>631.4</v>
      </c>
      <c r="H33" s="100">
        <v>296.69</v>
      </c>
      <c r="I33" s="100">
        <v>59.72</v>
      </c>
      <c r="J33" s="100">
        <v>24.73</v>
      </c>
      <c r="K33" s="100">
        <v>8.87</v>
      </c>
      <c r="L33" s="102">
        <f t="shared" si="3"/>
        <v>3224.47</v>
      </c>
      <c r="M33" s="110">
        <f t="shared" si="4"/>
        <v>0.010893173911232424</v>
      </c>
    </row>
    <row r="34" spans="1:13" ht="12.75">
      <c r="A34" s="106" t="s">
        <v>185</v>
      </c>
      <c r="B34" s="100">
        <v>116.67</v>
      </c>
      <c r="C34" s="100">
        <v>352.64</v>
      </c>
      <c r="D34" s="101">
        <v>915.64</v>
      </c>
      <c r="E34" s="101">
        <v>376.93</v>
      </c>
      <c r="F34" s="101">
        <v>559.72</v>
      </c>
      <c r="G34" s="101">
        <v>549.9</v>
      </c>
      <c r="H34" s="100">
        <v>301.64</v>
      </c>
      <c r="I34" s="100">
        <v>67.02</v>
      </c>
      <c r="J34" s="100">
        <v>11.13</v>
      </c>
      <c r="K34" s="100">
        <v>0</v>
      </c>
      <c r="L34" s="102">
        <f t="shared" si="3"/>
        <v>3251.2900000000004</v>
      </c>
      <c r="M34" s="110">
        <f t="shared" si="4"/>
        <v>0.010983779475650534</v>
      </c>
    </row>
    <row r="35" spans="1:13" ht="12.75">
      <c r="A35" s="106" t="s">
        <v>184</v>
      </c>
      <c r="B35" s="100">
        <v>73.36</v>
      </c>
      <c r="C35" s="100">
        <v>359.62</v>
      </c>
      <c r="D35" s="101">
        <v>1105.57</v>
      </c>
      <c r="E35" s="101">
        <v>345.35</v>
      </c>
      <c r="F35" s="101">
        <v>641.28</v>
      </c>
      <c r="G35" s="101">
        <v>613.7</v>
      </c>
      <c r="H35" s="100">
        <v>267.73</v>
      </c>
      <c r="I35" s="100">
        <v>49.67</v>
      </c>
      <c r="J35" s="100">
        <v>22.29</v>
      </c>
      <c r="K35" s="100">
        <v>13.26</v>
      </c>
      <c r="L35" s="102">
        <f t="shared" si="3"/>
        <v>3491.8300000000004</v>
      </c>
      <c r="M35" s="110">
        <f t="shared" si="4"/>
        <v>0.011796391797243802</v>
      </c>
    </row>
    <row r="36" spans="1:14" ht="12.75">
      <c r="A36" s="106" t="s">
        <v>183</v>
      </c>
      <c r="B36" s="100">
        <v>282.51</v>
      </c>
      <c r="C36" s="100">
        <v>1370.15</v>
      </c>
      <c r="D36" s="101">
        <v>4116.29</v>
      </c>
      <c r="E36" s="101">
        <v>2419.22</v>
      </c>
      <c r="F36" s="101">
        <v>4527.79</v>
      </c>
      <c r="G36" s="101">
        <v>2999.1</v>
      </c>
      <c r="H36" s="100">
        <v>1267.6</v>
      </c>
      <c r="I36" s="100">
        <v>238.68</v>
      </c>
      <c r="J36" s="100">
        <v>80.87</v>
      </c>
      <c r="K36" s="100">
        <v>105.5</v>
      </c>
      <c r="L36" s="102">
        <f t="shared" si="3"/>
        <v>17407.71</v>
      </c>
      <c r="M36" s="110">
        <f t="shared" si="4"/>
        <v>0.05880818008116056</v>
      </c>
      <c r="N36" s="97"/>
    </row>
    <row r="37" spans="1:13" ht="12.75">
      <c r="A37" s="106" t="s">
        <v>182</v>
      </c>
      <c r="B37" s="100">
        <v>707.24</v>
      </c>
      <c r="C37" s="100">
        <v>1965.51</v>
      </c>
      <c r="D37" s="101">
        <v>5784.95</v>
      </c>
      <c r="E37" s="101">
        <v>4328.44</v>
      </c>
      <c r="F37" s="101">
        <v>8374.68</v>
      </c>
      <c r="G37" s="101">
        <v>5592.1</v>
      </c>
      <c r="H37" s="100">
        <v>1801.95</v>
      </c>
      <c r="I37" s="100">
        <v>567.48</v>
      </c>
      <c r="J37" s="100">
        <v>142.21</v>
      </c>
      <c r="K37" s="100">
        <v>195.6</v>
      </c>
      <c r="L37" s="102">
        <f t="shared" si="3"/>
        <v>29460.159999999996</v>
      </c>
      <c r="M37" s="110">
        <f t="shared" si="4"/>
        <v>0.09952477347679867</v>
      </c>
    </row>
    <row r="38" spans="1:13" ht="12.75">
      <c r="A38" s="106" t="s">
        <v>181</v>
      </c>
      <c r="B38" s="100">
        <v>1051.4</v>
      </c>
      <c r="C38" s="100">
        <v>4742.62</v>
      </c>
      <c r="D38" s="101">
        <v>9335.59</v>
      </c>
      <c r="E38" s="101">
        <v>10737.21</v>
      </c>
      <c r="F38" s="101">
        <v>18947.37</v>
      </c>
      <c r="G38" s="101">
        <v>12509.4</v>
      </c>
      <c r="H38" s="100">
        <v>2807.84</v>
      </c>
      <c r="I38" s="100">
        <v>1465.93</v>
      </c>
      <c r="J38" s="100">
        <v>674.51</v>
      </c>
      <c r="K38" s="100">
        <v>446.17</v>
      </c>
      <c r="L38" s="102">
        <f t="shared" si="3"/>
        <v>62718.04000000001</v>
      </c>
      <c r="M38" s="110">
        <f t="shared" si="4"/>
        <v>0.21187932190146963</v>
      </c>
    </row>
    <row r="39" spans="1:13" ht="12.75">
      <c r="A39" s="106" t="s">
        <v>180</v>
      </c>
      <c r="B39" s="100">
        <v>1421.02</v>
      </c>
      <c r="C39" s="100">
        <v>5388.12</v>
      </c>
      <c r="D39" s="101">
        <v>7611.28</v>
      </c>
      <c r="E39" s="101">
        <v>9338.69</v>
      </c>
      <c r="F39" s="101">
        <v>17553.05</v>
      </c>
      <c r="G39" s="101">
        <v>12916.6</v>
      </c>
      <c r="H39" s="100">
        <v>2133.32</v>
      </c>
      <c r="I39" s="100">
        <v>1345.16</v>
      </c>
      <c r="J39" s="100">
        <v>875.96</v>
      </c>
      <c r="K39" s="100">
        <v>584.75</v>
      </c>
      <c r="L39" s="102">
        <f t="shared" si="3"/>
        <v>59167.950000000004</v>
      </c>
      <c r="M39" s="110">
        <f t="shared" si="4"/>
        <v>0.19988611130545628</v>
      </c>
    </row>
    <row r="40" spans="1:13" ht="12.75">
      <c r="A40" s="106" t="s">
        <v>179</v>
      </c>
      <c r="B40" s="100">
        <v>2527.65</v>
      </c>
      <c r="C40" s="100">
        <v>5803.4</v>
      </c>
      <c r="D40" s="101">
        <v>8522.9</v>
      </c>
      <c r="E40" s="101">
        <v>10488.62</v>
      </c>
      <c r="F40" s="101">
        <v>12545.68</v>
      </c>
      <c r="G40" s="101">
        <v>9975.3</v>
      </c>
      <c r="H40" s="100">
        <v>1520.83</v>
      </c>
      <c r="I40" s="100">
        <v>1341.92</v>
      </c>
      <c r="J40" s="100">
        <v>599.54</v>
      </c>
      <c r="K40" s="100">
        <v>210.55</v>
      </c>
      <c r="L40" s="102">
        <f t="shared" si="3"/>
        <v>53536.39000000001</v>
      </c>
      <c r="M40" s="110">
        <f t="shared" si="4"/>
        <v>0.1808611048791164</v>
      </c>
    </row>
    <row r="41" spans="1:13" ht="12.75">
      <c r="A41" s="106" t="s">
        <v>178</v>
      </c>
      <c r="B41" s="100">
        <v>2955.55</v>
      </c>
      <c r="C41" s="100">
        <v>5373.67</v>
      </c>
      <c r="D41" s="101">
        <v>5470.41</v>
      </c>
      <c r="E41" s="101">
        <v>8219.16</v>
      </c>
      <c r="F41" s="101">
        <v>4696.07</v>
      </c>
      <c r="G41" s="101">
        <v>8997.5</v>
      </c>
      <c r="H41" s="100">
        <v>219.21</v>
      </c>
      <c r="I41" s="100">
        <v>2000.98</v>
      </c>
      <c r="J41" s="100">
        <v>224.85</v>
      </c>
      <c r="K41" s="100">
        <v>0</v>
      </c>
      <c r="L41" s="102">
        <f t="shared" si="3"/>
        <v>38157.4</v>
      </c>
      <c r="M41" s="110">
        <f t="shared" si="4"/>
        <v>0.1289065161717926</v>
      </c>
    </row>
    <row r="42" spans="1:13" ht="12.75">
      <c r="A42" s="106" t="s">
        <v>177</v>
      </c>
      <c r="B42" s="100">
        <v>1735.25</v>
      </c>
      <c r="C42" s="100">
        <v>3016.25</v>
      </c>
      <c r="D42" s="101">
        <v>1943.9</v>
      </c>
      <c r="E42" s="101">
        <v>528.24</v>
      </c>
      <c r="F42" s="101">
        <v>4483.84</v>
      </c>
      <c r="G42" s="101">
        <v>3170.7</v>
      </c>
      <c r="H42" s="100">
        <v>0</v>
      </c>
      <c r="I42" s="100">
        <v>0</v>
      </c>
      <c r="J42" s="100">
        <v>0</v>
      </c>
      <c r="K42" s="100">
        <v>0</v>
      </c>
      <c r="L42" s="102">
        <f t="shared" si="3"/>
        <v>14878.18</v>
      </c>
      <c r="M42" s="110">
        <f t="shared" si="4"/>
        <v>0.05026271052998479</v>
      </c>
    </row>
    <row r="43" spans="1:13" ht="12.75">
      <c r="A43" s="106" t="s">
        <v>176</v>
      </c>
      <c r="B43" s="100">
        <v>0</v>
      </c>
      <c r="C43" s="100">
        <v>0</v>
      </c>
      <c r="D43" s="101">
        <v>0</v>
      </c>
      <c r="E43" s="101">
        <v>1266</v>
      </c>
      <c r="F43" s="101">
        <v>1389.7</v>
      </c>
      <c r="G43" s="101">
        <v>2596.3</v>
      </c>
      <c r="H43" s="100">
        <v>0</v>
      </c>
      <c r="I43" s="100">
        <v>0</v>
      </c>
      <c r="J43" s="100">
        <v>0</v>
      </c>
      <c r="K43" s="100">
        <v>0</v>
      </c>
      <c r="L43" s="102">
        <f t="shared" si="3"/>
        <v>5252</v>
      </c>
      <c r="M43" s="110">
        <f t="shared" si="4"/>
        <v>0.017742745127662125</v>
      </c>
    </row>
    <row r="44" spans="1:13" ht="12.75">
      <c r="A44" s="106" t="s">
        <v>175</v>
      </c>
      <c r="B44" s="100">
        <v>0</v>
      </c>
      <c r="C44" s="100">
        <v>0</v>
      </c>
      <c r="D44" s="101">
        <v>0</v>
      </c>
      <c r="E44" s="101">
        <v>0</v>
      </c>
      <c r="F44" s="101"/>
      <c r="G44" s="101">
        <v>0</v>
      </c>
      <c r="H44" s="100">
        <v>0</v>
      </c>
      <c r="I44" s="100">
        <v>0</v>
      </c>
      <c r="J44" s="100">
        <v>0</v>
      </c>
      <c r="K44" s="100">
        <v>0</v>
      </c>
      <c r="L44" s="102">
        <f t="shared" si="3"/>
        <v>0</v>
      </c>
      <c r="M44" s="110">
        <f t="shared" si="4"/>
        <v>0</v>
      </c>
    </row>
    <row r="45" spans="1:13" ht="12.75">
      <c r="A45" s="106" t="s">
        <v>174</v>
      </c>
      <c r="B45" s="100">
        <v>0</v>
      </c>
      <c r="C45" s="100">
        <v>0</v>
      </c>
      <c r="D45" s="101">
        <v>0</v>
      </c>
      <c r="E45" s="101">
        <v>0</v>
      </c>
      <c r="F45" s="101"/>
      <c r="G45" s="101">
        <v>0</v>
      </c>
      <c r="H45" s="100">
        <v>0</v>
      </c>
      <c r="I45" s="100">
        <v>0</v>
      </c>
      <c r="J45" s="100">
        <v>0</v>
      </c>
      <c r="K45" s="100">
        <v>0</v>
      </c>
      <c r="L45" s="102">
        <f t="shared" si="3"/>
        <v>0</v>
      </c>
      <c r="M45" s="110">
        <f t="shared" si="4"/>
        <v>0</v>
      </c>
    </row>
    <row r="46" spans="2:13" ht="12.75">
      <c r="B46" s="100"/>
      <c r="C46" s="100"/>
      <c r="D46" s="101"/>
      <c r="E46" s="100"/>
      <c r="H46" s="100">
        <v>0</v>
      </c>
      <c r="I46" s="100">
        <v>0</v>
      </c>
      <c r="J46" s="100">
        <v>0</v>
      </c>
      <c r="K46" s="100">
        <v>0</v>
      </c>
      <c r="L46" s="102">
        <f t="shared" si="3"/>
        <v>0</v>
      </c>
      <c r="M46" s="110"/>
    </row>
    <row r="47" spans="1:13" ht="13.5" thickBot="1">
      <c r="A47" s="112" t="s">
        <v>135</v>
      </c>
      <c r="B47" s="117">
        <f>SUM(B30:B46)</f>
        <v>11214.11</v>
      </c>
      <c r="C47" s="117">
        <f>SUM(C30:C46)</f>
        <v>29808.42</v>
      </c>
      <c r="D47" s="118">
        <f>SUM(D30:D46)</f>
        <v>46840.840000000004</v>
      </c>
      <c r="E47" s="117">
        <f>SUM(E30:E46)</f>
        <v>48669.659999999996</v>
      </c>
      <c r="F47" s="117">
        <f aca="true" t="shared" si="5" ref="F47:K47">SUM(F30:F46)</f>
        <v>74883.64</v>
      </c>
      <c r="G47" s="117">
        <f t="shared" si="5"/>
        <v>61821.600000000006</v>
      </c>
      <c r="H47" s="117">
        <f t="shared" si="5"/>
        <v>11212.15</v>
      </c>
      <c r="I47" s="117">
        <f t="shared" si="5"/>
        <v>7297.360000000001</v>
      </c>
      <c r="J47" s="117">
        <f t="shared" si="5"/>
        <v>2687.04</v>
      </c>
      <c r="K47" s="117">
        <f t="shared" si="5"/>
        <v>1573.49</v>
      </c>
      <c r="L47" s="119">
        <f t="shared" si="3"/>
        <v>296008.31</v>
      </c>
      <c r="M47" s="120">
        <f t="shared" si="4"/>
        <v>1</v>
      </c>
    </row>
    <row r="48" spans="1:9" ht="13.5" thickTop="1">
      <c r="A48" s="60" t="s">
        <v>137</v>
      </c>
      <c r="B48" s="100"/>
      <c r="C48" s="100"/>
      <c r="D48" s="101"/>
      <c r="E48" s="100"/>
      <c r="F48" s="96"/>
      <c r="G48" s="96"/>
      <c r="H48" s="96"/>
      <c r="I48" s="96"/>
    </row>
    <row r="49" spans="1:9" ht="12.75">
      <c r="A49" s="109" t="s">
        <v>173</v>
      </c>
      <c r="B49" s="100"/>
      <c r="C49" s="100"/>
      <c r="D49" s="101"/>
      <c r="E49" s="100"/>
      <c r="F49" s="96"/>
      <c r="G49" s="96"/>
      <c r="H49" s="96"/>
      <c r="I49" s="96"/>
    </row>
    <row r="50" spans="1:9" ht="12.75">
      <c r="A50" s="109" t="s">
        <v>197</v>
      </c>
      <c r="B50" s="100"/>
      <c r="C50" s="100"/>
      <c r="D50" s="101"/>
      <c r="E50" s="100"/>
      <c r="F50" s="96"/>
      <c r="G50" s="96"/>
      <c r="H50" s="96"/>
      <c r="I50" s="96"/>
    </row>
    <row r="51" spans="1:9" ht="12.75">
      <c r="A51" s="109"/>
      <c r="B51" s="100"/>
      <c r="C51" s="100"/>
      <c r="D51" s="101"/>
      <c r="E51" s="100"/>
      <c r="F51" s="96"/>
      <c r="G51" s="96"/>
      <c r="H51" s="96"/>
      <c r="I51" s="96"/>
    </row>
    <row r="52" spans="2:11" ht="15">
      <c r="B52" s="167" t="s">
        <v>189</v>
      </c>
      <c r="C52" s="167"/>
      <c r="D52" s="167"/>
      <c r="E52" s="167"/>
      <c r="F52" s="167"/>
      <c r="G52" s="167"/>
      <c r="H52" s="167"/>
      <c r="I52" s="167"/>
      <c r="J52" s="167"/>
      <c r="K52" s="167"/>
    </row>
    <row r="53" spans="2:11" ht="15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3" s="93" customFormat="1" ht="39">
      <c r="A54" s="127" t="s">
        <v>171</v>
      </c>
      <c r="B54" s="89" t="s">
        <v>149</v>
      </c>
      <c r="C54" s="89" t="s">
        <v>150</v>
      </c>
      <c r="D54" s="89" t="s">
        <v>151</v>
      </c>
      <c r="E54" s="89" t="s">
        <v>152</v>
      </c>
      <c r="F54" s="90" t="s">
        <v>153</v>
      </c>
      <c r="G54" s="90" t="s">
        <v>154</v>
      </c>
      <c r="H54" s="89" t="s">
        <v>212</v>
      </c>
      <c r="I54" s="89" t="s">
        <v>155</v>
      </c>
      <c r="J54" s="89" t="s">
        <v>156</v>
      </c>
      <c r="K54" s="89" t="s">
        <v>157</v>
      </c>
      <c r="L54" s="89" t="s">
        <v>131</v>
      </c>
      <c r="M54" s="123"/>
    </row>
    <row r="55" spans="1:13" s="93" customFormat="1" ht="15">
      <c r="A55" s="94"/>
      <c r="B55" s="84">
        <v>2011</v>
      </c>
      <c r="C55" s="84">
        <v>2011</v>
      </c>
      <c r="D55" s="84">
        <v>2014</v>
      </c>
      <c r="E55" s="84">
        <v>2014</v>
      </c>
      <c r="F55" s="84">
        <v>2009</v>
      </c>
      <c r="G55" s="84">
        <v>2013</v>
      </c>
      <c r="H55" s="84">
        <v>2012</v>
      </c>
      <c r="I55" s="84">
        <v>2012</v>
      </c>
      <c r="J55" s="84">
        <v>2012</v>
      </c>
      <c r="K55" s="84">
        <v>2012</v>
      </c>
      <c r="L55" s="95"/>
      <c r="M55" s="124"/>
    </row>
    <row r="56" spans="1:13" ht="12.75">
      <c r="A56" s="106" t="s">
        <v>170</v>
      </c>
      <c r="M56" s="29"/>
    </row>
    <row r="57" spans="1:13" ht="12.75">
      <c r="A57" s="106" t="s">
        <v>188</v>
      </c>
      <c r="B57" s="103">
        <f aca="true" t="shared" si="6" ref="B57:L57">+B31/B6</f>
        <v>0.7091666666666667</v>
      </c>
      <c r="C57" s="103">
        <f t="shared" si="6"/>
        <v>0.7253316953316953</v>
      </c>
      <c r="D57" s="103">
        <f t="shared" si="6"/>
        <v>0.7218796992481203</v>
      </c>
      <c r="E57" s="103">
        <f t="shared" si="6"/>
        <v>0.7391071428571429</v>
      </c>
      <c r="F57" s="103">
        <f t="shared" si="6"/>
        <v>0.7208267716535434</v>
      </c>
      <c r="G57" s="103">
        <f t="shared" si="6"/>
        <v>0.7310924369747899</v>
      </c>
      <c r="H57" s="103">
        <f t="shared" si="6"/>
        <v>0.7245</v>
      </c>
      <c r="I57" s="103">
        <f t="shared" si="6"/>
        <v>0.6637078651685393</v>
      </c>
      <c r="J57" s="103">
        <f t="shared" si="6"/>
        <v>0.75</v>
      </c>
      <c r="K57" s="103">
        <f t="shared" si="6"/>
        <v>0.87</v>
      </c>
      <c r="L57" s="103">
        <f t="shared" si="6"/>
        <v>0.7233685545224007</v>
      </c>
      <c r="M57" s="29"/>
    </row>
    <row r="58" spans="1:13" ht="12.75">
      <c r="A58" s="106" t="s">
        <v>187</v>
      </c>
      <c r="B58" s="103">
        <f aca="true" t="shared" si="7" ref="B58:L58">+B32/B7</f>
        <v>1.3815873015873017</v>
      </c>
      <c r="C58" s="103">
        <f t="shared" si="7"/>
        <v>1.4089473684210527</v>
      </c>
      <c r="D58" s="103">
        <f t="shared" si="7"/>
        <v>1.4092703150912105</v>
      </c>
      <c r="E58" s="103">
        <f t="shared" si="7"/>
        <v>1.4237158469945357</v>
      </c>
      <c r="F58" s="103">
        <f t="shared" si="7"/>
        <v>1.4203058103975534</v>
      </c>
      <c r="G58" s="103">
        <f t="shared" si="7"/>
        <v>1.3954697986577183</v>
      </c>
      <c r="H58" s="103">
        <f t="shared" si="7"/>
        <v>1.4110431654676259</v>
      </c>
      <c r="I58" s="103">
        <f t="shared" si="7"/>
        <v>1.3564</v>
      </c>
      <c r="J58" s="103">
        <f t="shared" si="7"/>
        <v>1.371875</v>
      </c>
      <c r="K58" s="103">
        <f t="shared" si="7"/>
        <v>1.584</v>
      </c>
      <c r="L58" s="103">
        <f t="shared" si="7"/>
        <v>1.4059662288930581</v>
      </c>
      <c r="M58" s="29"/>
    </row>
    <row r="59" spans="1:13" ht="12.75">
      <c r="A59" s="106" t="s">
        <v>186</v>
      </c>
      <c r="B59" s="103">
        <f aca="true" t="shared" si="8" ref="B59:L59">+B33/B8</f>
        <v>2.328723404255319</v>
      </c>
      <c r="C59" s="103">
        <f t="shared" si="8"/>
        <v>2.4653960396039603</v>
      </c>
      <c r="D59" s="103">
        <f t="shared" si="8"/>
        <v>2.402972972972973</v>
      </c>
      <c r="E59" s="103">
        <f t="shared" si="8"/>
        <v>2.400689655172414</v>
      </c>
      <c r="F59" s="103">
        <f t="shared" si="8"/>
        <v>2.404325581395349</v>
      </c>
      <c r="G59" s="103">
        <f t="shared" si="8"/>
        <v>2.382641509433962</v>
      </c>
      <c r="H59" s="103">
        <f t="shared" si="8"/>
        <v>2.37352</v>
      </c>
      <c r="I59" s="103">
        <f t="shared" si="8"/>
        <v>2.3888</v>
      </c>
      <c r="J59" s="103">
        <f t="shared" si="8"/>
        <v>2.473</v>
      </c>
      <c r="K59" s="103">
        <f t="shared" si="8"/>
        <v>2.2175</v>
      </c>
      <c r="L59" s="103">
        <f t="shared" si="8"/>
        <v>2.402734724292101</v>
      </c>
      <c r="M59" s="29"/>
    </row>
    <row r="60" spans="1:13" ht="12.75">
      <c r="A60" s="106" t="s">
        <v>185</v>
      </c>
      <c r="B60" s="103">
        <f aca="true" t="shared" si="9" ref="B60:J60">+B34/B9</f>
        <v>3.4314705882352943</v>
      </c>
      <c r="C60" s="103">
        <f t="shared" si="9"/>
        <v>3.423689320388349</v>
      </c>
      <c r="D60" s="103">
        <f t="shared" si="9"/>
        <v>3.455245283018868</v>
      </c>
      <c r="E60" s="103">
        <f t="shared" si="9"/>
        <v>3.458073394495413</v>
      </c>
      <c r="F60" s="103">
        <f t="shared" si="9"/>
        <v>3.4550617283950618</v>
      </c>
      <c r="G60" s="103">
        <f t="shared" si="9"/>
        <v>3.4155279503105587</v>
      </c>
      <c r="H60" s="103">
        <f t="shared" si="9"/>
        <v>3.4277272727272727</v>
      </c>
      <c r="I60" s="103">
        <f t="shared" si="9"/>
        <v>3.351</v>
      </c>
      <c r="J60" s="103">
        <f t="shared" si="9"/>
        <v>3.7100000000000004</v>
      </c>
      <c r="K60" s="103"/>
      <c r="L60" s="103">
        <f aca="true" t="shared" si="10" ref="L60:L71">+L34/L9</f>
        <v>3.4405185185185188</v>
      </c>
      <c r="M60" s="29"/>
    </row>
    <row r="61" spans="1:13" ht="12.75">
      <c r="A61" s="106" t="s">
        <v>184</v>
      </c>
      <c r="B61" s="103">
        <f aca="true" t="shared" si="11" ref="B61:J61">+B35/B10</f>
        <v>4.585</v>
      </c>
      <c r="C61" s="103">
        <f t="shared" si="11"/>
        <v>4.49525</v>
      </c>
      <c r="D61" s="103">
        <f t="shared" si="11"/>
        <v>4.44004016064257</v>
      </c>
      <c r="E61" s="103">
        <f t="shared" si="11"/>
        <v>4.427564102564103</v>
      </c>
      <c r="F61" s="103">
        <f t="shared" si="11"/>
        <v>4.453333333333333</v>
      </c>
      <c r="G61" s="103">
        <f t="shared" si="11"/>
        <v>4.415107913669065</v>
      </c>
      <c r="H61" s="103">
        <f t="shared" si="11"/>
        <v>4.462166666666667</v>
      </c>
      <c r="I61" s="103">
        <f t="shared" si="11"/>
        <v>4.515454545454546</v>
      </c>
      <c r="J61" s="103">
        <f t="shared" si="11"/>
        <v>4.458</v>
      </c>
      <c r="K61" s="103">
        <f aca="true" t="shared" si="12" ref="K61:K66">+K35/K10</f>
        <v>4.42</v>
      </c>
      <c r="L61" s="103">
        <f t="shared" si="10"/>
        <v>4.448191082802548</v>
      </c>
      <c r="M61" s="29"/>
    </row>
    <row r="62" spans="1:13" ht="12.75">
      <c r="A62" s="106" t="s">
        <v>183</v>
      </c>
      <c r="B62" s="103">
        <f aca="true" t="shared" si="13" ref="B62:J62">+B36/B11</f>
        <v>7.062749999999999</v>
      </c>
      <c r="C62" s="103">
        <f t="shared" si="13"/>
        <v>7.2494708994709</v>
      </c>
      <c r="D62" s="103">
        <f t="shared" si="13"/>
        <v>7.000493197278911</v>
      </c>
      <c r="E62" s="103">
        <f t="shared" si="13"/>
        <v>7.094486803519061</v>
      </c>
      <c r="F62" s="103">
        <f t="shared" si="13"/>
        <v>7.221355661881978</v>
      </c>
      <c r="G62" s="103">
        <f t="shared" si="13"/>
        <v>7.209375</v>
      </c>
      <c r="H62" s="103">
        <f t="shared" si="13"/>
        <v>7.243428571428571</v>
      </c>
      <c r="I62" s="103">
        <f t="shared" si="13"/>
        <v>7.0200000000000005</v>
      </c>
      <c r="J62" s="103">
        <f t="shared" si="13"/>
        <v>6.739166666666667</v>
      </c>
      <c r="K62" s="103">
        <f t="shared" si="12"/>
        <v>8.115384615384615</v>
      </c>
      <c r="L62" s="103">
        <f t="shared" si="10"/>
        <v>7.148956878850102</v>
      </c>
      <c r="M62" s="29"/>
    </row>
    <row r="63" spans="1:13" ht="12.75">
      <c r="A63" s="106" t="s">
        <v>182</v>
      </c>
      <c r="B63" s="103">
        <f aca="true" t="shared" si="14" ref="B63:J63">+B37/B12</f>
        <v>15.374782608695652</v>
      </c>
      <c r="C63" s="103">
        <f t="shared" si="14"/>
        <v>13.649375</v>
      </c>
      <c r="D63" s="103">
        <f t="shared" si="14"/>
        <v>14.144132029339852</v>
      </c>
      <c r="E63" s="103">
        <f t="shared" si="14"/>
        <v>14.332582781456953</v>
      </c>
      <c r="F63" s="103">
        <f t="shared" si="14"/>
        <v>14.389484536082474</v>
      </c>
      <c r="G63" s="103">
        <f t="shared" si="14"/>
        <v>13.910696517412937</v>
      </c>
      <c r="H63" s="103">
        <f t="shared" si="14"/>
        <v>13.755343511450382</v>
      </c>
      <c r="I63" s="103">
        <f t="shared" si="14"/>
        <v>14.550769230769232</v>
      </c>
      <c r="J63" s="103">
        <f t="shared" si="14"/>
        <v>14.221</v>
      </c>
      <c r="K63" s="103">
        <f t="shared" si="12"/>
        <v>15.046153846153846</v>
      </c>
      <c r="L63" s="103">
        <f t="shared" si="10"/>
        <v>14.177170356111644</v>
      </c>
      <c r="M63" s="29"/>
    </row>
    <row r="64" spans="1:13" ht="12.75">
      <c r="A64" s="106" t="s">
        <v>181</v>
      </c>
      <c r="B64" s="103">
        <f aca="true" t="shared" si="15" ref="B64:J64">+B38/B13</f>
        <v>28.41621621621622</v>
      </c>
      <c r="C64" s="103">
        <f t="shared" si="15"/>
        <v>32.483698630136985</v>
      </c>
      <c r="D64" s="103">
        <f t="shared" si="15"/>
        <v>30.508464052287582</v>
      </c>
      <c r="E64" s="103">
        <f t="shared" si="15"/>
        <v>32.24387387387387</v>
      </c>
      <c r="F64" s="103">
        <f t="shared" si="15"/>
        <v>31.526405990016638</v>
      </c>
      <c r="G64" s="103">
        <f t="shared" si="15"/>
        <v>31.509823677581863</v>
      </c>
      <c r="H64" s="103">
        <f t="shared" si="15"/>
        <v>30.520000000000003</v>
      </c>
      <c r="I64" s="103">
        <f t="shared" si="15"/>
        <v>32.57622222222222</v>
      </c>
      <c r="J64" s="103">
        <f t="shared" si="15"/>
        <v>32.11952380952381</v>
      </c>
      <c r="K64" s="103">
        <f t="shared" si="12"/>
        <v>34.32076923076923</v>
      </c>
      <c r="L64" s="103">
        <f t="shared" si="10"/>
        <v>31.50077348066299</v>
      </c>
      <c r="M64" s="29"/>
    </row>
    <row r="65" spans="1:13" ht="12.75">
      <c r="A65" s="106" t="s">
        <v>180</v>
      </c>
      <c r="B65" s="103">
        <f aca="true" t="shared" si="16" ref="B65:J65">+B39/B14</f>
        <v>71.051</v>
      </c>
      <c r="C65" s="103">
        <f t="shared" si="16"/>
        <v>71.8416</v>
      </c>
      <c r="D65" s="103">
        <f t="shared" si="16"/>
        <v>69.82825688073395</v>
      </c>
      <c r="E65" s="103">
        <f t="shared" si="16"/>
        <v>68.1656204379562</v>
      </c>
      <c r="F65" s="103">
        <f t="shared" si="16"/>
        <v>67.51173076923077</v>
      </c>
      <c r="G65" s="103">
        <f t="shared" si="16"/>
        <v>70.97032967032968</v>
      </c>
      <c r="H65" s="103">
        <f t="shared" si="16"/>
        <v>68.8167741935484</v>
      </c>
      <c r="I65" s="103">
        <f t="shared" si="16"/>
        <v>67.25800000000001</v>
      </c>
      <c r="J65" s="103">
        <f t="shared" si="16"/>
        <v>67.38153846153847</v>
      </c>
      <c r="K65" s="103">
        <f t="shared" si="12"/>
        <v>64.97222222222223</v>
      </c>
      <c r="L65" s="103">
        <f t="shared" si="10"/>
        <v>69.12143691588786</v>
      </c>
      <c r="M65" s="29"/>
    </row>
    <row r="66" spans="1:13" ht="12.75">
      <c r="A66" s="106" t="s">
        <v>179</v>
      </c>
      <c r="B66" s="103">
        <f aca="true" t="shared" si="17" ref="B66:J66">+B40/B15</f>
        <v>148.68529411764706</v>
      </c>
      <c r="C66" s="103">
        <f t="shared" si="17"/>
        <v>138.17619047619047</v>
      </c>
      <c r="D66" s="103">
        <f t="shared" si="17"/>
        <v>133.1703125</v>
      </c>
      <c r="E66" s="103">
        <f t="shared" si="17"/>
        <v>139.8482666666667</v>
      </c>
      <c r="F66" s="103">
        <f t="shared" si="17"/>
        <v>133.46468085106383</v>
      </c>
      <c r="G66" s="103">
        <f t="shared" si="17"/>
        <v>131.25394736842105</v>
      </c>
      <c r="H66" s="103">
        <f t="shared" si="17"/>
        <v>126.73583333333333</v>
      </c>
      <c r="I66" s="103">
        <f t="shared" si="17"/>
        <v>134.192</v>
      </c>
      <c r="J66" s="103">
        <f t="shared" si="17"/>
        <v>149.885</v>
      </c>
      <c r="K66" s="103">
        <f t="shared" si="12"/>
        <v>105.275</v>
      </c>
      <c r="L66" s="103">
        <f t="shared" si="10"/>
        <v>135.19290404040404</v>
      </c>
      <c r="M66" s="29"/>
    </row>
    <row r="67" spans="1:13" ht="12.75">
      <c r="A67" s="106" t="s">
        <v>178</v>
      </c>
      <c r="B67" s="103">
        <f aca="true" t="shared" si="18" ref="B67:J67">+B41/B16</f>
        <v>295.555</v>
      </c>
      <c r="C67" s="103">
        <f t="shared" si="18"/>
        <v>298.5372222222222</v>
      </c>
      <c r="D67" s="103">
        <f t="shared" si="18"/>
        <v>273.52049999999997</v>
      </c>
      <c r="E67" s="103">
        <f t="shared" si="18"/>
        <v>304.41333333333336</v>
      </c>
      <c r="F67" s="103">
        <f t="shared" si="18"/>
        <v>260.8927777777778</v>
      </c>
      <c r="G67" s="103">
        <f t="shared" si="18"/>
        <v>264.63235294117646</v>
      </c>
      <c r="H67" s="103">
        <f t="shared" si="18"/>
        <v>219.21</v>
      </c>
      <c r="I67" s="103">
        <f t="shared" si="18"/>
        <v>333.49666666666667</v>
      </c>
      <c r="J67" s="103">
        <f t="shared" si="18"/>
        <v>224.85</v>
      </c>
      <c r="K67" s="100">
        <v>0</v>
      </c>
      <c r="L67" s="103">
        <f t="shared" si="10"/>
        <v>282.6474074074074</v>
      </c>
      <c r="M67" s="29"/>
    </row>
    <row r="68" spans="1:13" ht="12.75">
      <c r="A68" s="106" t="s">
        <v>177</v>
      </c>
      <c r="B68" s="103">
        <f aca="true" t="shared" si="19" ref="B68:G68">+B42/B17</f>
        <v>867.625</v>
      </c>
      <c r="C68" s="103">
        <f t="shared" si="19"/>
        <v>603.25</v>
      </c>
      <c r="D68" s="103">
        <f t="shared" si="19"/>
        <v>647.9666666666667</v>
      </c>
      <c r="E68" s="103">
        <f t="shared" si="19"/>
        <v>528.24</v>
      </c>
      <c r="F68" s="103">
        <f t="shared" si="19"/>
        <v>747.3066666666667</v>
      </c>
      <c r="G68" s="103">
        <f t="shared" si="19"/>
        <v>634.14</v>
      </c>
      <c r="H68" s="100">
        <v>0</v>
      </c>
      <c r="I68" s="100">
        <v>0</v>
      </c>
      <c r="J68" s="100">
        <v>0</v>
      </c>
      <c r="K68" s="100">
        <v>0</v>
      </c>
      <c r="L68" s="103">
        <f t="shared" si="10"/>
        <v>676.2809090909091</v>
      </c>
      <c r="M68" s="29"/>
    </row>
    <row r="69" spans="1:13" ht="12.75">
      <c r="A69" s="106" t="s">
        <v>176</v>
      </c>
      <c r="B69" s="100">
        <v>0</v>
      </c>
      <c r="C69" s="100">
        <v>0</v>
      </c>
      <c r="D69" s="100">
        <v>0</v>
      </c>
      <c r="E69" s="103">
        <f>+E43/E18</f>
        <v>1266</v>
      </c>
      <c r="F69" s="103">
        <f>+F43/F18</f>
        <v>1389.7</v>
      </c>
      <c r="G69" s="103">
        <f>+G43/G18</f>
        <v>1298.15</v>
      </c>
      <c r="H69" s="100">
        <v>0</v>
      </c>
      <c r="I69" s="100">
        <v>0</v>
      </c>
      <c r="J69" s="100">
        <v>0</v>
      </c>
      <c r="K69" s="100">
        <v>0</v>
      </c>
      <c r="L69" s="103">
        <f t="shared" si="10"/>
        <v>1313</v>
      </c>
      <c r="M69" s="29"/>
    </row>
    <row r="70" spans="1:13" ht="12.75">
      <c r="A70" s="106" t="s">
        <v>175</v>
      </c>
      <c r="B70" s="100">
        <v>0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3">
        <v>0</v>
      </c>
      <c r="M70" s="29"/>
    </row>
    <row r="71" spans="1:13" ht="12.75">
      <c r="A71" s="106" t="s">
        <v>174</v>
      </c>
      <c r="B71" s="100">
        <v>0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3">
        <v>0</v>
      </c>
      <c r="M71" s="29"/>
    </row>
    <row r="72" spans="1:13" ht="12.75">
      <c r="A72" s="121" t="s">
        <v>137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29"/>
    </row>
    <row r="73" spans="1:13" ht="12.75">
      <c r="A73" s="109" t="s">
        <v>173</v>
      </c>
      <c r="M73" s="29"/>
    </row>
    <row r="74" ht="12.75">
      <c r="M74" s="29"/>
    </row>
  </sheetData>
  <sheetProtection/>
  <mergeCells count="4">
    <mergeCell ref="B25:K25"/>
    <mergeCell ref="B52:K52"/>
    <mergeCell ref="A1:M1"/>
    <mergeCell ref="A26:M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24.8515625" style="134" customWidth="1"/>
    <col min="2" max="2" width="13.28125" style="134" customWidth="1"/>
    <col min="3" max="3" width="12.8515625" style="134" customWidth="1"/>
    <col min="4" max="4" width="15.8515625" style="134" customWidth="1"/>
    <col min="5" max="5" width="18.421875" style="134" bestFit="1" customWidth="1"/>
    <col min="6" max="6" width="12.140625" style="134" customWidth="1"/>
    <col min="7" max="7" width="12.00390625" style="134" customWidth="1"/>
    <col min="8" max="8" width="10.28125" style="134" customWidth="1"/>
    <col min="9" max="9" width="13.140625" style="134" bestFit="1" customWidth="1"/>
    <col min="10" max="10" width="12.140625" style="134" customWidth="1"/>
    <col min="11" max="11" width="10.421875" style="134" customWidth="1"/>
    <col min="12" max="12" width="13.28125" style="134" bestFit="1" customWidth="1"/>
    <col min="13" max="13" width="14.57421875" style="134" customWidth="1"/>
    <col min="14" max="16384" width="11.421875" style="134" customWidth="1"/>
  </cols>
  <sheetData>
    <row r="1" spans="1:12" ht="17.25">
      <c r="A1" s="168" t="s">
        <v>201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5">
      <c r="A2" s="135"/>
    </row>
    <row r="3" spans="1:12" ht="15">
      <c r="A3" s="168" t="s">
        <v>192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3" s="138" customFormat="1" ht="30">
      <c r="A4" s="144" t="s">
        <v>196</v>
      </c>
      <c r="B4" s="136" t="s">
        <v>149</v>
      </c>
      <c r="C4" s="136" t="s">
        <v>150</v>
      </c>
      <c r="D4" s="136" t="s">
        <v>151</v>
      </c>
      <c r="E4" s="136" t="s">
        <v>152</v>
      </c>
      <c r="F4" s="137" t="s">
        <v>153</v>
      </c>
      <c r="G4" s="137" t="s">
        <v>154</v>
      </c>
      <c r="H4" s="89" t="s">
        <v>212</v>
      </c>
      <c r="I4" s="136" t="s">
        <v>155</v>
      </c>
      <c r="J4" s="136" t="s">
        <v>156</v>
      </c>
      <c r="K4" s="136" t="s">
        <v>157</v>
      </c>
      <c r="L4" s="136" t="s">
        <v>131</v>
      </c>
      <c r="M4" s="136" t="s">
        <v>172</v>
      </c>
    </row>
    <row r="5" spans="1:13" s="138" customFormat="1" ht="15">
      <c r="A5" s="139"/>
      <c r="B5" s="140">
        <v>2011</v>
      </c>
      <c r="C5" s="140">
        <v>2011</v>
      </c>
      <c r="D5" s="140">
        <v>2014</v>
      </c>
      <c r="E5" s="140">
        <v>2014</v>
      </c>
      <c r="F5" s="140">
        <v>2009</v>
      </c>
      <c r="G5" s="140">
        <v>2013</v>
      </c>
      <c r="H5" s="140">
        <v>2012</v>
      </c>
      <c r="I5" s="140">
        <v>2012</v>
      </c>
      <c r="J5" s="140">
        <v>2012</v>
      </c>
      <c r="K5" s="140">
        <v>2012</v>
      </c>
      <c r="L5" s="141"/>
      <c r="M5" s="141"/>
    </row>
    <row r="6" spans="1:13" ht="15.75">
      <c r="A6" s="145" t="s">
        <v>193</v>
      </c>
      <c r="B6" s="146">
        <v>518</v>
      </c>
      <c r="C6" s="146">
        <v>1915</v>
      </c>
      <c r="D6" s="146">
        <v>3573</v>
      </c>
      <c r="E6" s="146">
        <v>1104</v>
      </c>
      <c r="F6" s="146">
        <v>2378</v>
      </c>
      <c r="G6" s="146">
        <v>2663</v>
      </c>
      <c r="H6" s="146">
        <v>1113</v>
      </c>
      <c r="I6" s="146">
        <v>256</v>
      </c>
      <c r="J6" s="146">
        <v>72</v>
      </c>
      <c r="K6" s="146">
        <v>25</v>
      </c>
      <c r="L6" s="146">
        <f>SUM(B6:K6)</f>
        <v>13617</v>
      </c>
      <c r="M6" s="147">
        <f>+L6/$L$10</f>
        <v>0.5062081784386617</v>
      </c>
    </row>
    <row r="7" spans="1:13" ht="15.75">
      <c r="A7" s="145" t="s">
        <v>194</v>
      </c>
      <c r="B7" s="146">
        <v>243</v>
      </c>
      <c r="C7" s="146">
        <v>686</v>
      </c>
      <c r="D7" s="146">
        <v>1733</v>
      </c>
      <c r="E7" s="146">
        <v>1605</v>
      </c>
      <c r="F7" s="146">
        <v>3127</v>
      </c>
      <c r="G7" s="146">
        <v>1890</v>
      </c>
      <c r="H7" s="146">
        <v>392</v>
      </c>
      <c r="I7" s="146">
        <v>122</v>
      </c>
      <c r="J7" s="146">
        <v>41</v>
      </c>
      <c r="K7" s="146">
        <v>40</v>
      </c>
      <c r="L7" s="146">
        <f>SUM(B7:K7)</f>
        <v>9879</v>
      </c>
      <c r="M7" s="147">
        <f>+L7/$L$10</f>
        <v>0.36724907063197026</v>
      </c>
    </row>
    <row r="8" spans="1:13" ht="15.75">
      <c r="A8" s="145" t="s">
        <v>195</v>
      </c>
      <c r="B8" s="146">
        <v>91</v>
      </c>
      <c r="C8" s="146">
        <v>247</v>
      </c>
      <c r="D8" s="146">
        <v>341</v>
      </c>
      <c r="E8" s="146">
        <v>435</v>
      </c>
      <c r="F8" s="146">
        <v>685</v>
      </c>
      <c r="G8" s="146">
        <v>481</v>
      </c>
      <c r="H8" s="146">
        <v>92</v>
      </c>
      <c r="I8" s="146">
        <v>51</v>
      </c>
      <c r="J8" s="146">
        <v>34</v>
      </c>
      <c r="K8" s="146">
        <v>14</v>
      </c>
      <c r="L8" s="146">
        <f>SUM(B8:K8)</f>
        <v>2471</v>
      </c>
      <c r="M8" s="147">
        <f>+L8/$L$10</f>
        <v>0.09185873605947956</v>
      </c>
    </row>
    <row r="9" spans="1:13" s="142" customFormat="1" ht="15.75">
      <c r="A9" s="145" t="s">
        <v>191</v>
      </c>
      <c r="B9" s="146">
        <v>51</v>
      </c>
      <c r="C9" s="146">
        <v>106</v>
      </c>
      <c r="D9" s="146">
        <v>131</v>
      </c>
      <c r="E9" s="146">
        <v>151</v>
      </c>
      <c r="F9" s="146">
        <v>182</v>
      </c>
      <c r="G9" s="146">
        <v>217</v>
      </c>
      <c r="H9" s="146">
        <v>33</v>
      </c>
      <c r="I9" s="146">
        <v>37</v>
      </c>
      <c r="J9" s="146">
        <v>16</v>
      </c>
      <c r="K9" s="146">
        <v>9</v>
      </c>
      <c r="L9" s="146">
        <f>SUM(B9:K9)</f>
        <v>933</v>
      </c>
      <c r="M9" s="147">
        <f>+L9/$L$10</f>
        <v>0.03468401486988847</v>
      </c>
    </row>
    <row r="10" spans="1:13" ht="16.5" thickBot="1">
      <c r="A10" s="148" t="s">
        <v>22</v>
      </c>
      <c r="B10" s="149">
        <f aca="true" t="shared" si="0" ref="B10:K10">SUM(B6:B9)</f>
        <v>903</v>
      </c>
      <c r="C10" s="149">
        <f t="shared" si="0"/>
        <v>2954</v>
      </c>
      <c r="D10" s="149">
        <f t="shared" si="0"/>
        <v>5778</v>
      </c>
      <c r="E10" s="149">
        <f t="shared" si="0"/>
        <v>3295</v>
      </c>
      <c r="F10" s="149">
        <f t="shared" si="0"/>
        <v>6372</v>
      </c>
      <c r="G10" s="149">
        <f t="shared" si="0"/>
        <v>5251</v>
      </c>
      <c r="H10" s="149">
        <f t="shared" si="0"/>
        <v>1630</v>
      </c>
      <c r="I10" s="149">
        <f t="shared" si="0"/>
        <v>466</v>
      </c>
      <c r="J10" s="149">
        <f t="shared" si="0"/>
        <v>163</v>
      </c>
      <c r="K10" s="149">
        <f t="shared" si="0"/>
        <v>88</v>
      </c>
      <c r="L10" s="149">
        <f>SUM(B10:K10)</f>
        <v>26900</v>
      </c>
      <c r="M10" s="150">
        <f>+L10/$L$10</f>
        <v>1</v>
      </c>
    </row>
    <row r="11" ht="15.75" thickTop="1">
      <c r="A11" s="125" t="s">
        <v>190</v>
      </c>
    </row>
    <row r="13" spans="1:12" ht="17.25">
      <c r="A13" s="169" t="s">
        <v>198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2" ht="15">
      <c r="A14" s="126"/>
      <c r="B14" s="143"/>
    </row>
    <row r="15" spans="1:13" s="138" customFormat="1" ht="30">
      <c r="A15" s="144" t="s">
        <v>196</v>
      </c>
      <c r="B15" s="136" t="s">
        <v>149</v>
      </c>
      <c r="C15" s="136" t="s">
        <v>150</v>
      </c>
      <c r="D15" s="136" t="s">
        <v>151</v>
      </c>
      <c r="E15" s="136" t="s">
        <v>152</v>
      </c>
      <c r="F15" s="137" t="s">
        <v>153</v>
      </c>
      <c r="G15" s="137" t="s">
        <v>154</v>
      </c>
      <c r="H15" s="89" t="s">
        <v>212</v>
      </c>
      <c r="I15" s="136" t="s">
        <v>155</v>
      </c>
      <c r="J15" s="136" t="s">
        <v>156</v>
      </c>
      <c r="K15" s="136" t="s">
        <v>157</v>
      </c>
      <c r="L15" s="136" t="s">
        <v>131</v>
      </c>
      <c r="M15" s="136" t="s">
        <v>172</v>
      </c>
    </row>
    <row r="16" spans="1:13" s="138" customFormat="1" ht="15">
      <c r="A16" s="139"/>
      <c r="B16" s="140">
        <v>2011</v>
      </c>
      <c r="C16" s="140">
        <v>2011</v>
      </c>
      <c r="D16" s="140">
        <v>2014</v>
      </c>
      <c r="E16" s="140">
        <v>2014</v>
      </c>
      <c r="F16" s="140">
        <v>2009</v>
      </c>
      <c r="G16" s="140">
        <v>2013</v>
      </c>
      <c r="H16" s="140">
        <v>2012</v>
      </c>
      <c r="I16" s="140">
        <v>2012</v>
      </c>
      <c r="J16" s="140">
        <v>2012</v>
      </c>
      <c r="K16" s="140">
        <v>2012</v>
      </c>
      <c r="L16" s="141"/>
      <c r="M16" s="141"/>
    </row>
    <row r="17" spans="1:13" ht="15.75">
      <c r="A17" s="145" t="s">
        <v>193</v>
      </c>
      <c r="B17" s="146">
        <v>882</v>
      </c>
      <c r="C17" s="146">
        <v>3514</v>
      </c>
      <c r="D17" s="146">
        <v>7508.78</v>
      </c>
      <c r="E17" s="146">
        <v>2788.69</v>
      </c>
      <c r="F17" s="146">
        <v>5557</v>
      </c>
      <c r="G17" s="146">
        <v>4747</v>
      </c>
      <c r="H17" s="146">
        <v>1929</v>
      </c>
      <c r="I17" s="146">
        <v>392</v>
      </c>
      <c r="J17" s="146">
        <v>165</v>
      </c>
      <c r="K17" s="146">
        <v>68</v>
      </c>
      <c r="L17" s="146">
        <f>SUM(B17:K17)</f>
        <v>27551.47</v>
      </c>
      <c r="M17" s="151">
        <f>+L17/$L$21</f>
        <v>0.09275331902820176</v>
      </c>
    </row>
    <row r="18" spans="1:13" ht="15.75">
      <c r="A18" s="145" t="s">
        <v>194</v>
      </c>
      <c r="B18" s="146">
        <v>2639</v>
      </c>
      <c r="C18" s="146">
        <v>6883</v>
      </c>
      <c r="D18" s="146">
        <v>15831.85</v>
      </c>
      <c r="E18" s="146">
        <v>15567.85</v>
      </c>
      <c r="F18" s="146">
        <v>30923</v>
      </c>
      <c r="G18" s="146">
        <v>19848</v>
      </c>
      <c r="H18" s="146">
        <v>4036</v>
      </c>
      <c r="I18" s="146">
        <v>1389</v>
      </c>
      <c r="J18" s="146">
        <v>477</v>
      </c>
      <c r="K18" s="146">
        <v>412</v>
      </c>
      <c r="L18" s="146">
        <f>SUM(B18:K18)</f>
        <v>98006.7</v>
      </c>
      <c r="M18" s="151">
        <f>+L18/$L$21</f>
        <v>0.3299441631245542</v>
      </c>
    </row>
    <row r="19" spans="1:13" ht="15.75">
      <c r="A19" s="145" t="s">
        <v>195</v>
      </c>
      <c r="B19" s="146">
        <v>2799</v>
      </c>
      <c r="C19" s="146">
        <v>7395</v>
      </c>
      <c r="D19" s="146">
        <v>10199.73</v>
      </c>
      <c r="E19" s="146">
        <v>13461.83</v>
      </c>
      <c r="F19" s="146">
        <v>20618</v>
      </c>
      <c r="G19" s="146">
        <v>14826</v>
      </c>
      <c r="H19" s="146">
        <v>2723</v>
      </c>
      <c r="I19" s="146">
        <v>1596</v>
      </c>
      <c r="J19" s="146">
        <v>1013</v>
      </c>
      <c r="K19" s="146">
        <v>471</v>
      </c>
      <c r="L19" s="146">
        <f>SUM(B19:K19)</f>
        <v>75102.56</v>
      </c>
      <c r="M19" s="151">
        <f>+L19/$L$21</f>
        <v>0.25283629902559335</v>
      </c>
    </row>
    <row r="20" spans="1:13" s="142" customFormat="1" ht="15.75">
      <c r="A20" s="145" t="s">
        <v>191</v>
      </c>
      <c r="B20" s="146">
        <v>4912</v>
      </c>
      <c r="C20" s="146">
        <v>12068</v>
      </c>
      <c r="D20" s="146">
        <v>13512.43</v>
      </c>
      <c r="E20" s="146">
        <v>17006.1</v>
      </c>
      <c r="F20" s="146">
        <v>18141</v>
      </c>
      <c r="G20" s="146">
        <v>22612</v>
      </c>
      <c r="H20" s="146">
        <v>2545</v>
      </c>
      <c r="I20" s="146">
        <v>3925</v>
      </c>
      <c r="J20" s="146">
        <v>1036</v>
      </c>
      <c r="K20" s="146">
        <v>622</v>
      </c>
      <c r="L20" s="146">
        <f>SUM(B20:K20)</f>
        <v>96379.53</v>
      </c>
      <c r="M20" s="151">
        <f>+L20/$L$21</f>
        <v>0.3244662188216506</v>
      </c>
    </row>
    <row r="21" spans="1:13" ht="16.5" thickBot="1">
      <c r="A21" s="148" t="s">
        <v>22</v>
      </c>
      <c r="B21" s="149">
        <f aca="true" t="shared" si="1" ref="B21:K21">SUM(B17:B20)</f>
        <v>11232</v>
      </c>
      <c r="C21" s="149">
        <f t="shared" si="1"/>
        <v>29860</v>
      </c>
      <c r="D21" s="149">
        <f t="shared" si="1"/>
        <v>47052.79</v>
      </c>
      <c r="E21" s="149">
        <f t="shared" si="1"/>
        <v>48824.47</v>
      </c>
      <c r="F21" s="149">
        <f t="shared" si="1"/>
        <v>75239</v>
      </c>
      <c r="G21" s="149">
        <f t="shared" si="1"/>
        <v>62033</v>
      </c>
      <c r="H21" s="149">
        <f t="shared" si="1"/>
        <v>11233</v>
      </c>
      <c r="I21" s="149">
        <f t="shared" si="1"/>
        <v>7302</v>
      </c>
      <c r="J21" s="149">
        <f t="shared" si="1"/>
        <v>2691</v>
      </c>
      <c r="K21" s="149">
        <f t="shared" si="1"/>
        <v>1573</v>
      </c>
      <c r="L21" s="149">
        <f>SUM(B21:K21)</f>
        <v>297040.26</v>
      </c>
      <c r="M21" s="150">
        <f>+L21/$L$21</f>
        <v>1</v>
      </c>
    </row>
    <row r="22" ht="15.75" thickTop="1">
      <c r="A22" s="125" t="s">
        <v>190</v>
      </c>
    </row>
    <row r="23" ht="15">
      <c r="A23" s="126" t="s">
        <v>200</v>
      </c>
    </row>
    <row r="24" ht="15">
      <c r="A24" s="128" t="s">
        <v>199</v>
      </c>
    </row>
  </sheetData>
  <sheetProtection/>
  <mergeCells count="3">
    <mergeCell ref="A1:L1"/>
    <mergeCell ref="A13:L13"/>
    <mergeCell ref="A3:L3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42.00390625" style="0" bestFit="1" customWidth="1"/>
    <col min="2" max="2" width="13.7109375" style="96" customWidth="1"/>
    <col min="3" max="4" width="14.00390625" style="96" bestFit="1" customWidth="1"/>
    <col min="5" max="5" width="15.421875" style="96" customWidth="1"/>
    <col min="6" max="6" width="14.00390625" style="96" bestFit="1" customWidth="1"/>
    <col min="7" max="7" width="14.140625" style="96" customWidth="1"/>
    <col min="8" max="8" width="13.8515625" style="96" customWidth="1"/>
    <col min="9" max="9" width="13.7109375" style="96" bestFit="1" customWidth="1"/>
    <col min="10" max="10" width="13.00390625" style="96" bestFit="1" customWidth="1"/>
    <col min="11" max="11" width="11.421875" style="96" customWidth="1"/>
    <col min="12" max="12" width="15.57421875" style="93" bestFit="1" customWidth="1"/>
  </cols>
  <sheetData>
    <row r="1" spans="1:12" ht="12.75">
      <c r="A1" s="160" t="s">
        <v>209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60" t="s">
        <v>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.75" customHeight="1">
      <c r="A4" s="171" t="s">
        <v>158</v>
      </c>
      <c r="B4" s="105" t="s">
        <v>149</v>
      </c>
      <c r="C4" s="105" t="s">
        <v>150</v>
      </c>
      <c r="D4" s="105" t="s">
        <v>151</v>
      </c>
      <c r="E4" s="105" t="s">
        <v>152</v>
      </c>
      <c r="F4" s="133" t="s">
        <v>153</v>
      </c>
      <c r="G4" s="133" t="s">
        <v>154</v>
      </c>
      <c r="H4" s="105" t="s">
        <v>212</v>
      </c>
      <c r="I4" s="105" t="s">
        <v>155</v>
      </c>
      <c r="J4" s="105" t="s">
        <v>156</v>
      </c>
      <c r="K4" s="105" t="s">
        <v>157</v>
      </c>
      <c r="L4" s="105" t="s">
        <v>131</v>
      </c>
    </row>
    <row r="5" spans="1:12" ht="27.75" customHeight="1">
      <c r="A5" s="172"/>
      <c r="B5" s="84">
        <v>2011</v>
      </c>
      <c r="C5" s="84">
        <v>2011</v>
      </c>
      <c r="D5" s="84">
        <v>2014</v>
      </c>
      <c r="E5" s="84">
        <v>2014</v>
      </c>
      <c r="F5" s="84">
        <v>2009</v>
      </c>
      <c r="G5" s="84">
        <v>2013</v>
      </c>
      <c r="H5" s="84">
        <v>2012</v>
      </c>
      <c r="I5" s="84">
        <v>2012</v>
      </c>
      <c r="J5" s="84">
        <v>2012</v>
      </c>
      <c r="K5" s="84">
        <v>2012</v>
      </c>
      <c r="L5" s="104"/>
    </row>
    <row r="6" spans="1:12" s="154" customFormat="1" ht="15">
      <c r="A6" s="138" t="s">
        <v>167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</row>
    <row r="7" spans="1:12" s="154" customFormat="1" ht="15">
      <c r="A7" s="154" t="s">
        <v>159</v>
      </c>
      <c r="B7" s="155">
        <v>45</v>
      </c>
      <c r="C7" s="155">
        <v>90</v>
      </c>
      <c r="D7" s="155">
        <v>229</v>
      </c>
      <c r="E7" s="155">
        <v>307</v>
      </c>
      <c r="F7" s="155">
        <v>641</v>
      </c>
      <c r="G7" s="155">
        <v>717</v>
      </c>
      <c r="H7" s="155">
        <v>125</v>
      </c>
      <c r="I7" s="155">
        <v>67</v>
      </c>
      <c r="J7" s="155">
        <v>14</v>
      </c>
      <c r="K7" s="155">
        <v>25</v>
      </c>
      <c r="L7" s="156">
        <f>SUM(B7:K7)</f>
        <v>2260</v>
      </c>
    </row>
    <row r="8" spans="1:12" s="154" customFormat="1" ht="15">
      <c r="A8" s="157" t="s">
        <v>205</v>
      </c>
      <c r="B8" s="155">
        <v>93266</v>
      </c>
      <c r="C8" s="155">
        <v>161667</v>
      </c>
      <c r="D8" s="155">
        <v>369877</v>
      </c>
      <c r="E8" s="155">
        <v>3621681</v>
      </c>
      <c r="F8" s="155">
        <v>1208023</v>
      </c>
      <c r="G8" s="155">
        <v>1473815</v>
      </c>
      <c r="H8" s="155">
        <v>144628</v>
      </c>
      <c r="I8" s="155">
        <v>110204</v>
      </c>
      <c r="J8" s="155">
        <v>1806</v>
      </c>
      <c r="K8" s="155">
        <v>10529</v>
      </c>
      <c r="L8" s="156">
        <f aca="true" t="shared" si="0" ref="L8:L28">SUM(B8:K8)</f>
        <v>7195496</v>
      </c>
    </row>
    <row r="9" spans="2:12" s="154" customFormat="1" ht="1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6">
        <f t="shared" si="0"/>
        <v>0</v>
      </c>
    </row>
    <row r="10" spans="1:12" s="154" customFormat="1" ht="15">
      <c r="A10" s="138" t="s">
        <v>168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s="154" customFormat="1" ht="15">
      <c r="A11" s="154" t="s">
        <v>160</v>
      </c>
      <c r="B11" s="155">
        <v>105</v>
      </c>
      <c r="C11" s="155">
        <v>155</v>
      </c>
      <c r="D11" s="155">
        <v>189</v>
      </c>
      <c r="E11" s="155">
        <v>202</v>
      </c>
      <c r="F11" s="155">
        <v>333</v>
      </c>
      <c r="G11" s="155">
        <v>170</v>
      </c>
      <c r="H11" s="155">
        <v>42</v>
      </c>
      <c r="I11" s="155">
        <v>18</v>
      </c>
      <c r="J11" s="155">
        <v>28</v>
      </c>
      <c r="K11" s="155">
        <v>12</v>
      </c>
      <c r="L11" s="156">
        <f t="shared" si="0"/>
        <v>1254</v>
      </c>
    </row>
    <row r="12" spans="1:12" s="154" customFormat="1" ht="15">
      <c r="A12" s="157" t="s">
        <v>205</v>
      </c>
      <c r="B12" s="155">
        <v>31837</v>
      </c>
      <c r="C12" s="155">
        <v>40417</v>
      </c>
      <c r="D12" s="155">
        <v>50381</v>
      </c>
      <c r="E12" s="155">
        <v>274844</v>
      </c>
      <c r="F12" s="155">
        <v>106430</v>
      </c>
      <c r="G12" s="155">
        <v>50926</v>
      </c>
      <c r="H12" s="155">
        <v>3792</v>
      </c>
      <c r="I12" s="155">
        <v>7820</v>
      </c>
      <c r="J12" s="155">
        <v>20213</v>
      </c>
      <c r="K12" s="155">
        <v>1904</v>
      </c>
      <c r="L12" s="156">
        <f t="shared" si="0"/>
        <v>588564</v>
      </c>
    </row>
    <row r="13" spans="2:12" s="154" customFormat="1" ht="15"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6">
        <f t="shared" si="0"/>
        <v>0</v>
      </c>
    </row>
    <row r="14" spans="1:12" s="154" customFormat="1" ht="15">
      <c r="A14" s="138" t="s">
        <v>206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s="154" customFormat="1" ht="15">
      <c r="A15" s="154" t="s">
        <v>160</v>
      </c>
      <c r="B15" s="155">
        <v>2</v>
      </c>
      <c r="C15" s="159">
        <v>0</v>
      </c>
      <c r="D15" s="155">
        <v>0</v>
      </c>
      <c r="E15" s="155">
        <v>42</v>
      </c>
      <c r="F15" s="155">
        <v>110</v>
      </c>
      <c r="G15" s="155">
        <v>365</v>
      </c>
      <c r="H15" s="155">
        <v>7</v>
      </c>
      <c r="I15" s="155">
        <v>26</v>
      </c>
      <c r="J15" s="155">
        <v>0</v>
      </c>
      <c r="K15" s="155">
        <v>0</v>
      </c>
      <c r="L15" s="156">
        <f t="shared" si="0"/>
        <v>552</v>
      </c>
    </row>
    <row r="16" spans="1:12" s="154" customFormat="1" ht="15">
      <c r="A16" s="157" t="s">
        <v>205</v>
      </c>
      <c r="B16" s="155">
        <v>1152</v>
      </c>
      <c r="C16" s="155">
        <v>0</v>
      </c>
      <c r="D16" s="155">
        <v>0</v>
      </c>
      <c r="E16" s="155">
        <v>251154</v>
      </c>
      <c r="F16" s="155">
        <v>238510</v>
      </c>
      <c r="G16" s="155">
        <v>1390288</v>
      </c>
      <c r="H16" s="155">
        <v>9208</v>
      </c>
      <c r="I16" s="155">
        <v>35200</v>
      </c>
      <c r="J16" s="155">
        <v>0</v>
      </c>
      <c r="K16" s="155">
        <v>0</v>
      </c>
      <c r="L16" s="156">
        <f t="shared" si="0"/>
        <v>1925512</v>
      </c>
    </row>
    <row r="17" spans="2:12" s="154" customFormat="1" ht="15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6">
        <f t="shared" si="0"/>
        <v>0</v>
      </c>
    </row>
    <row r="18" spans="1:12" s="154" customFormat="1" ht="15">
      <c r="A18" s="138" t="s">
        <v>161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1:12" s="154" customFormat="1" ht="15">
      <c r="A19" s="154" t="s">
        <v>160</v>
      </c>
      <c r="B19" s="159">
        <v>0</v>
      </c>
      <c r="C19" s="155">
        <v>0</v>
      </c>
      <c r="D19" s="155">
        <v>37</v>
      </c>
      <c r="E19" s="155">
        <v>28</v>
      </c>
      <c r="F19" s="155">
        <v>11</v>
      </c>
      <c r="G19" s="155">
        <v>13</v>
      </c>
      <c r="H19" s="155">
        <v>0</v>
      </c>
      <c r="I19" s="155">
        <v>0</v>
      </c>
      <c r="J19" s="155">
        <v>0</v>
      </c>
      <c r="K19" s="155">
        <v>0</v>
      </c>
      <c r="L19" s="156">
        <f t="shared" si="0"/>
        <v>89</v>
      </c>
    </row>
    <row r="20" spans="1:12" s="154" customFormat="1" ht="15">
      <c r="A20" s="154" t="s">
        <v>162</v>
      </c>
      <c r="B20" s="155">
        <v>0</v>
      </c>
      <c r="C20" s="155">
        <v>0</v>
      </c>
      <c r="D20" s="155">
        <v>740310</v>
      </c>
      <c r="E20" s="155">
        <v>800409</v>
      </c>
      <c r="F20" s="155">
        <v>280861</v>
      </c>
      <c r="G20" s="155">
        <v>370808</v>
      </c>
      <c r="H20" s="155">
        <v>0</v>
      </c>
      <c r="I20" s="155">
        <v>0</v>
      </c>
      <c r="J20" s="155">
        <v>0</v>
      </c>
      <c r="K20" s="155">
        <v>0</v>
      </c>
      <c r="L20" s="156">
        <f t="shared" si="0"/>
        <v>2192388</v>
      </c>
    </row>
    <row r="21" spans="2:12" s="154" customFormat="1" ht="15"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6">
        <f t="shared" si="0"/>
        <v>0</v>
      </c>
    </row>
    <row r="22" spans="1:12" s="154" customFormat="1" ht="15">
      <c r="A22" s="138" t="s">
        <v>163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1:12" s="154" customFormat="1" ht="15">
      <c r="A23" s="154" t="s">
        <v>164</v>
      </c>
      <c r="B23" s="155">
        <v>88</v>
      </c>
      <c r="C23" s="155">
        <v>319</v>
      </c>
      <c r="D23" s="155">
        <v>222</v>
      </c>
      <c r="E23" s="155">
        <v>226</v>
      </c>
      <c r="F23" s="155">
        <v>450</v>
      </c>
      <c r="G23" s="155">
        <v>340</v>
      </c>
      <c r="H23" s="155">
        <v>175</v>
      </c>
      <c r="I23" s="155">
        <v>41</v>
      </c>
      <c r="J23" s="155">
        <v>26</v>
      </c>
      <c r="K23" s="155">
        <v>20</v>
      </c>
      <c r="L23" s="156">
        <f t="shared" si="0"/>
        <v>1907</v>
      </c>
    </row>
    <row r="24" spans="1:12" s="154" customFormat="1" ht="15">
      <c r="A24" s="157" t="s">
        <v>207</v>
      </c>
      <c r="B24" s="155">
        <v>112384.265</v>
      </c>
      <c r="C24" s="155">
        <v>231793.27</v>
      </c>
      <c r="D24" s="155">
        <v>363792.623</v>
      </c>
      <c r="E24" s="155">
        <v>511421.111</v>
      </c>
      <c r="F24" s="155">
        <v>721686.445</v>
      </c>
      <c r="G24" s="155">
        <f>626240439/1000</f>
        <v>626240.439</v>
      </c>
      <c r="H24" s="155">
        <f>35264512/1000</f>
        <v>35264.512</v>
      </c>
      <c r="I24" s="155">
        <f>42977572/1000</f>
        <v>42977.572</v>
      </c>
      <c r="J24" s="155">
        <f>6848000/1000</f>
        <v>6848</v>
      </c>
      <c r="K24" s="155">
        <f>3603000/1000</f>
        <v>3603</v>
      </c>
      <c r="L24" s="156">
        <f t="shared" si="0"/>
        <v>2656011.237</v>
      </c>
    </row>
    <row r="25" spans="2:12" s="154" customFormat="1" ht="15"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6">
        <f t="shared" si="0"/>
        <v>0</v>
      </c>
    </row>
    <row r="26" spans="1:12" s="154" customFormat="1" ht="15">
      <c r="A26" s="138" t="s">
        <v>165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1:12" s="154" customFormat="1" ht="15">
      <c r="A27" s="154" t="s">
        <v>166</v>
      </c>
      <c r="B27" s="155">
        <v>79</v>
      </c>
      <c r="C27" s="155">
        <v>44</v>
      </c>
      <c r="D27" s="155">
        <v>121</v>
      </c>
      <c r="E27" s="155">
        <v>207</v>
      </c>
      <c r="F27" s="155">
        <v>127</v>
      </c>
      <c r="G27" s="155">
        <v>72</v>
      </c>
      <c r="H27" s="155">
        <v>21</v>
      </c>
      <c r="I27" s="155">
        <v>6</v>
      </c>
      <c r="J27" s="155">
        <v>8</v>
      </c>
      <c r="K27" s="155">
        <v>3</v>
      </c>
      <c r="L27" s="156">
        <f t="shared" si="0"/>
        <v>688</v>
      </c>
    </row>
    <row r="28" spans="1:12" s="154" customFormat="1" ht="15">
      <c r="A28" s="157" t="s">
        <v>208</v>
      </c>
      <c r="B28" s="155">
        <v>5985.66</v>
      </c>
      <c r="C28" s="155">
        <v>20392.234</v>
      </c>
      <c r="D28" s="155">
        <v>216911.168</v>
      </c>
      <c r="E28" s="155">
        <v>251942.778</v>
      </c>
      <c r="F28" s="155">
        <v>297309.814</v>
      </c>
      <c r="G28" s="155">
        <f>354100849/1000</f>
        <v>354100.849</v>
      </c>
      <c r="H28" s="155">
        <f>229620170/1000</f>
        <v>229620.17</v>
      </c>
      <c r="I28" s="155">
        <f>4780200/1000</f>
        <v>4780.2</v>
      </c>
      <c r="J28" s="155">
        <f>20997500/1000</f>
        <v>20997.5</v>
      </c>
      <c r="K28" s="155">
        <f>7650000/1000</f>
        <v>7650</v>
      </c>
      <c r="L28" s="156">
        <f t="shared" si="0"/>
        <v>1409690.373</v>
      </c>
    </row>
    <row r="29" spans="1:12" ht="15">
      <c r="A29" s="121" t="s">
        <v>137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</row>
  </sheetData>
  <sheetProtection/>
  <mergeCells count="4">
    <mergeCell ref="A1:L1"/>
    <mergeCell ref="A2:L2"/>
    <mergeCell ref="A3:L3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6" sqref="I6"/>
    </sheetView>
  </sheetViews>
  <sheetFormatPr defaultColWidth="11.421875" defaultRowHeight="12.75"/>
  <cols>
    <col min="2" max="2" width="26.00390625" style="0" customWidth="1"/>
    <col min="6" max="6" width="14.00390625" style="0" customWidth="1"/>
    <col min="7" max="7" width="11.421875" style="75" customWidth="1"/>
    <col min="8" max="8" width="10.421875" style="23" customWidth="1"/>
    <col min="10" max="10" width="12.7109375" style="0" customWidth="1"/>
    <col min="13" max="13" width="14.421875" style="0" bestFit="1" customWidth="1"/>
  </cols>
  <sheetData>
    <row r="1" spans="2:13" ht="12.75">
      <c r="B1" s="160" t="s">
        <v>57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2:13" ht="15">
      <c r="B2" s="173" t="s">
        <v>126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2:13" ht="15">
      <c r="B3" s="170" t="s">
        <v>59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2.75" customHeight="1">
      <c r="B4" s="171" t="s">
        <v>4</v>
      </c>
      <c r="C4" s="174" t="s">
        <v>121</v>
      </c>
      <c r="D4" s="174" t="s">
        <v>122</v>
      </c>
      <c r="E4" s="174" t="s">
        <v>127</v>
      </c>
      <c r="F4" s="174" t="s">
        <v>111</v>
      </c>
      <c r="G4" s="176" t="s">
        <v>143</v>
      </c>
      <c r="H4" s="178" t="s">
        <v>142</v>
      </c>
      <c r="I4" s="174" t="s">
        <v>213</v>
      </c>
      <c r="J4" s="174" t="s">
        <v>128</v>
      </c>
      <c r="K4" s="174" t="s">
        <v>129</v>
      </c>
      <c r="L4" s="180" t="s">
        <v>130</v>
      </c>
      <c r="M4" s="42" t="s">
        <v>131</v>
      </c>
    </row>
    <row r="5" spans="2:13" ht="22.5" customHeight="1">
      <c r="B5" s="172"/>
      <c r="C5" s="175"/>
      <c r="D5" s="175"/>
      <c r="E5" s="175"/>
      <c r="F5" s="175"/>
      <c r="G5" s="177"/>
      <c r="H5" s="179"/>
      <c r="I5" s="175"/>
      <c r="J5" s="175"/>
      <c r="K5" s="175"/>
      <c r="L5" s="181"/>
      <c r="M5" s="43">
        <v>2013</v>
      </c>
    </row>
    <row r="6" spans="2:13" ht="12.75">
      <c r="B6" s="44" t="s">
        <v>5</v>
      </c>
      <c r="C6" s="45">
        <v>0</v>
      </c>
      <c r="D6" s="45">
        <v>1292.81</v>
      </c>
      <c r="E6" s="46">
        <v>1008.89</v>
      </c>
      <c r="F6" s="45">
        <v>3496.8098</v>
      </c>
      <c r="G6" s="70">
        <v>2804.6343172307197</v>
      </c>
      <c r="H6" s="65">
        <v>33.04</v>
      </c>
      <c r="I6" s="48">
        <v>7.79</v>
      </c>
      <c r="J6" s="47"/>
      <c r="K6" s="47"/>
      <c r="L6" s="47"/>
      <c r="M6" s="49">
        <f>SUM(C6:L6)</f>
        <v>8643.974117230722</v>
      </c>
    </row>
    <row r="7" spans="2:13" ht="12.75">
      <c r="B7" s="44" t="s">
        <v>6</v>
      </c>
      <c r="C7" s="45">
        <v>0.05</v>
      </c>
      <c r="D7" s="45">
        <v>73.88</v>
      </c>
      <c r="E7" s="46">
        <v>115.16</v>
      </c>
      <c r="F7" s="45">
        <v>1157.8</v>
      </c>
      <c r="G7" s="70">
        <v>5891.974210671963</v>
      </c>
      <c r="H7" s="65">
        <v>8087.13</v>
      </c>
      <c r="I7" s="48">
        <v>1309.67</v>
      </c>
      <c r="J7" s="48">
        <v>381.99</v>
      </c>
      <c r="K7" s="48">
        <v>27.91</v>
      </c>
      <c r="L7" s="48">
        <v>27.88</v>
      </c>
      <c r="M7" s="49">
        <f aca="true" t="shared" si="0" ref="M7:M28">SUM(C7:L7)</f>
        <v>17073.44421067197</v>
      </c>
    </row>
    <row r="8" spans="2:13" ht="13.5" customHeight="1">
      <c r="B8" s="44" t="s">
        <v>132</v>
      </c>
      <c r="C8" s="47"/>
      <c r="D8" s="47"/>
      <c r="E8" s="47"/>
      <c r="F8" s="47"/>
      <c r="G8" s="64"/>
      <c r="H8" s="65"/>
      <c r="I8" s="48"/>
      <c r="J8" s="47"/>
      <c r="K8" s="47"/>
      <c r="L8" s="47"/>
      <c r="M8" s="49">
        <f t="shared" si="0"/>
        <v>0</v>
      </c>
    </row>
    <row r="9" spans="2:13" ht="17.25" customHeight="1">
      <c r="B9" s="50" t="s">
        <v>50</v>
      </c>
      <c r="C9" s="45">
        <v>0</v>
      </c>
      <c r="D9" s="51">
        <v>0</v>
      </c>
      <c r="E9" s="46">
        <v>218.71</v>
      </c>
      <c r="F9" s="45">
        <v>1719.4</v>
      </c>
      <c r="G9" s="70">
        <v>3303.798360076761</v>
      </c>
      <c r="H9" s="67">
        <v>797.88</v>
      </c>
      <c r="I9" s="48"/>
      <c r="J9" s="47"/>
      <c r="K9" s="47"/>
      <c r="L9" s="47"/>
      <c r="M9" s="49">
        <f t="shared" si="0"/>
        <v>6039.788360076761</v>
      </c>
    </row>
    <row r="10" spans="2:13" ht="16.5" customHeight="1">
      <c r="B10" s="50" t="s">
        <v>51</v>
      </c>
      <c r="C10" s="45">
        <v>0</v>
      </c>
      <c r="D10" s="45">
        <v>20.78</v>
      </c>
      <c r="E10" s="46">
        <v>269.75</v>
      </c>
      <c r="F10" s="45">
        <v>3771.37</v>
      </c>
      <c r="G10" s="70">
        <v>8048.88979290438</v>
      </c>
      <c r="H10" s="67">
        <v>842.73</v>
      </c>
      <c r="I10" s="48">
        <v>65.43</v>
      </c>
      <c r="J10" s="47"/>
      <c r="K10" s="47"/>
      <c r="L10" s="47"/>
      <c r="M10" s="49">
        <f t="shared" si="0"/>
        <v>13018.94979290438</v>
      </c>
    </row>
    <row r="11" spans="2:13" ht="12.75">
      <c r="B11" s="44" t="s">
        <v>8</v>
      </c>
      <c r="C11" s="45">
        <v>0.4</v>
      </c>
      <c r="D11" s="45">
        <v>351.84</v>
      </c>
      <c r="E11" s="46">
        <v>242.35</v>
      </c>
      <c r="F11" s="45">
        <v>462.78</v>
      </c>
      <c r="G11" s="70">
        <v>226.448208900331</v>
      </c>
      <c r="H11" s="65"/>
      <c r="I11" s="48">
        <v>0.48</v>
      </c>
      <c r="J11" s="47"/>
      <c r="K11" s="47"/>
      <c r="L11" s="47"/>
      <c r="M11" s="49">
        <f t="shared" si="0"/>
        <v>1284.2982089003308</v>
      </c>
    </row>
    <row r="12" spans="2:13" ht="15.75" customHeight="1">
      <c r="B12" s="44" t="s">
        <v>133</v>
      </c>
      <c r="C12" s="47"/>
      <c r="D12" s="47"/>
      <c r="E12" s="48"/>
      <c r="F12" s="47"/>
      <c r="G12" s="64"/>
      <c r="H12" s="65"/>
      <c r="I12" s="48"/>
      <c r="J12" s="47"/>
      <c r="K12" s="47"/>
      <c r="L12" s="47"/>
      <c r="M12" s="49">
        <f t="shared" si="0"/>
        <v>0</v>
      </c>
    </row>
    <row r="13" spans="2:13" ht="17.25" customHeight="1">
      <c r="B13" s="50" t="s">
        <v>52</v>
      </c>
      <c r="C13" s="45">
        <v>1.75</v>
      </c>
      <c r="D13" s="45">
        <v>36.5</v>
      </c>
      <c r="E13" s="46">
        <v>415.29</v>
      </c>
      <c r="F13" s="45">
        <v>1021.75006</v>
      </c>
      <c r="G13" s="70">
        <v>1505.2241308404637</v>
      </c>
      <c r="H13" s="65">
        <v>9.76</v>
      </c>
      <c r="I13" s="48">
        <v>1.42</v>
      </c>
      <c r="J13" s="47"/>
      <c r="K13" s="47"/>
      <c r="L13" s="47"/>
      <c r="M13" s="49">
        <f t="shared" si="0"/>
        <v>2991.694190840464</v>
      </c>
    </row>
    <row r="14" spans="2:13" ht="18" customHeight="1">
      <c r="B14" s="50" t="s">
        <v>53</v>
      </c>
      <c r="C14" s="45">
        <v>0.53</v>
      </c>
      <c r="D14" s="45">
        <v>57.9</v>
      </c>
      <c r="E14" s="46">
        <v>3163.94</v>
      </c>
      <c r="F14" s="45">
        <v>1293.6499</v>
      </c>
      <c r="G14" s="70">
        <v>5286.573936637279</v>
      </c>
      <c r="H14" s="65">
        <v>364.24</v>
      </c>
      <c r="I14" s="48">
        <v>0.6</v>
      </c>
      <c r="J14" s="48">
        <v>0.34</v>
      </c>
      <c r="K14" s="47"/>
      <c r="L14" s="47"/>
      <c r="M14" s="49">
        <f t="shared" si="0"/>
        <v>10167.77383663728</v>
      </c>
    </row>
    <row r="15" spans="2:13" ht="15" customHeight="1">
      <c r="B15" s="44" t="s">
        <v>11</v>
      </c>
      <c r="C15" s="51">
        <v>0</v>
      </c>
      <c r="D15" s="51">
        <v>0</v>
      </c>
      <c r="E15" s="52">
        <v>264.61</v>
      </c>
      <c r="F15" s="51">
        <v>820.91003</v>
      </c>
      <c r="G15" s="71">
        <v>3906.71182833836</v>
      </c>
      <c r="H15" s="68">
        <v>5368.65</v>
      </c>
      <c r="I15" s="48">
        <v>612.62</v>
      </c>
      <c r="J15" s="48">
        <v>19.67</v>
      </c>
      <c r="K15" s="48">
        <v>30.25</v>
      </c>
      <c r="L15" s="47"/>
      <c r="M15" s="49">
        <f t="shared" si="0"/>
        <v>11023.42185833836</v>
      </c>
    </row>
    <row r="16" spans="2:13" ht="12.75">
      <c r="B16" s="44" t="s">
        <v>12</v>
      </c>
      <c r="C16" s="51">
        <v>39.91</v>
      </c>
      <c r="D16" s="51">
        <v>1194.67</v>
      </c>
      <c r="E16" s="52">
        <v>3077.73</v>
      </c>
      <c r="F16" s="51">
        <v>2703.24</v>
      </c>
      <c r="G16" s="71">
        <v>686.7099999999999</v>
      </c>
      <c r="H16" s="68">
        <v>2.95</v>
      </c>
      <c r="I16" s="48">
        <v>0.09</v>
      </c>
      <c r="J16" s="47"/>
      <c r="K16" s="47"/>
      <c r="L16" s="47"/>
      <c r="M16" s="49">
        <f t="shared" si="0"/>
        <v>7705.3</v>
      </c>
    </row>
    <row r="17" spans="2:13" ht="12.75">
      <c r="B17" s="44" t="s">
        <v>13</v>
      </c>
      <c r="C17" s="47"/>
      <c r="D17" s="47"/>
      <c r="E17" s="48"/>
      <c r="F17" s="47"/>
      <c r="G17" s="64"/>
      <c r="H17" s="65"/>
      <c r="I17" s="48"/>
      <c r="J17" s="47"/>
      <c r="K17" s="47"/>
      <c r="L17" s="47"/>
      <c r="M17" s="49">
        <f t="shared" si="0"/>
        <v>0</v>
      </c>
    </row>
    <row r="18" spans="2:13" ht="15.75" customHeight="1">
      <c r="B18" s="50" t="s">
        <v>54</v>
      </c>
      <c r="C18" s="51">
        <v>0.44</v>
      </c>
      <c r="D18" s="51">
        <v>0</v>
      </c>
      <c r="E18" s="52">
        <v>138.97</v>
      </c>
      <c r="F18" s="51">
        <v>372.50998</v>
      </c>
      <c r="G18" s="71">
        <v>6809.887354757727</v>
      </c>
      <c r="H18" s="68">
        <v>18863.37</v>
      </c>
      <c r="I18" s="48">
        <v>1415.08</v>
      </c>
      <c r="J18" s="48">
        <v>2312.55</v>
      </c>
      <c r="K18" s="48">
        <v>8.92</v>
      </c>
      <c r="L18" s="47"/>
      <c r="M18" s="49">
        <f t="shared" si="0"/>
        <v>29921.727334757725</v>
      </c>
    </row>
    <row r="19" spans="2:13" ht="17.25" customHeight="1">
      <c r="B19" s="50" t="s">
        <v>55</v>
      </c>
      <c r="C19" s="45">
        <v>0</v>
      </c>
      <c r="D19" s="51">
        <v>0</v>
      </c>
      <c r="E19" s="52">
        <v>58.36</v>
      </c>
      <c r="F19" s="51">
        <v>164.69</v>
      </c>
      <c r="G19" s="71">
        <v>3202.3844395885176</v>
      </c>
      <c r="H19" s="68">
        <v>3624.57</v>
      </c>
      <c r="I19" s="48">
        <v>146.81</v>
      </c>
      <c r="J19" s="48">
        <v>163.41</v>
      </c>
      <c r="K19" s="48">
        <v>16.89</v>
      </c>
      <c r="L19" s="47"/>
      <c r="M19" s="49">
        <f t="shared" si="0"/>
        <v>7377.1144395885185</v>
      </c>
    </row>
    <row r="20" spans="2:13" ht="12.75">
      <c r="B20" s="44" t="s">
        <v>14</v>
      </c>
      <c r="C20" s="51">
        <v>44.25</v>
      </c>
      <c r="D20" s="51">
        <v>1085.72</v>
      </c>
      <c r="E20" s="52">
        <v>2043.54</v>
      </c>
      <c r="F20" s="51">
        <v>2224.6199</v>
      </c>
      <c r="G20" s="71">
        <v>2580.302651803203</v>
      </c>
      <c r="H20" s="68">
        <v>3.73</v>
      </c>
      <c r="I20" s="48"/>
      <c r="J20" s="47"/>
      <c r="K20" s="47"/>
      <c r="L20" s="47"/>
      <c r="M20" s="49">
        <f t="shared" si="0"/>
        <v>7982.162551803202</v>
      </c>
    </row>
    <row r="21" spans="2:13" ht="12.75">
      <c r="B21" s="44" t="s">
        <v>15</v>
      </c>
      <c r="C21" s="51">
        <v>0.05</v>
      </c>
      <c r="D21" s="51">
        <v>4.16</v>
      </c>
      <c r="E21" s="52">
        <v>321.23</v>
      </c>
      <c r="F21" s="51">
        <v>1419.28</v>
      </c>
      <c r="G21" s="71">
        <v>3507.2121629464273</v>
      </c>
      <c r="H21" s="68">
        <v>45.06</v>
      </c>
      <c r="I21" s="48">
        <v>1.74</v>
      </c>
      <c r="J21" s="47"/>
      <c r="K21" s="47"/>
      <c r="L21" s="47"/>
      <c r="M21" s="49">
        <f t="shared" si="0"/>
        <v>5298.732162946428</v>
      </c>
    </row>
    <row r="22" spans="2:13" ht="12.75">
      <c r="B22" s="44" t="s">
        <v>16</v>
      </c>
      <c r="C22" s="51">
        <v>5.56</v>
      </c>
      <c r="D22" s="51">
        <v>1662.06</v>
      </c>
      <c r="E22" s="52">
        <v>4117.02</v>
      </c>
      <c r="F22" s="51">
        <v>7896.81</v>
      </c>
      <c r="G22" s="71">
        <v>3268.319576968274</v>
      </c>
      <c r="H22" s="68">
        <v>2436.36</v>
      </c>
      <c r="I22" s="48">
        <v>808.09</v>
      </c>
      <c r="J22" s="48">
        <v>95.33</v>
      </c>
      <c r="K22" s="48">
        <v>11.05</v>
      </c>
      <c r="L22" s="47"/>
      <c r="M22" s="49">
        <f t="shared" si="0"/>
        <v>20300.599576968278</v>
      </c>
    </row>
    <row r="23" spans="2:13" ht="12.75">
      <c r="B23" s="44" t="s">
        <v>17</v>
      </c>
      <c r="C23" s="51">
        <v>2417.13</v>
      </c>
      <c r="D23" s="51">
        <v>3437.01</v>
      </c>
      <c r="E23" s="52">
        <v>1145.62</v>
      </c>
      <c r="F23" s="51">
        <v>1496.73</v>
      </c>
      <c r="G23" s="71">
        <v>4261.399370946229</v>
      </c>
      <c r="H23" s="68">
        <v>5790.67</v>
      </c>
      <c r="I23" s="48">
        <v>112.86</v>
      </c>
      <c r="J23" s="48">
        <v>2.3</v>
      </c>
      <c r="K23" s="47"/>
      <c r="L23" s="47"/>
      <c r="M23" s="49">
        <f t="shared" si="0"/>
        <v>18663.719370946226</v>
      </c>
    </row>
    <row r="24" spans="2:13" ht="12.75">
      <c r="B24" s="44" t="s">
        <v>18</v>
      </c>
      <c r="C24" s="51">
        <v>228.94</v>
      </c>
      <c r="D24" s="51">
        <v>6290.71</v>
      </c>
      <c r="E24" s="52">
        <v>21324.96</v>
      </c>
      <c r="F24" s="51">
        <v>6102.98</v>
      </c>
      <c r="G24" s="71">
        <v>1657.8910404624282</v>
      </c>
      <c r="H24" s="68">
        <v>4.4</v>
      </c>
      <c r="I24" s="48">
        <v>18.21</v>
      </c>
      <c r="J24" s="47"/>
      <c r="K24" s="47"/>
      <c r="L24" s="47"/>
      <c r="M24" s="49">
        <f t="shared" si="0"/>
        <v>35628.09104046242</v>
      </c>
    </row>
    <row r="25" spans="2:13" ht="19.5" customHeight="1">
      <c r="B25" s="44" t="s">
        <v>19</v>
      </c>
      <c r="C25" s="52">
        <v>0.09</v>
      </c>
      <c r="D25" s="52">
        <v>53.93</v>
      </c>
      <c r="E25" s="52">
        <v>106.41</v>
      </c>
      <c r="F25" s="52">
        <v>733.05994</v>
      </c>
      <c r="G25" s="72">
        <v>3959.1427435075</v>
      </c>
      <c r="H25" s="65">
        <v>2590.1400000000003</v>
      </c>
      <c r="I25" s="48">
        <v>97.91</v>
      </c>
      <c r="J25" s="47">
        <v>18.2</v>
      </c>
      <c r="K25" s="47"/>
      <c r="L25" s="47"/>
      <c r="M25" s="49">
        <f t="shared" si="0"/>
        <v>7558.8826835075</v>
      </c>
    </row>
    <row r="26" spans="2:13" ht="19.5" customHeight="1">
      <c r="B26" s="44" t="s">
        <v>20</v>
      </c>
      <c r="C26" s="51">
        <v>8050.74</v>
      </c>
      <c r="D26" s="51">
        <v>10597.06</v>
      </c>
      <c r="E26" s="52">
        <v>11407.33</v>
      </c>
      <c r="F26" s="51">
        <v>9338.569</v>
      </c>
      <c r="G26" s="71">
        <v>14004.93144840121</v>
      </c>
      <c r="H26" s="65">
        <v>219.8</v>
      </c>
      <c r="I26" s="48"/>
      <c r="J26" s="47"/>
      <c r="K26" s="47"/>
      <c r="L26" s="47"/>
      <c r="M26" s="49">
        <f t="shared" si="0"/>
        <v>53618.43044840121</v>
      </c>
    </row>
    <row r="27" spans="2:13" ht="19.5" customHeight="1">
      <c r="B27" s="44" t="s">
        <v>134</v>
      </c>
      <c r="C27" s="51"/>
      <c r="D27" s="51"/>
      <c r="E27" s="52"/>
      <c r="F27" s="51"/>
      <c r="G27" s="71">
        <v>857.4659771089446</v>
      </c>
      <c r="H27" s="67">
        <v>4365.78</v>
      </c>
      <c r="I27" s="48"/>
      <c r="J27" s="47"/>
      <c r="K27" s="47"/>
      <c r="L27" s="47"/>
      <c r="M27" s="49">
        <f t="shared" si="0"/>
        <v>5223.245977108944</v>
      </c>
    </row>
    <row r="28" spans="2:13" ht="18" customHeight="1">
      <c r="B28" s="44" t="s">
        <v>21</v>
      </c>
      <c r="C28" s="47">
        <v>443.10000000000036</v>
      </c>
      <c r="D28" s="47">
        <v>3702</v>
      </c>
      <c r="E28" s="48">
        <v>2344.1800000000003</v>
      </c>
      <c r="F28" s="47">
        <v>1867</v>
      </c>
      <c r="G28" s="64">
        <v>1309.4984479092673</v>
      </c>
      <c r="H28" s="65">
        <v>8584.209999999992</v>
      </c>
      <c r="I28" s="48">
        <v>6632.98</v>
      </c>
      <c r="J28" s="47">
        <v>4308.679999999999</v>
      </c>
      <c r="K28" s="47">
        <v>2596.51</v>
      </c>
      <c r="L28" s="47">
        <v>1545.61</v>
      </c>
      <c r="M28" s="49">
        <f t="shared" si="0"/>
        <v>33333.76844790926</v>
      </c>
    </row>
    <row r="29" spans="2:13" ht="12.75">
      <c r="B29" s="53" t="s">
        <v>135</v>
      </c>
      <c r="C29" s="54">
        <v>11233</v>
      </c>
      <c r="D29" s="54">
        <v>29861</v>
      </c>
      <c r="E29" s="55">
        <v>51784.05</v>
      </c>
      <c r="F29" s="54">
        <v>48063.6986207</v>
      </c>
      <c r="G29" s="73">
        <v>77079.4</v>
      </c>
      <c r="H29" s="66">
        <f>SUM(H6:H28)</f>
        <v>62034.469999999994</v>
      </c>
      <c r="I29" s="55">
        <v>11231.779999999999</v>
      </c>
      <c r="J29" s="54">
        <v>7302.469999999999</v>
      </c>
      <c r="K29" s="54">
        <v>2691.53</v>
      </c>
      <c r="L29" s="54">
        <v>1573.49</v>
      </c>
      <c r="M29" s="56">
        <f>SUM(M6:M28)</f>
        <v>302855.11861</v>
      </c>
    </row>
    <row r="30" spans="2:13" ht="12.75">
      <c r="B30" s="182" t="s">
        <v>140</v>
      </c>
      <c r="C30" s="183"/>
      <c r="D30" s="183"/>
      <c r="E30" s="183"/>
      <c r="F30" s="183"/>
      <c r="G30" s="74"/>
      <c r="H30" s="69"/>
      <c r="I30" s="57"/>
      <c r="J30" s="57"/>
      <c r="K30" s="57"/>
      <c r="L30" s="57"/>
      <c r="M30" s="58"/>
    </row>
    <row r="31" spans="2:13" ht="15" customHeight="1">
      <c r="B31" s="184" t="s">
        <v>136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6"/>
    </row>
    <row r="33" spans="1:19" s="20" customFormat="1" ht="14.25">
      <c r="A33" s="37"/>
      <c r="B33" s="41"/>
      <c r="C33" s="41"/>
      <c r="D33" s="41"/>
      <c r="E33" s="41"/>
      <c r="F33" s="41"/>
      <c r="G33" s="41"/>
      <c r="H33" s="41"/>
      <c r="I33" s="41"/>
      <c r="J33" s="41"/>
      <c r="K33" s="41"/>
      <c r="M33" s="27"/>
      <c r="O33" s="28"/>
      <c r="S33" s="62"/>
    </row>
    <row r="36" ht="12.75">
      <c r="E36" s="59"/>
    </row>
    <row r="52" ht="12.75">
      <c r="O52" s="59" t="e">
        <f>+#REF!+#REF!</f>
        <v>#REF!</v>
      </c>
    </row>
  </sheetData>
  <sheetProtection/>
  <mergeCells count="16">
    <mergeCell ref="I4:I5"/>
    <mergeCell ref="J4:J5"/>
    <mergeCell ref="K4:K5"/>
    <mergeCell ref="L4:L5"/>
    <mergeCell ref="B30:F30"/>
    <mergeCell ref="B31:M31"/>
    <mergeCell ref="B1:M1"/>
    <mergeCell ref="B2:M2"/>
    <mergeCell ref="B3:M3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</cols>
  <sheetData>
    <row r="2" spans="1:17" ht="12.75">
      <c r="A2" s="160" t="s">
        <v>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4.25">
      <c r="A3" s="188" t="s">
        <v>41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2.75">
      <c r="A4" s="3" t="s">
        <v>4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  <c r="O4" s="4" t="s">
        <v>29</v>
      </c>
      <c r="P4" s="4" t="s">
        <v>30</v>
      </c>
      <c r="Q4" s="5" t="s">
        <v>31</v>
      </c>
    </row>
    <row r="5" spans="1:17" ht="12.75">
      <c r="A5" s="1" t="s">
        <v>5</v>
      </c>
      <c r="B5" s="8">
        <v>2.24</v>
      </c>
      <c r="C5" s="8">
        <v>2.4</v>
      </c>
      <c r="D5" s="8">
        <v>2.5</v>
      </c>
      <c r="E5" s="8">
        <v>2.6</v>
      </c>
      <c r="F5" s="8">
        <v>3.5</v>
      </c>
      <c r="G5" s="8">
        <v>4.2</v>
      </c>
      <c r="H5" s="8">
        <v>5.2</v>
      </c>
      <c r="I5" s="8">
        <v>5.8</v>
      </c>
      <c r="J5" s="8">
        <v>6.1</v>
      </c>
      <c r="K5" s="8">
        <v>7.4</v>
      </c>
      <c r="L5" s="8">
        <v>8.1</v>
      </c>
      <c r="M5" s="8">
        <v>8.6</v>
      </c>
      <c r="N5" s="8">
        <v>9.1</v>
      </c>
      <c r="O5" s="8">
        <v>8.8</v>
      </c>
      <c r="P5" s="8">
        <v>9</v>
      </c>
      <c r="Q5" s="8">
        <v>9.8</v>
      </c>
    </row>
    <row r="6" spans="1:17" ht="12.75">
      <c r="A6" s="1" t="s">
        <v>6</v>
      </c>
      <c r="B6" s="8">
        <v>13.7</v>
      </c>
      <c r="C6" s="8">
        <v>14.5</v>
      </c>
      <c r="D6" s="8">
        <v>13</v>
      </c>
      <c r="E6" s="8">
        <v>16</v>
      </c>
      <c r="F6" s="8">
        <v>18</v>
      </c>
      <c r="G6" s="8">
        <v>20</v>
      </c>
      <c r="H6" s="8">
        <v>22</v>
      </c>
      <c r="I6" s="8">
        <v>23</v>
      </c>
      <c r="J6" s="8">
        <v>18</v>
      </c>
      <c r="K6" s="8">
        <v>27</v>
      </c>
      <c r="L6" s="8">
        <v>31.1</v>
      </c>
      <c r="M6" s="8">
        <v>28</v>
      </c>
      <c r="N6" s="8">
        <v>30</v>
      </c>
      <c r="O6" s="8">
        <v>29</v>
      </c>
      <c r="P6" s="8">
        <v>29.5</v>
      </c>
      <c r="Q6" s="8">
        <v>32</v>
      </c>
    </row>
    <row r="7" spans="1:17" ht="12.75">
      <c r="A7" s="1" t="s">
        <v>32</v>
      </c>
      <c r="B7" s="8">
        <v>110</v>
      </c>
      <c r="C7" s="8">
        <v>109.4</v>
      </c>
      <c r="D7" s="8">
        <v>110</v>
      </c>
      <c r="E7" s="8">
        <v>120</v>
      </c>
      <c r="F7" s="8">
        <v>130</v>
      </c>
      <c r="G7" s="8">
        <v>140</v>
      </c>
      <c r="H7" s="8">
        <v>150</v>
      </c>
      <c r="I7" s="8">
        <v>158.775</v>
      </c>
      <c r="J7" s="8">
        <v>139.8</v>
      </c>
      <c r="K7" s="8">
        <v>186.7</v>
      </c>
      <c r="L7" s="8">
        <v>172</v>
      </c>
      <c r="M7" s="8">
        <v>210.5</v>
      </c>
      <c r="N7" s="8">
        <v>210</v>
      </c>
      <c r="O7" s="8">
        <v>215</v>
      </c>
      <c r="P7" s="8">
        <v>255</v>
      </c>
      <c r="Q7" s="8">
        <v>250</v>
      </c>
    </row>
    <row r="8" spans="1:17" ht="12.75">
      <c r="A8" s="1" t="s">
        <v>8</v>
      </c>
      <c r="B8" s="8">
        <v>19.45</v>
      </c>
      <c r="C8" s="8">
        <v>11.2</v>
      </c>
      <c r="D8" s="8">
        <v>17</v>
      </c>
      <c r="E8" s="8">
        <v>20</v>
      </c>
      <c r="F8" s="8">
        <v>28</v>
      </c>
      <c r="G8" s="8">
        <v>30</v>
      </c>
      <c r="H8" s="8">
        <v>30</v>
      </c>
      <c r="I8" s="8">
        <v>28</v>
      </c>
      <c r="J8" s="8">
        <v>21</v>
      </c>
      <c r="K8" s="8">
        <v>25</v>
      </c>
      <c r="L8" s="8">
        <v>28.5</v>
      </c>
      <c r="M8" s="8">
        <v>20.5</v>
      </c>
      <c r="N8" s="8">
        <v>23</v>
      </c>
      <c r="O8" s="8">
        <v>22</v>
      </c>
      <c r="P8" s="8">
        <v>26</v>
      </c>
      <c r="Q8" s="8">
        <v>23</v>
      </c>
    </row>
    <row r="9" spans="1:17" ht="12.75">
      <c r="A9" s="1" t="s">
        <v>33</v>
      </c>
      <c r="B9" s="8">
        <v>112</v>
      </c>
      <c r="C9" s="8">
        <v>135.62</v>
      </c>
      <c r="D9" s="8">
        <v>135</v>
      </c>
      <c r="E9" s="8">
        <v>145</v>
      </c>
      <c r="F9" s="8">
        <v>160</v>
      </c>
      <c r="G9" s="8">
        <v>170</v>
      </c>
      <c r="H9" s="8">
        <v>180</v>
      </c>
      <c r="I9" s="8">
        <v>149</v>
      </c>
      <c r="J9" s="8">
        <v>140</v>
      </c>
      <c r="K9" s="8">
        <v>155</v>
      </c>
      <c r="L9" s="8">
        <v>175</v>
      </c>
      <c r="M9" s="8">
        <v>195</v>
      </c>
      <c r="N9" s="8">
        <v>190</v>
      </c>
      <c r="O9" s="8">
        <v>198</v>
      </c>
      <c r="P9" s="8">
        <v>210</v>
      </c>
      <c r="Q9" s="8">
        <v>215</v>
      </c>
    </row>
    <row r="10" spans="1:17" ht="12.75">
      <c r="A10" s="1" t="s">
        <v>15</v>
      </c>
      <c r="B10" s="8">
        <v>84</v>
      </c>
      <c r="C10" s="8">
        <v>98.49</v>
      </c>
      <c r="D10" s="8">
        <v>88</v>
      </c>
      <c r="E10" s="8">
        <v>92</v>
      </c>
      <c r="F10" s="8">
        <v>98</v>
      </c>
      <c r="G10" s="8">
        <v>105</v>
      </c>
      <c r="H10" s="8">
        <v>135</v>
      </c>
      <c r="I10" s="8">
        <v>103.95</v>
      </c>
      <c r="J10" s="8">
        <v>83.5</v>
      </c>
      <c r="K10" s="8">
        <v>96</v>
      </c>
      <c r="L10" s="8">
        <v>85</v>
      </c>
      <c r="M10" s="8">
        <v>95</v>
      </c>
      <c r="N10" s="8">
        <v>84</v>
      </c>
      <c r="O10" s="8">
        <v>95</v>
      </c>
      <c r="P10" s="8">
        <v>94</v>
      </c>
      <c r="Q10" s="8">
        <v>96</v>
      </c>
    </row>
    <row r="11" spans="1:17" ht="12.75">
      <c r="A11" s="1" t="s">
        <v>11</v>
      </c>
      <c r="B11" s="8">
        <v>37.3</v>
      </c>
      <c r="C11" s="8">
        <v>55</v>
      </c>
      <c r="D11" s="8">
        <v>85</v>
      </c>
      <c r="E11" s="8">
        <v>95</v>
      </c>
      <c r="F11" s="8">
        <v>105</v>
      </c>
      <c r="G11" s="8">
        <v>115</v>
      </c>
      <c r="H11" s="8">
        <v>145</v>
      </c>
      <c r="I11" s="8">
        <v>140</v>
      </c>
      <c r="J11" s="8">
        <v>146</v>
      </c>
      <c r="K11" s="8">
        <v>105</v>
      </c>
      <c r="L11" s="8">
        <v>115.5</v>
      </c>
      <c r="M11" s="8">
        <v>120</v>
      </c>
      <c r="N11" s="8">
        <v>128</v>
      </c>
      <c r="O11" s="8">
        <v>125</v>
      </c>
      <c r="P11" s="8">
        <v>145</v>
      </c>
      <c r="Q11" s="8">
        <v>150</v>
      </c>
    </row>
    <row r="12" spans="1:17" ht="12.75">
      <c r="A12" s="1" t="s">
        <v>12</v>
      </c>
      <c r="B12" s="8">
        <v>86</v>
      </c>
      <c r="C12" s="8">
        <v>88</v>
      </c>
      <c r="D12" s="8">
        <v>92</v>
      </c>
      <c r="E12" s="8">
        <v>89</v>
      </c>
      <c r="F12" s="8">
        <v>99</v>
      </c>
      <c r="G12" s="8">
        <v>110</v>
      </c>
      <c r="H12" s="8">
        <v>105</v>
      </c>
      <c r="I12" s="8">
        <v>125</v>
      </c>
      <c r="J12" s="8">
        <v>120</v>
      </c>
      <c r="K12" s="8">
        <v>110</v>
      </c>
      <c r="L12" s="8">
        <v>126</v>
      </c>
      <c r="M12" s="8">
        <v>132</v>
      </c>
      <c r="N12" s="8">
        <v>140</v>
      </c>
      <c r="O12" s="8">
        <v>150</v>
      </c>
      <c r="P12" s="8">
        <v>160</v>
      </c>
      <c r="Q12" s="8">
        <v>165</v>
      </c>
    </row>
    <row r="13" spans="1:17" ht="14.25">
      <c r="A13" s="1" t="s">
        <v>34</v>
      </c>
      <c r="B13" s="8">
        <v>700</v>
      </c>
      <c r="C13" s="8">
        <v>780</v>
      </c>
      <c r="D13" s="8">
        <v>830</v>
      </c>
      <c r="E13" s="8">
        <v>840</v>
      </c>
      <c r="F13" s="8">
        <v>810</v>
      </c>
      <c r="G13" s="8">
        <v>850</v>
      </c>
      <c r="H13" s="8">
        <v>950</v>
      </c>
      <c r="I13" s="8">
        <v>845</v>
      </c>
      <c r="J13" s="8">
        <v>975</v>
      </c>
      <c r="K13" s="8">
        <v>1175</v>
      </c>
      <c r="L13" s="8">
        <v>805</v>
      </c>
      <c r="M13" s="8">
        <v>1135</v>
      </c>
      <c r="N13" s="8">
        <v>1050</v>
      </c>
      <c r="O13" s="8">
        <v>1150</v>
      </c>
      <c r="P13" s="8">
        <v>1250</v>
      </c>
      <c r="Q13" s="8">
        <v>1300</v>
      </c>
    </row>
    <row r="14" spans="1:17" ht="12.75">
      <c r="A14" s="1" t="s">
        <v>14</v>
      </c>
      <c r="B14" s="8">
        <v>97.2</v>
      </c>
      <c r="C14" s="8">
        <v>99</v>
      </c>
      <c r="D14" s="8">
        <v>108</v>
      </c>
      <c r="E14" s="8">
        <v>105</v>
      </c>
      <c r="F14" s="8">
        <v>112</v>
      </c>
      <c r="G14" s="8">
        <v>108</v>
      </c>
      <c r="H14" s="8">
        <v>125</v>
      </c>
      <c r="I14" s="8">
        <v>88</v>
      </c>
      <c r="J14" s="8">
        <v>96</v>
      </c>
      <c r="K14" s="8">
        <v>88</v>
      </c>
      <c r="L14" s="8">
        <v>97</v>
      </c>
      <c r="M14" s="8">
        <v>101</v>
      </c>
      <c r="N14" s="8">
        <v>114</v>
      </c>
      <c r="O14" s="8">
        <v>120</v>
      </c>
      <c r="P14" s="8">
        <v>125</v>
      </c>
      <c r="Q14" s="8">
        <v>140</v>
      </c>
    </row>
    <row r="15" spans="1:17" ht="12.75">
      <c r="A15" s="1" t="s">
        <v>35</v>
      </c>
      <c r="B15" s="8">
        <v>8.35</v>
      </c>
      <c r="C15" s="8">
        <v>9</v>
      </c>
      <c r="D15" s="8">
        <v>7</v>
      </c>
      <c r="E15" s="8">
        <v>10</v>
      </c>
      <c r="F15" s="8">
        <v>9</v>
      </c>
      <c r="G15" s="8">
        <v>10</v>
      </c>
      <c r="H15" s="8">
        <v>11</v>
      </c>
      <c r="I15" s="8">
        <v>10.5</v>
      </c>
      <c r="J15" s="8">
        <v>10.2</v>
      </c>
      <c r="K15" s="8">
        <v>10.8</v>
      </c>
      <c r="L15" s="8">
        <v>11.3</v>
      </c>
      <c r="M15" s="8">
        <v>12.5</v>
      </c>
      <c r="N15" s="8">
        <v>13</v>
      </c>
      <c r="O15" s="8">
        <v>14</v>
      </c>
      <c r="P15" s="8">
        <v>13.5</v>
      </c>
      <c r="Q15" s="8">
        <v>14.5</v>
      </c>
    </row>
    <row r="16" spans="1:17" ht="12.75">
      <c r="A16" s="1" t="s">
        <v>17</v>
      </c>
      <c r="B16" s="8">
        <v>6.5</v>
      </c>
      <c r="C16" s="8">
        <v>10</v>
      </c>
      <c r="D16" s="8">
        <v>7</v>
      </c>
      <c r="E16" s="8">
        <v>11</v>
      </c>
      <c r="F16" s="8">
        <v>7</v>
      </c>
      <c r="G16" s="8">
        <v>9</v>
      </c>
      <c r="H16" s="8">
        <v>8</v>
      </c>
      <c r="I16" s="8">
        <v>12</v>
      </c>
      <c r="J16" s="8">
        <v>6</v>
      </c>
      <c r="K16" s="8">
        <v>12</v>
      </c>
      <c r="L16" s="8">
        <v>13</v>
      </c>
      <c r="M16" s="8">
        <v>14.5</v>
      </c>
      <c r="N16" s="8">
        <v>16</v>
      </c>
      <c r="O16" s="8">
        <v>18</v>
      </c>
      <c r="P16" s="8">
        <v>22</v>
      </c>
      <c r="Q16" s="8">
        <v>26</v>
      </c>
    </row>
    <row r="17" spans="1:17" ht="12.75">
      <c r="A17" s="1" t="s">
        <v>18</v>
      </c>
      <c r="B17" s="8">
        <v>37.58</v>
      </c>
      <c r="C17" s="8">
        <v>39</v>
      </c>
      <c r="D17" s="8">
        <v>48</v>
      </c>
      <c r="E17" s="8">
        <v>42</v>
      </c>
      <c r="F17" s="8">
        <v>58</v>
      </c>
      <c r="G17" s="8">
        <v>50</v>
      </c>
      <c r="H17" s="8">
        <v>60</v>
      </c>
      <c r="I17" s="8">
        <v>55</v>
      </c>
      <c r="J17" s="8">
        <v>99</v>
      </c>
      <c r="K17" s="8">
        <v>82</v>
      </c>
      <c r="L17" s="8">
        <v>98</v>
      </c>
      <c r="M17" s="8">
        <v>110</v>
      </c>
      <c r="N17" s="8">
        <v>130</v>
      </c>
      <c r="O17" s="8">
        <v>140</v>
      </c>
      <c r="P17" s="8">
        <v>140</v>
      </c>
      <c r="Q17" s="8">
        <v>160</v>
      </c>
    </row>
    <row r="18" spans="1:17" ht="12.75">
      <c r="A18" s="1" t="s">
        <v>36</v>
      </c>
      <c r="B18" s="8">
        <v>139.6</v>
      </c>
      <c r="C18" s="8">
        <v>165</v>
      </c>
      <c r="D18" s="8">
        <v>180</v>
      </c>
      <c r="E18" s="8">
        <v>236.8</v>
      </c>
      <c r="F18" s="8">
        <v>248</v>
      </c>
      <c r="G18" s="8">
        <v>280</v>
      </c>
      <c r="H18" s="8">
        <v>322</v>
      </c>
      <c r="I18" s="8">
        <v>300</v>
      </c>
      <c r="J18" s="8">
        <v>275</v>
      </c>
      <c r="K18" s="8">
        <v>265</v>
      </c>
      <c r="L18" s="8">
        <v>210</v>
      </c>
      <c r="M18" s="8">
        <v>205</v>
      </c>
      <c r="N18" s="8">
        <v>202</v>
      </c>
      <c r="O18" s="8">
        <v>203</v>
      </c>
      <c r="P18" s="8">
        <v>205</v>
      </c>
      <c r="Q18" s="8">
        <v>210</v>
      </c>
    </row>
    <row r="19" spans="1:17" ht="14.25">
      <c r="A19" s="1" t="s">
        <v>37</v>
      </c>
      <c r="B19" s="8">
        <v>730</v>
      </c>
      <c r="C19" s="8">
        <v>710</v>
      </c>
      <c r="D19" s="8">
        <v>800</v>
      </c>
      <c r="E19" s="8">
        <v>880</v>
      </c>
      <c r="F19" s="8">
        <v>880</v>
      </c>
      <c r="G19" s="8">
        <v>880</v>
      </c>
      <c r="H19" s="8">
        <v>890</v>
      </c>
      <c r="I19" s="8">
        <v>840</v>
      </c>
      <c r="J19" s="8">
        <v>900</v>
      </c>
      <c r="K19" s="8">
        <v>890</v>
      </c>
      <c r="L19" s="8">
        <v>999</v>
      </c>
      <c r="M19" s="8">
        <v>905</v>
      </c>
      <c r="N19" s="8">
        <v>999</v>
      </c>
      <c r="O19" s="8">
        <v>1050</v>
      </c>
      <c r="P19" s="8">
        <v>1100</v>
      </c>
      <c r="Q19" s="8">
        <v>1150</v>
      </c>
    </row>
    <row r="20" spans="1:17" ht="12.75">
      <c r="A20" s="1" t="s">
        <v>21</v>
      </c>
      <c r="B20" s="8">
        <v>50</v>
      </c>
      <c r="C20" s="8">
        <v>62.79999999999973</v>
      </c>
      <c r="D20" s="8">
        <v>62.80000000000018</v>
      </c>
      <c r="E20" s="8">
        <v>69.30000000000018</v>
      </c>
      <c r="F20" s="8">
        <v>73.90000000000009</v>
      </c>
      <c r="G20" s="8">
        <v>87.20000000000027</v>
      </c>
      <c r="H20" s="8">
        <v>109.30000000000018</v>
      </c>
      <c r="I20" s="8">
        <v>110.09999999999991</v>
      </c>
      <c r="J20" s="8">
        <v>125.29999999999973</v>
      </c>
      <c r="K20" s="8">
        <v>133.00000000000045</v>
      </c>
      <c r="L20" s="8">
        <v>139.30000000000018</v>
      </c>
      <c r="M20" s="8">
        <v>148.0999999999999</v>
      </c>
      <c r="N20" s="8">
        <v>156.5999999999999</v>
      </c>
      <c r="O20" s="8">
        <v>166.5</v>
      </c>
      <c r="P20" s="8">
        <v>198</v>
      </c>
      <c r="Q20" s="8">
        <v>210.69999999999982</v>
      </c>
    </row>
    <row r="21" spans="1:17" ht="12.75">
      <c r="A21" s="2" t="s">
        <v>22</v>
      </c>
      <c r="B21" s="9">
        <v>2233.92</v>
      </c>
      <c r="C21" s="9">
        <v>2389.41</v>
      </c>
      <c r="D21" s="9">
        <v>2585.3</v>
      </c>
      <c r="E21" s="9">
        <v>2773.7</v>
      </c>
      <c r="F21" s="9">
        <v>2839.4</v>
      </c>
      <c r="G21" s="9">
        <v>2968.4</v>
      </c>
      <c r="H21" s="9">
        <v>3247.5</v>
      </c>
      <c r="I21" s="9">
        <v>2994.125</v>
      </c>
      <c r="J21" s="9">
        <v>3160.9</v>
      </c>
      <c r="K21" s="9">
        <v>3367.9</v>
      </c>
      <c r="L21" s="9">
        <v>3113.8</v>
      </c>
      <c r="M21" s="9">
        <v>3440.7</v>
      </c>
      <c r="N21" s="9">
        <v>3494.7</v>
      </c>
      <c r="O21" s="9">
        <v>3704.3</v>
      </c>
      <c r="P21" s="9">
        <v>3982</v>
      </c>
      <c r="Q21" s="9">
        <v>4152</v>
      </c>
    </row>
    <row r="22" spans="1:17" ht="12.75">
      <c r="A22" s="189" t="s">
        <v>38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1"/>
    </row>
    <row r="23" spans="1:1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7" ht="12.75" customHeight="1">
      <c r="A24" s="192" t="s">
        <v>2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ht="14.25" customHeight="1">
      <c r="A25" s="187" t="s">
        <v>3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</row>
    <row r="26" spans="1:17" ht="14.25" customHeight="1">
      <c r="A26" s="187" t="s">
        <v>39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</row>
  </sheetData>
  <sheetProtection/>
  <mergeCells count="7">
    <mergeCell ref="A26:Q26"/>
    <mergeCell ref="A2:Q2"/>
    <mergeCell ref="A3:Q3"/>
    <mergeCell ref="A22:Q22"/>
    <mergeCell ref="A23:Q23"/>
    <mergeCell ref="A24:Q24"/>
    <mergeCell ref="A25:Q2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Liliana Yáñez Barrios</cp:lastModifiedBy>
  <cp:lastPrinted>2014-07-11T15:39:56Z</cp:lastPrinted>
  <dcterms:created xsi:type="dcterms:W3CDTF">2006-04-10T13:40:44Z</dcterms:created>
  <dcterms:modified xsi:type="dcterms:W3CDTF">2014-10-07T13:18:45Z</dcterms:modified>
  <cp:category/>
  <cp:version/>
  <cp:contentType/>
  <cp:contentStatus/>
</cp:coreProperties>
</file>