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56"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s>
  <externalReferences>
    <externalReference r:id="rId17"/>
  </externalReferences>
  <definedNames>
    <definedName name="_xlnm.Print_Area" localSheetId="3">'Comentario'!$A$1:$G$105</definedName>
    <definedName name="_xlnm.Print_Area" localSheetId="12">'export'!$A$1:$J$51</definedName>
    <definedName name="_xlnm.Print_Area" localSheetId="13">'import'!$A$1:$J$85</definedName>
    <definedName name="_xlnm.Print_Area" localSheetId="2">'Índice'!$A$1:$C$33</definedName>
    <definedName name="_xlnm.Print_Area" localSheetId="0">'Portada'!$A$1:$I$54</definedName>
    <definedName name="_xlnm.Print_Area" localSheetId="4">'precio mayorista'!$A$1:$F$44</definedName>
    <definedName name="_xlnm.Print_Area" localSheetId="5">'precio mayorista2'!$A$1:$H$57</definedName>
    <definedName name="_xlnm.Print_Area" localSheetId="6">'precio minorista'!$A$1:$L$44</definedName>
    <definedName name="_xlnm.Print_Area" localSheetId="7">'precio minorista Talca'!$A$1:$E$56</definedName>
    <definedName name="_xlnm.Print_Area" localSheetId="10">'prod región'!$A$1:$J$42</definedName>
    <definedName name="_xlnm.Print_Area" localSheetId="11">'rend región'!$A$1:$J$41</definedName>
    <definedName name="_xlnm.Print_Area" localSheetId="9">'sup región'!$A$1:$J$42</definedName>
    <definedName name="_xlnm.Print_Area" localSheetId="8">'sup, prod y rend'!$A$1:$F$45</definedName>
    <definedName name="TDclase">'[1]TD clase'!$A$5:$G$6</definedName>
  </definedNames>
  <calcPr fullCalcOnLoad="1"/>
</workbook>
</file>

<file path=xl/sharedStrings.xml><?xml version="1.0" encoding="utf-8"?>
<sst xmlns="http://schemas.openxmlformats.org/spreadsheetml/2006/main" count="479" uniqueCount="186">
  <si>
    <t>del Ministerio de Agricultura, Gobierno de Chile</t>
  </si>
  <si>
    <t>Director y Representante Legal</t>
  </si>
  <si>
    <t>Gustavo Rojas Le-Bert</t>
  </si>
  <si>
    <t>www.odepa.gob.cl</t>
  </si>
  <si>
    <t>Fuente: elaborado por Odepa con información del INE.</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</si>
  <si>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</si>
  <si>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</si>
  <si>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</si>
  <si>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</si>
  <si>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</si>
  <si>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</si>
  <si>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</si>
  <si>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</si>
  <si>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</si>
  <si>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</si>
  <si>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</si>
  <si>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</si>
  <si>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</si>
  <si>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</si>
  <si>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</si>
  <si>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</si>
  <si>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</si>
  <si>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</si>
  <si>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</si>
  <si>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</si>
  <si>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</si>
  <si>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</si>
  <si>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</si>
  <si>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</si>
  <si>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</si>
  <si>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</si>
  <si>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</si>
  <si>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</si>
  <si>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</si>
  <si>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</si>
  <si>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</si>
  <si>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</si>
  <si>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</si>
  <si>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</si>
  <si>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</si>
  <si>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</si>
  <si>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</si>
  <si>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</si>
  <si>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</si>
  <si>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</si>
  <si>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</si>
  <si>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</si>
  <si>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</si>
  <si>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</si>
  <si>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</si>
  <si>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</si>
  <si>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</si>
  <si>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</si>
  <si>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</si>
  <si>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</si>
  <si>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 nominales sin IVA/ envase 50 kilos)</t>
  </si>
  <si>
    <t>Precio promedio mensual de papa en mercados mayoristas de Santiago</t>
  </si>
  <si>
    <t>Fuente: Odepa</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</si>
  <si>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</si>
  <si>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</si>
  <si>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</si>
  <si>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</si>
  <si>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</si>
  <si>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</si>
  <si>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</si>
  <si>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</si>
  <si>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</si>
  <si>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</si>
  <si>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</si>
  <si>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</si>
  <si>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</si>
  <si>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</si>
  <si>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</si>
  <si>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</si>
  <si>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Asterix</t>
  </si>
  <si>
    <t>Désirée</t>
  </si>
  <si>
    <t>Karu</t>
  </si>
  <si>
    <t>Pukará</t>
  </si>
  <si>
    <t>Fecha</t>
  </si>
  <si>
    <t>Precios diarios de papa según variedad en los mercados mayoristas de Santiago</t>
  </si>
  <si>
    <t>Cuadro 8</t>
  </si>
  <si>
    <t>($ nominales sin IVA/ 50 kilos)</t>
  </si>
  <si>
    <t>Supermercados</t>
  </si>
  <si>
    <t>Ferias libres</t>
  </si>
  <si>
    <t>Promedio año</t>
  </si>
  <si>
    <t>Promedio ponderado</t>
  </si>
  <si>
    <t>Fuente: Seremi de Agricultura de la Región del Maule</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</si>
  <si>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</si>
  <si>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</si>
  <si>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</si>
  <si>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</si>
  <si>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</si>
  <si>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</si>
  <si>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</si>
  <si>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</si>
  <si>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</si>
  <si>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</si>
  <si>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</si>
  <si>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</si>
  <si>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</si>
  <si>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</si>
  <si>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</si>
  <si>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</si>
  <si>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</si>
  <si>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</si>
  <si>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</si>
  <si>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</si>
  <si>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</si>
  <si>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</si>
  <si>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Papa semilla</t>
  </si>
  <si>
    <t>Honduras</t>
  </si>
  <si>
    <t>Congeladas</t>
  </si>
  <si>
    <t>Preparadas congeladas</t>
  </si>
  <si>
    <t>Kuwait</t>
  </si>
  <si>
    <t>Costa Rica</t>
  </si>
  <si>
    <t>Paraguay</t>
  </si>
  <si>
    <t>Preparadas sin congelar</t>
  </si>
  <si>
    <t>Uruguay</t>
  </si>
  <si>
    <t>Trinidad y Tobago</t>
  </si>
  <si>
    <t>El Salvador</t>
  </si>
  <si>
    <t>Total</t>
  </si>
  <si>
    <t xml:space="preserve">Fuente: elaborado por Odepa con información del Servicio Nacional de Aduanas. Cifras sujetas a revisión por informes de variación de valor (IVV). </t>
  </si>
  <si>
    <t>Valor CIF (dólares)</t>
  </si>
  <si>
    <t>EE.UU.</t>
  </si>
  <si>
    <t>Alemania</t>
  </si>
  <si>
    <t>Bélgica</t>
  </si>
  <si>
    <t>Bangladesh</t>
  </si>
  <si>
    <t>México</t>
  </si>
  <si>
    <t>Corea del Sur</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</si>
  <si>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</si>
  <si>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</si>
  <si>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</si>
  <si>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</si>
  <si>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</si>
  <si>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</si>
  <si>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</si>
  <si>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</si>
  <si>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</si>
  <si>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</si>
  <si>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</si>
  <si>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</si>
  <si>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</si>
  <si>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</si>
  <si>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</si>
  <si>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</si>
  <si>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</si>
  <si>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</si>
  <si>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</si>
  <si>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</si>
  <si>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Vietnam</t>
  </si>
  <si>
    <t>Precios mensuales promedio de papa en mercados mayoristas de Santiago</t>
  </si>
  <si>
    <t>2011</t>
  </si>
  <si>
    <t>Austria</t>
  </si>
  <si>
    <t>Papas "in vitro" para siembra</t>
  </si>
  <si>
    <t>Boletín de la papa</t>
  </si>
  <si>
    <t>Cuadro 3</t>
  </si>
  <si>
    <t>Total Preparadas congeladas</t>
  </si>
  <si>
    <t>Total Preparadas sin congelar</t>
  </si>
  <si>
    <t>Total Copos (puré)</t>
  </si>
  <si>
    <t>Total Fécula (almidón)</t>
  </si>
  <si>
    <t>Total Harina de papa</t>
  </si>
  <si>
    <t>Total Congeladas</t>
  </si>
  <si>
    <t>Total Consumo fresca</t>
  </si>
  <si>
    <t>Total Papa semilla</t>
  </si>
  <si>
    <t>España</t>
  </si>
  <si>
    <t>Total Papas "in vitro" para siembra</t>
  </si>
  <si>
    <t>Publicación de la Oficina de Estudios y Políticas Agrarias (Odepa)</t>
  </si>
  <si>
    <t>Terr. británico en América</t>
  </si>
  <si>
    <t>2011/12</t>
  </si>
  <si>
    <t>Nueva Zelanda</t>
  </si>
  <si>
    <t>Producción y rendimiento de papa 2011/12</t>
  </si>
  <si>
    <t>Superficie, producción y rendimiento de papa a nivel nacional</t>
  </si>
  <si>
    <r>
      <t>2012/13</t>
    </r>
    <r>
      <rPr>
        <sz val="10"/>
        <rFont val="Calibri"/>
        <family val="2"/>
      </rPr>
      <t>¹</t>
    </r>
  </si>
  <si>
    <t>Otra</t>
  </si>
  <si>
    <t>Intenciones de siembra 2012/13</t>
  </si>
  <si>
    <t xml:space="preserve">--          </t>
  </si>
  <si>
    <t>Rusia</t>
  </si>
  <si>
    <t>Países Bajos</t>
  </si>
  <si>
    <t>Tailandia</t>
  </si>
  <si>
    <r>
      <rPr>
        <sz val="8"/>
        <rFont val="Calibri"/>
        <family val="2"/>
      </rPr>
      <t>¹</t>
    </r>
    <r>
      <rPr>
        <sz val="8"/>
        <rFont val="Arial"/>
        <family val="2"/>
      </rPr>
      <t xml:space="preserve"> Superficie estimada según intenciones de siembra de INE de octubre 2012 y rendimiento estimado con el promedio de las últimas dos temporadas.</t>
    </r>
  </si>
  <si>
    <t>Cardinal</t>
  </si>
  <si>
    <t>Origen no precisado</t>
  </si>
  <si>
    <t>Enero 2013</t>
  </si>
  <si>
    <t>Promedio ene-dic</t>
  </si>
  <si>
    <t>ene-dic 2011</t>
  </si>
  <si>
    <t>ene-dic 2012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</si>
</sst>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9" formatCode="_-* #,##0.00\ _€_-;\-* #,##0.00\ _€_-;_-* &quot;-&quot;??\ _€_-;_-@_-"/>
    <numFmt numFmtId="181" formatCode="_(* #,##0_);_(* \(#,##0\);_(* &quot;-&quot;_);_(@_)"/>
    <numFmt numFmtId="183" formatCode="0.0"/>
    <numFmt numFmtId="200" formatCode="#,##0.0"/>
    <numFmt numFmtId="204" formatCode="0.0%"/>
    <numFmt numFmtId="214" formatCode="_(* #,##0.00_);_(* \(#,##0.00\);_(* &quot;-&quot;??_);_(@_)"/>
    <numFmt numFmtId="215" formatCode="_(* #,##0_);_(* \(#,##0\);_(* &quot;-&quot;??_);_(@_)"/>
    <numFmt numFmtId="216" formatCode="_(* #,##0.0_);_(* \(#,##0.0\);_(* &quot;-&quot;_);_(@_)"/>
    <numFmt numFmtId="227" formatCode="_(* #,##0.000_);_(* \(#,##0.000\);_(* &quot;-&quot;_);_(@_)"/>
    <numFmt numFmtId="228" formatCode="_(* #,##0.0000_);_(* \(#,##0.0000\);_(* &quot;-&quot;_);_(@_)"/>
    <numFmt numFmtId="230" formatCode="#,##0\ \ \ \ \ \ \ \ \ \ "/>
    <numFmt numFmtId="231" formatCode="#,##0.0\ \ \ \ \ \ \ \ \ \ "/>
    <numFmt numFmtId="235" formatCode="_-* #,##0.000\ _€_-;\-* #,##0.000\ _€_-;_-* &quot;-&quot;?\ _€_-;_-@_-"/>
  </numFmts>
  <fonts count="98">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10"/>
      <name val="Arial"/>
      <family val="2"/>
    </font>
    <font>
      <u val="single"/>
      <sz val="10"/>
      <color indexed="12"/>
      <name val="Arial"/>
      <family val="2"/>
    </font>
    <font>
      <i/>
      <sz val="10"/>
      <name val="Arial"/>
      <family val="2"/>
    </font>
    <font>
      <sz val="8"/>
      <name val="Calibri"/>
      <family val="2"/>
    </font>
    <font>
      <sz val="10"/>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sz val="12"/>
      <color indexed="8"/>
      <name val="Verdana"/>
      <family val="2"/>
    </font>
    <font>
      <b/>
      <sz val="12"/>
      <color indexed="63"/>
      <name val="Arial"/>
      <family val="2"/>
    </font>
    <font>
      <sz val="20"/>
      <color indexed="30"/>
      <name val="Arial"/>
      <family val="2"/>
    </font>
    <font>
      <sz val="10"/>
      <color indexed="9"/>
      <name val="Calibri"/>
      <family val="2"/>
    </font>
    <font>
      <i/>
      <sz val="11"/>
      <color indexed="8"/>
      <name val="Calibri"/>
      <family val="0"/>
    </font>
    <font>
      <sz val="9"/>
      <color indexed="8"/>
      <name val="Arial"/>
      <family val="0"/>
    </font>
    <font>
      <b/>
      <sz val="9"/>
      <color indexed="8"/>
      <name val="Arial"/>
      <family val="0"/>
    </font>
    <font>
      <sz val="8"/>
      <color indexed="8"/>
      <name val="Arial"/>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sz val="12"/>
      <color theme="1"/>
      <name val="Verdana"/>
      <family val="2"/>
    </font>
    <font>
      <sz val="10"/>
      <color theme="0"/>
      <name val="Calibri"/>
      <family val="2"/>
    </font>
    <font>
      <b/>
      <sz val="12"/>
      <color rgb="FF333333"/>
      <name val="Arial"/>
      <family val="2"/>
    </font>
    <font>
      <sz val="20"/>
      <color rgb="FF0066CC"/>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color indexed="63"/>
      </left>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color indexed="8"/>
      </left>
      <right/>
      <top style="thin">
        <color indexed="8"/>
      </top>
      <bottom/>
    </border>
    <border>
      <left/>
      <right/>
      <top style="thin">
        <color indexed="8"/>
      </top>
      <bottom/>
    </border>
    <border>
      <left style="thin">
        <color indexed="8"/>
      </left>
      <right/>
      <top/>
      <bottom/>
    </border>
    <border>
      <left style="thin"/>
      <right/>
      <top style="thin">
        <color indexed="8"/>
      </top>
      <bottom/>
    </border>
    <border>
      <left/>
      <right style="thin"/>
      <top style="thin">
        <color indexed="8"/>
      </top>
      <bottom/>
    </border>
    <border>
      <left/>
      <right style="thin">
        <color indexed="8"/>
      </right>
      <top style="thin">
        <color indexed="8"/>
      </top>
      <bottom/>
    </border>
    <border>
      <left/>
      <right style="thin">
        <color indexed="8"/>
      </right>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border>
    <border>
      <left style="thin"/>
      <right style="thin"/>
      <top style="thin"/>
      <bottom/>
    </border>
    <border>
      <left style="thin"/>
      <right style="thin"/>
      <top>
        <color indexed="63"/>
      </top>
      <bottom/>
    </border>
    <border>
      <left style="thin"/>
      <right style="thin"/>
      <top/>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bottom>
        <color indexed="63"/>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75" fillId="50" borderId="0" applyNumberFormat="0" applyBorder="0" applyAlignment="0" applyProtection="0"/>
    <xf numFmtId="0" fontId="16"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6"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2" fillId="0" borderId="0" applyFont="0" applyFill="0" applyBorder="0" applyAlignment="0" applyProtection="0"/>
    <xf numFmtId="169" fontId="2" fillId="0" borderId="0" applyFont="0" applyFill="0" applyBorder="0" applyAlignment="0" applyProtection="0"/>
    <xf numFmtId="181"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51" borderId="0" applyNumberFormat="0" applyBorder="0" applyAlignment="0" applyProtection="0"/>
    <xf numFmtId="0" fontId="17"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7"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35" borderId="10" applyNumberFormat="0" applyAlignment="0" applyProtection="0"/>
    <xf numFmtId="0" fontId="18" fillId="36" borderId="11" applyNumberFormat="0" applyAlignment="0" applyProtection="0"/>
    <xf numFmtId="0" fontId="78" fillId="35" borderId="10" applyNumberFormat="0" applyAlignment="0" applyProtection="0"/>
    <xf numFmtId="0" fontId="78" fillId="35" borderId="10" applyNumberFormat="0" applyAlignment="0" applyProtection="0"/>
    <xf numFmtId="0" fontId="78" fillId="35" borderId="10" applyNumberFormat="0" applyAlignment="0" applyProtection="0"/>
    <xf numFmtId="0" fontId="18" fillId="36" borderId="11" applyNumberFormat="0" applyAlignment="0" applyProtection="0"/>
    <xf numFmtId="0" fontId="78" fillId="35" borderId="10" applyNumberFormat="0" applyAlignment="0" applyProtection="0"/>
    <xf numFmtId="0" fontId="78" fillId="35" borderId="10" applyNumberFormat="0" applyAlignment="0" applyProtection="0"/>
    <xf numFmtId="0" fontId="18" fillId="36" borderId="11" applyNumberFormat="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1" fillId="0" borderId="0" applyNumberFormat="0" applyFill="0" applyBorder="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3" fillId="0" borderId="17" applyNumberFormat="0" applyFill="0" applyAlignment="0" applyProtection="0"/>
    <xf numFmtId="0" fontId="6" fillId="0" borderId="18"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6" fillId="0" borderId="18"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6" fillId="0" borderId="18" applyNumberFormat="0" applyFill="0" applyAlignment="0" applyProtection="0"/>
  </cellStyleXfs>
  <cellXfs count="240">
    <xf numFmtId="0" fontId="0" fillId="0" borderId="0" xfId="0" applyFont="1" applyAlignment="1">
      <alignment/>
    </xf>
    <xf numFmtId="0" fontId="84" fillId="0" borderId="0" xfId="0" applyFont="1" applyAlignment="1">
      <alignment/>
    </xf>
    <xf numFmtId="0" fontId="85" fillId="0" borderId="0" xfId="348" applyFont="1" applyAlignment="1">
      <alignment horizontal="left" vertical="top"/>
      <protection/>
    </xf>
    <xf numFmtId="0" fontId="86" fillId="0" borderId="0" xfId="348" applyFont="1" applyAlignment="1">
      <alignment horizontal="left" vertical="center"/>
      <protection/>
    </xf>
    <xf numFmtId="0" fontId="87" fillId="0" borderId="0" xfId="348" applyFont="1" applyAlignment="1">
      <alignment horizontal="center"/>
      <protection/>
    </xf>
    <xf numFmtId="0" fontId="84" fillId="0" borderId="0" xfId="348" applyFont="1">
      <alignment/>
      <protection/>
    </xf>
    <xf numFmtId="0" fontId="88" fillId="0" borderId="0" xfId="348" applyFont="1" applyAlignment="1">
      <alignment horizontal="center"/>
      <protection/>
    </xf>
    <xf numFmtId="0" fontId="89" fillId="0" borderId="0" xfId="348" applyFont="1">
      <alignment/>
      <protection/>
    </xf>
    <xf numFmtId="0" fontId="2" fillId="55" borderId="0" xfId="352" applyFill="1">
      <alignment/>
      <protection/>
    </xf>
    <xf numFmtId="21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216" fontId="2" fillId="55" borderId="0" xfId="303" applyNumberFormat="1" applyFont="1" applyFill="1" applyBorder="1" applyAlignment="1">
      <alignment horizontal="center" vertical="center"/>
    </xf>
    <xf numFmtId="181" fontId="2" fillId="55" borderId="0" xfId="303" applyFont="1" applyFill="1" applyBorder="1" applyAlignment="1">
      <alignment horizontal="right"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200" fontId="2" fillId="55" borderId="0" xfId="352" applyNumberFormat="1" applyFill="1" applyBorder="1">
      <alignment/>
      <protection/>
    </xf>
    <xf numFmtId="200" fontId="2" fillId="55" borderId="19" xfId="303" applyNumberFormat="1" applyFont="1" applyFill="1" applyBorder="1" applyAlignment="1">
      <alignment vertical="center" wrapText="1"/>
    </xf>
    <xf numFmtId="200" fontId="2" fillId="55" borderId="19" xfId="352" applyNumberFormat="1" applyFill="1" applyBorder="1">
      <alignment/>
      <protection/>
    </xf>
    <xf numFmtId="200" fontId="2" fillId="55" borderId="0" xfId="303" applyNumberFormat="1" applyFont="1" applyFill="1" applyBorder="1" applyAlignment="1">
      <alignment vertical="center" wrapText="1"/>
    </xf>
    <xf numFmtId="200"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200"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200"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200"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3" fontId="2" fillId="55" borderId="0" xfId="352" applyNumberFormat="1" applyFill="1" applyBorder="1">
      <alignment/>
      <protection/>
    </xf>
    <xf numFmtId="215" fontId="2" fillId="55" borderId="0" xfId="352" applyNumberFormat="1" applyFill="1" applyBorder="1">
      <alignment/>
      <protection/>
    </xf>
    <xf numFmtId="21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6"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90"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90" fillId="55" borderId="0" xfId="362" applyFont="1" applyFill="1" applyBorder="1" applyAlignment="1" applyProtection="1">
      <alignment horizontal="center"/>
      <protection/>
    </xf>
    <xf numFmtId="0" fontId="90"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1" fillId="55" borderId="0" xfId="362" applyFont="1" applyFill="1" applyBorder="1" applyAlignment="1" applyProtection="1">
      <alignment horizontal="center"/>
      <protection/>
    </xf>
    <xf numFmtId="0" fontId="24" fillId="55" borderId="0" xfId="362" applyFont="1" applyFill="1" applyBorder="1" applyProtection="1">
      <alignment/>
      <protection/>
    </xf>
    <xf numFmtId="14" fontId="92" fillId="0" borderId="0" xfId="0" applyNumberFormat="1" applyFont="1" applyAlignment="1">
      <alignment horizontal="left"/>
    </xf>
    <xf numFmtId="3" fontId="92" fillId="0" borderId="0" xfId="0" applyNumberFormat="1" applyFont="1" applyAlignment="1">
      <alignment/>
    </xf>
    <xf numFmtId="0" fontId="88" fillId="0" borderId="22" xfId="0" applyFont="1" applyBorder="1" applyAlignment="1">
      <alignment/>
    </xf>
    <xf numFmtId="0" fontId="88" fillId="0" borderId="22" xfId="0" applyFont="1" applyBorder="1" applyAlignment="1">
      <alignment horizontal="center"/>
    </xf>
    <xf numFmtId="14" fontId="92" fillId="0" borderId="23" xfId="0" applyNumberFormat="1" applyFont="1" applyBorder="1" applyAlignment="1">
      <alignment horizontal="left"/>
    </xf>
    <xf numFmtId="3" fontId="92"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215" fontId="2" fillId="55" borderId="26" xfId="352" applyNumberFormat="1" applyFill="1" applyBorder="1">
      <alignment/>
      <protection/>
    </xf>
    <xf numFmtId="183" fontId="2" fillId="55" borderId="27" xfId="352" applyNumberFormat="1" applyFill="1" applyBorder="1">
      <alignment/>
      <protection/>
    </xf>
    <xf numFmtId="215" fontId="2" fillId="55" borderId="28" xfId="352" applyNumberFormat="1" applyFill="1" applyBorder="1">
      <alignment/>
      <protection/>
    </xf>
    <xf numFmtId="183" fontId="2" fillId="55" borderId="23" xfId="352" applyNumberFormat="1" applyFill="1" applyBorder="1">
      <alignment/>
      <protection/>
    </xf>
    <xf numFmtId="183" fontId="2" fillId="55" borderId="29" xfId="352" applyNumberFormat="1" applyFill="1" applyBorder="1">
      <alignment/>
      <protection/>
    </xf>
    <xf numFmtId="0" fontId="2" fillId="55" borderId="0" xfId="352" applyFont="1" applyFill="1">
      <alignment/>
      <protection/>
    </xf>
    <xf numFmtId="0" fontId="2" fillId="55" borderId="22" xfId="352" applyFill="1" applyBorder="1">
      <alignment/>
      <protection/>
    </xf>
    <xf numFmtId="0" fontId="2" fillId="55" borderId="30" xfId="352" applyFill="1" applyBorder="1">
      <alignment/>
      <protection/>
    </xf>
    <xf numFmtId="17" fontId="2" fillId="55" borderId="0" xfId="352" applyNumberFormat="1" applyFill="1">
      <alignment/>
      <protection/>
    </xf>
    <xf numFmtId="0" fontId="88" fillId="0" borderId="22" xfId="0" applyFont="1" applyBorder="1" applyAlignment="1">
      <alignment horizontal="center" wrapText="1"/>
    </xf>
    <xf numFmtId="0" fontId="23" fillId="55" borderId="31" xfId="356" applyFont="1" applyFill="1" applyBorder="1">
      <alignment/>
      <protection/>
    </xf>
    <xf numFmtId="0" fontId="24" fillId="55" borderId="0" xfId="362" applyFont="1" applyFill="1" applyBorder="1" applyAlignment="1" applyProtection="1">
      <alignment horizontal="center" vertical="center"/>
      <protection/>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92" fillId="56" borderId="0" xfId="0" applyFont="1" applyFill="1" applyAlignment="1">
      <alignment/>
    </xf>
    <xf numFmtId="0" fontId="93" fillId="55" borderId="0" xfId="286" applyFont="1" applyFill="1" applyAlignment="1" applyProtection="1">
      <alignment/>
      <protection/>
    </xf>
    <xf numFmtId="0" fontId="93" fillId="55" borderId="0" xfId="286" applyFont="1" applyFill="1" applyBorder="1" applyAlignment="1" applyProtection="1">
      <alignment horizontal="right"/>
      <protection/>
    </xf>
    <xf numFmtId="0" fontId="93"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3" fontId="23" fillId="55" borderId="0" xfId="352" applyNumberFormat="1" applyFont="1" applyFill="1" applyBorder="1">
      <alignment/>
      <protection/>
    </xf>
    <xf numFmtId="0" fontId="88" fillId="0" borderId="0" xfId="348" applyFont="1" applyAlignment="1">
      <alignment horizontal="center"/>
      <protection/>
    </xf>
    <xf numFmtId="0" fontId="73" fillId="55" borderId="0" xfId="286" applyFill="1" applyAlignment="1" applyProtection="1">
      <alignment/>
      <protection/>
    </xf>
    <xf numFmtId="181" fontId="2" fillId="55" borderId="0" xfId="352" applyNumberFormat="1" applyFill="1" applyBorder="1">
      <alignment/>
      <protection/>
    </xf>
    <xf numFmtId="9" fontId="2" fillId="55" borderId="0" xfId="372" applyFont="1" applyFill="1" applyBorder="1" applyAlignment="1">
      <alignment/>
    </xf>
    <xf numFmtId="14" fontId="2" fillId="55" borderId="0" xfId="356" applyNumberFormat="1" applyFont="1" applyFill="1" applyBorder="1" applyAlignment="1">
      <alignment horizontal="left"/>
      <protection/>
    </xf>
    <xf numFmtId="14" fontId="2" fillId="55" borderId="23" xfId="356" applyNumberFormat="1" applyFont="1" applyFill="1" applyBorder="1" applyAlignment="1">
      <alignment horizontal="left"/>
      <protection/>
    </xf>
    <xf numFmtId="3" fontId="88" fillId="0" borderId="31" xfId="0" applyNumberFormat="1" applyFont="1" applyBorder="1" applyAlignment="1" quotePrefix="1">
      <alignment horizontal="center" wrapText="1"/>
    </xf>
    <xf numFmtId="3" fontId="88" fillId="0" borderId="32" xfId="0" applyNumberFormat="1" applyFont="1" applyBorder="1" applyAlignment="1">
      <alignment horizontal="center" wrapText="1"/>
    </xf>
    <xf numFmtId="200" fontId="88" fillId="0" borderId="32" xfId="0" applyNumberFormat="1" applyFont="1" applyBorder="1" applyAlignment="1">
      <alignment horizontal="center" wrapText="1"/>
    </xf>
    <xf numFmtId="200" fontId="88" fillId="0" borderId="33" xfId="0" applyNumberFormat="1" applyFont="1" applyBorder="1" applyAlignment="1">
      <alignment horizontal="center" wrapText="1"/>
    </xf>
    <xf numFmtId="0" fontId="92" fillId="0" borderId="34" xfId="0" applyFont="1" applyBorder="1" applyAlignment="1">
      <alignment/>
    </xf>
    <xf numFmtId="3" fontId="92" fillId="0" borderId="35" xfId="0" applyNumberFormat="1" applyFont="1" applyBorder="1" applyAlignment="1">
      <alignment/>
    </xf>
    <xf numFmtId="0" fontId="92" fillId="0" borderId="36" xfId="0" applyFont="1" applyBorder="1" applyAlignment="1">
      <alignment/>
    </xf>
    <xf numFmtId="3" fontId="92" fillId="0" borderId="26" xfId="0" applyNumberFormat="1" applyFont="1" applyBorder="1" applyAlignment="1">
      <alignment/>
    </xf>
    <xf numFmtId="3" fontId="92" fillId="0" borderId="0" xfId="0" applyNumberFormat="1" applyFont="1" applyBorder="1" applyAlignment="1">
      <alignment/>
    </xf>
    <xf numFmtId="200" fontId="92" fillId="0" borderId="27" xfId="0" applyNumberFormat="1" applyFont="1" applyBorder="1" applyAlignment="1">
      <alignment horizontal="right"/>
    </xf>
    <xf numFmtId="0" fontId="88" fillId="0" borderId="34" xfId="0" applyFont="1" applyBorder="1" applyAlignment="1">
      <alignment/>
    </xf>
    <xf numFmtId="0" fontId="88" fillId="0" borderId="37" xfId="0" applyFont="1" applyBorder="1" applyAlignment="1">
      <alignment/>
    </xf>
    <xf numFmtId="3" fontId="88" fillId="0" borderId="37" xfId="0" applyNumberFormat="1" applyFont="1" applyBorder="1" applyAlignment="1">
      <alignment/>
    </xf>
    <xf numFmtId="3" fontId="88" fillId="0" borderId="35" xfId="0" applyNumberFormat="1" applyFont="1" applyBorder="1" applyAlignment="1">
      <alignment/>
    </xf>
    <xf numFmtId="200" fontId="88" fillId="0" borderId="38" xfId="0" applyNumberFormat="1" applyFont="1" applyBorder="1" applyAlignment="1">
      <alignment horizontal="right"/>
    </xf>
    <xf numFmtId="3" fontId="92" fillId="0" borderId="37" xfId="0" applyNumberFormat="1" applyFont="1" applyBorder="1" applyAlignment="1">
      <alignment/>
    </xf>
    <xf numFmtId="200" fontId="92" fillId="0" borderId="38" xfId="0" applyNumberFormat="1" applyFont="1" applyBorder="1" applyAlignment="1">
      <alignment horizontal="right"/>
    </xf>
    <xf numFmtId="0" fontId="88" fillId="0" borderId="36" xfId="0" applyFont="1" applyBorder="1" applyAlignment="1">
      <alignment/>
    </xf>
    <xf numFmtId="0" fontId="0" fillId="0" borderId="34" xfId="0" applyBorder="1" applyAlignment="1">
      <alignment/>
    </xf>
    <xf numFmtId="3" fontId="0" fillId="0" borderId="31" xfId="0" applyNumberFormat="1" applyBorder="1" applyAlignment="1">
      <alignment/>
    </xf>
    <xf numFmtId="3" fontId="0" fillId="0" borderId="32" xfId="0" applyNumberFormat="1" applyBorder="1" applyAlignment="1">
      <alignment/>
    </xf>
    <xf numFmtId="200" fontId="0" fillId="0" borderId="33" xfId="0" applyNumberFormat="1" applyBorder="1" applyAlignment="1">
      <alignment horizontal="right"/>
    </xf>
    <xf numFmtId="3" fontId="0" fillId="0" borderId="35" xfId="0" applyNumberFormat="1" applyBorder="1" applyAlignment="1">
      <alignment/>
    </xf>
    <xf numFmtId="200" fontId="0" fillId="0" borderId="39" xfId="0" applyNumberFormat="1" applyBorder="1" applyAlignment="1">
      <alignment horizontal="right"/>
    </xf>
    <xf numFmtId="0" fontId="0" fillId="0" borderId="36" xfId="0" applyBorder="1" applyAlignment="1">
      <alignment/>
    </xf>
    <xf numFmtId="3" fontId="0" fillId="0" borderId="26" xfId="0" applyNumberFormat="1" applyBorder="1" applyAlignment="1">
      <alignment/>
    </xf>
    <xf numFmtId="3" fontId="0" fillId="0" borderId="0" xfId="0" applyNumberFormat="1" applyBorder="1" applyAlignment="1">
      <alignment/>
    </xf>
    <xf numFmtId="200" fontId="0" fillId="0" borderId="27" xfId="0" applyNumberFormat="1" applyBorder="1" applyAlignment="1">
      <alignment horizontal="right"/>
    </xf>
    <xf numFmtId="3" fontId="0" fillId="0" borderId="0" xfId="0" applyNumberFormat="1" applyAlignment="1">
      <alignment/>
    </xf>
    <xf numFmtId="200" fontId="0" fillId="0" borderId="40" xfId="0" applyNumberFormat="1" applyBorder="1" applyAlignment="1">
      <alignment horizontal="right"/>
    </xf>
    <xf numFmtId="0" fontId="83" fillId="0" borderId="34" xfId="0" applyFont="1" applyBorder="1" applyAlignment="1">
      <alignment/>
    </xf>
    <xf numFmtId="0" fontId="83" fillId="0" borderId="37" xfId="0" applyFont="1" applyBorder="1" applyAlignment="1">
      <alignment/>
    </xf>
    <xf numFmtId="3" fontId="83" fillId="0" borderId="37" xfId="0" applyNumberFormat="1" applyFont="1" applyBorder="1" applyAlignment="1">
      <alignment/>
    </xf>
    <xf numFmtId="3" fontId="83" fillId="0" borderId="35" xfId="0" applyNumberFormat="1" applyFont="1" applyBorder="1" applyAlignment="1">
      <alignment/>
    </xf>
    <xf numFmtId="200" fontId="83" fillId="0" borderId="38" xfId="0" applyNumberFormat="1" applyFont="1" applyBorder="1" applyAlignment="1">
      <alignment horizontal="right"/>
    </xf>
    <xf numFmtId="200" fontId="83" fillId="0" borderId="39" xfId="0" applyNumberFormat="1" applyFont="1" applyBorder="1" applyAlignment="1">
      <alignment horizontal="right"/>
    </xf>
    <xf numFmtId="3" fontId="0" fillId="0" borderId="37" xfId="0" applyNumberFormat="1" applyBorder="1" applyAlignment="1">
      <alignment/>
    </xf>
    <xf numFmtId="200" fontId="0" fillId="0" borderId="38" xfId="0" applyNumberFormat="1" applyBorder="1" applyAlignment="1">
      <alignment horizontal="right"/>
    </xf>
    <xf numFmtId="0" fontId="83" fillId="0" borderId="41" xfId="0" applyFont="1" applyBorder="1" applyAlignment="1">
      <alignment/>
    </xf>
    <xf numFmtId="0" fontId="83" fillId="0" borderId="42" xfId="0" applyFont="1" applyBorder="1" applyAlignment="1">
      <alignment/>
    </xf>
    <xf numFmtId="3" fontId="83" fillId="0" borderId="43" xfId="0" applyNumberFormat="1" applyFont="1" applyBorder="1" applyAlignment="1">
      <alignment/>
    </xf>
    <xf numFmtId="3" fontId="83" fillId="0" borderId="44" xfId="0" applyNumberFormat="1" applyFont="1" applyBorder="1" applyAlignment="1">
      <alignment/>
    </xf>
    <xf numFmtId="200" fontId="83" fillId="0" borderId="45" xfId="0" applyNumberFormat="1" applyFont="1" applyBorder="1" applyAlignment="1">
      <alignment horizontal="right"/>
    </xf>
    <xf numFmtId="3" fontId="83" fillId="0" borderId="46" xfId="0" applyNumberFormat="1" applyFont="1" applyBorder="1" applyAlignment="1">
      <alignment/>
    </xf>
    <xf numFmtId="200" fontId="83" fillId="0" borderId="47" xfId="0" applyNumberFormat="1" applyFont="1" applyBorder="1" applyAlignment="1">
      <alignment horizontal="right"/>
    </xf>
    <xf numFmtId="0" fontId="92" fillId="0" borderId="35" xfId="0" applyFont="1" applyBorder="1" applyAlignment="1">
      <alignment/>
    </xf>
    <xf numFmtId="0" fontId="92" fillId="0" borderId="0" xfId="0" applyFont="1" applyBorder="1" applyAlignment="1">
      <alignment/>
    </xf>
    <xf numFmtId="200" fontId="92" fillId="0" borderId="27" xfId="0" applyNumberFormat="1" applyFont="1" applyBorder="1" applyAlignment="1" quotePrefix="1">
      <alignment horizontal="right"/>
    </xf>
    <xf numFmtId="181" fontId="27" fillId="55" borderId="19" xfId="303" applyFont="1" applyFill="1" applyBorder="1" applyAlignment="1">
      <alignment horizontal="center" vertical="center"/>
    </xf>
    <xf numFmtId="216" fontId="27" fillId="0" borderId="19" xfId="303" applyNumberFormat="1" applyFont="1" applyFill="1" applyBorder="1" applyAlignment="1">
      <alignment horizontal="center" vertical="center"/>
    </xf>
    <xf numFmtId="0" fontId="24" fillId="55" borderId="23" xfId="356" applyFont="1" applyFill="1" applyBorder="1" applyAlignment="1">
      <alignment horizontal="center"/>
      <protection/>
    </xf>
    <xf numFmtId="0" fontId="2" fillId="55" borderId="0" xfId="356" applyFont="1" applyFill="1" applyBorder="1" applyAlignment="1">
      <alignment horizontal="center"/>
      <protection/>
    </xf>
    <xf numFmtId="181" fontId="2" fillId="55" borderId="0" xfId="303" applyFont="1" applyFill="1" applyBorder="1" applyAlignment="1">
      <alignment horizontal="center" vertical="center"/>
    </xf>
    <xf numFmtId="0" fontId="2" fillId="55" borderId="19" xfId="356" applyFont="1" applyFill="1" applyBorder="1" applyAlignment="1">
      <alignment horizontal="center"/>
      <protection/>
    </xf>
    <xf numFmtId="3" fontId="2" fillId="55" borderId="0" xfId="356" applyNumberFormat="1" applyFill="1" applyBorder="1">
      <alignment/>
      <protection/>
    </xf>
    <xf numFmtId="0" fontId="88" fillId="0" borderId="22" xfId="0" applyFont="1" applyBorder="1" applyAlignment="1">
      <alignment horizontal="center"/>
    </xf>
    <xf numFmtId="17" fontId="94" fillId="0" borderId="0" xfId="348" applyNumberFormat="1" applyFont="1" applyAlignment="1">
      <alignment vertical="center"/>
      <protection/>
    </xf>
    <xf numFmtId="200" fontId="0" fillId="0" borderId="0" xfId="0" applyNumberFormat="1" applyBorder="1" applyAlignment="1">
      <alignment horizontal="right"/>
    </xf>
    <xf numFmtId="230" fontId="2" fillId="55" borderId="0" xfId="356" applyNumberFormat="1" applyFont="1" applyFill="1" applyBorder="1" applyAlignment="1">
      <alignment horizontal="right"/>
      <protection/>
    </xf>
    <xf numFmtId="230" fontId="2" fillId="55" borderId="23" xfId="356" applyNumberFormat="1" applyFont="1" applyFill="1" applyBorder="1" applyAlignment="1">
      <alignment horizontal="right"/>
      <protection/>
    </xf>
    <xf numFmtId="231" fontId="2" fillId="55" borderId="0" xfId="356" applyNumberFormat="1" applyFont="1" applyFill="1" applyBorder="1" applyAlignment="1" quotePrefix="1">
      <alignment horizontal="right"/>
      <protection/>
    </xf>
    <xf numFmtId="231" fontId="2" fillId="55" borderId="0" xfId="356" applyNumberFormat="1" applyFont="1" applyFill="1" applyBorder="1" applyAlignment="1">
      <alignment horizontal="right"/>
      <protection/>
    </xf>
    <xf numFmtId="231" fontId="2" fillId="55" borderId="23" xfId="356" applyNumberFormat="1" applyFont="1" applyFill="1" applyBorder="1" applyAlignment="1">
      <alignment horizontal="right"/>
      <protection/>
    </xf>
    <xf numFmtId="0" fontId="30" fillId="55" borderId="48" xfId="352" applyFont="1" applyFill="1" applyBorder="1">
      <alignment/>
      <protection/>
    </xf>
    <xf numFmtId="235" fontId="2" fillId="55" borderId="0" xfId="352" applyNumberFormat="1" applyFill="1">
      <alignment/>
      <protection/>
    </xf>
    <xf numFmtId="228" fontId="2" fillId="55" borderId="0" xfId="352" applyNumberFormat="1" applyFill="1">
      <alignment/>
      <protection/>
    </xf>
    <xf numFmtId="0" fontId="88" fillId="0" borderId="22" xfId="0" applyFont="1" applyBorder="1" applyAlignment="1">
      <alignment horizontal="center"/>
    </xf>
    <xf numFmtId="204" fontId="2" fillId="55" borderId="0" xfId="372" applyNumberFormat="1" applyFont="1" applyFill="1" applyBorder="1" applyAlignment="1">
      <alignment/>
    </xf>
    <xf numFmtId="3" fontId="2" fillId="55" borderId="23" xfId="352" applyNumberFormat="1" applyFill="1" applyBorder="1">
      <alignment/>
      <protection/>
    </xf>
    <xf numFmtId="215" fontId="2" fillId="55" borderId="23" xfId="326" applyNumberFormat="1" applyFont="1" applyFill="1" applyBorder="1" applyAlignment="1">
      <alignment/>
    </xf>
    <xf numFmtId="227" fontId="2" fillId="55" borderId="0" xfId="352" applyNumberFormat="1" applyFont="1" applyFill="1">
      <alignment/>
      <protection/>
    </xf>
    <xf numFmtId="3" fontId="95" fillId="0" borderId="0" xfId="0" applyNumberFormat="1" applyFont="1" applyAlignment="1">
      <alignment/>
    </xf>
    <xf numFmtId="3" fontId="65" fillId="0" borderId="0" xfId="0" applyNumberFormat="1" applyFont="1" applyAlignment="1">
      <alignment/>
    </xf>
    <xf numFmtId="0" fontId="65" fillId="0" borderId="0" xfId="0" applyFont="1" applyAlignment="1">
      <alignment/>
    </xf>
    <xf numFmtId="17" fontId="96" fillId="0" borderId="0" xfId="348" applyNumberFormat="1" applyFont="1" applyAlignment="1" quotePrefix="1">
      <alignment horizontal="right" vertical="center"/>
      <protection/>
    </xf>
    <xf numFmtId="0" fontId="96" fillId="0" borderId="0" xfId="348" applyFont="1" applyAlignment="1">
      <alignment horizontal="right" vertical="center"/>
      <protection/>
    </xf>
    <xf numFmtId="0" fontId="97" fillId="0" borderId="0" xfId="348" applyFont="1" applyAlignment="1">
      <alignment horizontal="right" vertical="top"/>
      <protection/>
    </xf>
    <xf numFmtId="0" fontId="92" fillId="0" borderId="0" xfId="348" applyFont="1" applyAlignment="1" quotePrefix="1">
      <alignment horizontal="center" wrapText="1"/>
      <protection/>
    </xf>
    <xf numFmtId="0" fontId="92" fillId="0" borderId="0" xfId="348" applyFont="1" applyAlignment="1">
      <alignment horizontal="center" wrapText="1"/>
      <protection/>
    </xf>
    <xf numFmtId="0" fontId="88" fillId="0" borderId="0" xfId="348" applyFont="1" applyAlignment="1">
      <alignment horizontal="center" vertical="center"/>
      <protection/>
    </xf>
    <xf numFmtId="0" fontId="92" fillId="0" borderId="0" xfId="348" applyFont="1" applyAlignment="1">
      <alignment horizontal="center"/>
      <protection/>
    </xf>
    <xf numFmtId="0" fontId="8" fillId="0" borderId="0" xfId="286" applyFont="1" applyAlignment="1">
      <alignment horizontal="center" vertical="center"/>
    </xf>
    <xf numFmtId="0" fontId="88"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4" fillId="55" borderId="49" xfId="352" applyFont="1" applyFill="1" applyBorder="1" applyAlignment="1">
      <alignment horizontal="center" vertical="center"/>
      <protection/>
    </xf>
    <xf numFmtId="0" fontId="24" fillId="55" borderId="50" xfId="352" applyFont="1" applyFill="1" applyBorder="1" applyAlignment="1">
      <alignment horizontal="center" vertical="center"/>
      <protection/>
    </xf>
    <xf numFmtId="0" fontId="24" fillId="55" borderId="51" xfId="352" applyFont="1" applyFill="1" applyBorder="1" applyAlignment="1">
      <alignment horizontal="center" vertical="center"/>
      <protection/>
    </xf>
    <xf numFmtId="0" fontId="24" fillId="55" borderId="52" xfId="352" applyFont="1" applyFill="1" applyBorder="1" applyAlignment="1">
      <alignment horizont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0" xfId="356" applyFont="1" applyFill="1" applyBorder="1" applyAlignment="1">
      <alignment horizontal="center"/>
      <protection/>
    </xf>
    <xf numFmtId="0" fontId="88" fillId="0" borderId="32" xfId="0" applyFont="1" applyBorder="1" applyAlignment="1">
      <alignment horizontal="center"/>
    </xf>
    <xf numFmtId="0" fontId="24" fillId="55" borderId="32" xfId="356" applyFont="1" applyFill="1" applyBorder="1" applyAlignment="1">
      <alignment horizontal="left"/>
      <protection/>
    </xf>
    <xf numFmtId="0" fontId="24" fillId="55" borderId="23" xfId="356" applyFont="1" applyFill="1" applyBorder="1" applyAlignment="1">
      <alignment horizontal="left"/>
      <protection/>
    </xf>
    <xf numFmtId="0" fontId="23" fillId="55" borderId="0" xfId="352" applyFont="1" applyFill="1" applyBorder="1" applyAlignment="1">
      <alignment horizontal="justify" wrapText="1"/>
      <protection/>
    </xf>
    <xf numFmtId="0" fontId="24" fillId="55" borderId="20" xfId="356" applyFont="1" applyFill="1" applyBorder="1" applyAlignment="1">
      <alignment horizontal="left" vertical="center" wrapText="1"/>
      <protection/>
    </xf>
    <xf numFmtId="0" fontId="24" fillId="55" borderId="19" xfId="356" applyFont="1" applyFill="1" applyBorder="1" applyAlignment="1">
      <alignment horizontal="left" vertical="center" wrapText="1"/>
      <protection/>
    </xf>
    <xf numFmtId="0" fontId="24" fillId="55" borderId="20" xfId="356" applyFont="1" applyFill="1" applyBorder="1" applyAlignment="1">
      <alignment horizontal="center" vertical="center" wrapText="1"/>
      <protection/>
    </xf>
    <xf numFmtId="0" fontId="24" fillId="55" borderId="19" xfId="356" applyFont="1" applyFill="1" applyBorder="1" applyAlignment="1">
      <alignment horizontal="center" vertical="center"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5"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57" xfId="0" applyBorder="1" applyAlignment="1">
      <alignment horizontal="left" vertical="center"/>
    </xf>
    <xf numFmtId="0" fontId="0" fillId="0" borderId="59" xfId="0" applyBorder="1" applyAlignment="1">
      <alignment horizontal="left" vertical="center"/>
    </xf>
    <xf numFmtId="0" fontId="88" fillId="0" borderId="48" xfId="0" applyFont="1" applyBorder="1" applyAlignment="1">
      <alignment horizontal="center"/>
    </xf>
    <xf numFmtId="0" fontId="88" fillId="0" borderId="22" xfId="0" applyFont="1" applyBorder="1" applyAlignment="1">
      <alignment horizontal="center"/>
    </xf>
    <xf numFmtId="0" fontId="88" fillId="0" borderId="30" xfId="0" applyFont="1" applyBorder="1" applyAlignment="1">
      <alignment horizontal="center"/>
    </xf>
    <xf numFmtId="0" fontId="92" fillId="0" borderId="28" xfId="0" applyFont="1" applyBorder="1" applyAlignment="1">
      <alignment horizontal="left"/>
    </xf>
    <xf numFmtId="0" fontId="92" fillId="0" borderId="23" xfId="0" applyFont="1" applyBorder="1" applyAlignment="1">
      <alignment horizontal="left"/>
    </xf>
    <xf numFmtId="0" fontId="92" fillId="0" borderId="29" xfId="0" applyFont="1" applyBorder="1" applyAlignment="1">
      <alignment horizontal="left"/>
    </xf>
    <xf numFmtId="0" fontId="88" fillId="0" borderId="36" xfId="0" applyFont="1" applyBorder="1" applyAlignment="1">
      <alignment horizontal="left"/>
    </xf>
    <xf numFmtId="0" fontId="88" fillId="0" borderId="60" xfId="0" applyFont="1" applyBorder="1" applyAlignment="1">
      <alignment horizontal="left"/>
    </xf>
    <xf numFmtId="0" fontId="88" fillId="0" borderId="50" xfId="0" applyFont="1" applyBorder="1" applyAlignment="1">
      <alignment horizontal="left"/>
    </xf>
    <xf numFmtId="0" fontId="88" fillId="0" borderId="28" xfId="0" applyFont="1" applyBorder="1" applyAlignment="1">
      <alignment horizontal="left"/>
    </xf>
    <xf numFmtId="0" fontId="88" fillId="0" borderId="0" xfId="0" applyFont="1" applyBorder="1" applyAlignment="1">
      <alignment horizontal="center"/>
    </xf>
    <xf numFmtId="0" fontId="88" fillId="0" borderId="40" xfId="0" applyFont="1" applyBorder="1" applyAlignment="1">
      <alignment horizontal="center"/>
    </xf>
    <xf numFmtId="0" fontId="88" fillId="0" borderId="31" xfId="0" applyFont="1" applyBorder="1" applyAlignment="1">
      <alignment horizontal="left"/>
    </xf>
    <xf numFmtId="0" fontId="88" fillId="0" borderId="49" xfId="0" applyFont="1" applyBorder="1" applyAlignment="1">
      <alignment horizontal="left"/>
    </xf>
    <xf numFmtId="0" fontId="88" fillId="0" borderId="51" xfId="0" applyFont="1" applyBorder="1" applyAlignment="1">
      <alignment horizontal="left"/>
    </xf>
    <xf numFmtId="0" fontId="92" fillId="0" borderId="57" xfId="0" applyFont="1" applyBorder="1" applyAlignment="1">
      <alignment horizontal="left" vertical="center"/>
    </xf>
    <xf numFmtId="0" fontId="92" fillId="0" borderId="59" xfId="0" applyFont="1" applyBorder="1" applyAlignment="1">
      <alignment horizontal="left" vertical="center"/>
    </xf>
    <xf numFmtId="0" fontId="92" fillId="0" borderId="49" xfId="0" applyFont="1" applyBorder="1" applyAlignment="1">
      <alignment horizontal="left" vertical="center" wrapText="1"/>
    </xf>
    <xf numFmtId="0" fontId="92" fillId="0" borderId="50" xfId="0" applyFont="1" applyBorder="1" applyAlignment="1">
      <alignment horizontal="left" vertical="center" wrapText="1"/>
    </xf>
    <xf numFmtId="0" fontId="92" fillId="0" borderId="51" xfId="0" applyFont="1" applyBorder="1" applyAlignment="1">
      <alignment horizontal="left" vertical="center" wrapText="1"/>
    </xf>
    <xf numFmtId="0" fontId="0" fillId="0" borderId="61" xfId="0"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
</a:t>
            </a:r>
            <a:r>
              <a:rPr lang="en-US" cap="none" sz="900" b="1" i="0" u="none" baseline="0">
                <a:solidFill>
                  <a:srgbClr val="000000"/>
                </a:solidFill>
              </a:rPr>
              <a:t>Precio promedio mensual de papa en los mercados mayoristas de Santiago</a:t>
            </a:r>
          </a:p>
        </c:rich>
      </c:tx>
      <c:layout>
        <c:manualLayout>
          <c:xMode val="factor"/>
          <c:yMode val="factor"/>
          <c:x val="-0.0625"/>
          <c:y val="-0.01525"/>
        </c:manualLayout>
      </c:layout>
      <c:spPr>
        <a:noFill/>
        <a:ln w="3175">
          <a:noFill/>
        </a:ln>
      </c:spPr>
    </c:title>
    <c:plotArea>
      <c:layout>
        <c:manualLayout>
          <c:xMode val="edge"/>
          <c:yMode val="edge"/>
          <c:x val="0.04025"/>
          <c:y val="0.1415"/>
          <c:w val="0.82775"/>
          <c:h val="0.87825"/>
        </c:manualLayout>
      </c:layout>
      <c:lineChart>
        <c:grouping val="standard"/>
        <c:varyColors val="0"/>
        <c:ser>
          <c:idx val="0"/>
          <c:order val="0"/>
          <c:tx>
            <c:strRef>
              <c:f>'precio mayorista'!$B$6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44471042"/>
        <c:axId val="64695059"/>
      </c:lineChart>
      <c:catAx>
        <c:axId val="44471042"/>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64695059"/>
        <c:crosses val="autoZero"/>
        <c:auto val="1"/>
        <c:lblOffset val="100"/>
        <c:tickLblSkip val="1"/>
        <c:noMultiLvlLbl val="0"/>
      </c:catAx>
      <c:valAx>
        <c:axId val="64695059"/>
        <c:scaling>
          <c:orientation val="minMax"/>
        </c:scaling>
        <c:axPos val="l"/>
        <c:title>
          <c:tx>
            <c:rich>
              <a:bodyPr vert="horz" rot="-5400000" anchor="ctr"/>
              <a:lstStyle/>
              <a:p>
                <a:pPr algn="ctr">
                  <a:defRPr/>
                </a:pPr>
                <a:r>
                  <a:rPr lang="en-US" cap="none" sz="900" b="0" i="0" u="none" baseline="0">
                    <a:solidFill>
                      <a:srgbClr val="000000"/>
                    </a:solidFill>
                  </a:rPr>
                  <a:t>$ / saco 50 kilos</a:t>
                </a:r>
              </a:p>
            </c:rich>
          </c:tx>
          <c:layout>
            <c:manualLayout>
              <c:xMode val="factor"/>
              <c:yMode val="factor"/>
              <c:x val="-0.01525"/>
              <c:y val="-0.001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4471042"/>
        <c:crossesAt val="1"/>
        <c:crossBetween val="between"/>
        <c:dispUnits/>
      </c:valAx>
      <c:spPr>
        <a:solidFill>
          <a:srgbClr val="FFFFFF"/>
        </a:solidFill>
        <a:ln w="3175">
          <a:noFill/>
        </a:ln>
      </c:spPr>
    </c:plotArea>
    <c:legend>
      <c:legendPos val="r"/>
      <c:layout>
        <c:manualLayout>
          <c:xMode val="edge"/>
          <c:yMode val="edge"/>
          <c:x val="0.8915"/>
          <c:y val="0.4555"/>
          <c:w val="0.10225"/>
          <c:h val="0.233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a:t>
            </a:r>
            <a:r>
              <a:rPr lang="en-US" cap="none" sz="900" b="1" i="0" u="none" baseline="0">
                <a:solidFill>
                  <a:srgbClr val="000000"/>
                </a:solidFill>
              </a:rPr>
              <a:t>Precios mensuales de papa en supermercados y ferias libres de Santiago</a:t>
            </a:r>
          </a:p>
        </c:rich>
      </c:tx>
      <c:layout>
        <c:manualLayout>
          <c:xMode val="factor"/>
          <c:yMode val="factor"/>
          <c:x val="-0.00325"/>
          <c:y val="-0.01075"/>
        </c:manualLayout>
      </c:layout>
      <c:spPr>
        <a:noFill/>
        <a:ln w="3175">
          <a:noFill/>
        </a:ln>
      </c:spPr>
    </c:title>
    <c:plotArea>
      <c:layout>
        <c:manualLayout>
          <c:xMode val="edge"/>
          <c:yMode val="edge"/>
          <c:x val="0.043"/>
          <c:y val="0.10375"/>
          <c:w val="0.974"/>
          <c:h val="0.8715"/>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minorista'!$J$7:$J$19</c:f>
            </c:strRef>
          </c:cat>
          <c:val>
            <c:numRef>
              <c:f>'precio minorista'!$K$7:$K$19</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minorista'!$J$7:$J$19</c:f>
            </c:strRef>
          </c:cat>
          <c:val>
            <c:numRef>
              <c:f>'precio minorista'!$L$7:$L$19</c:f>
            </c:numRef>
          </c:val>
          <c:smooth val="0"/>
        </c:ser>
        <c:marker val="1"/>
        <c:axId val="45384620"/>
        <c:axId val="5808397"/>
      </c:lineChart>
      <c:dateAx>
        <c:axId val="45384620"/>
        <c:scaling>
          <c:orientation val="minMax"/>
        </c:scaling>
        <c:axPos val="b"/>
        <c:delete val="0"/>
        <c:numFmt formatCode="mmm-yy" sourceLinked="0"/>
        <c:majorTickMark val="none"/>
        <c:minorTickMark val="none"/>
        <c:tickLblPos val="nextTo"/>
        <c:spPr>
          <a:ln w="3175">
            <a:solidFill>
              <a:srgbClr val="808080"/>
            </a:solidFill>
          </a:ln>
        </c:spPr>
        <c:crossAx val="5808397"/>
        <c:crosses val="autoZero"/>
        <c:auto val="0"/>
        <c:baseTimeUnit val="months"/>
        <c:majorUnit val="1"/>
        <c:majorTimeUnit val="months"/>
        <c:minorUnit val="1"/>
        <c:minorTimeUnit val="months"/>
        <c:noMultiLvlLbl val="0"/>
      </c:dateAx>
      <c:valAx>
        <c:axId val="5808397"/>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2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5384620"/>
        <c:crossesAt val="1"/>
        <c:crossBetween val="between"/>
        <c:dispUnits/>
      </c:valAx>
      <c:spPr>
        <a:solidFill>
          <a:srgbClr val="FFFFFF"/>
        </a:solidFill>
        <a:ln w="3175">
          <a:noFill/>
        </a:ln>
      </c:spPr>
    </c:plotArea>
    <c:legend>
      <c:legendPos val="b"/>
      <c:layout>
        <c:manualLayout>
          <c:xMode val="edge"/>
          <c:yMode val="edge"/>
          <c:x val="0.2905"/>
          <c:y val="0.92925"/>
          <c:w val="0.4155"/>
          <c:h val="0.0542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a:t>
            </a:r>
            <a:r>
              <a:rPr lang="en-US" cap="none" sz="900" b="1" i="0" u="none" baseline="0">
                <a:solidFill>
                  <a:srgbClr val="000000"/>
                </a:solidFill>
              </a:rPr>
              <a:t>Precios de papa en supermercados y ferias libres de la ciudad de Talca</a:t>
            </a:r>
          </a:p>
        </c:rich>
      </c:tx>
      <c:layout>
        <c:manualLayout>
          <c:xMode val="factor"/>
          <c:yMode val="factor"/>
          <c:x val="-0.005"/>
          <c:y val="-0.03825"/>
        </c:manualLayout>
      </c:layout>
      <c:spPr>
        <a:noFill/>
        <a:ln w="3175">
          <a:noFill/>
        </a:ln>
      </c:spPr>
    </c:title>
    <c:plotArea>
      <c:layout>
        <c:manualLayout>
          <c:xMode val="edge"/>
          <c:yMode val="edge"/>
          <c:x val="0.0295"/>
          <c:y val="0.094"/>
          <c:w val="0.9805"/>
          <c:h val="0.77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Talca'!$A$6:$A$39</c:f>
              <c:strCache/>
            </c:strRef>
          </c:cat>
          <c:val>
            <c:numRef>
              <c:f>'precio minorista Talca'!$B$6:$B$39</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Talca'!$A$6:$A$39</c:f>
              <c:strCache/>
            </c:strRef>
          </c:cat>
          <c:val>
            <c:numRef>
              <c:f>'precio minorista Talca'!$D$6:$D$39</c:f>
              <c:numCache/>
            </c:numRef>
          </c:val>
          <c:smooth val="0"/>
        </c:ser>
        <c:marker val="1"/>
        <c:axId val="52275574"/>
        <c:axId val="718119"/>
      </c:lineChart>
      <c:dateAx>
        <c:axId val="52275574"/>
        <c:scaling>
          <c:orientation val="minMax"/>
        </c:scaling>
        <c:axPos val="b"/>
        <c:delete val="0"/>
        <c:numFmt formatCode="mmm-yy" sourceLinked="0"/>
        <c:majorTickMark val="none"/>
        <c:minorTickMark val="none"/>
        <c:tickLblPos val="nextTo"/>
        <c:spPr>
          <a:ln w="3175">
            <a:solidFill>
              <a:srgbClr val="808080"/>
            </a:solidFill>
          </a:ln>
        </c:spPr>
        <c:crossAx val="718119"/>
        <c:crosses val="autoZero"/>
        <c:auto val="0"/>
        <c:baseTimeUnit val="days"/>
        <c:majorUnit val="2"/>
        <c:majorTimeUnit val="months"/>
        <c:minorUnit val="1"/>
        <c:minorTimeUnit val="months"/>
        <c:noMultiLvlLbl val="0"/>
      </c:dateAx>
      <c:valAx>
        <c:axId val="718119"/>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75"/>
              <c:y val="0.002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2275574"/>
        <c:crossesAt val="1"/>
        <c:crossBetween val="between"/>
        <c:dispUnits/>
      </c:valAx>
      <c:spPr>
        <a:solidFill>
          <a:srgbClr val="FFFFFF"/>
        </a:solidFill>
        <a:ln w="3175">
          <a:noFill/>
        </a:ln>
      </c:spPr>
    </c:plotArea>
    <c:legend>
      <c:legendPos val="b"/>
      <c:layout>
        <c:manualLayout>
          <c:xMode val="edge"/>
          <c:yMode val="edge"/>
          <c:x val="0.26"/>
          <c:y val="0.871"/>
          <c:w val="0.47675"/>
          <c:h val="0.06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a:t>
            </a:r>
            <a:r>
              <a:rPr lang="en-US" cap="none" sz="900" b="1" i="0" u="none" baseline="0">
                <a:solidFill>
                  <a:srgbClr val="000000"/>
                </a:solidFill>
              </a:rPr>
              <a:t>Evolución de la superficie y producción de papa</a:t>
            </a:r>
          </a:p>
        </c:rich>
      </c:tx>
      <c:layout>
        <c:manualLayout>
          <c:xMode val="factor"/>
          <c:yMode val="factor"/>
          <c:x val="-0.074"/>
          <c:y val="0.00275"/>
        </c:manualLayout>
      </c:layout>
      <c:spPr>
        <a:noFill/>
        <a:ln w="3175">
          <a:noFill/>
        </a:ln>
      </c:spPr>
    </c:title>
    <c:plotArea>
      <c:layout>
        <c:manualLayout>
          <c:xMode val="edge"/>
          <c:yMode val="edge"/>
          <c:x val="0.0315"/>
          <c:y val="0.126"/>
          <c:w val="0.90925"/>
          <c:h val="0.6872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C0504D"/>
              </a:solidFill>
              <a:ln w="25400">
                <a:solidFill>
                  <a:srgbClr val="993366"/>
                </a:solidFill>
              </a:ln>
            </c:spPr>
            <c:marker>
              <c:size val="7"/>
              <c:spPr>
                <a:solidFill>
                  <a:srgbClr val="993366"/>
                </a:solidFill>
                <a:ln>
                  <a:solidFill>
                    <a:srgbClr val="993366"/>
                  </a:solidFill>
                </a:ln>
              </c:spPr>
            </c:marker>
          </c:dPt>
          <c:dPt>
            <c:idx val="12"/>
            <c:spPr>
              <a:solidFill>
                <a:srgbClr val="E6B9B8"/>
              </a:solidFill>
              <a:ln w="25400">
                <a:solidFill>
                  <a:srgbClr val="993366"/>
                </a:solidFill>
              </a:ln>
            </c:spPr>
            <c:marker>
              <c:size val="7"/>
              <c:spPr>
                <a:solidFill>
                  <a:srgbClr val="C0C0C0"/>
                </a:solidFill>
                <a:ln>
                  <a:solidFill>
                    <a:srgbClr val="993366"/>
                  </a:solidFill>
                </a:ln>
              </c:spPr>
            </c:marker>
          </c:dPt>
          <c:cat>
            <c:strRef>
              <c:f>'sup, prod y rend'!$B$6:$B$18</c:f>
              <c:strCache/>
            </c:strRef>
          </c:cat>
          <c:val>
            <c:numRef>
              <c:f>'sup, prod y rend'!$C$6:$C$18</c:f>
              <c:numCache/>
            </c:numRef>
          </c:val>
          <c:smooth val="0"/>
        </c:ser>
        <c:marker val="1"/>
        <c:axId val="6463072"/>
        <c:axId val="58167649"/>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1"/>
            <c:spPr>
              <a:solidFill>
                <a:srgbClr val="4F81BD"/>
              </a:solidFill>
              <a:ln w="25400">
                <a:solidFill>
                  <a:srgbClr val="666699"/>
                </a:solidFill>
              </a:ln>
            </c:spPr>
            <c:marker>
              <c:size val="7"/>
              <c:spPr>
                <a:solidFill>
                  <a:srgbClr val="666699"/>
                </a:solidFill>
                <a:ln>
                  <a:solidFill>
                    <a:srgbClr val="666699"/>
                  </a:solidFill>
                </a:ln>
              </c:spPr>
            </c:marker>
          </c:dPt>
          <c:dPt>
            <c:idx val="12"/>
            <c:spPr>
              <a:solidFill>
                <a:srgbClr val="DCE6F2"/>
              </a:solidFill>
              <a:ln w="25400">
                <a:solidFill>
                  <a:srgbClr val="666699"/>
                </a:solidFill>
              </a:ln>
            </c:spPr>
            <c:marker>
              <c:size val="7"/>
              <c:spPr>
                <a:solidFill>
                  <a:srgbClr val="CCFFFF"/>
                </a:solidFill>
                <a:ln>
                  <a:solidFill>
                    <a:srgbClr val="666699"/>
                  </a:solidFill>
                </a:ln>
              </c:spPr>
            </c:marker>
          </c:dPt>
          <c:cat>
            <c:strRef>
              <c:f>'sup, prod y rend'!$B$6:$B$18</c:f>
              <c:strCache/>
            </c:strRef>
          </c:cat>
          <c:val>
            <c:numRef>
              <c:f>'sup, prod y rend'!$D$6:$D$18</c:f>
              <c:numCache/>
            </c:numRef>
          </c:val>
          <c:smooth val="0"/>
        </c:ser>
        <c:marker val="1"/>
        <c:axId val="53746794"/>
        <c:axId val="13959099"/>
      </c:lineChart>
      <c:catAx>
        <c:axId val="646307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58167649"/>
        <c:crosses val="autoZero"/>
        <c:auto val="1"/>
        <c:lblOffset val="100"/>
        <c:tickLblSkip val="1"/>
        <c:noMultiLvlLbl val="0"/>
      </c:catAx>
      <c:valAx>
        <c:axId val="58167649"/>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21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463072"/>
        <c:crossesAt val="1"/>
        <c:crossBetween val="between"/>
        <c:dispUnits/>
      </c:valAx>
      <c:catAx>
        <c:axId val="53746794"/>
        <c:scaling>
          <c:orientation val="minMax"/>
        </c:scaling>
        <c:axPos val="b"/>
        <c:delete val="1"/>
        <c:majorTickMark val="out"/>
        <c:minorTickMark val="none"/>
        <c:tickLblPos val="nextTo"/>
        <c:crossAx val="13959099"/>
        <c:crosses val="autoZero"/>
        <c:auto val="1"/>
        <c:lblOffset val="100"/>
        <c:tickLblSkip val="1"/>
        <c:noMultiLvlLbl val="0"/>
      </c:catAx>
      <c:valAx>
        <c:axId val="13959099"/>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7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3746794"/>
        <c:crosses val="max"/>
        <c:crossBetween val="between"/>
        <c:dispUnits/>
      </c:valAx>
      <c:spPr>
        <a:solidFill>
          <a:srgbClr val="FFFFFF"/>
        </a:solidFill>
        <a:ln w="12700">
          <a:solidFill>
            <a:srgbClr val="000000"/>
          </a:solidFill>
        </a:ln>
      </c:spPr>
    </c:plotArea>
    <c:legend>
      <c:legendPos val="b"/>
      <c:layout>
        <c:manualLayout>
          <c:xMode val="edge"/>
          <c:yMode val="edge"/>
          <c:x val="0.307"/>
          <c:y val="0.83475"/>
          <c:w val="0.33325"/>
          <c:h val="0.057"/>
        </c:manualLayout>
      </c:layout>
      <c:overlay val="0"/>
      <c:spPr>
        <a:noFill/>
        <a:ln w="12700">
          <a:solidFill>
            <a:srgbClr val="666699"/>
          </a:solidFill>
        </a:ln>
      </c:spPr>
      <c:txPr>
        <a:bodyPr vert="horz" rot="0"/>
        <a:lstStyle/>
        <a:p>
          <a:pPr>
            <a:defRPr lang="en-US" cap="none" sz="90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a:t>
            </a:r>
            <a:r>
              <a:rPr lang="en-US" cap="none" sz="900" b="1" i="0" u="none" baseline="0">
                <a:solidFill>
                  <a:srgbClr val="000000"/>
                </a:solidFill>
              </a:rPr>
              <a:t>Superficie regional de papa entre las regiones de Coquimbo y Los Lagos
</a:t>
            </a:r>
            <a:r>
              <a:rPr lang="en-US" cap="none" sz="900" b="1" i="0" u="none" baseline="0">
                <a:solidFill>
                  <a:srgbClr val="000000"/>
                </a:solidFill>
              </a:rPr>
              <a:t>(hectáreas)</a:t>
            </a:r>
          </a:p>
        </c:rich>
      </c:tx>
      <c:layout>
        <c:manualLayout>
          <c:xMode val="factor"/>
          <c:yMode val="factor"/>
          <c:x val="-0.00125"/>
          <c:y val="-0.01325"/>
        </c:manualLayout>
      </c:layout>
      <c:spPr>
        <a:noFill/>
        <a:ln w="3175">
          <a:noFill/>
        </a:ln>
      </c:spPr>
    </c:title>
    <c:plotArea>
      <c:layout>
        <c:manualLayout>
          <c:xMode val="edge"/>
          <c:yMode val="edge"/>
          <c:x val="0.00525"/>
          <c:y val="0.161"/>
          <c:w val="0.88825"/>
          <c:h val="0.77825"/>
        </c:manualLayout>
      </c:layout>
      <c:barChart>
        <c:barDir val="col"/>
        <c:grouping val="clustered"/>
        <c:varyColors val="0"/>
        <c:ser>
          <c:idx val="0"/>
          <c:order val="0"/>
          <c:tx>
            <c:strRef>
              <c:f>'sup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región'!$B$15:$J$15</c:f>
              <c:numCache/>
            </c:numRef>
          </c:val>
        </c:ser>
        <c:ser>
          <c:idx val="1"/>
          <c:order val="1"/>
          <c:tx>
            <c:strRef>
              <c:f>'sup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ser>
          <c:idx val="2"/>
          <c:order val="2"/>
          <c:tx>
            <c:strRef>
              <c:f>'sup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región'!$B$17:$J$17</c:f>
              <c:numCache/>
            </c:numRef>
          </c:val>
        </c:ser>
        <c:axId val="58523028"/>
        <c:axId val="56945205"/>
      </c:barChart>
      <c:catAx>
        <c:axId val="5852302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945205"/>
        <c:crosses val="autoZero"/>
        <c:auto val="1"/>
        <c:lblOffset val="100"/>
        <c:tickLblSkip val="1"/>
        <c:noMultiLvlLbl val="0"/>
      </c:catAx>
      <c:valAx>
        <c:axId val="5694520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8523028"/>
        <c:crossesAt val="1"/>
        <c:crossBetween val="between"/>
        <c:dispUnits/>
      </c:valAx>
      <c:spPr>
        <a:solidFill>
          <a:srgbClr val="FFFFFF"/>
        </a:solidFill>
        <a:ln w="3175">
          <a:noFill/>
        </a:ln>
      </c:spPr>
    </c:plotArea>
    <c:legend>
      <c:legendPos val="r"/>
      <c:layout>
        <c:manualLayout>
          <c:xMode val="edge"/>
          <c:yMode val="edge"/>
          <c:x val="0.919"/>
          <c:y val="0.484"/>
          <c:w val="0.075"/>
          <c:h val="0.1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a:t>
            </a:r>
            <a:r>
              <a:rPr lang="en-US" cap="none" sz="900" b="1" i="0" u="none" baseline="0">
                <a:solidFill>
                  <a:srgbClr val="000000"/>
                </a:solidFill>
              </a:rPr>
              <a:t>Producción regional de papa entre las regiones de Coquimbo y Los Lagos
</a:t>
            </a:r>
            <a:r>
              <a:rPr lang="en-US" cap="none" sz="900" b="1" i="0" u="none" baseline="0">
                <a:solidFill>
                  <a:srgbClr val="000000"/>
                </a:solidFill>
              </a:rPr>
              <a:t>(toneladas)</a:t>
            </a:r>
          </a:p>
        </c:rich>
      </c:tx>
      <c:layout>
        <c:manualLayout>
          <c:xMode val="factor"/>
          <c:yMode val="factor"/>
          <c:x val="-0.058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región'!$B$15:$J$15</c:f>
              <c:numCache/>
            </c:numRef>
          </c:val>
        </c:ser>
        <c:ser>
          <c:idx val="1"/>
          <c:order val="1"/>
          <c:tx>
            <c:strRef>
              <c:f>'prod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ser>
          <c:idx val="2"/>
          <c:order val="2"/>
          <c:tx>
            <c:strRef>
              <c:f>'prod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región'!$B$17:$J$17</c:f>
              <c:numCache/>
            </c:numRef>
          </c:val>
        </c:ser>
        <c:axId val="42744798"/>
        <c:axId val="49158863"/>
      </c:barChart>
      <c:catAx>
        <c:axId val="4274479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9158863"/>
        <c:crosses val="autoZero"/>
        <c:auto val="1"/>
        <c:lblOffset val="100"/>
        <c:tickLblSkip val="1"/>
        <c:noMultiLvlLbl val="0"/>
      </c:catAx>
      <c:valAx>
        <c:axId val="4915886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2744798"/>
        <c:crossesAt val="1"/>
        <c:crossBetween val="between"/>
        <c:dispUnits/>
      </c:valAx>
      <c:spPr>
        <a:solidFill>
          <a:srgbClr val="FFFFFF"/>
        </a:solidFill>
        <a:ln w="3175">
          <a:noFill/>
        </a:ln>
      </c:spPr>
    </c:plotArea>
    <c:legend>
      <c:legendPos val="r"/>
      <c:layout>
        <c:manualLayout>
          <c:xMode val="edge"/>
          <c:yMode val="edge"/>
          <c:x val="0.91725"/>
          <c:y val="0.483"/>
          <c:w val="0.07675"/>
          <c:h val="0.163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a:t>
            </a:r>
            <a:r>
              <a:rPr lang="en-US" cap="none" sz="900" b="1" i="0" u="none" baseline="0">
                <a:solidFill>
                  <a:srgbClr val="000000"/>
                </a:solidFill>
              </a:rPr>
              <a:t>Rendimiento regional de papa entre las regiones de Coquimbo y Los Lagos
</a:t>
            </a:r>
            <a:r>
              <a:rPr lang="en-US" cap="none" sz="9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75"/>
          <c:y val="0.1395"/>
          <c:w val="0.8915"/>
          <c:h val="0.79675"/>
        </c:manualLayout>
      </c:layout>
      <c:barChart>
        <c:barDir val="col"/>
        <c:grouping val="clustered"/>
        <c:varyColors val="0"/>
        <c:ser>
          <c:idx val="0"/>
          <c:order val="0"/>
          <c:tx>
            <c:strRef>
              <c:f>'rend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región'!$B$15:$J$15</c:f>
              <c:numCache/>
            </c:numRef>
          </c:val>
        </c:ser>
        <c:ser>
          <c:idx val="1"/>
          <c:order val="1"/>
          <c:tx>
            <c:strRef>
              <c:f>'rend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ser>
          <c:idx val="2"/>
          <c:order val="2"/>
          <c:tx>
            <c:strRef>
              <c:f>'rend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región'!$B$17:$J$17</c:f>
              <c:numCache/>
            </c:numRef>
          </c:val>
        </c:ser>
        <c:axId val="39776584"/>
        <c:axId val="22444937"/>
      </c:barChart>
      <c:catAx>
        <c:axId val="39776584"/>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22444937"/>
        <c:crosses val="autoZero"/>
        <c:auto val="1"/>
        <c:lblOffset val="100"/>
        <c:tickLblSkip val="1"/>
        <c:noMultiLvlLbl val="0"/>
      </c:catAx>
      <c:valAx>
        <c:axId val="22444937"/>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776584"/>
        <c:crossesAt val="1"/>
        <c:crossBetween val="between"/>
        <c:dispUnits/>
      </c:valAx>
      <c:spPr>
        <a:solidFill>
          <a:srgbClr val="FFFFFF"/>
        </a:solidFill>
        <a:ln w="3175">
          <a:noFill/>
        </a:ln>
      </c:spPr>
    </c:plotArea>
    <c:legend>
      <c:legendPos val="r"/>
      <c:layout>
        <c:manualLayout>
          <c:xMode val="edge"/>
          <c:yMode val="edge"/>
          <c:x val="0.91925"/>
          <c:y val="0.4835"/>
          <c:w val="0.07475"/>
          <c:h val="0.173"/>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0.92175</cdr:y>
    </cdr:from>
    <cdr:to>
      <cdr:x>0.979</cdr:x>
      <cdr:y>1</cdr:y>
    </cdr:to>
    <cdr:sp>
      <cdr:nvSpPr>
        <cdr:cNvPr id="1" name="2 CuadroTexto"/>
        <cdr:cNvSpPr txBox="1">
          <a:spLocks noChangeArrowheads="1"/>
        </cdr:cNvSpPr>
      </cdr:nvSpPr>
      <cdr:spPr>
        <a:xfrm>
          <a:off x="38100" y="3895725"/>
          <a:ext cx="5715000" cy="36195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elaborado por Odepa con información del INE. ¹ Superficie estimada según intenciones de siembra de INE de octubre</a:t>
          </a:r>
          <a:r>
            <a:rPr lang="en-US" cap="none" sz="800" b="0" i="0" u="none" baseline="0">
              <a:solidFill>
                <a:srgbClr val="000000"/>
              </a:solidFill>
              <a:latin typeface="Arial"/>
              <a:ea typeface="Arial"/>
              <a:cs typeface="Arial"/>
            </a:rPr>
            <a:t> de</a:t>
          </a:r>
          <a:r>
            <a:rPr lang="en-US" cap="none" sz="800" b="0" i="0" u="none" baseline="0">
              <a:solidFill>
                <a:srgbClr val="000000"/>
              </a:solidFill>
              <a:latin typeface="Arial"/>
              <a:ea typeface="Arial"/>
              <a:cs typeface="Arial"/>
            </a:rPr>
            <a:t> 2012 y rendimiento estimado con el promedio de las últimas dos temporadas..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104775</xdr:rowOff>
    </xdr:from>
    <xdr:to>
      <xdr:col>5</xdr:col>
      <xdr:colOff>1066800</xdr:colOff>
      <xdr:row>42</xdr:row>
      <xdr:rowOff>171450</xdr:rowOff>
    </xdr:to>
    <xdr:graphicFrame>
      <xdr:nvGraphicFramePr>
        <xdr:cNvPr id="1" name="1 Gráfico"/>
        <xdr:cNvGraphicFramePr/>
      </xdr:nvGraphicFramePr>
      <xdr:xfrm>
        <a:off x="38100" y="3486150"/>
        <a:ext cx="5886450" cy="4229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0.94475</cdr:y>
    </cdr:from>
    <cdr:to>
      <cdr:x>0.48325</cdr:x>
      <cdr:y>1</cdr:y>
    </cdr:to>
    <cdr:sp>
      <cdr:nvSpPr>
        <cdr:cNvPr id="1" name="2 CuadroTexto"/>
        <cdr:cNvSpPr txBox="1">
          <a:spLocks noChangeArrowheads="1"/>
        </cdr:cNvSpPr>
      </cdr:nvSpPr>
      <cdr:spPr>
        <a:xfrm>
          <a:off x="-47624" y="4067175"/>
          <a:ext cx="3952875"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142875</xdr:rowOff>
    </xdr:from>
    <xdr:to>
      <xdr:col>9</xdr:col>
      <xdr:colOff>781050</xdr:colOff>
      <xdr:row>41</xdr:row>
      <xdr:rowOff>104775</xdr:rowOff>
    </xdr:to>
    <xdr:graphicFrame>
      <xdr:nvGraphicFramePr>
        <xdr:cNvPr id="1" name="1 Gráfico"/>
        <xdr:cNvGraphicFramePr/>
      </xdr:nvGraphicFramePr>
      <xdr:xfrm>
        <a:off x="0" y="3086100"/>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41</xdr:row>
      <xdr:rowOff>66675</xdr:rowOff>
    </xdr:from>
    <xdr:ext cx="180975" cy="314325"/>
    <xdr:sp fLocksText="0">
      <xdr:nvSpPr>
        <xdr:cNvPr id="2" name="2 CuadroTexto"/>
        <xdr:cNvSpPr txBox="1">
          <a:spLocks noChangeArrowheads="1"/>
        </xdr:cNvSpPr>
      </xdr:nvSpPr>
      <xdr:spPr>
        <a:xfrm>
          <a:off x="161925" y="73628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95250</xdr:rowOff>
    </xdr:from>
    <xdr:to>
      <xdr:col>9</xdr:col>
      <xdr:colOff>733425</xdr:colOff>
      <xdr:row>41</xdr:row>
      <xdr:rowOff>123825</xdr:rowOff>
    </xdr:to>
    <xdr:graphicFrame>
      <xdr:nvGraphicFramePr>
        <xdr:cNvPr id="1" name="1 Gráfico"/>
        <xdr:cNvGraphicFramePr/>
      </xdr:nvGraphicFramePr>
      <xdr:xfrm>
        <a:off x="0" y="3028950"/>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19050</xdr:rowOff>
    </xdr:from>
    <xdr:to>
      <xdr:col>4</xdr:col>
      <xdr:colOff>704850</xdr:colOff>
      <xdr:row>41</xdr:row>
      <xdr:rowOff>104775</xdr:rowOff>
    </xdr:to>
    <xdr:sp>
      <xdr:nvSpPr>
        <xdr:cNvPr id="2" name="2 CuadroTexto"/>
        <xdr:cNvSpPr txBox="1">
          <a:spLocks noChangeArrowheads="1"/>
        </xdr:cNvSpPr>
      </xdr:nvSpPr>
      <xdr:spPr>
        <a:xfrm>
          <a:off x="0" y="7134225"/>
          <a:ext cx="3914775" cy="2762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Fuente: elaborado por Odepa con información del INE.</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0.9615</cdr:y>
    </cdr:from>
    <cdr:to>
      <cdr:x>-0.00625</cdr:x>
      <cdr:y>0.9615</cdr:y>
    </cdr:to>
    <cdr:sp>
      <cdr:nvSpPr>
        <cdr:cNvPr id="1" name="2 CuadroTexto"/>
        <cdr:cNvSpPr txBox="1">
          <a:spLocks noChangeArrowheads="1"/>
        </cdr:cNvSpPr>
      </cdr:nvSpPr>
      <cdr:spPr>
        <a:xfrm>
          <a:off x="-47624" y="4000500"/>
          <a:ext cx="0" cy="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57150</xdr:rowOff>
    </xdr:from>
    <xdr:to>
      <xdr:col>9</xdr:col>
      <xdr:colOff>742950</xdr:colOff>
      <xdr:row>40</xdr:row>
      <xdr:rowOff>57150</xdr:rowOff>
    </xdr:to>
    <xdr:graphicFrame>
      <xdr:nvGraphicFramePr>
        <xdr:cNvPr id="1" name="1 Gráfico"/>
        <xdr:cNvGraphicFramePr/>
      </xdr:nvGraphicFramePr>
      <xdr:xfrm>
        <a:off x="0" y="3057525"/>
        <a:ext cx="81153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714375</xdr:colOff>
      <xdr:row>92</xdr:row>
      <xdr:rowOff>9525</xdr:rowOff>
    </xdr:to>
    <xdr:sp>
      <xdr:nvSpPr>
        <xdr:cNvPr id="1" name="1 CuadroTexto"/>
        <xdr:cNvSpPr txBox="1">
          <a:spLocks noChangeArrowheads="1"/>
        </xdr:cNvSpPr>
      </xdr:nvSpPr>
      <xdr:spPr>
        <a:xfrm>
          <a:off x="0" y="0"/>
          <a:ext cx="5286375" cy="171069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Precios de la papa en mercados mayoristas: estables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diciembre, el precio promedio de la papa en los mercados mayoristas de Santiago alcanzó $ 7.739 por saco de 50 kilos, valor 33,7% inferior respecto al mes anterior y 17,2% menor que el de igual mes del año 2011 (cuadro 1). 
</a:t>
          </a:r>
          <a:r>
            <a:rPr lang="en-US" cap="none" sz="1100" b="0" i="0" u="none" baseline="0">
              <a:solidFill>
                <a:srgbClr val="000000"/>
              </a:solidFill>
              <a:latin typeface="Calibri"/>
              <a:ea typeface="Calibri"/>
              <a:cs typeface="Calibri"/>
            </a:rPr>
            <a:t>Luego de que se registrara el máximo valor a fines de septiembre, los precios mayoristas bajaron fuertemente y se estabilizaron alrededor de 8,000 pesos por saco a fines de noviembre. En los primeros días de enero el promedio diario se situó alrededor de 7.000 pesos (cuadro 2 y gráfico 2).
</a:t>
          </a:r>
          <a:r>
            <a:rPr lang="en-US" cap="none" sz="1100" b="1" i="0" u="none" baseline="0">
              <a:solidFill>
                <a:srgbClr val="000000"/>
              </a:solidFill>
              <a:latin typeface="Calibri"/>
              <a:ea typeface="Calibri"/>
              <a:cs typeface="Calibri"/>
            </a:rPr>
            <a:t>2. Precio de la papa en mercados minoristas: bajan en ferias y supermercados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monitoreo de precios a consumidor que realiza Odepa en la ciudad de Santiago, se observó en diciembre una importante baja, de 32,1% en ferias y 45,2% en supermercados, respecto al mes de noviembre (cuadro 3). 
</a:t>
          </a:r>
          <a:r>
            <a:rPr lang="en-US" cap="none" sz="1100" b="0" i="0" u="none" baseline="0">
              <a:solidFill>
                <a:srgbClr val="000000"/>
              </a:solidFill>
              <a:latin typeface="Calibri"/>
              <a:ea typeface="Calibri"/>
              <a:cs typeface="Calibri"/>
            </a:rPr>
            <a:t>El precio promedio de diciembre de 2012 fue en supermercados 17,6% inferior al del mismo mes del año anterior, y en ferias, 1,5% superiores.
</a:t>
          </a:r>
          <a:r>
            <a:rPr lang="en-US" cap="none" sz="1100" b="0" i="0" u="none" baseline="0">
              <a:solidFill>
                <a:srgbClr val="000000"/>
              </a:solidFill>
              <a:latin typeface="Calibri"/>
              <a:ea typeface="Calibri"/>
              <a:cs typeface="Calibri"/>
            </a:rPr>
            <a:t>En el mes de diciembre, el precio promedio de las ferias fue 51% más bajo respecto de los supermercados, disminuyendo la diferencia entre ambos tipos de establecimientos observada en el mes anterior (gráfico 3).
</a:t>
          </a:r>
          <a:r>
            <a:rPr lang="en-US" cap="none" sz="1100" b="0" i="0" u="none" baseline="0">
              <a:solidFill>
                <a:srgbClr val="000000"/>
              </a:solidFill>
              <a:latin typeface="Calibri"/>
              <a:ea typeface="Calibri"/>
              <a:cs typeface="Calibri"/>
            </a:rPr>
            <a:t>Respecto a los precios de la ciudad de Talca, monitoreados por la Secretaría Ministerial de Agricultura de la Región del Maule, también se observó una baja en las últimas mediciones. En la segunda medición de diciembre el precio fue de $ 726 por kilo en supermercados y $ 275 en ferias (cuadro 4).
</a:t>
          </a:r>
          <a:r>
            <a:rPr lang="en-US" cap="none" sz="1100" b="1" i="0" u="none" baseline="0">
              <a:solidFill>
                <a:srgbClr val="000000"/>
              </a:solidFill>
              <a:latin typeface="Calibri"/>
              <a:ea typeface="Calibri"/>
              <a:cs typeface="Calibri"/>
            </a:rPr>
            <a:t>3. Producción y rendimiento de papa 2011/12: bajan la superficie, la producción y los rendimientos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resultados de la encuesta del INE sobre la superficie sembrada con cultivos anuales para la temporada 2011/12 indicaron una disminución de 23% para la papa, con una superficie de 41.534 hectáreas. Estas cifras son coherentes con la dinámica de mercado ocurrida en el año 2011, ya que los bajos precios de las temporadas anteriores habrían desincentivado las siembras (cuadros 1 y 5).
</a:t>
          </a:r>
          <a:r>
            <a:rPr lang="en-US" cap="none" sz="1100" b="0" i="0" u="none" baseline="0">
              <a:solidFill>
                <a:srgbClr val="000000"/>
              </a:solidFill>
              <a:latin typeface="Calibri"/>
              <a:ea typeface="Calibri"/>
              <a:cs typeface="Calibri"/>
            </a:rPr>
            <a:t>También contribuyó a esta baja en la superficie cultivada, la escasez de agua de riego en las zonas central y sur del país, lo que hizo que muchos agricultores disminuyeran la siembra o desistieran de sembrar.
</a:t>
          </a:r>
          <a:r>
            <a:rPr lang="en-US" cap="none" sz="1100" b="0" i="0" u="none" baseline="0">
              <a:solidFill>
                <a:srgbClr val="000000"/>
              </a:solidFill>
              <a:latin typeface="Calibri"/>
              <a:ea typeface="Calibri"/>
              <a:cs typeface="Calibri"/>
            </a:rPr>
            <a:t>En los resultados regionales de superficie del INE (cuadro 6), se puede observar que la Región de Los Lagos es la que tiene la mayor superficie cultivada con papas, con 10.419 hectáreas. La siguen La Araucanía, con 10.383 hectáreas, y la Región del Bío Bío, con 5.998 hectáreas. Estas tres regiones suman el 65% de la superficie destinada al cultivo en el país, que corresponde fundamentalmente a papa de guarda.
</a:t>
          </a:r>
          <a:r>
            <a:rPr lang="en-US" cap="none" sz="1100" b="0" i="0" u="none" baseline="0">
              <a:solidFill>
                <a:srgbClr val="000000"/>
              </a:solidFill>
              <a:latin typeface="Calibri"/>
              <a:ea typeface="Calibri"/>
              <a:cs typeface="Calibri"/>
            </a:rPr>
            <a:t>Además, durante la temporada 2011/12, se registró una baja de 16% en los rendimientos, los que llegaron a 26,3 toneladas por hectárea. Como resultado de estas reducciones en la superficie cultivada y en los rendimientos, la producción de papa a nivel nacional disminuyó en 35% respecto a la cosecha anterior, arrojando un resultado de 1.093.452 toneladas (cuadro 5).
</a:t>
          </a:r>
          <a:r>
            <a:rPr lang="en-US" cap="none" sz="1100" b="0" i="0" u="none" baseline="0">
              <a:solidFill>
                <a:srgbClr val="000000"/>
              </a:solidFill>
              <a:latin typeface="Calibri"/>
              <a:ea typeface="Calibri"/>
              <a:cs typeface="Calibri"/>
            </a:rPr>
            <a:t>Esta menor oferta motivó el alza en los precios que se observó durante el año 2012, y que alcanzó su máxima expresión entre fines de septiembre y principios de noviembre.
</a:t>
          </a:r>
          <a:r>
            <a:rPr lang="en-US" cap="none" sz="1100" b="1" i="0" u="none" baseline="0">
              <a:solidFill>
                <a:srgbClr val="000000"/>
              </a:solidFill>
              <a:latin typeface="Calibri"/>
              <a:ea typeface="Calibri"/>
              <a:cs typeface="Calibri"/>
            </a:rPr>
            <a:t>4. Intenciones de siembra 2012/13: sube la superficie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resultados del segundo estudio de intenciones de siembra del INE para la temporada 2012/13, realizado en octubre pasado, indican un aumento de 8,2%, cifra algo menor que la del primer estudio, que arrojó un resultado de 9,7%, lo que significa que a nivel nacional se cultivarían 44.940 hectáreas. Esta cifra confirma que la superficie cultivada aumentará respecto a la temporada anterior, lo cual es coherente con la situación actual del mercado, ya que los precios altos de este año han incentivado las siembras (cuadros 1 y 5).
</a:t>
          </a:r>
          <a:r>
            <a:rPr lang="en-US" cap="none" sz="1100" b="0" i="0" u="none" baseline="0">
              <a:solidFill>
                <a:srgbClr val="000000"/>
              </a:solidFill>
              <a:latin typeface="Calibri"/>
              <a:ea typeface="Calibri"/>
              <a:cs typeface="Calibri"/>
            </a:rPr>
            <a:t>Si se estima el rendimiento de la próxima temporada como el rendimiento promedio de las dos precedentes, la producción aumentaría en 18%.
</a:t>
          </a:r>
          <a:r>
            <a:rPr lang="en-US" cap="none" sz="1100" b="1" i="0" u="none" baseline="0">
              <a:solidFill>
                <a:srgbClr val="000000"/>
              </a:solidFill>
              <a:latin typeface="Calibri"/>
              <a:ea typeface="Calibri"/>
              <a:cs typeface="Calibri"/>
            </a:rPr>
            <a:t>5. Comercio exterior de productos derivados de papa: más importaciones y menos exportaciones en el 2012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balanza comercial de los derivados de papa fue negativa en US$ 71,6 millones en el año 2012: se importaron productos por un valor CIF de US$ 74 millones y se exportaron por un valor FOB de US$ 2,4 millones (cuadros 9 y 10). 
</a:t>
          </a:r>
          <a:r>
            <a:rPr lang="en-US" cap="none" sz="1100" b="0" i="0" u="none" baseline="0">
              <a:solidFill>
                <a:srgbClr val="000000"/>
              </a:solidFill>
              <a:latin typeface="Calibri"/>
              <a:ea typeface="Calibri"/>
              <a:cs typeface="Calibri"/>
            </a:rPr>
            <a:t>El</a:t>
          </a:r>
          <a:r>
            <a:rPr lang="en-US" cap="none" sz="1100" b="0" i="0" u="none" baseline="0">
              <a:solidFill>
                <a:srgbClr val="000000"/>
              </a:solidFill>
              <a:latin typeface="Calibri"/>
              <a:ea typeface="Calibri"/>
              <a:cs typeface="Calibri"/>
            </a:rPr>
            <a:t> valor de l</a:t>
          </a:r>
          <a:r>
            <a:rPr lang="en-US" cap="none" sz="1100" b="0" i="0" u="none" baseline="0">
              <a:solidFill>
                <a:srgbClr val="000000"/>
              </a:solidFill>
              <a:latin typeface="Calibri"/>
              <a:ea typeface="Calibri"/>
              <a:cs typeface="Calibri"/>
            </a:rPr>
            <a:t>as exportaciones disminuyó en 20,3% respecto al año anterior y el</a:t>
          </a:r>
          <a:r>
            <a:rPr lang="en-US" cap="none" sz="1100" b="0" i="0" u="none" baseline="0">
              <a:solidFill>
                <a:srgbClr val="000000"/>
              </a:solidFill>
              <a:latin typeface="Calibri"/>
              <a:ea typeface="Calibri"/>
              <a:cs typeface="Calibri"/>
            </a:rPr>
            <a:t> de </a:t>
          </a:r>
          <a:r>
            <a:rPr lang="en-US" cap="none" sz="1100" b="0" i="0" u="none" baseline="0">
              <a:solidFill>
                <a:srgbClr val="000000"/>
              </a:solidFill>
              <a:latin typeface="Calibri"/>
              <a:ea typeface="Calibri"/>
              <a:cs typeface="Calibri"/>
            </a:rPr>
            <a:t>las importaciones aumentó en 42,1%.
</a:t>
          </a:r>
          <a:r>
            <a:rPr lang="en-US" cap="none" sz="1100" b="0" i="0" u="none" baseline="0">
              <a:solidFill>
                <a:srgbClr val="000000"/>
              </a:solidFill>
              <a:latin typeface="Calibri"/>
              <a:ea typeface="Calibri"/>
              <a:cs typeface="Calibri"/>
            </a:rPr>
            <a:t>Se registraron bajas importantes en las exportaciones de puré de papas a Brasil y de papas preparadas sin congelar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a Brasil y Argentina. Destaca el incremento en los envíos de harina de papas a Brasil y Venezuela; de papa de consumo fresca a Argentina; de papas preparadas sin congelar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a Uruguay.
</a:t>
          </a:r>
          <a:r>
            <a:rPr lang="en-US" cap="none" sz="1100" b="0" i="0" u="none" baseline="0">
              <a:solidFill>
                <a:srgbClr val="000000"/>
              </a:solidFill>
              <a:latin typeface="Calibri"/>
              <a:ea typeface="Calibri"/>
              <a:cs typeface="Calibri"/>
            </a:rPr>
            <a:t>Respecto a las importaciones de productos derivados de la papa, el principal incremento </a:t>
          </a:r>
          <a:r>
            <a:rPr lang="en-US" cap="none" sz="1100" b="0" i="0" u="none" baseline="0">
              <a:solidFill>
                <a:srgbClr val="000000"/>
              </a:solidFill>
              <a:latin typeface="Calibri"/>
              <a:ea typeface="Calibri"/>
              <a:cs typeface="Calibri"/>
            </a:rPr>
            <a:t>en el año 2012 </a:t>
          </a:r>
          <a:r>
            <a:rPr lang="en-US" cap="none" sz="1100" b="0" i="0" u="none" baseline="0">
              <a:solidFill>
                <a:srgbClr val="000000"/>
              </a:solidFill>
              <a:latin typeface="Calibri"/>
              <a:ea typeface="Calibri"/>
              <a:cs typeface="Calibri"/>
            </a:rPr>
            <a:t>se observa en las compras de papas preparadas congeladas (que son principalmente prefritas congeladas), superior a 12 millones de dólares. Los principales aumentos se ven en las importaciones desde Bélgica, Países Bajos, Alemania</a:t>
          </a:r>
          <a:r>
            <a:rPr lang="en-US" cap="none" sz="1100" b="0" i="0" u="none" baseline="0">
              <a:solidFill>
                <a:srgbClr val="000000"/>
              </a:solidFill>
              <a:latin typeface="Calibri"/>
              <a:ea typeface="Calibri"/>
              <a:cs typeface="Calibri"/>
            </a:rPr>
            <a:t> y</a:t>
          </a:r>
          <a:r>
            <a:rPr lang="en-US" cap="none" sz="1100" b="0" i="0" u="none" baseline="0">
              <a:solidFill>
                <a:srgbClr val="000000"/>
              </a:solidFill>
              <a:latin typeface="Calibri"/>
              <a:ea typeface="Calibri"/>
              <a:cs typeface="Calibri"/>
            </a:rPr>
            <a:t> Francia. 
</a:t>
          </a:r>
          <a:r>
            <a:rPr lang="en-US" cap="none" sz="1100" b="0" i="0" u="none" baseline="0">
              <a:solidFill>
                <a:srgbClr val="000000"/>
              </a:solidFill>
              <a:latin typeface="Calibri"/>
              <a:ea typeface="Calibri"/>
              <a:cs typeface="Calibri"/>
            </a:rPr>
            <a:t>Las importaciones de papas preparadas sin congelar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también muestran un importante incremento, de más de 4 millones de dólares, con mayores envíos de México, Canadá, Estados Unidos y Perú</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compras de puré también muestran un crecimiento de más de 4 millones de dólares, principalmente de los envíos de los Países Bajos, Alemania y Bélgica.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0.95</cdr:y>
    </cdr:from>
    <cdr:to>
      <cdr:x>0.17025</cdr:x>
      <cdr:y>1</cdr:y>
    </cdr:to>
    <cdr:sp>
      <cdr:nvSpPr>
        <cdr:cNvPr id="1" name="1 CuadroTexto"/>
        <cdr:cNvSpPr txBox="1">
          <a:spLocks noChangeArrowheads="1"/>
        </cdr:cNvSpPr>
      </cdr:nvSpPr>
      <cdr:spPr>
        <a:xfrm>
          <a:off x="-47624" y="2971800"/>
          <a:ext cx="1123950" cy="209550"/>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142875</xdr:rowOff>
    </xdr:from>
    <xdr:to>
      <xdr:col>5</xdr:col>
      <xdr:colOff>828675</xdr:colOff>
      <xdr:row>43</xdr:row>
      <xdr:rowOff>38100</xdr:rowOff>
    </xdr:to>
    <xdr:graphicFrame>
      <xdr:nvGraphicFramePr>
        <xdr:cNvPr id="1" name="3 Gráfico"/>
        <xdr:cNvGraphicFramePr/>
      </xdr:nvGraphicFramePr>
      <xdr:xfrm>
        <a:off x="0" y="4467225"/>
        <a:ext cx="6324600" cy="3133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47625</xdr:rowOff>
    </xdr:from>
    <xdr:to>
      <xdr:col>7</xdr:col>
      <xdr:colOff>752475</xdr:colOff>
      <xdr:row>56</xdr:row>
      <xdr:rowOff>57150</xdr:rowOff>
    </xdr:to>
    <xdr:pic>
      <xdr:nvPicPr>
        <xdr:cNvPr id="1" name="3 Imagen"/>
        <xdr:cNvPicPr preferRelativeResize="1">
          <a:picLocks noChangeAspect="1"/>
        </xdr:cNvPicPr>
      </xdr:nvPicPr>
      <xdr:blipFill>
        <a:blip r:embed="rId1"/>
        <a:stretch>
          <a:fillRect/>
        </a:stretch>
      </xdr:blipFill>
      <xdr:spPr>
        <a:xfrm>
          <a:off x="0" y="7429500"/>
          <a:ext cx="6257925" cy="3438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43</xdr:row>
      <xdr:rowOff>114300</xdr:rowOff>
    </xdr:to>
    <xdr:graphicFrame>
      <xdr:nvGraphicFramePr>
        <xdr:cNvPr id="1" name="1 Gráfico"/>
        <xdr:cNvGraphicFramePr/>
      </xdr:nvGraphicFramePr>
      <xdr:xfrm>
        <a:off x="0" y="3505200"/>
        <a:ext cx="5953125" cy="422910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42</xdr:row>
      <xdr:rowOff>47625</xdr:rowOff>
    </xdr:from>
    <xdr:ext cx="866775" cy="257175"/>
    <xdr:sp>
      <xdr:nvSpPr>
        <xdr:cNvPr id="2" name="2 CuadroTexto"/>
        <xdr:cNvSpPr txBox="1">
          <a:spLocks noChangeArrowheads="1"/>
        </xdr:cNvSpPr>
      </xdr:nvSpPr>
      <xdr:spPr>
        <a:xfrm>
          <a:off x="66675" y="7477125"/>
          <a:ext cx="866775" cy="257175"/>
        </a:xfrm>
        <a:prstGeom prst="rect">
          <a:avLst/>
        </a:prstGeom>
        <a:noFill/>
        <a:ln w="9525" cmpd="sng">
          <a:noFill/>
        </a:ln>
      </xdr:spPr>
      <xdr:txBody>
        <a:bodyPr vertOverflow="clip" wrap="square"/>
        <a:p>
          <a:pPr algn="l">
            <a:defRPr/>
          </a:pPr>
          <a:r>
            <a:rPr lang="en-US" cap="none" sz="800" b="0" i="0" u="none" baseline="0">
              <a:solidFill>
                <a:srgbClr val="000000"/>
              </a:solidFill>
            </a:rPr>
            <a:t>Fuente: Odepa</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0.945</cdr:y>
    </cdr:from>
    <cdr:to>
      <cdr:x>0.7045</cdr:x>
      <cdr:y>1</cdr:y>
    </cdr:to>
    <cdr:sp>
      <cdr:nvSpPr>
        <cdr:cNvPr id="1" name="1 CuadroTexto"/>
        <cdr:cNvSpPr txBox="1">
          <a:spLocks noChangeArrowheads="1"/>
        </cdr:cNvSpPr>
      </cdr:nvSpPr>
      <cdr:spPr>
        <a:xfrm>
          <a:off x="-47624" y="2800350"/>
          <a:ext cx="4162425" cy="219075"/>
        </a:xfrm>
        <a:prstGeom prst="rect">
          <a:avLst/>
        </a:prstGeom>
        <a:noFill/>
        <a:ln w="9525" cmpd="sng">
          <a:noFill/>
        </a:ln>
      </cdr:spPr>
      <cdr:txBody>
        <a:bodyPr vertOverflow="clip" wrap="square" anchor="b"/>
        <a:p>
          <a:pPr algn="l">
            <a:defRPr/>
          </a:pPr>
          <a:r>
            <a:rPr lang="en-US" cap="none" sz="800" b="0" i="0" u="none" baseline="0">
              <a:solidFill>
                <a:srgbClr val="000000"/>
              </a:solidFill>
            </a:rPr>
            <a:t>Fuente: Seremi de Agricultura de la Región del Maule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57150</xdr:rowOff>
    </xdr:from>
    <xdr:to>
      <xdr:col>4</xdr:col>
      <xdr:colOff>1133475</xdr:colOff>
      <xdr:row>55</xdr:row>
      <xdr:rowOff>171450</xdr:rowOff>
    </xdr:to>
    <xdr:graphicFrame>
      <xdr:nvGraphicFramePr>
        <xdr:cNvPr id="1" name="1 Gráfico"/>
        <xdr:cNvGraphicFramePr/>
      </xdr:nvGraphicFramePr>
      <xdr:xfrm>
        <a:off x="0" y="7305675"/>
        <a:ext cx="5838825" cy="2971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E13" sqref="E13:G13"/>
    </sheetView>
  </sheetViews>
  <sheetFormatPr defaultColWidth="11.421875" defaultRowHeight="15"/>
  <sheetData>
    <row r="13" spans="5:10" ht="25.5">
      <c r="E13" s="181" t="s">
        <v>154</v>
      </c>
      <c r="F13" s="181"/>
      <c r="G13" s="181"/>
      <c r="H13" s="2"/>
      <c r="I13" s="2"/>
      <c r="J13" s="2"/>
    </row>
    <row r="14" spans="5:7" ht="15">
      <c r="E14" s="1"/>
      <c r="F14" s="1"/>
      <c r="G14" s="1"/>
    </row>
    <row r="15" spans="5:10" ht="15.75">
      <c r="E15" s="179" t="s">
        <v>182</v>
      </c>
      <c r="F15" s="180"/>
      <c r="G15" s="180"/>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A1" sqref="A1:J1"/>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92" t="s">
        <v>21</v>
      </c>
      <c r="B1" s="192"/>
      <c r="C1" s="192"/>
      <c r="D1" s="192"/>
      <c r="E1" s="192"/>
      <c r="F1" s="192"/>
      <c r="G1" s="192"/>
      <c r="H1" s="192"/>
      <c r="I1" s="192"/>
      <c r="J1" s="192"/>
    </row>
    <row r="2" spans="1:10" ht="12.75" customHeight="1">
      <c r="A2" s="192" t="s">
        <v>61</v>
      </c>
      <c r="B2" s="192"/>
      <c r="C2" s="192"/>
      <c r="D2" s="192"/>
      <c r="E2" s="192"/>
      <c r="F2" s="192"/>
      <c r="G2" s="192"/>
      <c r="H2" s="192"/>
      <c r="I2" s="192"/>
      <c r="J2" s="192"/>
    </row>
    <row r="3" spans="1:10" ht="12.75">
      <c r="A3" s="192" t="s">
        <v>34</v>
      </c>
      <c r="B3" s="192"/>
      <c r="C3" s="192"/>
      <c r="D3" s="192"/>
      <c r="E3" s="192"/>
      <c r="F3" s="192"/>
      <c r="G3" s="192"/>
      <c r="H3" s="192"/>
      <c r="I3" s="192"/>
      <c r="J3" s="192"/>
    </row>
    <row r="4" spans="1:10" ht="12.75">
      <c r="A4" s="11"/>
      <c r="B4" s="11"/>
      <c r="C4" s="11"/>
      <c r="D4" s="11"/>
      <c r="E4" s="11"/>
      <c r="F4" s="11"/>
      <c r="G4" s="11"/>
      <c r="H4" s="11"/>
      <c r="I4" s="21"/>
      <c r="J4" s="11"/>
    </row>
    <row r="5" spans="1:10" ht="15" customHeight="1">
      <c r="A5" s="210" t="s">
        <v>19</v>
      </c>
      <c r="B5" s="24" t="s">
        <v>31</v>
      </c>
      <c r="C5" s="24" t="s">
        <v>31</v>
      </c>
      <c r="D5" s="24" t="s">
        <v>33</v>
      </c>
      <c r="E5" s="24" t="s">
        <v>31</v>
      </c>
      <c r="F5" s="24" t="s">
        <v>32</v>
      </c>
      <c r="G5" s="24" t="s">
        <v>32</v>
      </c>
      <c r="H5" s="24" t="s">
        <v>31</v>
      </c>
      <c r="I5" s="24" t="s">
        <v>31</v>
      </c>
      <c r="J5" s="24" t="s">
        <v>31</v>
      </c>
    </row>
    <row r="6" spans="1:10" ht="12.75">
      <c r="A6" s="211"/>
      <c r="B6" s="23" t="s">
        <v>30</v>
      </c>
      <c r="C6" s="23" t="s">
        <v>29</v>
      </c>
      <c r="D6" s="23" t="s">
        <v>28</v>
      </c>
      <c r="E6" s="23" t="s">
        <v>27</v>
      </c>
      <c r="F6" s="23" t="s">
        <v>26</v>
      </c>
      <c r="G6" s="23" t="s">
        <v>25</v>
      </c>
      <c r="H6" s="23" t="s">
        <v>24</v>
      </c>
      <c r="I6" s="23" t="s">
        <v>23</v>
      </c>
      <c r="J6" s="23" t="s">
        <v>22</v>
      </c>
    </row>
    <row r="7" spans="1:10" ht="12.75">
      <c r="A7" s="11" t="s">
        <v>14</v>
      </c>
      <c r="B7" s="21">
        <v>5960</v>
      </c>
      <c r="C7" s="21">
        <v>1480</v>
      </c>
      <c r="D7" s="21">
        <v>4280</v>
      </c>
      <c r="E7" s="21">
        <v>2960</v>
      </c>
      <c r="F7" s="21">
        <v>4170</v>
      </c>
      <c r="G7" s="21">
        <v>5240</v>
      </c>
      <c r="H7" s="21">
        <v>18030</v>
      </c>
      <c r="I7" s="11"/>
      <c r="J7" s="21">
        <v>17930</v>
      </c>
    </row>
    <row r="8" spans="1:10" ht="12.75">
      <c r="A8" s="11" t="s">
        <v>13</v>
      </c>
      <c r="B8" s="21">
        <v>5420</v>
      </c>
      <c r="C8" s="21">
        <v>1190</v>
      </c>
      <c r="D8" s="21">
        <v>4090</v>
      </c>
      <c r="E8" s="21">
        <v>3140</v>
      </c>
      <c r="F8" s="21">
        <v>3850</v>
      </c>
      <c r="G8" s="21">
        <v>5690</v>
      </c>
      <c r="H8" s="21">
        <v>15000</v>
      </c>
      <c r="I8" s="11"/>
      <c r="J8" s="21">
        <v>16310</v>
      </c>
    </row>
    <row r="9" spans="1:10" ht="12.75">
      <c r="A9" s="11" t="s">
        <v>12</v>
      </c>
      <c r="B9" s="21">
        <v>5400</v>
      </c>
      <c r="C9" s="21">
        <v>1200</v>
      </c>
      <c r="D9" s="21">
        <v>4000</v>
      </c>
      <c r="E9" s="21">
        <v>3450</v>
      </c>
      <c r="F9" s="21">
        <v>3800</v>
      </c>
      <c r="G9" s="21">
        <v>6400</v>
      </c>
      <c r="H9" s="21">
        <v>16800</v>
      </c>
      <c r="I9" s="11"/>
      <c r="J9" s="21">
        <v>17200</v>
      </c>
    </row>
    <row r="10" spans="1:10" ht="12.75">
      <c r="A10" s="11" t="s">
        <v>11</v>
      </c>
      <c r="B10" s="21">
        <v>4960</v>
      </c>
      <c r="C10" s="21">
        <v>1550</v>
      </c>
      <c r="D10" s="21">
        <v>3260</v>
      </c>
      <c r="E10" s="21">
        <v>2820</v>
      </c>
      <c r="F10" s="21">
        <v>2800</v>
      </c>
      <c r="G10" s="21">
        <v>6290</v>
      </c>
      <c r="H10" s="21">
        <v>15620</v>
      </c>
      <c r="I10" s="11"/>
      <c r="J10" s="21">
        <v>17010</v>
      </c>
    </row>
    <row r="11" spans="1:10" ht="12.75">
      <c r="A11" s="11" t="s">
        <v>10</v>
      </c>
      <c r="B11" s="21">
        <v>5590</v>
      </c>
      <c r="C11" s="21">
        <v>1870</v>
      </c>
      <c r="D11" s="21">
        <v>4000</v>
      </c>
      <c r="E11" s="21">
        <v>3410</v>
      </c>
      <c r="F11" s="21">
        <v>3740</v>
      </c>
      <c r="G11" s="21">
        <v>6600</v>
      </c>
      <c r="H11" s="21">
        <v>17980</v>
      </c>
      <c r="I11" s="11"/>
      <c r="J11" s="21">
        <v>18700</v>
      </c>
    </row>
    <row r="12" spans="1:10" ht="12.75">
      <c r="A12" s="22" t="s">
        <v>9</v>
      </c>
      <c r="B12" s="159">
        <v>3236.8</v>
      </c>
      <c r="C12" s="159">
        <v>2184.18</v>
      </c>
      <c r="D12" s="159">
        <v>5236.7</v>
      </c>
      <c r="E12" s="159">
        <v>1711.1</v>
      </c>
      <c r="F12" s="159">
        <v>3368.74</v>
      </c>
      <c r="G12" s="159">
        <v>8440.58</v>
      </c>
      <c r="H12" s="159">
        <v>14058.9</v>
      </c>
      <c r="I12" s="159">
        <v>3971.3</v>
      </c>
      <c r="J12" s="159">
        <v>11228.6</v>
      </c>
    </row>
    <row r="13" spans="1:10" ht="12.75">
      <c r="A13" s="22" t="s">
        <v>8</v>
      </c>
      <c r="B13" s="21">
        <v>3520</v>
      </c>
      <c r="C13" s="21">
        <v>2040</v>
      </c>
      <c r="D13" s="21">
        <v>5610</v>
      </c>
      <c r="E13" s="21">
        <v>1570</v>
      </c>
      <c r="F13" s="21">
        <v>3430</v>
      </c>
      <c r="G13" s="21">
        <v>8100</v>
      </c>
      <c r="H13" s="21">
        <v>14800</v>
      </c>
      <c r="I13" s="21">
        <v>4240</v>
      </c>
      <c r="J13" s="21">
        <v>11960</v>
      </c>
    </row>
    <row r="14" spans="1:10" ht="12.75">
      <c r="A14" s="22" t="s">
        <v>7</v>
      </c>
      <c r="B14" s="21">
        <v>2996</v>
      </c>
      <c r="C14" s="21">
        <v>606</v>
      </c>
      <c r="D14" s="21">
        <v>2760</v>
      </c>
      <c r="E14" s="21">
        <v>259</v>
      </c>
      <c r="F14" s="21">
        <v>2183</v>
      </c>
      <c r="G14" s="21">
        <v>7025</v>
      </c>
      <c r="H14" s="21">
        <v>13473</v>
      </c>
      <c r="I14" s="21">
        <v>4567</v>
      </c>
      <c r="J14" s="21">
        <v>10522</v>
      </c>
    </row>
    <row r="15" spans="1:10" ht="12.75">
      <c r="A15" s="11" t="s">
        <v>6</v>
      </c>
      <c r="B15" s="21">
        <v>3421</v>
      </c>
      <c r="C15" s="21">
        <v>447</v>
      </c>
      <c r="D15" s="21">
        <v>3493</v>
      </c>
      <c r="E15" s="21">
        <v>1981</v>
      </c>
      <c r="F15" s="21">
        <v>4589</v>
      </c>
      <c r="G15" s="21">
        <v>8958</v>
      </c>
      <c r="H15" s="21">
        <v>16756</v>
      </c>
      <c r="I15" s="21">
        <v>3767</v>
      </c>
      <c r="J15" s="21">
        <v>6672</v>
      </c>
    </row>
    <row r="16" spans="1:10" ht="12.75">
      <c r="A16" s="11" t="s">
        <v>5</v>
      </c>
      <c r="B16" s="21">
        <v>3208</v>
      </c>
      <c r="C16" s="21">
        <v>1493</v>
      </c>
      <c r="D16" s="21">
        <v>3750</v>
      </c>
      <c r="E16" s="21">
        <v>887</v>
      </c>
      <c r="F16" s="21">
        <v>4584</v>
      </c>
      <c r="G16" s="21">
        <v>9385</v>
      </c>
      <c r="H16" s="21">
        <v>17757</v>
      </c>
      <c r="I16" s="21">
        <v>3839</v>
      </c>
      <c r="J16" s="21">
        <v>8063</v>
      </c>
    </row>
    <row r="17" spans="1:10" ht="12.75">
      <c r="A17" s="20" t="s">
        <v>168</v>
      </c>
      <c r="B17" s="19">
        <v>1865</v>
      </c>
      <c r="C17" s="19">
        <v>1421</v>
      </c>
      <c r="D17" s="19">
        <v>3607</v>
      </c>
      <c r="E17" s="19">
        <v>1681</v>
      </c>
      <c r="F17" s="19">
        <v>2080</v>
      </c>
      <c r="G17" s="19">
        <v>5998</v>
      </c>
      <c r="H17" s="19">
        <v>10383</v>
      </c>
      <c r="I17" s="19">
        <v>3393</v>
      </c>
      <c r="J17" s="19">
        <v>10419</v>
      </c>
    </row>
    <row r="18" spans="1:10" ht="12.75" customHeight="1">
      <c r="A18" s="18" t="s">
        <v>4</v>
      </c>
      <c r="B18" s="18"/>
      <c r="C18" s="18"/>
      <c r="D18" s="18"/>
      <c r="E18" s="18"/>
      <c r="F18" s="18"/>
      <c r="G18" s="18"/>
      <c r="H18" s="18"/>
      <c r="I18" s="18"/>
      <c r="J18" s="18"/>
    </row>
    <row r="19" spans="1:10" ht="12.75">
      <c r="A19" s="11"/>
      <c r="B19" s="11"/>
      <c r="C19" s="11"/>
      <c r="D19" s="11"/>
      <c r="E19" s="11"/>
      <c r="F19" s="11"/>
      <c r="G19" s="11"/>
      <c r="H19" s="11"/>
      <c r="I19" s="11"/>
      <c r="J19" s="11"/>
    </row>
  </sheetData>
  <sheetProtection/>
  <mergeCells count="4">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view="pageBreakPreview" zoomScaleSheetLayoutView="100" zoomScalePageLayoutView="0" workbookViewId="0" topLeftCell="A1">
      <selection activeCell="A1" sqref="A1:J1"/>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0" ht="12.75">
      <c r="A1" s="192" t="s">
        <v>143</v>
      </c>
      <c r="B1" s="192"/>
      <c r="C1" s="192"/>
      <c r="D1" s="192"/>
      <c r="E1" s="192"/>
      <c r="F1" s="192"/>
      <c r="G1" s="192"/>
      <c r="H1" s="192"/>
      <c r="I1" s="192"/>
      <c r="J1" s="192"/>
    </row>
    <row r="2" spans="1:10" ht="14.25" customHeight="1">
      <c r="A2" s="192" t="s">
        <v>60</v>
      </c>
      <c r="B2" s="192"/>
      <c r="C2" s="192"/>
      <c r="D2" s="192"/>
      <c r="E2" s="192"/>
      <c r="F2" s="192"/>
      <c r="G2" s="192"/>
      <c r="H2" s="192"/>
      <c r="I2" s="192"/>
      <c r="J2" s="192"/>
    </row>
    <row r="3" spans="1:10" ht="12.75">
      <c r="A3" s="192" t="s">
        <v>35</v>
      </c>
      <c r="B3" s="192"/>
      <c r="C3" s="192"/>
      <c r="D3" s="192"/>
      <c r="E3" s="192"/>
      <c r="F3" s="192"/>
      <c r="G3" s="192"/>
      <c r="H3" s="192"/>
      <c r="I3" s="192"/>
      <c r="J3" s="192"/>
    </row>
    <row r="4" spans="1:10" ht="12.75">
      <c r="A4" s="11"/>
      <c r="B4" s="11"/>
      <c r="C4" s="11"/>
      <c r="D4" s="11"/>
      <c r="E4" s="11"/>
      <c r="F4" s="11"/>
      <c r="G4" s="11"/>
      <c r="H4" s="11"/>
      <c r="I4" s="21"/>
      <c r="J4" s="11"/>
    </row>
    <row r="5" spans="1:10" ht="12.75">
      <c r="A5" s="210" t="s">
        <v>19</v>
      </c>
      <c r="B5" s="24" t="s">
        <v>31</v>
      </c>
      <c r="C5" s="24" t="s">
        <v>31</v>
      </c>
      <c r="D5" s="24" t="s">
        <v>33</v>
      </c>
      <c r="E5" s="24" t="s">
        <v>31</v>
      </c>
      <c r="F5" s="24" t="s">
        <v>32</v>
      </c>
      <c r="G5" s="24" t="s">
        <v>32</v>
      </c>
      <c r="H5" s="24" t="s">
        <v>31</v>
      </c>
      <c r="I5" s="24" t="s">
        <v>31</v>
      </c>
      <c r="J5" s="24" t="s">
        <v>31</v>
      </c>
    </row>
    <row r="6" spans="1:10" ht="12.75">
      <c r="A6" s="211"/>
      <c r="B6" s="23" t="s">
        <v>30</v>
      </c>
      <c r="C6" s="23" t="s">
        <v>29</v>
      </c>
      <c r="D6" s="23" t="s">
        <v>28</v>
      </c>
      <c r="E6" s="23" t="s">
        <v>27</v>
      </c>
      <c r="F6" s="23" t="s">
        <v>26</v>
      </c>
      <c r="G6" s="23" t="s">
        <v>25</v>
      </c>
      <c r="H6" s="23" t="s">
        <v>24</v>
      </c>
      <c r="I6" s="23" t="s">
        <v>23</v>
      </c>
      <c r="J6" s="23" t="s">
        <v>22</v>
      </c>
    </row>
    <row r="7" spans="1:10" ht="12.75">
      <c r="A7" s="27" t="s">
        <v>14</v>
      </c>
      <c r="B7" s="28">
        <v>131241.4</v>
      </c>
      <c r="C7" s="26">
        <v>21402.7</v>
      </c>
      <c r="D7" s="26">
        <v>82529.4</v>
      </c>
      <c r="E7" s="26">
        <v>49669.7</v>
      </c>
      <c r="F7" s="26">
        <v>62218.6</v>
      </c>
      <c r="G7" s="26">
        <v>104593.9</v>
      </c>
      <c r="H7" s="26">
        <v>420346.7</v>
      </c>
      <c r="I7" s="27"/>
      <c r="J7" s="26">
        <v>419319.1</v>
      </c>
    </row>
    <row r="8" spans="1:10" ht="12.75">
      <c r="A8" s="11" t="s">
        <v>13</v>
      </c>
      <c r="B8" s="21">
        <v>110721.3</v>
      </c>
      <c r="C8" s="21">
        <v>14420.5</v>
      </c>
      <c r="D8" s="21">
        <v>63776.2</v>
      </c>
      <c r="E8" s="21">
        <v>57186.7</v>
      </c>
      <c r="F8" s="21">
        <v>57216.7</v>
      </c>
      <c r="G8" s="21">
        <v>113195.2</v>
      </c>
      <c r="H8" s="21">
        <v>297628.6</v>
      </c>
      <c r="I8" s="11"/>
      <c r="J8" s="21">
        <v>367637.1</v>
      </c>
    </row>
    <row r="9" spans="1:10" ht="12.75">
      <c r="A9" s="11" t="s">
        <v>12</v>
      </c>
      <c r="B9" s="21">
        <v>109620</v>
      </c>
      <c r="C9" s="21">
        <v>15000</v>
      </c>
      <c r="D9" s="21">
        <v>63360</v>
      </c>
      <c r="E9" s="21">
        <v>65550</v>
      </c>
      <c r="F9" s="21">
        <v>57190</v>
      </c>
      <c r="G9" s="21">
        <v>128320</v>
      </c>
      <c r="H9" s="21">
        <v>302400</v>
      </c>
      <c r="I9" s="11"/>
      <c r="J9" s="21">
        <v>390784</v>
      </c>
    </row>
    <row r="10" spans="1:10" ht="12.75">
      <c r="A10" s="11" t="s">
        <v>11</v>
      </c>
      <c r="B10" s="21">
        <v>106540.8</v>
      </c>
      <c r="C10" s="21">
        <v>25575</v>
      </c>
      <c r="D10" s="21">
        <v>43227.6</v>
      </c>
      <c r="E10" s="21">
        <v>56512.8</v>
      </c>
      <c r="F10" s="21">
        <v>42448</v>
      </c>
      <c r="G10" s="21">
        <v>127498.3</v>
      </c>
      <c r="H10" s="21">
        <v>321303.4</v>
      </c>
      <c r="I10" s="11"/>
      <c r="J10" s="21">
        <v>380683.8</v>
      </c>
    </row>
    <row r="11" spans="1:10" ht="12.75">
      <c r="A11" s="11" t="s">
        <v>10</v>
      </c>
      <c r="B11" s="21">
        <v>120464.5</v>
      </c>
      <c r="C11" s="21">
        <v>31322.5</v>
      </c>
      <c r="D11" s="21">
        <v>59440</v>
      </c>
      <c r="E11" s="21">
        <v>44261.8</v>
      </c>
      <c r="F11" s="21">
        <v>63355.6</v>
      </c>
      <c r="G11" s="21">
        <v>131670</v>
      </c>
      <c r="H11" s="21">
        <v>446083.8</v>
      </c>
      <c r="I11" s="11"/>
      <c r="J11" s="21">
        <v>482834</v>
      </c>
    </row>
    <row r="12" spans="1:10" ht="12.75">
      <c r="A12" s="22" t="s">
        <v>9</v>
      </c>
      <c r="B12" s="21">
        <v>56405.8</v>
      </c>
      <c r="C12" s="21">
        <v>20394.8</v>
      </c>
      <c r="D12" s="21">
        <v>87051.9</v>
      </c>
      <c r="E12" s="21">
        <v>22726.8</v>
      </c>
      <c r="F12" s="21">
        <v>44973.2</v>
      </c>
      <c r="G12" s="21">
        <v>97715.5</v>
      </c>
      <c r="H12" s="21">
        <v>212544.8</v>
      </c>
      <c r="I12" s="21">
        <v>72423.3</v>
      </c>
      <c r="J12" s="21">
        <v>213984.4</v>
      </c>
    </row>
    <row r="13" spans="1:10" ht="12.75">
      <c r="A13" s="22" t="s">
        <v>8</v>
      </c>
      <c r="B13" s="21">
        <v>66880</v>
      </c>
      <c r="C13" s="21">
        <v>27744</v>
      </c>
      <c r="D13" s="21">
        <v>86001.3</v>
      </c>
      <c r="E13" s="21">
        <v>26690</v>
      </c>
      <c r="F13" s="21">
        <v>58550.1</v>
      </c>
      <c r="G13" s="21">
        <v>135270</v>
      </c>
      <c r="H13" s="21">
        <v>220224</v>
      </c>
      <c r="I13" s="21">
        <v>86623.2</v>
      </c>
      <c r="J13" s="21">
        <v>251518.8</v>
      </c>
    </row>
    <row r="14" spans="1:10" ht="12.75">
      <c r="A14" s="22" t="s">
        <v>7</v>
      </c>
      <c r="B14" s="21">
        <v>51591.1</v>
      </c>
      <c r="C14" s="21">
        <v>8350.7</v>
      </c>
      <c r="D14" s="21">
        <v>53081.5</v>
      </c>
      <c r="E14" s="21">
        <v>3752.9</v>
      </c>
      <c r="F14" s="21">
        <v>31915.5</v>
      </c>
      <c r="G14" s="21">
        <v>109800.8</v>
      </c>
      <c r="H14" s="21">
        <v>265552.8</v>
      </c>
      <c r="I14" s="21">
        <v>121619.2</v>
      </c>
      <c r="J14" s="21">
        <v>272625</v>
      </c>
    </row>
    <row r="15" spans="1:12" ht="12.75">
      <c r="A15" s="22" t="s">
        <v>6</v>
      </c>
      <c r="B15" s="21">
        <v>78466.3</v>
      </c>
      <c r="C15" s="21">
        <v>11764.2</v>
      </c>
      <c r="D15" s="21">
        <v>86174.8</v>
      </c>
      <c r="E15" s="21">
        <v>38358</v>
      </c>
      <c r="F15" s="21">
        <v>57455.5</v>
      </c>
      <c r="G15" s="21">
        <v>165633.4</v>
      </c>
      <c r="H15" s="21">
        <v>315519.2</v>
      </c>
      <c r="I15" s="21">
        <v>124687.7</v>
      </c>
      <c r="J15" s="21">
        <v>197024.2</v>
      </c>
      <c r="L15" s="8">
        <f>+'sup región'!E14*'rend región'!E14</f>
        <v>3752.91</v>
      </c>
    </row>
    <row r="16" spans="1:10" ht="12.75">
      <c r="A16" s="22" t="s">
        <v>5</v>
      </c>
      <c r="B16" s="21">
        <v>75516</v>
      </c>
      <c r="C16" s="21">
        <v>31084</v>
      </c>
      <c r="D16" s="21">
        <v>79125</v>
      </c>
      <c r="E16" s="21">
        <v>15805</v>
      </c>
      <c r="F16" s="21">
        <v>111620</v>
      </c>
      <c r="G16" s="21">
        <v>255835</v>
      </c>
      <c r="H16" s="21">
        <v>615990</v>
      </c>
      <c r="I16" s="21">
        <v>142120</v>
      </c>
      <c r="J16" s="21">
        <v>343081</v>
      </c>
    </row>
    <row r="17" spans="1:10" ht="12.75">
      <c r="A17" s="20" t="s">
        <v>168</v>
      </c>
      <c r="B17" s="19">
        <v>41067.3</v>
      </c>
      <c r="C17" s="19">
        <v>16000.460000000001</v>
      </c>
      <c r="D17" s="19">
        <v>88299.36</v>
      </c>
      <c r="E17" s="19">
        <v>25652.06</v>
      </c>
      <c r="F17" s="19">
        <v>34486.4</v>
      </c>
      <c r="G17" s="19">
        <v>101006.31999999999</v>
      </c>
      <c r="H17" s="19">
        <v>272034.6</v>
      </c>
      <c r="I17" s="19">
        <v>122928.38999999998</v>
      </c>
      <c r="J17" s="19">
        <v>385711.38</v>
      </c>
    </row>
    <row r="18" spans="1:10" ht="12.75" customHeight="1">
      <c r="A18" s="25" t="s">
        <v>4</v>
      </c>
      <c r="B18" s="25"/>
      <c r="C18" s="25"/>
      <c r="D18" s="12"/>
      <c r="E18" s="12"/>
      <c r="F18" s="11"/>
      <c r="G18" s="11"/>
      <c r="H18" s="11"/>
      <c r="I18" s="11"/>
      <c r="J18" s="11"/>
    </row>
    <row r="19" spans="1:10" ht="14.25">
      <c r="A19" s="212"/>
      <c r="B19" s="213"/>
      <c r="C19" s="213"/>
      <c r="D19" s="11"/>
      <c r="E19" s="11"/>
      <c r="F19" s="11"/>
      <c r="G19" s="11"/>
      <c r="H19" s="11"/>
      <c r="I19" s="11"/>
      <c r="J19" s="11"/>
    </row>
  </sheetData>
  <sheetProtection/>
  <mergeCells count="5">
    <mergeCell ref="A19:C19"/>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7"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19"/>
  <sheetViews>
    <sheetView view="pageBreakPreview" zoomScaleSheetLayoutView="100" zoomScalePageLayoutView="0" workbookViewId="0" topLeftCell="A1">
      <selection activeCell="A1" sqref="A1:J1"/>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17" ht="12.75">
      <c r="A1" s="192" t="s">
        <v>80</v>
      </c>
      <c r="B1" s="192"/>
      <c r="C1" s="192"/>
      <c r="D1" s="192"/>
      <c r="E1" s="192"/>
      <c r="F1" s="192"/>
      <c r="G1" s="192"/>
      <c r="H1" s="192"/>
      <c r="I1" s="192"/>
      <c r="J1" s="192"/>
      <c r="K1" s="17"/>
      <c r="L1" s="17"/>
      <c r="M1" s="17"/>
      <c r="N1" s="17"/>
      <c r="O1" s="17"/>
      <c r="P1" s="17"/>
      <c r="Q1" s="17"/>
    </row>
    <row r="2" spans="1:17" ht="12.75">
      <c r="A2" s="192" t="s">
        <v>59</v>
      </c>
      <c r="B2" s="192"/>
      <c r="C2" s="192"/>
      <c r="D2" s="192"/>
      <c r="E2" s="192"/>
      <c r="F2" s="192"/>
      <c r="G2" s="192"/>
      <c r="H2" s="192"/>
      <c r="I2" s="192"/>
      <c r="J2" s="192"/>
      <c r="K2" s="17"/>
      <c r="L2" s="17"/>
      <c r="M2" s="17"/>
      <c r="N2" s="17"/>
      <c r="O2" s="17"/>
      <c r="P2" s="17"/>
      <c r="Q2" s="17"/>
    </row>
    <row r="3" spans="1:17" ht="15" customHeight="1">
      <c r="A3" s="192" t="s">
        <v>36</v>
      </c>
      <c r="B3" s="192"/>
      <c r="C3" s="192"/>
      <c r="D3" s="192"/>
      <c r="E3" s="192"/>
      <c r="F3" s="192"/>
      <c r="G3" s="192"/>
      <c r="H3" s="192"/>
      <c r="I3" s="192"/>
      <c r="J3" s="192"/>
      <c r="K3" s="17"/>
      <c r="L3" s="17"/>
      <c r="M3" s="17"/>
      <c r="N3" s="17"/>
      <c r="O3" s="17"/>
      <c r="P3" s="17"/>
      <c r="Q3" s="17"/>
    </row>
    <row r="4" spans="1:17" ht="12.75">
      <c r="A4" s="11"/>
      <c r="B4" s="11"/>
      <c r="C4" s="11"/>
      <c r="D4" s="11"/>
      <c r="E4" s="11"/>
      <c r="F4" s="11"/>
      <c r="G4" s="11"/>
      <c r="H4" s="11"/>
      <c r="I4" s="11"/>
      <c r="J4" s="11"/>
      <c r="K4" s="11"/>
      <c r="L4" s="11"/>
      <c r="M4" s="11"/>
      <c r="N4" s="11"/>
      <c r="O4" s="11"/>
      <c r="P4" s="11"/>
      <c r="Q4" s="11"/>
    </row>
    <row r="5" spans="1:17" ht="15" customHeight="1">
      <c r="A5" s="210" t="s">
        <v>19</v>
      </c>
      <c r="B5" s="24" t="s">
        <v>31</v>
      </c>
      <c r="C5" s="24" t="s">
        <v>31</v>
      </c>
      <c r="D5" s="24" t="s">
        <v>33</v>
      </c>
      <c r="E5" s="24" t="s">
        <v>31</v>
      </c>
      <c r="F5" s="24" t="s">
        <v>32</v>
      </c>
      <c r="G5" s="24" t="s">
        <v>32</v>
      </c>
      <c r="H5" s="24" t="s">
        <v>31</v>
      </c>
      <c r="I5" s="24" t="s">
        <v>31</v>
      </c>
      <c r="J5" s="24" t="s">
        <v>31</v>
      </c>
      <c r="K5" s="16"/>
      <c r="L5" s="16"/>
      <c r="M5" s="16"/>
      <c r="N5" s="16"/>
      <c r="O5" s="16"/>
      <c r="P5" s="16"/>
      <c r="Q5" s="16"/>
    </row>
    <row r="6" spans="1:17" ht="15" customHeight="1">
      <c r="A6" s="211"/>
      <c r="B6" s="23" t="s">
        <v>30</v>
      </c>
      <c r="C6" s="23" t="s">
        <v>29</v>
      </c>
      <c r="D6" s="23" t="s">
        <v>28</v>
      </c>
      <c r="E6" s="23" t="s">
        <v>27</v>
      </c>
      <c r="F6" s="23" t="s">
        <v>26</v>
      </c>
      <c r="G6" s="23" t="s">
        <v>25</v>
      </c>
      <c r="H6" s="23" t="s">
        <v>24</v>
      </c>
      <c r="I6" s="23" t="s">
        <v>23</v>
      </c>
      <c r="J6" s="23" t="s">
        <v>22</v>
      </c>
      <c r="K6" s="16"/>
      <c r="L6" s="16"/>
      <c r="M6" s="16"/>
      <c r="N6" s="16"/>
      <c r="O6" s="16"/>
      <c r="P6" s="16"/>
      <c r="Q6" s="16"/>
    </row>
    <row r="7" spans="1:17" ht="12.75" customHeight="1">
      <c r="A7" s="11" t="s">
        <v>14</v>
      </c>
      <c r="B7" s="32">
        <v>22.020369127516776</v>
      </c>
      <c r="C7" s="29">
        <v>14.461283783783784</v>
      </c>
      <c r="D7" s="29">
        <v>19.28257009345794</v>
      </c>
      <c r="E7" s="29">
        <v>16.780304054054053</v>
      </c>
      <c r="F7" s="29">
        <v>14.920527577937651</v>
      </c>
      <c r="G7" s="29">
        <v>19.960667938931298</v>
      </c>
      <c r="H7" s="29">
        <v>23.313738214087632</v>
      </c>
      <c r="I7" s="29"/>
      <c r="J7" s="29">
        <v>23.38645287228109</v>
      </c>
      <c r="K7" s="29"/>
      <c r="L7" s="29"/>
      <c r="M7" s="29"/>
      <c r="N7" s="29"/>
      <c r="O7" s="29"/>
      <c r="P7" s="29"/>
      <c r="Q7" s="29"/>
    </row>
    <row r="8" spans="1:17" ht="12.75" customHeight="1">
      <c r="A8" s="11" t="s">
        <v>13</v>
      </c>
      <c r="B8" s="29">
        <v>20.42828413284133</v>
      </c>
      <c r="C8" s="29">
        <v>12.118067226890757</v>
      </c>
      <c r="D8" s="29">
        <v>15.59320293398533</v>
      </c>
      <c r="E8" s="29">
        <v>18.21232484076433</v>
      </c>
      <c r="F8" s="29">
        <v>14.86148051948052</v>
      </c>
      <c r="G8" s="29">
        <v>19.89370826010545</v>
      </c>
      <c r="H8" s="29">
        <v>19.841906666666667</v>
      </c>
      <c r="I8" s="29"/>
      <c r="J8" s="29">
        <v>22.54059472716125</v>
      </c>
      <c r="K8" s="29"/>
      <c r="L8" s="29"/>
      <c r="M8" s="29"/>
      <c r="N8" s="29"/>
      <c r="O8" s="29"/>
      <c r="P8" s="29"/>
      <c r="Q8" s="29"/>
    </row>
    <row r="9" spans="1:17" ht="12.75" customHeight="1">
      <c r="A9" s="11" t="s">
        <v>12</v>
      </c>
      <c r="B9" s="29">
        <v>20.3</v>
      </c>
      <c r="C9" s="29">
        <v>12.5</v>
      </c>
      <c r="D9" s="29">
        <v>15.84</v>
      </c>
      <c r="E9" s="29">
        <v>19</v>
      </c>
      <c r="F9" s="29">
        <v>15.05</v>
      </c>
      <c r="G9" s="29">
        <v>20.05</v>
      </c>
      <c r="H9" s="29">
        <v>18</v>
      </c>
      <c r="I9" s="29"/>
      <c r="J9" s="29">
        <v>22.72</v>
      </c>
      <c r="K9" s="29"/>
      <c r="L9" s="29"/>
      <c r="M9" s="29"/>
      <c r="N9" s="29"/>
      <c r="O9" s="29"/>
      <c r="P9" s="29"/>
      <c r="Q9" s="29"/>
    </row>
    <row r="10" spans="1:17" ht="12.75" customHeight="1">
      <c r="A10" s="11" t="s">
        <v>11</v>
      </c>
      <c r="B10" s="29">
        <v>21.48</v>
      </c>
      <c r="C10" s="29">
        <v>16.5</v>
      </c>
      <c r="D10" s="29">
        <v>13.26</v>
      </c>
      <c r="E10" s="29">
        <v>20.04</v>
      </c>
      <c r="F10" s="29">
        <v>15.16</v>
      </c>
      <c r="G10" s="29">
        <v>20.27</v>
      </c>
      <c r="H10" s="29">
        <v>20.57</v>
      </c>
      <c r="I10" s="11"/>
      <c r="J10" s="29">
        <v>22.380000000000003</v>
      </c>
      <c r="K10" s="29"/>
      <c r="L10" s="29"/>
      <c r="M10" s="29"/>
      <c r="N10" s="29"/>
      <c r="O10" s="29"/>
      <c r="P10" s="29"/>
      <c r="Q10" s="29"/>
    </row>
    <row r="11" spans="1:17" ht="12.75" customHeight="1">
      <c r="A11" s="11" t="s">
        <v>10</v>
      </c>
      <c r="B11" s="29">
        <v>21.55</v>
      </c>
      <c r="C11" s="29">
        <v>16.75</v>
      </c>
      <c r="D11" s="29">
        <v>14.86</v>
      </c>
      <c r="E11" s="29">
        <v>12.98</v>
      </c>
      <c r="F11" s="29">
        <v>16.94</v>
      </c>
      <c r="G11" s="29">
        <v>19.95</v>
      </c>
      <c r="H11" s="29">
        <v>24.81</v>
      </c>
      <c r="I11" s="11"/>
      <c r="J11" s="29">
        <v>25.82</v>
      </c>
      <c r="K11" s="29"/>
      <c r="L11" s="29"/>
      <c r="M11" s="29"/>
      <c r="N11" s="29"/>
      <c r="O11" s="29"/>
      <c r="P11" s="29"/>
      <c r="Q11" s="29"/>
    </row>
    <row r="12" spans="1:17" ht="12.75" customHeight="1">
      <c r="A12" s="22" t="s">
        <v>9</v>
      </c>
      <c r="B12" s="29">
        <v>17.426408798813643</v>
      </c>
      <c r="C12" s="29">
        <v>9.337508813376187</v>
      </c>
      <c r="D12" s="29">
        <v>16.623426967364942</v>
      </c>
      <c r="E12" s="29">
        <v>13.281982350534744</v>
      </c>
      <c r="F12" s="29">
        <v>13.350154657230894</v>
      </c>
      <c r="G12" s="29">
        <v>11.576870309860222</v>
      </c>
      <c r="H12" s="29">
        <v>15.118167139676645</v>
      </c>
      <c r="I12" s="29">
        <v>18.236673129705636</v>
      </c>
      <c r="J12" s="29">
        <v>19.057086368736975</v>
      </c>
      <c r="K12" s="29"/>
      <c r="L12" s="29"/>
      <c r="M12" s="29"/>
      <c r="N12" s="29"/>
      <c r="O12" s="29"/>
      <c r="P12" s="29"/>
      <c r="Q12" s="29"/>
    </row>
    <row r="13" spans="1:17" ht="12.75" customHeight="1">
      <c r="A13" s="22" t="s">
        <v>8</v>
      </c>
      <c r="B13" s="29">
        <v>19</v>
      </c>
      <c r="C13" s="29">
        <v>13.6</v>
      </c>
      <c r="D13" s="29">
        <v>15.330000000000002</v>
      </c>
      <c r="E13" s="29">
        <v>17</v>
      </c>
      <c r="F13" s="29">
        <v>17.07</v>
      </c>
      <c r="G13" s="29">
        <v>16.7</v>
      </c>
      <c r="H13" s="29">
        <v>14.88</v>
      </c>
      <c r="I13" s="29">
        <v>20.43</v>
      </c>
      <c r="J13" s="29">
        <v>21.03</v>
      </c>
      <c r="K13" s="29"/>
      <c r="L13" s="29"/>
      <c r="M13" s="29"/>
      <c r="N13" s="29"/>
      <c r="O13" s="29"/>
      <c r="P13" s="29"/>
      <c r="Q13" s="29"/>
    </row>
    <row r="14" spans="1:17" ht="12.75" customHeight="1">
      <c r="A14" s="22" t="s">
        <v>7</v>
      </c>
      <c r="B14" s="29">
        <v>17.22</v>
      </c>
      <c r="C14" s="29">
        <v>13.780000000000001</v>
      </c>
      <c r="D14" s="29">
        <v>19.23</v>
      </c>
      <c r="E14" s="29">
        <v>14.49</v>
      </c>
      <c r="F14" s="29">
        <v>14.62</v>
      </c>
      <c r="G14" s="29">
        <v>15.63</v>
      </c>
      <c r="H14" s="29">
        <v>19.71</v>
      </c>
      <c r="I14" s="29">
        <v>26.630000000000003</v>
      </c>
      <c r="J14" s="29">
        <v>25.910000000000004</v>
      </c>
      <c r="K14" s="29"/>
      <c r="L14" s="29"/>
      <c r="M14" s="29"/>
      <c r="N14" s="29"/>
      <c r="O14" s="29"/>
      <c r="P14" s="29"/>
      <c r="Q14" s="29"/>
    </row>
    <row r="15" spans="1:17" ht="12.75" customHeight="1">
      <c r="A15" s="22" t="s">
        <v>6</v>
      </c>
      <c r="B15" s="29">
        <v>22.94</v>
      </c>
      <c r="C15" s="29">
        <v>26.330000000000002</v>
      </c>
      <c r="D15" s="29">
        <v>24.669999999999998</v>
      </c>
      <c r="E15" s="29">
        <v>19.36</v>
      </c>
      <c r="F15" s="29">
        <v>12.52</v>
      </c>
      <c r="G15" s="29">
        <v>18.490000000000002</v>
      </c>
      <c r="H15" s="29">
        <v>18.830000000000002</v>
      </c>
      <c r="I15" s="29">
        <v>33.1</v>
      </c>
      <c r="J15" s="29">
        <v>29.53</v>
      </c>
      <c r="K15" s="29"/>
      <c r="L15" s="29"/>
      <c r="M15" s="29"/>
      <c r="N15" s="29"/>
      <c r="O15" s="29"/>
      <c r="P15" s="29"/>
      <c r="Q15" s="29"/>
    </row>
    <row r="16" spans="1:17" ht="12.75" customHeight="1">
      <c r="A16" s="22" t="s">
        <v>5</v>
      </c>
      <c r="B16" s="29">
        <v>23.54</v>
      </c>
      <c r="C16" s="29">
        <v>20.52</v>
      </c>
      <c r="D16" s="29">
        <v>21.1</v>
      </c>
      <c r="E16" s="29">
        <v>17.82</v>
      </c>
      <c r="F16" s="29">
        <v>24.35</v>
      </c>
      <c r="G16" s="29">
        <v>27.26</v>
      </c>
      <c r="H16" s="29">
        <v>34.69</v>
      </c>
      <c r="I16" s="29">
        <v>37.019999999999996</v>
      </c>
      <c r="J16" s="29">
        <v>42.55</v>
      </c>
      <c r="K16" s="29"/>
      <c r="L16" s="29"/>
      <c r="M16" s="29"/>
      <c r="N16" s="29"/>
      <c r="O16" s="29"/>
      <c r="P16" s="29"/>
      <c r="Q16" s="29"/>
    </row>
    <row r="17" spans="1:17" ht="12.75" customHeight="1">
      <c r="A17" s="20" t="s">
        <v>168</v>
      </c>
      <c r="B17" s="30">
        <v>22.02</v>
      </c>
      <c r="C17" s="30">
        <v>11.26</v>
      </c>
      <c r="D17" s="30">
        <v>24.48</v>
      </c>
      <c r="E17" s="30">
        <v>15.260000000000002</v>
      </c>
      <c r="F17" s="30">
        <v>16.580000000000002</v>
      </c>
      <c r="G17" s="30">
        <v>16.84</v>
      </c>
      <c r="H17" s="30">
        <v>26.2</v>
      </c>
      <c r="I17" s="31">
        <v>36.230000000000004</v>
      </c>
      <c r="J17" s="30">
        <v>37.019999999999996</v>
      </c>
      <c r="K17" s="29"/>
      <c r="L17" s="29"/>
      <c r="M17" s="29"/>
      <c r="N17" s="29"/>
      <c r="O17" s="29"/>
      <c r="P17" s="29"/>
      <c r="Q17" s="29"/>
    </row>
    <row r="18" spans="1:10" ht="12.75" customHeight="1">
      <c r="A18" s="18" t="s">
        <v>4</v>
      </c>
      <c r="B18" s="18"/>
      <c r="C18" s="18"/>
      <c r="D18" s="18"/>
      <c r="E18" s="18"/>
      <c r="F18" s="18"/>
      <c r="G18" s="18"/>
      <c r="H18" s="18"/>
      <c r="I18" s="18"/>
      <c r="J18" s="18"/>
    </row>
    <row r="19" spans="1:10" ht="12.75">
      <c r="A19" s="11"/>
      <c r="B19" s="11"/>
      <c r="C19" s="11"/>
      <c r="D19" s="11"/>
      <c r="E19" s="11"/>
      <c r="F19" s="11"/>
      <c r="G19" s="11"/>
      <c r="H19" s="11"/>
      <c r="I19" s="11"/>
      <c r="J19" s="11"/>
    </row>
  </sheetData>
  <sheetProtection/>
  <mergeCells count="4">
    <mergeCell ref="A5:A6"/>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J1"/>
    </sheetView>
  </sheetViews>
  <sheetFormatPr defaultColWidth="11.421875" defaultRowHeight="15"/>
  <cols>
    <col min="1" max="1" width="15.57421875" style="0" customWidth="1"/>
    <col min="2" max="2" width="23.7109375" style="0" customWidth="1"/>
    <col min="4" max="4" width="10.140625" style="0" customWidth="1"/>
    <col min="5" max="5" width="9.8515625" style="0" customWidth="1"/>
    <col min="6" max="6" width="9.7109375" style="0" customWidth="1"/>
    <col min="7" max="7" width="10.421875" style="0" customWidth="1"/>
    <col min="8" max="8" width="10.28125" style="0" customWidth="1"/>
    <col min="10" max="10" width="9.7109375" style="0" customWidth="1"/>
  </cols>
  <sheetData>
    <row r="1" spans="1:10" ht="15">
      <c r="A1" s="219" t="s">
        <v>144</v>
      </c>
      <c r="B1" s="220"/>
      <c r="C1" s="220"/>
      <c r="D1" s="220"/>
      <c r="E1" s="220"/>
      <c r="F1" s="220"/>
      <c r="G1" s="220"/>
      <c r="H1" s="220"/>
      <c r="I1" s="220"/>
      <c r="J1" s="221"/>
    </row>
    <row r="2" spans="1:10" ht="15">
      <c r="A2" s="225" t="s">
        <v>90</v>
      </c>
      <c r="B2" s="227" t="s">
        <v>91</v>
      </c>
      <c r="C2" s="219" t="s">
        <v>92</v>
      </c>
      <c r="D2" s="220"/>
      <c r="E2" s="220"/>
      <c r="F2" s="221"/>
      <c r="G2" s="229" t="s">
        <v>93</v>
      </c>
      <c r="H2" s="229"/>
      <c r="I2" s="229"/>
      <c r="J2" s="230"/>
    </row>
    <row r="3" spans="1:10" ht="26.25">
      <c r="A3" s="226"/>
      <c r="B3" s="228"/>
      <c r="C3" s="105" t="s">
        <v>151</v>
      </c>
      <c r="D3" s="106" t="s">
        <v>184</v>
      </c>
      <c r="E3" s="106" t="s">
        <v>185</v>
      </c>
      <c r="F3" s="107" t="s">
        <v>87</v>
      </c>
      <c r="G3" s="105" t="s">
        <v>151</v>
      </c>
      <c r="H3" s="106" t="s">
        <v>184</v>
      </c>
      <c r="I3" s="106" t="s">
        <v>185</v>
      </c>
      <c r="J3" s="108" t="s">
        <v>87</v>
      </c>
    </row>
    <row r="4" spans="1:10" ht="15" customHeight="1">
      <c r="A4" s="214" t="s">
        <v>112</v>
      </c>
      <c r="B4" s="123" t="s">
        <v>99</v>
      </c>
      <c r="C4" s="124">
        <v>24000</v>
      </c>
      <c r="D4" s="125">
        <v>24000</v>
      </c>
      <c r="E4" s="125">
        <v>36225</v>
      </c>
      <c r="F4" s="126">
        <v>50.93749999999999</v>
      </c>
      <c r="G4" s="127">
        <v>38400</v>
      </c>
      <c r="H4" s="127">
        <v>38400</v>
      </c>
      <c r="I4" s="127">
        <v>63576</v>
      </c>
      <c r="J4" s="128">
        <v>65.56249999999999</v>
      </c>
    </row>
    <row r="5" spans="1:10" ht="15">
      <c r="A5" s="215"/>
      <c r="B5" s="129" t="s">
        <v>113</v>
      </c>
      <c r="C5" s="130">
        <v>20000</v>
      </c>
      <c r="D5" s="131">
        <v>20000</v>
      </c>
      <c r="E5" s="131">
        <v>0</v>
      </c>
      <c r="F5" s="132">
        <v>-100</v>
      </c>
      <c r="G5" s="133">
        <v>19200</v>
      </c>
      <c r="H5" s="133">
        <v>19200</v>
      </c>
      <c r="I5" s="133">
        <v>0</v>
      </c>
      <c r="J5" s="134">
        <v>-100</v>
      </c>
    </row>
    <row r="6" spans="1:10" ht="15">
      <c r="A6" s="215"/>
      <c r="B6" s="129" t="s">
        <v>114</v>
      </c>
      <c r="C6" s="130">
        <v>2400</v>
      </c>
      <c r="D6" s="131">
        <v>2400</v>
      </c>
      <c r="E6" s="131">
        <v>150</v>
      </c>
      <c r="F6" s="132">
        <v>-93.75</v>
      </c>
      <c r="G6" s="133">
        <v>4488</v>
      </c>
      <c r="H6" s="133">
        <v>4488</v>
      </c>
      <c r="I6" s="133">
        <v>285</v>
      </c>
      <c r="J6" s="134">
        <v>-93.64973262032086</v>
      </c>
    </row>
    <row r="7" spans="1:10" ht="15">
      <c r="A7" s="215"/>
      <c r="B7" s="129" t="s">
        <v>105</v>
      </c>
      <c r="C7" s="130">
        <v>0</v>
      </c>
      <c r="D7" s="131">
        <v>0</v>
      </c>
      <c r="E7" s="131">
        <v>22</v>
      </c>
      <c r="F7" s="132" t="s">
        <v>100</v>
      </c>
      <c r="G7" s="133">
        <v>0</v>
      </c>
      <c r="H7" s="133">
        <v>0</v>
      </c>
      <c r="I7" s="133">
        <v>330</v>
      </c>
      <c r="J7" s="134" t="s">
        <v>100</v>
      </c>
    </row>
    <row r="8" spans="1:10" ht="15">
      <c r="A8" s="216"/>
      <c r="B8" s="129" t="s">
        <v>167</v>
      </c>
      <c r="C8" s="130">
        <v>0</v>
      </c>
      <c r="D8" s="131">
        <v>0</v>
      </c>
      <c r="E8" s="131">
        <v>340</v>
      </c>
      <c r="F8" s="132" t="s">
        <v>100</v>
      </c>
      <c r="G8" s="133">
        <v>0</v>
      </c>
      <c r="H8" s="133">
        <v>0</v>
      </c>
      <c r="I8" s="133">
        <v>1263</v>
      </c>
      <c r="J8" s="134" t="s">
        <v>100</v>
      </c>
    </row>
    <row r="9" spans="1:10" ht="15" customHeight="1">
      <c r="A9" s="135" t="s">
        <v>156</v>
      </c>
      <c r="B9" s="136"/>
      <c r="C9" s="137">
        <v>46400</v>
      </c>
      <c r="D9" s="138">
        <v>46400</v>
      </c>
      <c r="E9" s="138">
        <v>36737</v>
      </c>
      <c r="F9" s="139">
        <v>-20.825431034482754</v>
      </c>
      <c r="G9" s="138">
        <v>62088</v>
      </c>
      <c r="H9" s="138">
        <v>62088</v>
      </c>
      <c r="I9" s="138">
        <v>65454</v>
      </c>
      <c r="J9" s="140">
        <v>5.421337456513342</v>
      </c>
    </row>
    <row r="10" spans="1:10" ht="15" customHeight="1">
      <c r="A10" s="214" t="s">
        <v>116</v>
      </c>
      <c r="B10" s="123" t="s">
        <v>95</v>
      </c>
      <c r="C10" s="141">
        <v>52942</v>
      </c>
      <c r="D10" s="127">
        <v>52942</v>
      </c>
      <c r="E10" s="127">
        <v>7053</v>
      </c>
      <c r="F10" s="142">
        <v>-86.67787389973934</v>
      </c>
      <c r="G10" s="127">
        <v>288656</v>
      </c>
      <c r="H10" s="127">
        <v>288656</v>
      </c>
      <c r="I10" s="127">
        <v>48033</v>
      </c>
      <c r="J10" s="128">
        <v>-83.35977772850728</v>
      </c>
    </row>
    <row r="11" spans="1:10" ht="15">
      <c r="A11" s="215"/>
      <c r="B11" s="129" t="s">
        <v>98</v>
      </c>
      <c r="C11" s="130">
        <v>30463</v>
      </c>
      <c r="D11" s="131">
        <v>30463</v>
      </c>
      <c r="E11" s="131">
        <v>0</v>
      </c>
      <c r="F11" s="132">
        <v>-100</v>
      </c>
      <c r="G11" s="133">
        <v>200282</v>
      </c>
      <c r="H11" s="133">
        <v>200282</v>
      </c>
      <c r="I11" s="133">
        <v>0</v>
      </c>
      <c r="J11" s="134">
        <v>-100</v>
      </c>
    </row>
    <row r="12" spans="1:10" ht="15">
      <c r="A12" s="215"/>
      <c r="B12" s="129" t="s">
        <v>115</v>
      </c>
      <c r="C12" s="130">
        <v>22651</v>
      </c>
      <c r="D12" s="131">
        <v>22651</v>
      </c>
      <c r="E12" s="131">
        <v>12300</v>
      </c>
      <c r="F12" s="132">
        <v>-45.69776168822568</v>
      </c>
      <c r="G12" s="133">
        <v>128703</v>
      </c>
      <c r="H12" s="133">
        <v>128703</v>
      </c>
      <c r="I12" s="133">
        <v>75071</v>
      </c>
      <c r="J12" s="134">
        <v>-41.67113431699339</v>
      </c>
    </row>
    <row r="13" spans="1:10" ht="15">
      <c r="A13" s="215"/>
      <c r="B13" s="129" t="s">
        <v>117</v>
      </c>
      <c r="C13" s="130">
        <v>7851</v>
      </c>
      <c r="D13" s="131">
        <v>7851</v>
      </c>
      <c r="E13" s="131">
        <v>85696</v>
      </c>
      <c r="F13" s="132">
        <v>991.5297414342123</v>
      </c>
      <c r="G13" s="133">
        <v>47475</v>
      </c>
      <c r="H13" s="133">
        <v>47475</v>
      </c>
      <c r="I13" s="133">
        <v>388489</v>
      </c>
      <c r="J13" s="134">
        <v>718.3022643496577</v>
      </c>
    </row>
    <row r="14" spans="1:10" ht="15">
      <c r="A14" s="215"/>
      <c r="B14" s="129" t="s">
        <v>118</v>
      </c>
      <c r="C14" s="130">
        <v>7044</v>
      </c>
      <c r="D14" s="131">
        <v>7044</v>
      </c>
      <c r="E14" s="131">
        <v>0</v>
      </c>
      <c r="F14" s="132">
        <v>-100</v>
      </c>
      <c r="G14" s="133">
        <v>44400</v>
      </c>
      <c r="H14" s="133">
        <v>44400</v>
      </c>
      <c r="I14" s="133">
        <v>0</v>
      </c>
      <c r="J14" s="134">
        <v>-100</v>
      </c>
    </row>
    <row r="15" spans="1:10" ht="15">
      <c r="A15" s="215"/>
      <c r="B15" s="129" t="s">
        <v>110</v>
      </c>
      <c r="C15" s="130">
        <v>2513</v>
      </c>
      <c r="D15" s="131">
        <v>2513</v>
      </c>
      <c r="E15" s="131">
        <v>834</v>
      </c>
      <c r="F15" s="132">
        <v>-66.8125746120175</v>
      </c>
      <c r="G15" s="133">
        <v>20955</v>
      </c>
      <c r="H15" s="133">
        <v>20955</v>
      </c>
      <c r="I15" s="133">
        <v>6148</v>
      </c>
      <c r="J15" s="134">
        <v>-70.66094010975901</v>
      </c>
    </row>
    <row r="16" spans="1:10" ht="15">
      <c r="A16" s="215"/>
      <c r="B16" s="129" t="s">
        <v>96</v>
      </c>
      <c r="C16" s="130">
        <v>1390</v>
      </c>
      <c r="D16" s="131">
        <v>1390</v>
      </c>
      <c r="E16" s="131">
        <v>6513</v>
      </c>
      <c r="F16" s="132">
        <v>368.5611510791367</v>
      </c>
      <c r="G16" s="133">
        <v>8250</v>
      </c>
      <c r="H16" s="133">
        <v>8250</v>
      </c>
      <c r="I16" s="133">
        <v>41826</v>
      </c>
      <c r="J16" s="134">
        <v>406.98181818181814</v>
      </c>
    </row>
    <row r="17" spans="1:10" ht="15">
      <c r="A17" s="215"/>
      <c r="B17" s="129" t="s">
        <v>119</v>
      </c>
      <c r="C17" s="130">
        <v>998</v>
      </c>
      <c r="D17" s="131">
        <v>998</v>
      </c>
      <c r="E17" s="131">
        <v>0</v>
      </c>
      <c r="F17" s="132">
        <v>-100</v>
      </c>
      <c r="G17" s="133">
        <v>6239</v>
      </c>
      <c r="H17" s="133">
        <v>6239</v>
      </c>
      <c r="I17" s="133">
        <v>0</v>
      </c>
      <c r="J17" s="134">
        <v>-100</v>
      </c>
    </row>
    <row r="18" spans="1:10" ht="15">
      <c r="A18" s="215"/>
      <c r="B18" s="129" t="s">
        <v>114</v>
      </c>
      <c r="C18" s="130">
        <v>666</v>
      </c>
      <c r="D18" s="131">
        <v>666</v>
      </c>
      <c r="E18" s="131">
        <v>0</v>
      </c>
      <c r="F18" s="132">
        <v>-100</v>
      </c>
      <c r="G18" s="133">
        <v>5414</v>
      </c>
      <c r="H18" s="133">
        <v>5414</v>
      </c>
      <c r="I18" s="133">
        <v>0</v>
      </c>
      <c r="J18" s="134">
        <v>-100</v>
      </c>
    </row>
    <row r="19" spans="1:10" ht="15">
      <c r="A19" s="215"/>
      <c r="B19" s="129" t="s">
        <v>101</v>
      </c>
      <c r="C19" s="130">
        <v>0</v>
      </c>
      <c r="D19" s="131">
        <v>0</v>
      </c>
      <c r="E19" s="131">
        <v>2</v>
      </c>
      <c r="F19" s="132" t="s">
        <v>100</v>
      </c>
      <c r="G19" s="133">
        <v>0</v>
      </c>
      <c r="H19" s="133">
        <v>0</v>
      </c>
      <c r="I19" s="133">
        <v>22</v>
      </c>
      <c r="J19" s="134" t="s">
        <v>100</v>
      </c>
    </row>
    <row r="20" spans="1:10" ht="15">
      <c r="A20" s="216"/>
      <c r="B20" s="129" t="s">
        <v>167</v>
      </c>
      <c r="C20" s="130">
        <v>0</v>
      </c>
      <c r="D20" s="131">
        <v>0</v>
      </c>
      <c r="E20" s="131">
        <v>180</v>
      </c>
      <c r="F20" s="132" t="s">
        <v>100</v>
      </c>
      <c r="G20" s="133">
        <v>0</v>
      </c>
      <c r="H20" s="133">
        <v>0</v>
      </c>
      <c r="I20" s="133">
        <v>2612</v>
      </c>
      <c r="J20" s="134" t="s">
        <v>100</v>
      </c>
    </row>
    <row r="21" spans="1:10" ht="15">
      <c r="A21" s="135" t="s">
        <v>157</v>
      </c>
      <c r="B21" s="136"/>
      <c r="C21" s="137">
        <v>126518</v>
      </c>
      <c r="D21" s="138">
        <v>126518</v>
      </c>
      <c r="E21" s="138">
        <v>112578</v>
      </c>
      <c r="F21" s="139">
        <v>-11.018195039441025</v>
      </c>
      <c r="G21" s="138">
        <v>750374</v>
      </c>
      <c r="H21" s="138">
        <v>750374</v>
      </c>
      <c r="I21" s="138">
        <v>562201</v>
      </c>
      <c r="J21" s="140">
        <v>-25.077228155559762</v>
      </c>
    </row>
    <row r="22" spans="1:10" ht="15">
      <c r="A22" s="214" t="s">
        <v>94</v>
      </c>
      <c r="B22" s="123" t="s">
        <v>95</v>
      </c>
      <c r="C22" s="141">
        <v>529000</v>
      </c>
      <c r="D22" s="127">
        <v>529000</v>
      </c>
      <c r="E22" s="127">
        <v>20000</v>
      </c>
      <c r="F22" s="142">
        <v>-96.21928166351607</v>
      </c>
      <c r="G22" s="127">
        <v>1006468</v>
      </c>
      <c r="H22" s="127">
        <v>1006468</v>
      </c>
      <c r="I22" s="127">
        <v>37800</v>
      </c>
      <c r="J22" s="128">
        <v>-96.24429191986233</v>
      </c>
    </row>
    <row r="23" spans="1:10" ht="15">
      <c r="A23" s="215"/>
      <c r="B23" s="129" t="s">
        <v>96</v>
      </c>
      <c r="C23" s="130">
        <v>61420</v>
      </c>
      <c r="D23" s="131">
        <v>61420</v>
      </c>
      <c r="E23" s="131">
        <v>52308</v>
      </c>
      <c r="F23" s="132">
        <v>-14.835558450016284</v>
      </c>
      <c r="G23" s="133">
        <v>134438</v>
      </c>
      <c r="H23" s="133">
        <v>134438</v>
      </c>
      <c r="I23" s="133">
        <v>116152</v>
      </c>
      <c r="J23" s="134">
        <v>-13.601809012332822</v>
      </c>
    </row>
    <row r="24" spans="1:10" ht="15">
      <c r="A24" s="215"/>
      <c r="B24" s="129" t="s">
        <v>97</v>
      </c>
      <c r="C24" s="130">
        <v>27430</v>
      </c>
      <c r="D24" s="131">
        <v>27430</v>
      </c>
      <c r="E24" s="131">
        <v>19050</v>
      </c>
      <c r="F24" s="132">
        <v>-30.550492161866572</v>
      </c>
      <c r="G24" s="133">
        <v>99311</v>
      </c>
      <c r="H24" s="133">
        <v>99311</v>
      </c>
      <c r="I24" s="133">
        <v>67708</v>
      </c>
      <c r="J24" s="134">
        <v>-31.822255339287697</v>
      </c>
    </row>
    <row r="25" spans="1:10" ht="15" customHeight="1">
      <c r="A25" s="215"/>
      <c r="B25" s="129" t="s">
        <v>98</v>
      </c>
      <c r="C25" s="130">
        <v>29949</v>
      </c>
      <c r="D25" s="131">
        <v>29949</v>
      </c>
      <c r="E25" s="131">
        <v>22226</v>
      </c>
      <c r="F25" s="132">
        <v>-25.78717152492571</v>
      </c>
      <c r="G25" s="133">
        <v>59634</v>
      </c>
      <c r="H25" s="133">
        <v>59634</v>
      </c>
      <c r="I25" s="133">
        <v>46675</v>
      </c>
      <c r="J25" s="134">
        <v>-21.73089177314954</v>
      </c>
    </row>
    <row r="26" spans="1:10" ht="15">
      <c r="A26" s="215"/>
      <c r="B26" s="129" t="s">
        <v>99</v>
      </c>
      <c r="C26" s="130">
        <v>1000</v>
      </c>
      <c r="D26" s="131">
        <v>1000</v>
      </c>
      <c r="E26" s="131">
        <v>0</v>
      </c>
      <c r="F26" s="132">
        <v>-100</v>
      </c>
      <c r="G26" s="133">
        <v>30871</v>
      </c>
      <c r="H26" s="133">
        <v>30871</v>
      </c>
      <c r="I26" s="133">
        <v>0</v>
      </c>
      <c r="J26" s="134">
        <v>-100</v>
      </c>
    </row>
    <row r="27" spans="1:10" ht="15">
      <c r="A27" s="215"/>
      <c r="B27" s="129" t="s">
        <v>101</v>
      </c>
      <c r="C27" s="130">
        <v>19650</v>
      </c>
      <c r="D27" s="131">
        <v>19650</v>
      </c>
      <c r="E27" s="131">
        <v>20459</v>
      </c>
      <c r="F27" s="132">
        <v>4.117048346055974</v>
      </c>
      <c r="G27" s="133">
        <v>28060</v>
      </c>
      <c r="H27" s="133">
        <v>28060</v>
      </c>
      <c r="I27" s="133">
        <v>35038</v>
      </c>
      <c r="J27" s="134">
        <v>24.86813970064148</v>
      </c>
    </row>
    <row r="28" spans="1:10" ht="15">
      <c r="A28" s="215"/>
      <c r="B28" s="129" t="s">
        <v>102</v>
      </c>
      <c r="C28" s="130">
        <v>3052</v>
      </c>
      <c r="D28" s="131">
        <v>3052</v>
      </c>
      <c r="E28" s="131">
        <v>18540</v>
      </c>
      <c r="F28" s="132">
        <v>507.4705111402359</v>
      </c>
      <c r="G28" s="133">
        <v>7710</v>
      </c>
      <c r="H28" s="133">
        <v>7710</v>
      </c>
      <c r="I28" s="133">
        <v>60492</v>
      </c>
      <c r="J28" s="134">
        <v>684.5914396887159</v>
      </c>
    </row>
    <row r="29" spans="1:10" ht="15">
      <c r="A29" s="215"/>
      <c r="B29" s="129" t="s">
        <v>103</v>
      </c>
      <c r="C29" s="130">
        <v>1080</v>
      </c>
      <c r="D29" s="131">
        <v>1080</v>
      </c>
      <c r="E29" s="131">
        <v>0</v>
      </c>
      <c r="F29" s="132">
        <v>-100</v>
      </c>
      <c r="G29" s="133">
        <v>1655</v>
      </c>
      <c r="H29" s="133">
        <v>1655</v>
      </c>
      <c r="I29" s="133">
        <v>0</v>
      </c>
      <c r="J29" s="134">
        <v>-100</v>
      </c>
    </row>
    <row r="30" spans="1:10" ht="15">
      <c r="A30" s="216"/>
      <c r="B30" s="129" t="s">
        <v>177</v>
      </c>
      <c r="C30" s="130">
        <v>0</v>
      </c>
      <c r="D30" s="131">
        <v>0</v>
      </c>
      <c r="E30" s="131">
        <v>17780</v>
      </c>
      <c r="F30" s="132" t="s">
        <v>100</v>
      </c>
      <c r="G30" s="133">
        <v>0</v>
      </c>
      <c r="H30" s="133">
        <v>0</v>
      </c>
      <c r="I30" s="133">
        <v>23380</v>
      </c>
      <c r="J30" s="134" t="s">
        <v>100</v>
      </c>
    </row>
    <row r="31" spans="1:10" ht="15">
      <c r="A31" s="135" t="s">
        <v>158</v>
      </c>
      <c r="B31" s="136"/>
      <c r="C31" s="137">
        <v>672581</v>
      </c>
      <c r="D31" s="138">
        <v>672581</v>
      </c>
      <c r="E31" s="138">
        <v>170363</v>
      </c>
      <c r="F31" s="139">
        <v>-74.67026276389015</v>
      </c>
      <c r="G31" s="138">
        <v>1368147</v>
      </c>
      <c r="H31" s="138">
        <v>1368147</v>
      </c>
      <c r="I31" s="138">
        <v>387245</v>
      </c>
      <c r="J31" s="140">
        <v>-71.69565843436413</v>
      </c>
    </row>
    <row r="32" spans="1:10" ht="15">
      <c r="A32" s="123" t="s">
        <v>104</v>
      </c>
      <c r="B32" s="123" t="s">
        <v>105</v>
      </c>
      <c r="C32" s="141">
        <v>42</v>
      </c>
      <c r="D32" s="127">
        <v>42</v>
      </c>
      <c r="E32" s="127">
        <v>36</v>
      </c>
      <c r="F32" s="142">
        <v>-14.28571428571429</v>
      </c>
      <c r="G32" s="127">
        <v>232</v>
      </c>
      <c r="H32" s="127">
        <v>232</v>
      </c>
      <c r="I32" s="127">
        <v>198</v>
      </c>
      <c r="J32" s="128">
        <v>-14.655172413793105</v>
      </c>
    </row>
    <row r="33" spans="1:10" ht="15">
      <c r="A33" s="135" t="s">
        <v>159</v>
      </c>
      <c r="B33" s="136"/>
      <c r="C33" s="137">
        <v>42</v>
      </c>
      <c r="D33" s="138">
        <v>42</v>
      </c>
      <c r="E33" s="138">
        <v>36</v>
      </c>
      <c r="F33" s="139">
        <v>-14.28571428571429</v>
      </c>
      <c r="G33" s="138">
        <v>232</v>
      </c>
      <c r="H33" s="138">
        <v>232</v>
      </c>
      <c r="I33" s="138">
        <v>198</v>
      </c>
      <c r="J33" s="140">
        <v>-14.655172413793105</v>
      </c>
    </row>
    <row r="34" spans="1:10" ht="15">
      <c r="A34" s="214" t="s">
        <v>106</v>
      </c>
      <c r="B34" s="123" t="s">
        <v>99</v>
      </c>
      <c r="C34" s="141">
        <v>27452</v>
      </c>
      <c r="D34" s="127">
        <v>27452</v>
      </c>
      <c r="E34" s="127">
        <v>48875</v>
      </c>
      <c r="F34" s="142">
        <v>78.03803001602799</v>
      </c>
      <c r="G34" s="127">
        <v>77607</v>
      </c>
      <c r="H34" s="127">
        <v>77607</v>
      </c>
      <c r="I34" s="127">
        <v>203622</v>
      </c>
      <c r="J34" s="128">
        <v>162.37581661448064</v>
      </c>
    </row>
    <row r="35" spans="1:10" ht="15">
      <c r="A35" s="215"/>
      <c r="B35" s="129" t="s">
        <v>107</v>
      </c>
      <c r="C35" s="130">
        <v>10000</v>
      </c>
      <c r="D35" s="131">
        <v>10000</v>
      </c>
      <c r="E35" s="131">
        <v>8980</v>
      </c>
      <c r="F35" s="132">
        <v>-10.199999999999998</v>
      </c>
      <c r="G35" s="133">
        <v>47800</v>
      </c>
      <c r="H35" s="133">
        <v>47800</v>
      </c>
      <c r="I35" s="133">
        <v>34350</v>
      </c>
      <c r="J35" s="134">
        <v>-28.13807531380753</v>
      </c>
    </row>
    <row r="36" spans="1:10" ht="15">
      <c r="A36" s="215"/>
      <c r="B36" s="129" t="s">
        <v>102</v>
      </c>
      <c r="C36" s="130">
        <v>14481</v>
      </c>
      <c r="D36" s="131">
        <v>14481</v>
      </c>
      <c r="E36" s="131">
        <v>26434</v>
      </c>
      <c r="F36" s="132">
        <v>82.5426420827291</v>
      </c>
      <c r="G36" s="133">
        <v>35541</v>
      </c>
      <c r="H36" s="133">
        <v>35541</v>
      </c>
      <c r="I36" s="133">
        <v>61483</v>
      </c>
      <c r="J36" s="134">
        <v>72.99175600011255</v>
      </c>
    </row>
    <row r="37" spans="1:10" ht="15">
      <c r="A37" s="215"/>
      <c r="B37" s="129" t="s">
        <v>105</v>
      </c>
      <c r="C37" s="130">
        <v>22</v>
      </c>
      <c r="D37" s="131">
        <v>22</v>
      </c>
      <c r="E37" s="131">
        <v>162</v>
      </c>
      <c r="F37" s="132">
        <v>636.3636363636364</v>
      </c>
      <c r="G37" s="133">
        <v>144</v>
      </c>
      <c r="H37" s="133">
        <v>144</v>
      </c>
      <c r="I37" s="133">
        <v>992</v>
      </c>
      <c r="J37" s="134">
        <v>588.8888888888889</v>
      </c>
    </row>
    <row r="38" spans="1:10" ht="15">
      <c r="A38" s="216"/>
      <c r="B38" s="129" t="s">
        <v>95</v>
      </c>
      <c r="C38" s="130">
        <v>0</v>
      </c>
      <c r="D38" s="131">
        <v>0</v>
      </c>
      <c r="E38" s="131">
        <v>163440</v>
      </c>
      <c r="F38" s="132" t="s">
        <v>100</v>
      </c>
      <c r="G38" s="133">
        <v>0</v>
      </c>
      <c r="H38" s="133">
        <v>0</v>
      </c>
      <c r="I38" s="133">
        <v>368528</v>
      </c>
      <c r="J38" s="134" t="s">
        <v>100</v>
      </c>
    </row>
    <row r="39" spans="1:10" ht="15">
      <c r="A39" s="135" t="s">
        <v>160</v>
      </c>
      <c r="B39" s="136"/>
      <c r="C39" s="137">
        <v>51955</v>
      </c>
      <c r="D39" s="138">
        <v>51955</v>
      </c>
      <c r="E39" s="138">
        <v>247891</v>
      </c>
      <c r="F39" s="139">
        <v>377.12635934943705</v>
      </c>
      <c r="G39" s="138">
        <v>161092</v>
      </c>
      <c r="H39" s="138">
        <v>161092</v>
      </c>
      <c r="I39" s="138">
        <v>668975</v>
      </c>
      <c r="J39" s="140">
        <v>315.27512229036824</v>
      </c>
    </row>
    <row r="40" spans="1:10" ht="15">
      <c r="A40" s="214" t="s">
        <v>111</v>
      </c>
      <c r="B40" s="123" t="s">
        <v>102</v>
      </c>
      <c r="C40" s="141">
        <v>27996</v>
      </c>
      <c r="D40" s="127">
        <v>27996</v>
      </c>
      <c r="E40" s="127">
        <v>1800</v>
      </c>
      <c r="F40" s="142">
        <v>-93.57051007286755</v>
      </c>
      <c r="G40" s="127">
        <v>39474</v>
      </c>
      <c r="H40" s="127">
        <v>39474</v>
      </c>
      <c r="I40" s="127">
        <v>2651</v>
      </c>
      <c r="J40" s="128">
        <v>-93.28418705983685</v>
      </c>
    </row>
    <row r="41" spans="1:10" ht="15">
      <c r="A41" s="216"/>
      <c r="B41" s="129" t="s">
        <v>96</v>
      </c>
      <c r="C41" s="130">
        <v>9000</v>
      </c>
      <c r="D41" s="131">
        <v>9000</v>
      </c>
      <c r="E41" s="131">
        <v>0</v>
      </c>
      <c r="F41" s="132">
        <v>-100</v>
      </c>
      <c r="G41" s="133">
        <v>9585</v>
      </c>
      <c r="H41" s="133">
        <v>9585</v>
      </c>
      <c r="I41" s="133">
        <v>0</v>
      </c>
      <c r="J41" s="134">
        <v>-100</v>
      </c>
    </row>
    <row r="42" spans="1:10" ht="15">
      <c r="A42" s="135" t="s">
        <v>161</v>
      </c>
      <c r="B42" s="136"/>
      <c r="C42" s="137">
        <v>36996</v>
      </c>
      <c r="D42" s="138">
        <v>36996</v>
      </c>
      <c r="E42" s="138">
        <v>1800</v>
      </c>
      <c r="F42" s="139">
        <v>-95.1346091469348</v>
      </c>
      <c r="G42" s="138">
        <v>49059</v>
      </c>
      <c r="H42" s="138">
        <v>49059</v>
      </c>
      <c r="I42" s="138">
        <v>2651</v>
      </c>
      <c r="J42" s="140">
        <v>-94.59630241138221</v>
      </c>
    </row>
    <row r="43" spans="1:10" ht="15">
      <c r="A43" s="217" t="s">
        <v>108</v>
      </c>
      <c r="B43" s="123" t="s">
        <v>98</v>
      </c>
      <c r="C43" s="141">
        <v>196000</v>
      </c>
      <c r="D43" s="127">
        <v>196000</v>
      </c>
      <c r="E43" s="127">
        <v>478000</v>
      </c>
      <c r="F43" s="142">
        <v>143.8775510204082</v>
      </c>
      <c r="G43" s="127">
        <v>43960</v>
      </c>
      <c r="H43" s="127">
        <v>43960</v>
      </c>
      <c r="I43" s="127">
        <v>185500</v>
      </c>
      <c r="J43" s="128">
        <v>321.97452229299364</v>
      </c>
    </row>
    <row r="44" spans="1:10" ht="15">
      <c r="A44" s="218"/>
      <c r="B44" s="129" t="s">
        <v>167</v>
      </c>
      <c r="C44" s="130">
        <v>7520</v>
      </c>
      <c r="D44" s="131">
        <v>7520</v>
      </c>
      <c r="E44" s="131">
        <v>5920</v>
      </c>
      <c r="F44" s="132">
        <v>-21.276595744680847</v>
      </c>
      <c r="G44" s="133">
        <v>8131</v>
      </c>
      <c r="H44" s="133">
        <v>8131</v>
      </c>
      <c r="I44" s="133">
        <v>10064</v>
      </c>
      <c r="J44" s="134">
        <v>23.773213626860155</v>
      </c>
    </row>
    <row r="45" spans="1:10" ht="15">
      <c r="A45" s="135" t="s">
        <v>162</v>
      </c>
      <c r="B45" s="136"/>
      <c r="C45" s="137">
        <v>203520</v>
      </c>
      <c r="D45" s="138">
        <v>203520</v>
      </c>
      <c r="E45" s="138">
        <v>483920</v>
      </c>
      <c r="F45" s="139">
        <v>137.7751572327044</v>
      </c>
      <c r="G45" s="138">
        <v>52091</v>
      </c>
      <c r="H45" s="138">
        <v>52091</v>
      </c>
      <c r="I45" s="138">
        <v>195564</v>
      </c>
      <c r="J45" s="140">
        <v>275.42761705476954</v>
      </c>
    </row>
    <row r="46" spans="1:10" ht="15">
      <c r="A46" s="214" t="s">
        <v>109</v>
      </c>
      <c r="B46" s="123" t="s">
        <v>95</v>
      </c>
      <c r="C46" s="141">
        <v>275000</v>
      </c>
      <c r="D46" s="127">
        <v>275000</v>
      </c>
      <c r="E46" s="127">
        <v>425000</v>
      </c>
      <c r="F46" s="142">
        <f>100*(E46/D46-1)</f>
        <v>54.54545454545454</v>
      </c>
      <c r="G46" s="127">
        <v>329750</v>
      </c>
      <c r="H46" s="127">
        <v>329750</v>
      </c>
      <c r="I46" s="127">
        <v>390315</v>
      </c>
      <c r="J46" s="128">
        <f>100*(I46/H46-1)</f>
        <v>18.366944655041696</v>
      </c>
    </row>
    <row r="47" spans="1:10" ht="15">
      <c r="A47" s="215"/>
      <c r="B47" s="129" t="s">
        <v>103</v>
      </c>
      <c r="C47" s="130">
        <v>138000</v>
      </c>
      <c r="D47" s="131">
        <v>138000</v>
      </c>
      <c r="E47" s="131">
        <v>100000</v>
      </c>
      <c r="F47" s="132">
        <f>100*(E47/D47-1)</f>
        <v>-27.536231884057973</v>
      </c>
      <c r="G47" s="133">
        <v>150236</v>
      </c>
      <c r="H47" s="133">
        <v>150236</v>
      </c>
      <c r="I47" s="133">
        <v>108866</v>
      </c>
      <c r="J47" s="134">
        <f>100*(I47/H47-1)</f>
        <v>-27.536675630341602</v>
      </c>
    </row>
    <row r="48" spans="1:10" ht="15">
      <c r="A48" s="216"/>
      <c r="B48" s="129" t="s">
        <v>110</v>
      </c>
      <c r="C48" s="130">
        <v>74925</v>
      </c>
      <c r="D48" s="131">
        <v>74925</v>
      </c>
      <c r="E48" s="131">
        <v>0</v>
      </c>
      <c r="F48" s="132">
        <f>100*(E48/D48-1)</f>
        <v>-100</v>
      </c>
      <c r="G48" s="133">
        <v>66010</v>
      </c>
      <c r="H48" s="133">
        <v>66010</v>
      </c>
      <c r="I48" s="133">
        <v>0</v>
      </c>
      <c r="J48" s="134">
        <f>100*(I48/H48-1)</f>
        <v>-100</v>
      </c>
    </row>
    <row r="49" spans="1:10" ht="15">
      <c r="A49" s="135" t="s">
        <v>163</v>
      </c>
      <c r="B49" s="136"/>
      <c r="C49" s="137">
        <v>487925</v>
      </c>
      <c r="D49" s="138">
        <v>487925</v>
      </c>
      <c r="E49" s="138">
        <v>525000</v>
      </c>
      <c r="F49" s="139">
        <f>100*(E49/D49-1)</f>
        <v>7.5985038684224016</v>
      </c>
      <c r="G49" s="138">
        <v>545996</v>
      </c>
      <c r="H49" s="138">
        <v>545996</v>
      </c>
      <c r="I49" s="138">
        <v>499181</v>
      </c>
      <c r="J49" s="140">
        <f>100*(I49/H49-1)</f>
        <v>-8.57423863911091</v>
      </c>
    </row>
    <row r="50" spans="1:10" ht="15">
      <c r="A50" s="143" t="s">
        <v>120</v>
      </c>
      <c r="B50" s="144"/>
      <c r="C50" s="145">
        <v>1625937</v>
      </c>
      <c r="D50" s="146">
        <v>1625937</v>
      </c>
      <c r="E50" s="146">
        <v>1578325</v>
      </c>
      <c r="F50" s="147">
        <v>-2.9282807390446197</v>
      </c>
      <c r="G50" s="148">
        <v>2989079</v>
      </c>
      <c r="H50" s="148">
        <v>2989079</v>
      </c>
      <c r="I50" s="148">
        <v>2381469</v>
      </c>
      <c r="J50" s="149">
        <v>-20.32766614733167</v>
      </c>
    </row>
    <row r="51" spans="1:10" ht="15">
      <c r="A51" s="222" t="s">
        <v>121</v>
      </c>
      <c r="B51" s="223"/>
      <c r="C51" s="223"/>
      <c r="D51" s="223"/>
      <c r="E51" s="223"/>
      <c r="F51" s="223"/>
      <c r="G51" s="223"/>
      <c r="H51" s="223"/>
      <c r="I51" s="223"/>
      <c r="J51" s="224"/>
    </row>
    <row r="53" spans="3:9" ht="15">
      <c r="C53" s="133"/>
      <c r="D53" s="133"/>
      <c r="E53" s="133"/>
      <c r="F53" s="133"/>
      <c r="G53" s="133"/>
      <c r="H53" s="133"/>
      <c r="I53" s="133"/>
    </row>
    <row r="54" spans="8:9" ht="15">
      <c r="H54" s="176">
        <f>+H50-import!H84</f>
        <v>-49097268</v>
      </c>
      <c r="I54" s="177">
        <f>+I50-import!I84</f>
        <v>-71620087</v>
      </c>
    </row>
    <row r="55" spans="8:9" ht="15">
      <c r="H55" s="178"/>
      <c r="I55" s="177">
        <f>+I54-H54</f>
        <v>-22522819</v>
      </c>
    </row>
  </sheetData>
  <sheetProtection/>
  <mergeCells count="13">
    <mergeCell ref="A4:A8"/>
    <mergeCell ref="A10:A20"/>
    <mergeCell ref="A22:A30"/>
    <mergeCell ref="A34:A38"/>
    <mergeCell ref="A40:A41"/>
    <mergeCell ref="A43:A44"/>
    <mergeCell ref="A1:J1"/>
    <mergeCell ref="A51:J51"/>
    <mergeCell ref="A2:A3"/>
    <mergeCell ref="B2:B3"/>
    <mergeCell ref="C2:F2"/>
    <mergeCell ref="G2:J2"/>
    <mergeCell ref="A46:A48"/>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3" r:id="rId1"/>
  <headerFooter>
    <oddFooter>&amp;C&amp;"Arial,Normal"&amp;10 14</oddFooter>
  </headerFooter>
  <ignoredErrors>
    <ignoredError sqref="C3 G3"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J88"/>
  <sheetViews>
    <sheetView zoomScalePageLayoutView="0" workbookViewId="0" topLeftCell="A1">
      <selection activeCell="A1" sqref="A1:J1"/>
    </sheetView>
  </sheetViews>
  <sheetFormatPr defaultColWidth="11.421875" defaultRowHeight="15"/>
  <cols>
    <col min="1" max="1" width="17.421875" style="0" customWidth="1"/>
    <col min="2" max="2" width="18.421875" style="0" customWidth="1"/>
    <col min="6" max="6" width="11.7109375" style="0" customWidth="1"/>
    <col min="10" max="10" width="11.57421875" style="0" customWidth="1"/>
  </cols>
  <sheetData>
    <row r="1" spans="1:10" ht="15">
      <c r="A1" s="219" t="s">
        <v>145</v>
      </c>
      <c r="B1" s="220"/>
      <c r="C1" s="220"/>
      <c r="D1" s="220"/>
      <c r="E1" s="220"/>
      <c r="F1" s="220"/>
      <c r="G1" s="220"/>
      <c r="H1" s="220"/>
      <c r="I1" s="220"/>
      <c r="J1" s="221"/>
    </row>
    <row r="2" spans="1:10" ht="15">
      <c r="A2" s="231" t="s">
        <v>90</v>
      </c>
      <c r="B2" s="232" t="s">
        <v>91</v>
      </c>
      <c r="C2" s="219" t="s">
        <v>92</v>
      </c>
      <c r="D2" s="220"/>
      <c r="E2" s="220"/>
      <c r="F2" s="221"/>
      <c r="G2" s="219" t="s">
        <v>122</v>
      </c>
      <c r="H2" s="220"/>
      <c r="I2" s="220"/>
      <c r="J2" s="221"/>
    </row>
    <row r="3" spans="1:10" ht="26.25">
      <c r="A3" s="228"/>
      <c r="B3" s="233"/>
      <c r="C3" s="105" t="s">
        <v>151</v>
      </c>
      <c r="D3" s="106" t="s">
        <v>184</v>
      </c>
      <c r="E3" s="106" t="s">
        <v>185</v>
      </c>
      <c r="F3" s="107" t="s">
        <v>87</v>
      </c>
      <c r="G3" s="105" t="s">
        <v>151</v>
      </c>
      <c r="H3" s="106" t="s">
        <v>184</v>
      </c>
      <c r="I3" s="106" t="s">
        <v>185</v>
      </c>
      <c r="J3" s="108" t="s">
        <v>87</v>
      </c>
    </row>
    <row r="4" spans="1:10" ht="15" customHeight="1">
      <c r="A4" s="239" t="s">
        <v>112</v>
      </c>
      <c r="B4" s="123" t="s">
        <v>125</v>
      </c>
      <c r="C4" s="124">
        <v>19726992</v>
      </c>
      <c r="D4" s="125">
        <v>19726992</v>
      </c>
      <c r="E4" s="125">
        <v>28198273</v>
      </c>
      <c r="F4" s="126">
        <v>42.94258851019963</v>
      </c>
      <c r="G4" s="127">
        <v>19196508</v>
      </c>
      <c r="H4" s="127">
        <v>19196508</v>
      </c>
      <c r="I4" s="127">
        <v>23456916</v>
      </c>
      <c r="J4" s="128">
        <v>22.19366147218025</v>
      </c>
    </row>
    <row r="5" spans="1:10" ht="15">
      <c r="A5" s="215"/>
      <c r="B5" s="129" t="s">
        <v>98</v>
      </c>
      <c r="C5" s="130">
        <v>9512098</v>
      </c>
      <c r="D5" s="131">
        <v>9512098</v>
      </c>
      <c r="E5" s="131">
        <v>9531294</v>
      </c>
      <c r="F5" s="132">
        <v>0.20180616305678356</v>
      </c>
      <c r="G5" s="133">
        <v>10837362</v>
      </c>
      <c r="H5" s="133">
        <v>10837362</v>
      </c>
      <c r="I5" s="133">
        <v>11841156</v>
      </c>
      <c r="J5" s="134">
        <v>9.262346316382164</v>
      </c>
    </row>
    <row r="6" spans="1:10" ht="15">
      <c r="A6" s="215"/>
      <c r="B6" s="129" t="s">
        <v>177</v>
      </c>
      <c r="C6" s="130">
        <v>5743993</v>
      </c>
      <c r="D6" s="131">
        <v>5743993</v>
      </c>
      <c r="E6" s="131">
        <v>10972598</v>
      </c>
      <c r="F6" s="132">
        <v>91.02735675339437</v>
      </c>
      <c r="G6" s="133">
        <v>5990284</v>
      </c>
      <c r="H6" s="133">
        <v>5990284</v>
      </c>
      <c r="I6" s="133">
        <v>9686696</v>
      </c>
      <c r="J6" s="134">
        <v>61.70679052946404</v>
      </c>
    </row>
    <row r="7" spans="1:10" ht="15">
      <c r="A7" s="215"/>
      <c r="B7" s="129" t="s">
        <v>124</v>
      </c>
      <c r="C7" s="130">
        <v>451899</v>
      </c>
      <c r="D7" s="131">
        <v>451899</v>
      </c>
      <c r="E7" s="131">
        <v>3200208</v>
      </c>
      <c r="F7" s="132">
        <v>608.1688607410063</v>
      </c>
      <c r="G7" s="133">
        <v>444695</v>
      </c>
      <c r="H7" s="133">
        <v>444695</v>
      </c>
      <c r="I7" s="133">
        <v>2529311</v>
      </c>
      <c r="J7" s="134">
        <v>468.7743284723237</v>
      </c>
    </row>
    <row r="8" spans="1:10" ht="15">
      <c r="A8" s="215"/>
      <c r="B8" s="129" t="s">
        <v>131</v>
      </c>
      <c r="C8" s="130">
        <v>247150</v>
      </c>
      <c r="D8" s="131">
        <v>247150</v>
      </c>
      <c r="E8" s="131">
        <v>2227842</v>
      </c>
      <c r="F8" s="132">
        <v>801.4129071414121</v>
      </c>
      <c r="G8" s="133">
        <v>200856</v>
      </c>
      <c r="H8" s="133">
        <v>200856</v>
      </c>
      <c r="I8" s="133">
        <v>1883459</v>
      </c>
      <c r="J8" s="134">
        <v>837.7160751981519</v>
      </c>
    </row>
    <row r="9" spans="1:10" ht="15">
      <c r="A9" s="215"/>
      <c r="B9" s="129" t="s">
        <v>123</v>
      </c>
      <c r="C9" s="130">
        <v>77580</v>
      </c>
      <c r="D9" s="131">
        <v>77580</v>
      </c>
      <c r="E9" s="131">
        <v>34763</v>
      </c>
      <c r="F9" s="132">
        <v>-55.19077081722094</v>
      </c>
      <c r="G9" s="133">
        <v>132273</v>
      </c>
      <c r="H9" s="133">
        <v>132273</v>
      </c>
      <c r="I9" s="133">
        <v>93711</v>
      </c>
      <c r="J9" s="134">
        <v>-29.15334195187227</v>
      </c>
    </row>
    <row r="10" spans="1:10" ht="15">
      <c r="A10" s="215"/>
      <c r="B10" s="129" t="s">
        <v>134</v>
      </c>
      <c r="C10" s="130">
        <v>22020</v>
      </c>
      <c r="D10" s="131">
        <v>22020</v>
      </c>
      <c r="E10" s="131">
        <v>0</v>
      </c>
      <c r="F10" s="132">
        <v>-100</v>
      </c>
      <c r="G10" s="133">
        <v>22954</v>
      </c>
      <c r="H10" s="133">
        <v>22954</v>
      </c>
      <c r="I10" s="133">
        <v>0</v>
      </c>
      <c r="J10" s="134">
        <v>-100</v>
      </c>
    </row>
    <row r="11" spans="1:10" ht="15">
      <c r="A11" s="215"/>
      <c r="B11" s="129" t="s">
        <v>96</v>
      </c>
      <c r="C11" s="130">
        <v>1216</v>
      </c>
      <c r="D11" s="131">
        <v>1216</v>
      </c>
      <c r="E11" s="131">
        <v>21854</v>
      </c>
      <c r="F11" s="132">
        <v>1697.2039473684208</v>
      </c>
      <c r="G11" s="133">
        <v>2413</v>
      </c>
      <c r="H11" s="133">
        <v>2413</v>
      </c>
      <c r="I11" s="133">
        <v>40043</v>
      </c>
      <c r="J11" s="134">
        <v>1559.4695399917114</v>
      </c>
    </row>
    <row r="12" spans="1:10" ht="15">
      <c r="A12" s="215"/>
      <c r="B12" s="129" t="s">
        <v>164</v>
      </c>
      <c r="C12" s="130">
        <v>0</v>
      </c>
      <c r="D12" s="131">
        <v>0</v>
      </c>
      <c r="E12" s="131">
        <v>425</v>
      </c>
      <c r="F12" s="132" t="s">
        <v>100</v>
      </c>
      <c r="G12" s="133">
        <v>0</v>
      </c>
      <c r="H12" s="133">
        <v>0</v>
      </c>
      <c r="I12" s="133">
        <v>2323</v>
      </c>
      <c r="J12" s="134" t="s">
        <v>100</v>
      </c>
    </row>
    <row r="13" spans="1:10" ht="15">
      <c r="A13" s="216"/>
      <c r="B13" s="129" t="s">
        <v>129</v>
      </c>
      <c r="C13" s="130">
        <v>0</v>
      </c>
      <c r="D13" s="131">
        <v>0</v>
      </c>
      <c r="E13" s="131">
        <v>1256</v>
      </c>
      <c r="F13" s="132" t="s">
        <v>100</v>
      </c>
      <c r="G13" s="133">
        <v>0</v>
      </c>
      <c r="H13" s="133">
        <v>0</v>
      </c>
      <c r="I13" s="133">
        <v>1024</v>
      </c>
      <c r="J13" s="134" t="s">
        <v>100</v>
      </c>
    </row>
    <row r="14" spans="1:10" ht="15" customHeight="1">
      <c r="A14" s="135" t="s">
        <v>156</v>
      </c>
      <c r="B14" s="136"/>
      <c r="C14" s="137">
        <v>35782948</v>
      </c>
      <c r="D14" s="138">
        <v>35782948</v>
      </c>
      <c r="E14" s="138">
        <v>54188513</v>
      </c>
      <c r="F14" s="139">
        <v>51.43669269507922</v>
      </c>
      <c r="G14" s="138">
        <v>36827345</v>
      </c>
      <c r="H14" s="138">
        <v>36827345</v>
      </c>
      <c r="I14" s="138">
        <v>49534639</v>
      </c>
      <c r="J14" s="140">
        <v>34.50505052699291</v>
      </c>
    </row>
    <row r="15" spans="1:10" ht="15" customHeight="1">
      <c r="A15" s="214" t="s">
        <v>116</v>
      </c>
      <c r="B15" s="123" t="s">
        <v>127</v>
      </c>
      <c r="C15" s="141">
        <v>844248</v>
      </c>
      <c r="D15" s="127">
        <v>844248</v>
      </c>
      <c r="E15" s="127">
        <v>1644046</v>
      </c>
      <c r="F15" s="142">
        <v>94.73495939581736</v>
      </c>
      <c r="G15" s="127">
        <v>3791669</v>
      </c>
      <c r="H15" s="127">
        <v>3791669</v>
      </c>
      <c r="I15" s="127">
        <v>7745814</v>
      </c>
      <c r="J15" s="128">
        <v>104.28507868170982</v>
      </c>
    </row>
    <row r="16" spans="1:10" ht="15">
      <c r="A16" s="215"/>
      <c r="B16" s="129" t="s">
        <v>123</v>
      </c>
      <c r="C16" s="130">
        <v>467682</v>
      </c>
      <c r="D16" s="131">
        <v>467682</v>
      </c>
      <c r="E16" s="131">
        <v>474334</v>
      </c>
      <c r="F16" s="132">
        <v>1.4223339790712552</v>
      </c>
      <c r="G16" s="133">
        <v>3222558</v>
      </c>
      <c r="H16" s="133">
        <v>3222558</v>
      </c>
      <c r="I16" s="133">
        <v>3351719</v>
      </c>
      <c r="J16" s="134">
        <v>4.008027163514205</v>
      </c>
    </row>
    <row r="17" spans="1:10" ht="15">
      <c r="A17" s="215"/>
      <c r="B17" s="129" t="s">
        <v>105</v>
      </c>
      <c r="C17" s="130">
        <v>133326</v>
      </c>
      <c r="D17" s="131">
        <v>133326</v>
      </c>
      <c r="E17" s="131">
        <v>213531</v>
      </c>
      <c r="F17" s="132">
        <v>60.157058638225095</v>
      </c>
      <c r="G17" s="133">
        <v>786465</v>
      </c>
      <c r="H17" s="133">
        <v>786465</v>
      </c>
      <c r="I17" s="133">
        <v>1242577</v>
      </c>
      <c r="J17" s="134">
        <v>57.995206398250396</v>
      </c>
    </row>
    <row r="18" spans="1:10" ht="15">
      <c r="A18" s="215"/>
      <c r="B18" s="129" t="s">
        <v>177</v>
      </c>
      <c r="C18" s="130">
        <v>362880</v>
      </c>
      <c r="D18" s="131">
        <v>362880</v>
      </c>
      <c r="E18" s="131">
        <v>313224</v>
      </c>
      <c r="F18" s="132">
        <v>-13.683862433862437</v>
      </c>
      <c r="G18" s="133">
        <v>442902</v>
      </c>
      <c r="H18" s="133">
        <v>442902</v>
      </c>
      <c r="I18" s="133">
        <v>338011</v>
      </c>
      <c r="J18" s="134">
        <v>-23.682665691281592</v>
      </c>
    </row>
    <row r="19" spans="1:10" ht="15">
      <c r="A19" s="215"/>
      <c r="B19" s="129" t="s">
        <v>135</v>
      </c>
      <c r="C19" s="130">
        <v>12305</v>
      </c>
      <c r="D19" s="131">
        <v>12305</v>
      </c>
      <c r="E19" s="131">
        <v>2</v>
      </c>
      <c r="F19" s="132">
        <v>-99.98374644453475</v>
      </c>
      <c r="G19" s="133">
        <v>57968</v>
      </c>
      <c r="H19" s="133">
        <v>57968</v>
      </c>
      <c r="I19" s="133">
        <v>45</v>
      </c>
      <c r="J19" s="134">
        <v>-99.92237096329009</v>
      </c>
    </row>
    <row r="20" spans="1:10" ht="15">
      <c r="A20" s="215"/>
      <c r="B20" s="129" t="s">
        <v>96</v>
      </c>
      <c r="C20" s="130">
        <v>7878</v>
      </c>
      <c r="D20" s="131">
        <v>7878</v>
      </c>
      <c r="E20" s="131">
        <v>43545</v>
      </c>
      <c r="F20" s="132">
        <v>452.7418126428027</v>
      </c>
      <c r="G20" s="133">
        <v>56424</v>
      </c>
      <c r="H20" s="133">
        <v>56424</v>
      </c>
      <c r="I20" s="133">
        <v>288209</v>
      </c>
      <c r="J20" s="134">
        <v>410.7915071600737</v>
      </c>
    </row>
    <row r="21" spans="1:10" ht="15">
      <c r="A21" s="215"/>
      <c r="B21" s="129" t="s">
        <v>149</v>
      </c>
      <c r="C21" s="130">
        <v>1000</v>
      </c>
      <c r="D21" s="131">
        <v>1000</v>
      </c>
      <c r="E21" s="131">
        <v>0</v>
      </c>
      <c r="F21" s="132">
        <v>-100</v>
      </c>
      <c r="G21" s="133">
        <v>6715</v>
      </c>
      <c r="H21" s="133">
        <v>6715</v>
      </c>
      <c r="I21" s="133">
        <v>0</v>
      </c>
      <c r="J21" s="134">
        <v>-100</v>
      </c>
    </row>
    <row r="22" spans="1:10" ht="15">
      <c r="A22" s="215"/>
      <c r="B22" s="129" t="s">
        <v>136</v>
      </c>
      <c r="C22" s="130">
        <v>339</v>
      </c>
      <c r="D22" s="131">
        <v>339</v>
      </c>
      <c r="E22" s="131">
        <v>717</v>
      </c>
      <c r="F22" s="132">
        <v>111.50442477876106</v>
      </c>
      <c r="G22" s="133">
        <v>6666</v>
      </c>
      <c r="H22" s="133">
        <v>6666</v>
      </c>
      <c r="I22" s="133">
        <v>16149</v>
      </c>
      <c r="J22" s="134">
        <v>142.2592259225923</v>
      </c>
    </row>
    <row r="23" spans="1:10" ht="15">
      <c r="A23" s="215"/>
      <c r="B23" s="129" t="s">
        <v>124</v>
      </c>
      <c r="C23" s="130">
        <v>248</v>
      </c>
      <c r="D23" s="131">
        <v>248</v>
      </c>
      <c r="E23" s="131">
        <v>21266</v>
      </c>
      <c r="F23" s="132">
        <v>8475</v>
      </c>
      <c r="G23" s="133">
        <v>2050</v>
      </c>
      <c r="H23" s="133">
        <v>2050</v>
      </c>
      <c r="I23" s="133">
        <v>31892</v>
      </c>
      <c r="J23" s="134">
        <v>1455.7073170731708</v>
      </c>
    </row>
    <row r="24" spans="1:10" ht="15">
      <c r="A24" s="215"/>
      <c r="B24" s="129" t="s">
        <v>98</v>
      </c>
      <c r="C24" s="130">
        <v>1</v>
      </c>
      <c r="D24" s="131">
        <v>1</v>
      </c>
      <c r="E24" s="131">
        <v>0</v>
      </c>
      <c r="F24" s="132">
        <v>-100</v>
      </c>
      <c r="G24" s="133">
        <v>139</v>
      </c>
      <c r="H24" s="133">
        <v>139</v>
      </c>
      <c r="I24" s="133">
        <v>0</v>
      </c>
      <c r="J24" s="134">
        <v>-100</v>
      </c>
    </row>
    <row r="25" spans="1:10" ht="15">
      <c r="A25" s="215"/>
      <c r="B25" s="129" t="s">
        <v>95</v>
      </c>
      <c r="C25" s="130">
        <v>2</v>
      </c>
      <c r="D25" s="131">
        <v>2</v>
      </c>
      <c r="E25" s="131">
        <v>0</v>
      </c>
      <c r="F25" s="132">
        <v>-100</v>
      </c>
      <c r="G25" s="133">
        <v>17</v>
      </c>
      <c r="H25" s="133">
        <v>17</v>
      </c>
      <c r="I25" s="133">
        <v>0</v>
      </c>
      <c r="J25" s="134">
        <v>-100</v>
      </c>
    </row>
    <row r="26" spans="1:10" ht="15">
      <c r="A26" s="215"/>
      <c r="B26" s="129" t="s">
        <v>169</v>
      </c>
      <c r="C26" s="130">
        <v>0</v>
      </c>
      <c r="D26" s="131">
        <v>0</v>
      </c>
      <c r="E26" s="131">
        <v>10</v>
      </c>
      <c r="F26" s="132" t="s">
        <v>100</v>
      </c>
      <c r="G26" s="133">
        <v>0</v>
      </c>
      <c r="H26" s="133">
        <v>0</v>
      </c>
      <c r="I26" s="133">
        <v>193</v>
      </c>
      <c r="J26" s="134" t="s">
        <v>100</v>
      </c>
    </row>
    <row r="27" spans="1:10" ht="15">
      <c r="A27" s="215"/>
      <c r="B27" s="129" t="s">
        <v>129</v>
      </c>
      <c r="C27" s="130">
        <v>0</v>
      </c>
      <c r="D27" s="131">
        <v>0</v>
      </c>
      <c r="E27" s="131">
        <v>1130</v>
      </c>
      <c r="F27" s="132" t="s">
        <v>100</v>
      </c>
      <c r="G27" s="133">
        <v>0</v>
      </c>
      <c r="H27" s="133">
        <v>0</v>
      </c>
      <c r="I27" s="133">
        <v>6382</v>
      </c>
      <c r="J27" s="134" t="s">
        <v>100</v>
      </c>
    </row>
    <row r="28" spans="1:10" ht="15">
      <c r="A28" s="215"/>
      <c r="B28" s="129" t="s">
        <v>133</v>
      </c>
      <c r="C28" s="130">
        <v>0</v>
      </c>
      <c r="D28" s="131">
        <v>0</v>
      </c>
      <c r="E28" s="131">
        <v>12</v>
      </c>
      <c r="F28" s="132" t="s">
        <v>100</v>
      </c>
      <c r="G28" s="133">
        <v>0</v>
      </c>
      <c r="H28" s="133">
        <v>0</v>
      </c>
      <c r="I28" s="133">
        <v>26</v>
      </c>
      <c r="J28" s="134" t="s">
        <v>100</v>
      </c>
    </row>
    <row r="29" spans="1:10" ht="15">
      <c r="A29" s="215"/>
      <c r="B29" s="129" t="s">
        <v>178</v>
      </c>
      <c r="C29" s="130">
        <v>0</v>
      </c>
      <c r="D29" s="131">
        <v>0</v>
      </c>
      <c r="E29" s="131">
        <v>10</v>
      </c>
      <c r="F29" s="132" t="s">
        <v>100</v>
      </c>
      <c r="G29" s="133">
        <v>0</v>
      </c>
      <c r="H29" s="133">
        <v>0</v>
      </c>
      <c r="I29" s="133">
        <v>122</v>
      </c>
      <c r="J29" s="134" t="s">
        <v>100</v>
      </c>
    </row>
    <row r="30" spans="1:10" ht="15">
      <c r="A30" s="216"/>
      <c r="B30" s="129" t="s">
        <v>134</v>
      </c>
      <c r="C30" s="130">
        <v>0</v>
      </c>
      <c r="D30" s="131">
        <v>0</v>
      </c>
      <c r="E30" s="131">
        <v>4380</v>
      </c>
      <c r="F30" s="132" t="s">
        <v>100</v>
      </c>
      <c r="G30" s="133">
        <v>0</v>
      </c>
      <c r="H30" s="133">
        <v>0</v>
      </c>
      <c r="I30" s="133">
        <v>9243</v>
      </c>
      <c r="J30" s="134" t="s">
        <v>100</v>
      </c>
    </row>
    <row r="31" spans="1:10" ht="15">
      <c r="A31" s="135" t="s">
        <v>157</v>
      </c>
      <c r="B31" s="136"/>
      <c r="C31" s="137">
        <v>1829909</v>
      </c>
      <c r="D31" s="138">
        <v>1829909</v>
      </c>
      <c r="E31" s="138">
        <v>2716207</v>
      </c>
      <c r="F31" s="139">
        <v>48.433993165780365</v>
      </c>
      <c r="G31" s="138">
        <v>8373573</v>
      </c>
      <c r="H31" s="138">
        <v>8373573</v>
      </c>
      <c r="I31" s="138">
        <v>13030382</v>
      </c>
      <c r="J31" s="140">
        <v>55.61316537158032</v>
      </c>
    </row>
    <row r="32" spans="1:10" ht="15">
      <c r="A32" s="214" t="s">
        <v>94</v>
      </c>
      <c r="B32" s="123" t="s">
        <v>123</v>
      </c>
      <c r="C32" s="141">
        <v>1539332</v>
      </c>
      <c r="D32" s="127">
        <v>1539332</v>
      </c>
      <c r="E32" s="127">
        <v>1228816</v>
      </c>
      <c r="F32" s="142">
        <v>-20.17212661076363</v>
      </c>
      <c r="G32" s="127">
        <v>2767819</v>
      </c>
      <c r="H32" s="127">
        <v>2767819</v>
      </c>
      <c r="I32" s="127">
        <v>2269325</v>
      </c>
      <c r="J32" s="128">
        <v>-18.01035400074933</v>
      </c>
    </row>
    <row r="33" spans="1:10" ht="15">
      <c r="A33" s="215"/>
      <c r="B33" s="129" t="s">
        <v>98</v>
      </c>
      <c r="C33" s="130">
        <v>703808</v>
      </c>
      <c r="D33" s="131">
        <v>703808</v>
      </c>
      <c r="E33" s="131">
        <v>128360</v>
      </c>
      <c r="F33" s="132">
        <v>-81.76207147403838</v>
      </c>
      <c r="G33" s="133">
        <v>1247334</v>
      </c>
      <c r="H33" s="133">
        <v>1247334</v>
      </c>
      <c r="I33" s="133">
        <v>271961</v>
      </c>
      <c r="J33" s="134">
        <v>-78.19661774632938</v>
      </c>
    </row>
    <row r="34" spans="1:10" ht="15">
      <c r="A34" s="215"/>
      <c r="B34" s="129" t="s">
        <v>124</v>
      </c>
      <c r="C34" s="130">
        <v>350197</v>
      </c>
      <c r="D34" s="131">
        <v>350197</v>
      </c>
      <c r="E34" s="131">
        <v>1408602</v>
      </c>
      <c r="F34" s="132">
        <v>302.2313155166949</v>
      </c>
      <c r="G34" s="133">
        <v>597290</v>
      </c>
      <c r="H34" s="133">
        <v>597290</v>
      </c>
      <c r="I34" s="133">
        <v>2244454</v>
      </c>
      <c r="J34" s="134">
        <v>275.7729076328082</v>
      </c>
    </row>
    <row r="35" spans="1:10" ht="15">
      <c r="A35" s="215"/>
      <c r="B35" s="129" t="s">
        <v>125</v>
      </c>
      <c r="C35" s="130">
        <v>185251</v>
      </c>
      <c r="D35" s="131">
        <v>185251</v>
      </c>
      <c r="E35" s="131">
        <v>718596</v>
      </c>
      <c r="F35" s="132">
        <v>287.90397892588976</v>
      </c>
      <c r="G35" s="133">
        <v>292653</v>
      </c>
      <c r="H35" s="133">
        <v>292653</v>
      </c>
      <c r="I35" s="133">
        <v>1200017</v>
      </c>
      <c r="J35" s="134">
        <v>310.04773571431014</v>
      </c>
    </row>
    <row r="36" spans="1:10" ht="15">
      <c r="A36" s="215"/>
      <c r="B36" s="129" t="s">
        <v>126</v>
      </c>
      <c r="C36" s="130">
        <v>100000</v>
      </c>
      <c r="D36" s="131">
        <v>100000</v>
      </c>
      <c r="E36" s="131">
        <v>0</v>
      </c>
      <c r="F36" s="132">
        <v>-100</v>
      </c>
      <c r="G36" s="133">
        <v>165550</v>
      </c>
      <c r="H36" s="133">
        <v>165550</v>
      </c>
      <c r="I36" s="133">
        <v>0</v>
      </c>
      <c r="J36" s="134">
        <v>-100</v>
      </c>
    </row>
    <row r="37" spans="1:10" ht="15">
      <c r="A37" s="215"/>
      <c r="B37" s="129" t="s">
        <v>177</v>
      </c>
      <c r="C37" s="130">
        <v>95645</v>
      </c>
      <c r="D37" s="131">
        <v>95645</v>
      </c>
      <c r="E37" s="131">
        <v>2092952</v>
      </c>
      <c r="F37" s="132">
        <v>2088.250300590726</v>
      </c>
      <c r="G37" s="133">
        <v>156427</v>
      </c>
      <c r="H37" s="133">
        <v>156427</v>
      </c>
      <c r="I37" s="133">
        <v>3127714</v>
      </c>
      <c r="J37" s="134">
        <v>1899.4719581657896</v>
      </c>
    </row>
    <row r="38" spans="1:10" ht="15">
      <c r="A38" s="215"/>
      <c r="B38" s="129" t="s">
        <v>105</v>
      </c>
      <c r="C38" s="130">
        <v>22226</v>
      </c>
      <c r="D38" s="131">
        <v>22226</v>
      </c>
      <c r="E38" s="131">
        <v>0</v>
      </c>
      <c r="F38" s="132">
        <v>-100</v>
      </c>
      <c r="G38" s="133">
        <v>37230</v>
      </c>
      <c r="H38" s="133">
        <v>37230</v>
      </c>
      <c r="I38" s="133">
        <v>0</v>
      </c>
      <c r="J38" s="134">
        <v>-100</v>
      </c>
    </row>
    <row r="39" spans="1:10" ht="15">
      <c r="A39" s="215"/>
      <c r="B39" s="129" t="s">
        <v>127</v>
      </c>
      <c r="C39" s="130">
        <v>2010</v>
      </c>
      <c r="D39" s="131">
        <v>2010</v>
      </c>
      <c r="E39" s="131">
        <v>0</v>
      </c>
      <c r="F39" s="132">
        <v>-100</v>
      </c>
      <c r="G39" s="133">
        <v>4429</v>
      </c>
      <c r="H39" s="133">
        <v>4429</v>
      </c>
      <c r="I39" s="133">
        <v>0</v>
      </c>
      <c r="J39" s="134">
        <v>-100</v>
      </c>
    </row>
    <row r="40" spans="1:10" ht="15" customHeight="1">
      <c r="A40" s="215"/>
      <c r="B40" s="129" t="s">
        <v>128</v>
      </c>
      <c r="C40" s="130">
        <v>400</v>
      </c>
      <c r="D40" s="131">
        <v>400</v>
      </c>
      <c r="E40" s="131">
        <v>0</v>
      </c>
      <c r="F40" s="132">
        <v>-100</v>
      </c>
      <c r="G40" s="133">
        <v>807</v>
      </c>
      <c r="H40" s="133">
        <v>807</v>
      </c>
      <c r="I40" s="133">
        <v>0</v>
      </c>
      <c r="J40" s="134">
        <v>-100</v>
      </c>
    </row>
    <row r="41" spans="1:10" ht="15">
      <c r="A41" s="215"/>
      <c r="B41" s="129" t="s">
        <v>96</v>
      </c>
      <c r="C41" s="130">
        <v>5</v>
      </c>
      <c r="D41" s="131">
        <v>5</v>
      </c>
      <c r="E41" s="131">
        <v>0</v>
      </c>
      <c r="F41" s="132">
        <v>-100</v>
      </c>
      <c r="G41" s="133">
        <v>81</v>
      </c>
      <c r="H41" s="133">
        <v>81</v>
      </c>
      <c r="I41" s="133">
        <v>0</v>
      </c>
      <c r="J41" s="134">
        <v>-100</v>
      </c>
    </row>
    <row r="42" spans="1:10" ht="15">
      <c r="A42" s="215"/>
      <c r="B42" s="129" t="s">
        <v>129</v>
      </c>
      <c r="C42" s="130">
        <v>0</v>
      </c>
      <c r="D42" s="131">
        <v>0</v>
      </c>
      <c r="E42" s="131">
        <v>20000</v>
      </c>
      <c r="F42" s="132" t="s">
        <v>100</v>
      </c>
      <c r="G42" s="133">
        <v>63</v>
      </c>
      <c r="H42" s="133">
        <v>63</v>
      </c>
      <c r="I42" s="133">
        <v>46922</v>
      </c>
      <c r="J42" s="134">
        <v>74379.36507936509</v>
      </c>
    </row>
    <row r="43" spans="1:10" ht="15">
      <c r="A43" s="215"/>
      <c r="B43" s="129" t="s">
        <v>130</v>
      </c>
      <c r="C43" s="130">
        <v>1</v>
      </c>
      <c r="D43" s="131">
        <v>1</v>
      </c>
      <c r="E43" s="131">
        <v>481021</v>
      </c>
      <c r="F43" s="132">
        <v>48102000</v>
      </c>
      <c r="G43" s="133">
        <v>30</v>
      </c>
      <c r="H43" s="133">
        <v>30</v>
      </c>
      <c r="I43" s="133">
        <v>678687</v>
      </c>
      <c r="J43" s="134">
        <v>2262190</v>
      </c>
    </row>
    <row r="44" spans="1:10" ht="15">
      <c r="A44" s="215"/>
      <c r="B44" s="129" t="s">
        <v>176</v>
      </c>
      <c r="C44" s="130">
        <v>0</v>
      </c>
      <c r="D44" s="131">
        <v>0</v>
      </c>
      <c r="E44" s="131">
        <v>18768</v>
      </c>
      <c r="F44" s="132" t="s">
        <v>100</v>
      </c>
      <c r="G44" s="133">
        <v>0</v>
      </c>
      <c r="H44" s="133">
        <v>0</v>
      </c>
      <c r="I44" s="133">
        <v>81303</v>
      </c>
      <c r="J44" s="134" t="s">
        <v>100</v>
      </c>
    </row>
    <row r="45" spans="1:10" ht="15">
      <c r="A45" s="216"/>
      <c r="B45" s="129" t="s">
        <v>132</v>
      </c>
      <c r="C45" s="130">
        <v>0</v>
      </c>
      <c r="D45" s="131">
        <v>0</v>
      </c>
      <c r="E45" s="131">
        <v>10302</v>
      </c>
      <c r="F45" s="132" t="s">
        <v>100</v>
      </c>
      <c r="G45" s="133">
        <v>0</v>
      </c>
      <c r="H45" s="133">
        <v>0</v>
      </c>
      <c r="I45" s="133">
        <v>14262</v>
      </c>
      <c r="J45" s="134" t="s">
        <v>100</v>
      </c>
    </row>
    <row r="46" spans="1:10" ht="15">
      <c r="A46" s="135" t="s">
        <v>158</v>
      </c>
      <c r="B46" s="136"/>
      <c r="C46" s="137">
        <v>2998875</v>
      </c>
      <c r="D46" s="138">
        <v>2998875</v>
      </c>
      <c r="E46" s="138">
        <v>6107417</v>
      </c>
      <c r="F46" s="139">
        <v>103.65693801842357</v>
      </c>
      <c r="G46" s="138">
        <v>5269713</v>
      </c>
      <c r="H46" s="138">
        <v>5269713</v>
      </c>
      <c r="I46" s="138">
        <v>9934645</v>
      </c>
      <c r="J46" s="140">
        <v>88.52345469288365</v>
      </c>
    </row>
    <row r="47" spans="1:10" ht="15">
      <c r="A47" s="214" t="s">
        <v>104</v>
      </c>
      <c r="B47" s="123" t="s">
        <v>124</v>
      </c>
      <c r="C47" s="141">
        <v>293524</v>
      </c>
      <c r="D47" s="127">
        <v>293524</v>
      </c>
      <c r="E47" s="127">
        <v>498980</v>
      </c>
      <c r="F47" s="142">
        <v>69.99632057344544</v>
      </c>
      <c r="G47" s="127">
        <v>352305</v>
      </c>
      <c r="H47" s="127">
        <v>352305</v>
      </c>
      <c r="I47" s="127">
        <v>360451</v>
      </c>
      <c r="J47" s="128">
        <v>2.312201075772413</v>
      </c>
    </row>
    <row r="48" spans="1:10" ht="15">
      <c r="A48" s="215"/>
      <c r="B48" s="129" t="s">
        <v>132</v>
      </c>
      <c r="C48" s="130">
        <v>231000</v>
      </c>
      <c r="D48" s="131">
        <v>231000</v>
      </c>
      <c r="E48" s="131">
        <v>330000</v>
      </c>
      <c r="F48" s="132">
        <v>42.85714285714286</v>
      </c>
      <c r="G48" s="133">
        <v>267659</v>
      </c>
      <c r="H48" s="133">
        <v>267659</v>
      </c>
      <c r="I48" s="133">
        <v>302267</v>
      </c>
      <c r="J48" s="134">
        <v>12.9298846666841</v>
      </c>
    </row>
    <row r="49" spans="1:10" ht="15">
      <c r="A49" s="215"/>
      <c r="B49" s="129" t="s">
        <v>177</v>
      </c>
      <c r="C49" s="130">
        <v>220001</v>
      </c>
      <c r="D49" s="131">
        <v>220001</v>
      </c>
      <c r="E49" s="131">
        <v>122525</v>
      </c>
      <c r="F49" s="132">
        <v>-44.30707133149395</v>
      </c>
      <c r="G49" s="133">
        <v>242264</v>
      </c>
      <c r="H49" s="133">
        <v>242264</v>
      </c>
      <c r="I49" s="133">
        <v>110449</v>
      </c>
      <c r="J49" s="134">
        <v>-54.40965228015718</v>
      </c>
    </row>
    <row r="50" spans="1:10" ht="15">
      <c r="A50" s="215"/>
      <c r="B50" s="129" t="s">
        <v>130</v>
      </c>
      <c r="C50" s="130">
        <v>126000</v>
      </c>
      <c r="D50" s="131">
        <v>126000</v>
      </c>
      <c r="E50" s="131">
        <v>147000</v>
      </c>
      <c r="F50" s="132">
        <v>16.666666666666675</v>
      </c>
      <c r="G50" s="133">
        <v>146858</v>
      </c>
      <c r="H50" s="133">
        <v>146858</v>
      </c>
      <c r="I50" s="133">
        <v>117134</v>
      </c>
      <c r="J50" s="134">
        <v>-20.239959688951238</v>
      </c>
    </row>
    <row r="51" spans="1:10" ht="15">
      <c r="A51" s="215"/>
      <c r="B51" s="129" t="s">
        <v>131</v>
      </c>
      <c r="C51" s="130">
        <v>82000</v>
      </c>
      <c r="D51" s="131">
        <v>82000</v>
      </c>
      <c r="E51" s="131">
        <v>59500</v>
      </c>
      <c r="F51" s="132">
        <v>-27.439024390243905</v>
      </c>
      <c r="G51" s="133">
        <v>79494</v>
      </c>
      <c r="H51" s="133">
        <v>79494</v>
      </c>
      <c r="I51" s="133">
        <v>85540</v>
      </c>
      <c r="J51" s="134">
        <v>7.605605454499709</v>
      </c>
    </row>
    <row r="52" spans="1:10" ht="15">
      <c r="A52" s="215"/>
      <c r="B52" s="129" t="s">
        <v>95</v>
      </c>
      <c r="C52" s="130">
        <v>3000</v>
      </c>
      <c r="D52" s="131">
        <v>3000</v>
      </c>
      <c r="E52" s="131">
        <v>0</v>
      </c>
      <c r="F52" s="132">
        <v>-100</v>
      </c>
      <c r="G52" s="133">
        <v>3425</v>
      </c>
      <c r="H52" s="133">
        <v>3425</v>
      </c>
      <c r="I52" s="133">
        <v>0</v>
      </c>
      <c r="J52" s="134">
        <v>-100</v>
      </c>
    </row>
    <row r="53" spans="1:10" ht="15">
      <c r="A53" s="215"/>
      <c r="B53" s="129" t="s">
        <v>133</v>
      </c>
      <c r="C53" s="130">
        <v>125</v>
      </c>
      <c r="D53" s="131">
        <v>125</v>
      </c>
      <c r="E53" s="131">
        <v>0</v>
      </c>
      <c r="F53" s="132">
        <v>-100</v>
      </c>
      <c r="G53" s="133">
        <v>237</v>
      </c>
      <c r="H53" s="133">
        <v>237</v>
      </c>
      <c r="I53" s="133">
        <v>0</v>
      </c>
      <c r="J53" s="134">
        <v>-100</v>
      </c>
    </row>
    <row r="54" spans="1:10" ht="15">
      <c r="A54" s="215"/>
      <c r="B54" s="129" t="s">
        <v>181</v>
      </c>
      <c r="C54" s="130">
        <v>1</v>
      </c>
      <c r="D54" s="131">
        <v>1</v>
      </c>
      <c r="E54" s="131">
        <v>0</v>
      </c>
      <c r="F54" s="132">
        <v>-100</v>
      </c>
      <c r="G54" s="133">
        <v>151</v>
      </c>
      <c r="H54" s="133">
        <v>151</v>
      </c>
      <c r="I54" s="133">
        <v>68</v>
      </c>
      <c r="J54" s="134">
        <v>-54.96688741721854</v>
      </c>
    </row>
    <row r="55" spans="1:10" ht="15">
      <c r="A55" s="215"/>
      <c r="B55" s="129" t="s">
        <v>123</v>
      </c>
      <c r="C55" s="130">
        <v>60</v>
      </c>
      <c r="D55" s="131">
        <v>60</v>
      </c>
      <c r="E55" s="131">
        <v>1134</v>
      </c>
      <c r="F55" s="132">
        <v>1789.9999999999998</v>
      </c>
      <c r="G55" s="133">
        <v>139</v>
      </c>
      <c r="H55" s="133">
        <v>139</v>
      </c>
      <c r="I55" s="133">
        <v>3516</v>
      </c>
      <c r="J55" s="134">
        <v>2429.4964028776976</v>
      </c>
    </row>
    <row r="56" spans="1:10" ht="15">
      <c r="A56" s="216"/>
      <c r="B56" s="129" t="s">
        <v>152</v>
      </c>
      <c r="C56" s="130">
        <v>0</v>
      </c>
      <c r="D56" s="131">
        <v>0</v>
      </c>
      <c r="E56" s="131">
        <v>59750</v>
      </c>
      <c r="F56" s="132" t="s">
        <v>100</v>
      </c>
      <c r="G56" s="133">
        <v>0</v>
      </c>
      <c r="H56" s="133">
        <v>0</v>
      </c>
      <c r="I56" s="133">
        <v>63139</v>
      </c>
      <c r="J56" s="134" t="s">
        <v>100</v>
      </c>
    </row>
    <row r="57" spans="1:10" ht="15">
      <c r="A57" s="135" t="s">
        <v>159</v>
      </c>
      <c r="B57" s="136"/>
      <c r="C57" s="137">
        <v>955711</v>
      </c>
      <c r="D57" s="138">
        <v>955711</v>
      </c>
      <c r="E57" s="138">
        <v>1218889</v>
      </c>
      <c r="F57" s="139">
        <v>27.537404089730046</v>
      </c>
      <c r="G57" s="138">
        <v>1092532</v>
      </c>
      <c r="H57" s="138">
        <v>1092532</v>
      </c>
      <c r="I57" s="138">
        <v>1042564</v>
      </c>
      <c r="J57" s="140">
        <v>-4.573596013663672</v>
      </c>
    </row>
    <row r="58" spans="1:10" ht="15">
      <c r="A58" s="214" t="s">
        <v>106</v>
      </c>
      <c r="B58" s="123" t="s">
        <v>129</v>
      </c>
      <c r="C58" s="141">
        <v>20134</v>
      </c>
      <c r="D58" s="127">
        <v>20134</v>
      </c>
      <c r="E58" s="127">
        <v>40</v>
      </c>
      <c r="F58" s="142">
        <v>-99.80133108175227</v>
      </c>
      <c r="G58" s="127">
        <v>49388</v>
      </c>
      <c r="H58" s="127">
        <v>49388</v>
      </c>
      <c r="I58" s="127">
        <v>40</v>
      </c>
      <c r="J58" s="128">
        <v>-99.91900866607273</v>
      </c>
    </row>
    <row r="59" spans="1:10" ht="15">
      <c r="A59" s="215"/>
      <c r="B59" s="129" t="s">
        <v>130</v>
      </c>
      <c r="C59" s="130">
        <v>21000</v>
      </c>
      <c r="D59" s="131">
        <v>21000</v>
      </c>
      <c r="E59" s="131">
        <v>21000</v>
      </c>
      <c r="F59" s="132">
        <v>0</v>
      </c>
      <c r="G59" s="133">
        <v>26332</v>
      </c>
      <c r="H59" s="133">
        <v>26332</v>
      </c>
      <c r="I59" s="133">
        <v>18959</v>
      </c>
      <c r="J59" s="134">
        <v>-28.000151906425643</v>
      </c>
    </row>
    <row r="60" spans="1:10" ht="15">
      <c r="A60" s="215"/>
      <c r="B60" s="129" t="s">
        <v>95</v>
      </c>
      <c r="C60" s="130">
        <v>150</v>
      </c>
      <c r="D60" s="131">
        <v>150</v>
      </c>
      <c r="E60" s="131">
        <v>900</v>
      </c>
      <c r="F60" s="132">
        <v>500</v>
      </c>
      <c r="G60" s="133">
        <v>781</v>
      </c>
      <c r="H60" s="133">
        <v>781</v>
      </c>
      <c r="I60" s="133">
        <v>4759</v>
      </c>
      <c r="J60" s="134">
        <v>509.34699103713183</v>
      </c>
    </row>
    <row r="61" spans="1:10" ht="15">
      <c r="A61" s="215"/>
      <c r="B61" s="129" t="s">
        <v>128</v>
      </c>
      <c r="C61" s="130">
        <v>280</v>
      </c>
      <c r="D61" s="131">
        <v>280</v>
      </c>
      <c r="E61" s="131">
        <v>0</v>
      </c>
      <c r="F61" s="132">
        <v>-100</v>
      </c>
      <c r="G61" s="133">
        <v>635</v>
      </c>
      <c r="H61" s="133">
        <v>635</v>
      </c>
      <c r="I61" s="133">
        <v>0</v>
      </c>
      <c r="J61" s="134">
        <v>-100</v>
      </c>
    </row>
    <row r="62" spans="1:10" ht="15">
      <c r="A62" s="215"/>
      <c r="B62" s="129" t="s">
        <v>133</v>
      </c>
      <c r="C62" s="130">
        <v>78</v>
      </c>
      <c r="D62" s="131">
        <v>78</v>
      </c>
      <c r="E62" s="131">
        <v>212</v>
      </c>
      <c r="F62" s="132">
        <v>171.7948717948718</v>
      </c>
      <c r="G62" s="133">
        <v>142</v>
      </c>
      <c r="H62" s="133">
        <v>142</v>
      </c>
      <c r="I62" s="133">
        <v>402</v>
      </c>
      <c r="J62" s="134">
        <v>183.09859154929575</v>
      </c>
    </row>
    <row r="63" spans="1:10" ht="15">
      <c r="A63" s="215"/>
      <c r="B63" s="129" t="s">
        <v>127</v>
      </c>
      <c r="C63" s="130">
        <v>0</v>
      </c>
      <c r="D63" s="131">
        <v>0</v>
      </c>
      <c r="E63" s="131">
        <v>1</v>
      </c>
      <c r="F63" s="132" t="s">
        <v>100</v>
      </c>
      <c r="G63" s="133">
        <v>0</v>
      </c>
      <c r="H63" s="133">
        <v>0</v>
      </c>
      <c r="I63" s="133">
        <v>46</v>
      </c>
      <c r="J63" s="134" t="s">
        <v>100</v>
      </c>
    </row>
    <row r="64" spans="1:10" ht="15">
      <c r="A64" s="215"/>
      <c r="B64" s="129" t="s">
        <v>125</v>
      </c>
      <c r="C64" s="130">
        <v>0</v>
      </c>
      <c r="D64" s="131">
        <v>0</v>
      </c>
      <c r="E64" s="131">
        <v>64800</v>
      </c>
      <c r="F64" s="132" t="s">
        <v>100</v>
      </c>
      <c r="G64" s="133">
        <v>0</v>
      </c>
      <c r="H64" s="133">
        <v>0</v>
      </c>
      <c r="I64" s="133">
        <v>103356</v>
      </c>
      <c r="J64" s="134" t="s">
        <v>100</v>
      </c>
    </row>
    <row r="65" spans="1:10" ht="15">
      <c r="A65" s="215"/>
      <c r="B65" s="129" t="s">
        <v>177</v>
      </c>
      <c r="C65" s="130">
        <v>0</v>
      </c>
      <c r="D65" s="131">
        <v>0</v>
      </c>
      <c r="E65" s="131">
        <v>2</v>
      </c>
      <c r="F65" s="132" t="s">
        <v>100</v>
      </c>
      <c r="G65" s="133">
        <v>0</v>
      </c>
      <c r="H65" s="133">
        <v>0</v>
      </c>
      <c r="I65" s="133">
        <v>99</v>
      </c>
      <c r="J65" s="134" t="s">
        <v>100</v>
      </c>
    </row>
    <row r="66" spans="1:10" ht="15">
      <c r="A66" s="216"/>
      <c r="B66" s="129" t="s">
        <v>123</v>
      </c>
      <c r="C66" s="130">
        <v>0</v>
      </c>
      <c r="D66" s="131">
        <v>0</v>
      </c>
      <c r="E66" s="131">
        <v>13472</v>
      </c>
      <c r="F66" s="132" t="s">
        <v>100</v>
      </c>
      <c r="G66" s="133">
        <v>0</v>
      </c>
      <c r="H66" s="133">
        <v>0</v>
      </c>
      <c r="I66" s="133">
        <v>84780</v>
      </c>
      <c r="J66" s="134" t="s">
        <v>100</v>
      </c>
    </row>
    <row r="67" spans="1:10" ht="15">
      <c r="A67" s="135" t="s">
        <v>160</v>
      </c>
      <c r="B67" s="136"/>
      <c r="C67" s="137">
        <v>41642</v>
      </c>
      <c r="D67" s="138">
        <v>41642</v>
      </c>
      <c r="E67" s="138">
        <v>100427</v>
      </c>
      <c r="F67" s="139">
        <v>141.16757120215166</v>
      </c>
      <c r="G67" s="138">
        <v>77278</v>
      </c>
      <c r="H67" s="138">
        <v>77278</v>
      </c>
      <c r="I67" s="138">
        <v>212441</v>
      </c>
      <c r="J67" s="140">
        <v>174.90488884287893</v>
      </c>
    </row>
    <row r="68" spans="1:10" ht="15">
      <c r="A68" s="214" t="s">
        <v>111</v>
      </c>
      <c r="B68" s="123" t="s">
        <v>129</v>
      </c>
      <c r="C68" s="141">
        <v>22260</v>
      </c>
      <c r="D68" s="127">
        <v>22260</v>
      </c>
      <c r="E68" s="127">
        <v>0</v>
      </c>
      <c r="F68" s="142">
        <v>-100</v>
      </c>
      <c r="G68" s="127">
        <v>23941</v>
      </c>
      <c r="H68" s="127">
        <v>23941</v>
      </c>
      <c r="I68" s="127">
        <v>0</v>
      </c>
      <c r="J68" s="128">
        <v>-100</v>
      </c>
    </row>
    <row r="69" spans="1:10" ht="15">
      <c r="A69" s="215"/>
      <c r="B69" s="129" t="s">
        <v>96</v>
      </c>
      <c r="C69" s="130">
        <v>16634</v>
      </c>
      <c r="D69" s="131">
        <v>16634</v>
      </c>
      <c r="E69" s="131">
        <v>80207</v>
      </c>
      <c r="F69" s="132">
        <v>382.1870866899122</v>
      </c>
      <c r="G69" s="133">
        <v>18504</v>
      </c>
      <c r="H69" s="133">
        <v>18504</v>
      </c>
      <c r="I69" s="133">
        <v>28430</v>
      </c>
      <c r="J69" s="134">
        <v>53.642455685257254</v>
      </c>
    </row>
    <row r="70" spans="1:10" ht="15">
      <c r="A70" s="216"/>
      <c r="B70" s="129" t="s">
        <v>125</v>
      </c>
      <c r="C70" s="130">
        <v>0</v>
      </c>
      <c r="D70" s="131">
        <v>0</v>
      </c>
      <c r="E70" s="131">
        <v>42183</v>
      </c>
      <c r="F70" s="132" t="s">
        <v>100</v>
      </c>
      <c r="G70" s="133">
        <v>0</v>
      </c>
      <c r="H70" s="133">
        <v>0</v>
      </c>
      <c r="I70" s="133">
        <v>30786</v>
      </c>
      <c r="J70" s="134" t="s">
        <v>100</v>
      </c>
    </row>
    <row r="71" spans="1:10" ht="15">
      <c r="A71" s="135" t="s">
        <v>161</v>
      </c>
      <c r="B71" s="136"/>
      <c r="C71" s="137">
        <v>38894</v>
      </c>
      <c r="D71" s="138">
        <v>38894</v>
      </c>
      <c r="E71" s="138">
        <v>122390</v>
      </c>
      <c r="F71" s="139">
        <v>214.67578546819558</v>
      </c>
      <c r="G71" s="138">
        <v>42445</v>
      </c>
      <c r="H71" s="138">
        <v>42445</v>
      </c>
      <c r="I71" s="138">
        <v>59216</v>
      </c>
      <c r="J71" s="140">
        <v>39.512310048297806</v>
      </c>
    </row>
    <row r="72" spans="1:10" ht="15">
      <c r="A72" s="214" t="s">
        <v>108</v>
      </c>
      <c r="B72" s="123" t="s">
        <v>98</v>
      </c>
      <c r="C72" s="141">
        <v>1667010</v>
      </c>
      <c r="D72" s="127">
        <v>1667010</v>
      </c>
      <c r="E72" s="127">
        <v>998600</v>
      </c>
      <c r="F72" s="142">
        <v>-40.09634015392829</v>
      </c>
      <c r="G72" s="127">
        <v>317610</v>
      </c>
      <c r="H72" s="127">
        <v>317610</v>
      </c>
      <c r="I72" s="127">
        <v>163857</v>
      </c>
      <c r="J72" s="128">
        <v>-48.40936998205346</v>
      </c>
    </row>
    <row r="73" spans="1:10" ht="15">
      <c r="A73" s="215"/>
      <c r="B73" s="129" t="s">
        <v>96</v>
      </c>
      <c r="C73" s="130">
        <v>3</v>
      </c>
      <c r="D73" s="131">
        <v>3</v>
      </c>
      <c r="E73" s="131">
        <v>0</v>
      </c>
      <c r="F73" s="132">
        <v>-100</v>
      </c>
      <c r="G73" s="133">
        <v>184</v>
      </c>
      <c r="H73" s="133">
        <v>184</v>
      </c>
      <c r="I73" s="133">
        <v>0</v>
      </c>
      <c r="J73" s="134">
        <v>-100</v>
      </c>
    </row>
    <row r="74" spans="1:10" ht="15">
      <c r="A74" s="215"/>
      <c r="B74" s="129" t="s">
        <v>123</v>
      </c>
      <c r="C74" s="130">
        <v>0</v>
      </c>
      <c r="D74" s="131">
        <v>0</v>
      </c>
      <c r="E74" s="131">
        <v>10</v>
      </c>
      <c r="F74" s="132" t="s">
        <v>100</v>
      </c>
      <c r="G74" s="133">
        <v>0</v>
      </c>
      <c r="H74" s="133">
        <v>0</v>
      </c>
      <c r="I74" s="133">
        <v>20</v>
      </c>
      <c r="J74" s="134" t="s">
        <v>100</v>
      </c>
    </row>
    <row r="75" spans="1:10" ht="15">
      <c r="A75" s="216"/>
      <c r="B75" s="129" t="s">
        <v>125</v>
      </c>
      <c r="C75" s="130">
        <v>0</v>
      </c>
      <c r="D75" s="131">
        <v>0</v>
      </c>
      <c r="E75" s="131">
        <v>25040</v>
      </c>
      <c r="F75" s="132" t="s">
        <v>100</v>
      </c>
      <c r="G75" s="133">
        <v>0</v>
      </c>
      <c r="H75" s="133">
        <v>0</v>
      </c>
      <c r="I75" s="133">
        <v>18128</v>
      </c>
      <c r="J75" s="134" t="s">
        <v>100</v>
      </c>
    </row>
    <row r="76" spans="1:10" ht="15">
      <c r="A76" s="135" t="s">
        <v>162</v>
      </c>
      <c r="B76" s="136"/>
      <c r="C76" s="137">
        <v>1667013</v>
      </c>
      <c r="D76" s="138">
        <v>1667013</v>
      </c>
      <c r="E76" s="138">
        <v>1023650</v>
      </c>
      <c r="F76" s="139">
        <v>-38.59376021662698</v>
      </c>
      <c r="G76" s="138">
        <v>317794</v>
      </c>
      <c r="H76" s="138">
        <v>317794</v>
      </c>
      <c r="I76" s="138">
        <v>182005</v>
      </c>
      <c r="J76" s="140">
        <v>-42.72862294442311</v>
      </c>
    </row>
    <row r="77" spans="1:10" ht="15">
      <c r="A77" s="234" t="s">
        <v>109</v>
      </c>
      <c r="B77" s="109" t="s">
        <v>123</v>
      </c>
      <c r="C77" s="120">
        <v>658</v>
      </c>
      <c r="D77" s="110">
        <v>658</v>
      </c>
      <c r="E77" s="110">
        <v>0</v>
      </c>
      <c r="F77" s="121" t="s">
        <v>100</v>
      </c>
      <c r="G77" s="110">
        <v>79028</v>
      </c>
      <c r="H77" s="110">
        <v>79028</v>
      </c>
      <c r="I77" s="110">
        <v>0</v>
      </c>
      <c r="J77" s="121" t="s">
        <v>100</v>
      </c>
    </row>
    <row r="78" spans="1:10" ht="15">
      <c r="A78" s="235"/>
      <c r="B78" s="111" t="s">
        <v>98</v>
      </c>
      <c r="C78" s="112">
        <v>0</v>
      </c>
      <c r="D78" s="113">
        <v>0</v>
      </c>
      <c r="E78" s="113">
        <v>32</v>
      </c>
      <c r="F78" s="114" t="s">
        <v>100</v>
      </c>
      <c r="G78" s="113">
        <v>0</v>
      </c>
      <c r="H78" s="113">
        <v>0</v>
      </c>
      <c r="I78" s="113">
        <v>536</v>
      </c>
      <c r="J78" s="114" t="s">
        <v>100</v>
      </c>
    </row>
    <row r="79" spans="1:10" ht="15">
      <c r="A79" s="115" t="s">
        <v>163</v>
      </c>
      <c r="B79" s="116"/>
      <c r="C79" s="117">
        <v>658</v>
      </c>
      <c r="D79" s="118">
        <v>658</v>
      </c>
      <c r="E79" s="118">
        <v>32</v>
      </c>
      <c r="F79" s="119" t="s">
        <v>100</v>
      </c>
      <c r="G79" s="118">
        <v>79028</v>
      </c>
      <c r="H79" s="118">
        <v>79028</v>
      </c>
      <c r="I79" s="118">
        <v>536</v>
      </c>
      <c r="J79" s="119" t="s">
        <v>100</v>
      </c>
    </row>
    <row r="80" spans="1:10" ht="15">
      <c r="A80" s="236" t="s">
        <v>153</v>
      </c>
      <c r="B80" s="150" t="s">
        <v>98</v>
      </c>
      <c r="C80" s="120">
        <v>344</v>
      </c>
      <c r="D80" s="110">
        <v>344</v>
      </c>
      <c r="E80" s="110">
        <v>154</v>
      </c>
      <c r="F80" s="121" t="s">
        <v>100</v>
      </c>
      <c r="G80" s="110">
        <v>6639</v>
      </c>
      <c r="H80" s="110">
        <v>6639</v>
      </c>
      <c r="I80" s="110">
        <v>3897</v>
      </c>
      <c r="J80" s="121" t="s">
        <v>100</v>
      </c>
    </row>
    <row r="81" spans="1:10" ht="15">
      <c r="A81" s="237"/>
      <c r="B81" s="151" t="s">
        <v>177</v>
      </c>
      <c r="C81" s="112">
        <v>0</v>
      </c>
      <c r="D81" s="113">
        <v>0</v>
      </c>
      <c r="E81" s="113">
        <v>76</v>
      </c>
      <c r="F81" s="114" t="s">
        <v>100</v>
      </c>
      <c r="G81" s="113">
        <v>0</v>
      </c>
      <c r="H81" s="113">
        <v>0</v>
      </c>
      <c r="I81" s="113">
        <v>914</v>
      </c>
      <c r="J81" s="114" t="s">
        <v>100</v>
      </c>
    </row>
    <row r="82" spans="1:10" ht="15">
      <c r="A82" s="238"/>
      <c r="B82" s="151" t="s">
        <v>124</v>
      </c>
      <c r="C82" s="112">
        <v>0</v>
      </c>
      <c r="D82" s="113">
        <v>0</v>
      </c>
      <c r="E82" s="113">
        <v>1</v>
      </c>
      <c r="F82" s="152" t="s">
        <v>100</v>
      </c>
      <c r="G82" s="113">
        <v>0</v>
      </c>
      <c r="H82" s="113">
        <v>0</v>
      </c>
      <c r="I82" s="113">
        <v>317</v>
      </c>
      <c r="J82" s="114" t="s">
        <v>100</v>
      </c>
    </row>
    <row r="83" spans="1:10" ht="15">
      <c r="A83" s="122" t="s">
        <v>165</v>
      </c>
      <c r="B83" s="115"/>
      <c r="C83" s="117">
        <v>344</v>
      </c>
      <c r="D83" s="118">
        <f>SUM(D80:D82)</f>
        <v>344</v>
      </c>
      <c r="E83" s="118">
        <f>SUM(E80:E82)</f>
        <v>231</v>
      </c>
      <c r="F83" s="119" t="s">
        <v>100</v>
      </c>
      <c r="G83" s="118">
        <v>6639</v>
      </c>
      <c r="H83" s="118">
        <f>SUM(H80:H82)</f>
        <v>6639</v>
      </c>
      <c r="I83" s="118">
        <f>SUM(I80:I82)</f>
        <v>5128</v>
      </c>
      <c r="J83" s="119" t="s">
        <v>100</v>
      </c>
    </row>
    <row r="84" spans="1:10" ht="15">
      <c r="A84" s="143" t="s">
        <v>120</v>
      </c>
      <c r="B84" s="144"/>
      <c r="C84" s="145">
        <v>43315994</v>
      </c>
      <c r="D84" s="146">
        <v>43315994</v>
      </c>
      <c r="E84" s="146">
        <v>65477755</v>
      </c>
      <c r="F84" s="147">
        <v>51.16299766778987</v>
      </c>
      <c r="G84" s="148">
        <v>52086347</v>
      </c>
      <c r="H84" s="148">
        <v>52086347</v>
      </c>
      <c r="I84" s="148">
        <v>74001556</v>
      </c>
      <c r="J84" s="149">
        <v>42.07476673301738</v>
      </c>
    </row>
    <row r="85" spans="1:10" ht="15">
      <c r="A85" s="222" t="s">
        <v>121</v>
      </c>
      <c r="B85" s="223"/>
      <c r="C85" s="223"/>
      <c r="D85" s="223"/>
      <c r="E85" s="223"/>
      <c r="F85" s="223"/>
      <c r="G85" s="223"/>
      <c r="H85" s="223"/>
      <c r="I85" s="223"/>
      <c r="J85" s="224"/>
    </row>
    <row r="87" spans="3:9" ht="15">
      <c r="C87" s="133"/>
      <c r="D87" s="133"/>
      <c r="E87" s="133"/>
      <c r="F87" s="133"/>
      <c r="G87" s="133"/>
      <c r="H87" s="133"/>
      <c r="I87" s="133"/>
    </row>
    <row r="88" ht="15">
      <c r="H88" s="133"/>
    </row>
    <row r="114" ht="15" customHeight="1"/>
    <row r="125" ht="15" customHeight="1"/>
    <row r="131" ht="15" customHeight="1"/>
  </sheetData>
  <sheetProtection/>
  <mergeCells count="15">
    <mergeCell ref="A15:A30"/>
    <mergeCell ref="A32:A45"/>
    <mergeCell ref="A47:A56"/>
    <mergeCell ref="A58:A66"/>
    <mergeCell ref="A68:A70"/>
    <mergeCell ref="A1:J1"/>
    <mergeCell ref="A2:A3"/>
    <mergeCell ref="B2:B3"/>
    <mergeCell ref="C2:F2"/>
    <mergeCell ref="G2:J2"/>
    <mergeCell ref="A85:J85"/>
    <mergeCell ref="A77:A78"/>
    <mergeCell ref="A80:A82"/>
    <mergeCell ref="A72:A75"/>
    <mergeCell ref="A4:A1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56" r:id="rId1"/>
  <headerFooter>
    <oddFooter>&amp;C&amp;"Arial,Normal"&amp;10 15</oddFooter>
  </headerFooter>
  <ignoredErrors>
    <ignoredError sqref="C3 G3" numberStoredAsText="1"/>
  </ignoredErrors>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A1" sqref="A1"/>
    </sheetView>
  </sheetViews>
  <sheetFormatPr defaultColWidth="11.421875" defaultRowHeight="15"/>
  <sheetData>
    <row r="1" spans="2:3" ht="15">
      <c r="B1" s="161"/>
      <c r="C1" s="161"/>
    </row>
    <row r="5" spans="2:8" ht="15">
      <c r="B5" s="1"/>
      <c r="C5" s="1"/>
      <c r="D5" s="5"/>
      <c r="E5" s="99" t="s">
        <v>154</v>
      </c>
      <c r="F5" s="5"/>
      <c r="G5" s="1"/>
      <c r="H5" s="1"/>
    </row>
    <row r="6" spans="2:8" ht="15">
      <c r="B6" s="1"/>
      <c r="C6" s="1"/>
      <c r="D6" s="182" t="s">
        <v>182</v>
      </c>
      <c r="E6" s="183"/>
      <c r="F6" s="183"/>
      <c r="G6" s="1"/>
      <c r="H6" s="1"/>
    </row>
    <row r="7" spans="2:9" ht="15">
      <c r="B7" s="1"/>
      <c r="C7" s="1"/>
      <c r="D7" s="5"/>
      <c r="E7" s="5"/>
      <c r="F7" s="5"/>
      <c r="G7" s="1"/>
      <c r="H7" s="1"/>
      <c r="I7" s="4"/>
    </row>
    <row r="8" spans="2:8" ht="15">
      <c r="B8" s="1"/>
      <c r="C8" s="1"/>
      <c r="D8" s="5"/>
      <c r="E8" s="5"/>
      <c r="F8" s="5"/>
      <c r="G8" s="1"/>
      <c r="H8" s="1"/>
    </row>
    <row r="9" spans="2:8" ht="15">
      <c r="B9" s="1"/>
      <c r="C9" s="187" t="s">
        <v>73</v>
      </c>
      <c r="D9" s="187"/>
      <c r="E9" s="187"/>
      <c r="F9" s="187"/>
      <c r="G9" s="187"/>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85" t="s">
        <v>166</v>
      </c>
      <c r="D16" s="185"/>
      <c r="E16" s="185"/>
      <c r="F16" s="185"/>
      <c r="G16" s="185"/>
      <c r="H16" s="5"/>
    </row>
    <row r="17" spans="2:8" ht="15">
      <c r="B17" s="1"/>
      <c r="C17" s="185" t="s">
        <v>0</v>
      </c>
      <c r="D17" s="185"/>
      <c r="E17" s="185"/>
      <c r="F17" s="185"/>
      <c r="G17" s="185"/>
      <c r="H17" s="1"/>
    </row>
    <row r="18" spans="2:8" ht="15">
      <c r="B18" s="5"/>
      <c r="C18" s="186" t="s">
        <v>3</v>
      </c>
      <c r="D18" s="186"/>
      <c r="E18" s="186"/>
      <c r="F18" s="186"/>
      <c r="G18" s="186"/>
      <c r="H18" s="5"/>
    </row>
    <row r="19" spans="2:8" ht="15">
      <c r="B19" s="5"/>
      <c r="C19" s="5"/>
      <c r="D19" s="5"/>
      <c r="E19" s="5"/>
      <c r="F19" s="5"/>
      <c r="G19" s="5"/>
      <c r="H19" s="5"/>
    </row>
    <row r="20" spans="2:8" ht="15">
      <c r="B20" s="5"/>
      <c r="C20" s="187" t="s">
        <v>1</v>
      </c>
      <c r="D20" s="187"/>
      <c r="E20" s="187"/>
      <c r="F20" s="187"/>
      <c r="G20" s="187"/>
      <c r="H20" s="5"/>
    </row>
    <row r="21" spans="2:8" ht="15">
      <c r="B21" s="5"/>
      <c r="C21" s="185" t="s">
        <v>2</v>
      </c>
      <c r="D21" s="185"/>
      <c r="E21" s="185"/>
      <c r="F21" s="185"/>
      <c r="G21" s="185"/>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84" t="s">
        <v>146</v>
      </c>
      <c r="D28" s="184"/>
      <c r="E28" s="184"/>
      <c r="F28" s="184"/>
      <c r="G28" s="184"/>
      <c r="H28" s="6"/>
    </row>
    <row r="29" spans="2:8" ht="15">
      <c r="B29" s="1"/>
      <c r="C29" s="1"/>
      <c r="D29" s="1"/>
      <c r="E29" s="1"/>
      <c r="F29" s="1"/>
      <c r="G29" s="1"/>
      <c r="H29" s="1"/>
    </row>
  </sheetData>
  <sheetProtection/>
  <mergeCells count="8">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2"/>
  <sheetViews>
    <sheetView view="pageBreakPreview" zoomScaleSheetLayoutView="100" zoomScalePageLayoutView="0" workbookViewId="0" topLeftCell="A1">
      <selection activeCell="A1" sqref="A1:C1"/>
    </sheetView>
  </sheetViews>
  <sheetFormatPr defaultColWidth="11.421875" defaultRowHeight="15"/>
  <cols>
    <col min="1" max="1" width="10.8515625" style="54" customWidth="1"/>
    <col min="2" max="2" width="82.8515625" style="53" customWidth="1"/>
    <col min="3" max="3" width="6.57421875" style="53" bestFit="1" customWidth="1"/>
    <col min="4" max="6" width="9.421875" style="52" customWidth="1"/>
    <col min="7" max="85" width="11.421875" style="52" customWidth="1"/>
    <col min="86" max="16384" width="11.421875" style="51" customWidth="1"/>
  </cols>
  <sheetData>
    <row r="1" spans="1:85" ht="12.75">
      <c r="A1" s="188" t="s">
        <v>68</v>
      </c>
      <c r="B1" s="188"/>
      <c r="C1" s="188"/>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row>
    <row r="2" spans="1:85" ht="6.75" customHeight="1">
      <c r="A2" s="53"/>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row>
    <row r="3" spans="1:85" ht="12.75">
      <c r="A3" s="88" t="s">
        <v>67</v>
      </c>
      <c r="B3" s="89" t="s">
        <v>64</v>
      </c>
      <c r="C3" s="88" t="s">
        <v>63</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row>
    <row r="4" spans="1:85" ht="8.25" customHeight="1">
      <c r="A4" s="87"/>
      <c r="B4" s="67"/>
      <c r="C4" s="66"/>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row>
    <row r="5" spans="1:85" ht="12.75" customHeight="1">
      <c r="A5" s="56">
        <v>1</v>
      </c>
      <c r="B5" s="90" t="s">
        <v>140</v>
      </c>
      <c r="C5" s="91">
        <v>4</v>
      </c>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row>
    <row r="6" spans="1:85" ht="12.75" customHeight="1">
      <c r="A6" s="56">
        <v>2</v>
      </c>
      <c r="B6" s="90" t="s">
        <v>141</v>
      </c>
      <c r="C6" s="100">
        <v>4</v>
      </c>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row>
    <row r="7" spans="1:85" ht="12.75" customHeight="1">
      <c r="A7" s="56">
        <v>3</v>
      </c>
      <c r="B7" s="90" t="s">
        <v>170</v>
      </c>
      <c r="C7" s="100">
        <v>4</v>
      </c>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row>
    <row r="8" spans="1:85" ht="12.75" customHeight="1">
      <c r="A8" s="56">
        <v>4</v>
      </c>
      <c r="B8" s="90" t="s">
        <v>174</v>
      </c>
      <c r="C8" s="100">
        <v>5</v>
      </c>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row>
    <row r="9" spans="1:85" ht="12.75" customHeight="1">
      <c r="A9" s="56">
        <v>5</v>
      </c>
      <c r="B9" s="53" t="s">
        <v>139</v>
      </c>
      <c r="C9" s="100">
        <v>5</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row>
    <row r="10" spans="1:85" ht="9.75" customHeight="1">
      <c r="A10" s="65"/>
      <c r="B10" s="64"/>
      <c r="C10" s="63"/>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row>
    <row r="11" spans="1:85" ht="12.75">
      <c r="A11" s="88" t="s">
        <v>66</v>
      </c>
      <c r="B11" s="89" t="s">
        <v>64</v>
      </c>
      <c r="C11" s="88" t="s">
        <v>63</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row>
    <row r="12" spans="1:85" ht="3.75" customHeight="1">
      <c r="A12" s="58"/>
      <c r="B12" s="60"/>
      <c r="C12" s="62"/>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row>
    <row r="13" spans="1:85" ht="12.75">
      <c r="A13" s="58">
        <v>1</v>
      </c>
      <c r="B13" s="55" t="s">
        <v>150</v>
      </c>
      <c r="C13" s="92">
        <v>6</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row>
    <row r="14" spans="1:85" ht="12.75">
      <c r="A14" s="58">
        <v>2</v>
      </c>
      <c r="B14" s="55" t="s">
        <v>79</v>
      </c>
      <c r="C14" s="93">
        <v>7</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row>
    <row r="15" spans="1:85" ht="12.75">
      <c r="A15" s="58">
        <v>3</v>
      </c>
      <c r="B15" s="55" t="s">
        <v>142</v>
      </c>
      <c r="C15" s="93">
        <v>8</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row>
    <row r="16" spans="1:85" ht="12.75">
      <c r="A16" s="58">
        <v>4</v>
      </c>
      <c r="B16" s="55" t="s">
        <v>89</v>
      </c>
      <c r="C16" s="93">
        <v>9</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row>
    <row r="17" spans="1:85" ht="12.75">
      <c r="A17" s="58">
        <v>5</v>
      </c>
      <c r="B17" s="55" t="s">
        <v>20</v>
      </c>
      <c r="C17" s="93">
        <v>10</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row>
    <row r="18" spans="1:85" ht="12.75">
      <c r="A18" s="58">
        <v>6</v>
      </c>
      <c r="B18" s="55" t="s">
        <v>61</v>
      </c>
      <c r="C18" s="92">
        <v>11</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row>
    <row r="19" spans="1:85" ht="12.75">
      <c r="A19" s="58">
        <v>7</v>
      </c>
      <c r="B19" s="55" t="s">
        <v>60</v>
      </c>
      <c r="C19" s="92">
        <v>12</v>
      </c>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row>
    <row r="20" spans="1:85" ht="12.75">
      <c r="A20" s="58">
        <v>8</v>
      </c>
      <c r="B20" s="55" t="s">
        <v>59</v>
      </c>
      <c r="C20" s="92">
        <v>13</v>
      </c>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row>
    <row r="21" spans="1:85" ht="12.75">
      <c r="A21" s="58">
        <v>9</v>
      </c>
      <c r="B21" s="55" t="s">
        <v>137</v>
      </c>
      <c r="C21" s="92">
        <v>14</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row>
    <row r="22" spans="1:85" ht="12.75">
      <c r="A22" s="58">
        <v>10</v>
      </c>
      <c r="B22" s="55" t="s">
        <v>138</v>
      </c>
      <c r="C22" s="92">
        <v>15</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row>
    <row r="23" spans="1:85" ht="4.5" customHeight="1">
      <c r="A23" s="58"/>
      <c r="B23" s="60"/>
      <c r="C23" s="59"/>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row>
    <row r="24" spans="1:85" ht="12.75">
      <c r="A24" s="88" t="s">
        <v>65</v>
      </c>
      <c r="B24" s="94" t="s">
        <v>64</v>
      </c>
      <c r="C24" s="95" t="s">
        <v>63</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row>
    <row r="25" spans="1:85" ht="5.25" customHeight="1">
      <c r="A25" s="61"/>
      <c r="B25" s="60"/>
      <c r="C25" s="59"/>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row>
    <row r="26" spans="1:85" ht="12.75">
      <c r="A26" s="58">
        <v>1</v>
      </c>
      <c r="B26" s="96" t="s">
        <v>58</v>
      </c>
      <c r="C26" s="92">
        <v>6</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row>
    <row r="27" spans="1:85" ht="12.75">
      <c r="A27" s="58">
        <v>2</v>
      </c>
      <c r="B27" s="97" t="s">
        <v>147</v>
      </c>
      <c r="C27" s="92">
        <v>7</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row>
    <row r="28" spans="1:85" ht="12.75">
      <c r="A28" s="58">
        <v>3</v>
      </c>
      <c r="B28" s="53" t="s">
        <v>142</v>
      </c>
      <c r="C28" s="93">
        <v>8</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row>
    <row r="29" spans="1:85" ht="12.75">
      <c r="A29" s="58">
        <v>4</v>
      </c>
      <c r="B29" s="55" t="s">
        <v>89</v>
      </c>
      <c r="C29" s="93">
        <v>9</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row>
    <row r="30" spans="1:85" ht="12.75">
      <c r="A30" s="58">
        <v>5</v>
      </c>
      <c r="B30" s="53" t="s">
        <v>62</v>
      </c>
      <c r="C30" s="93">
        <v>10</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row>
    <row r="31" spans="1:85" ht="12.75">
      <c r="A31" s="58">
        <v>6</v>
      </c>
      <c r="B31" s="53" t="s">
        <v>61</v>
      </c>
      <c r="C31" s="92">
        <v>11</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row>
    <row r="32" spans="1:85" ht="12.75">
      <c r="A32" s="58">
        <v>7</v>
      </c>
      <c r="B32" s="53" t="s">
        <v>60</v>
      </c>
      <c r="C32" s="92">
        <v>12</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row>
    <row r="33" spans="1:85" ht="12.75">
      <c r="A33" s="58">
        <v>8</v>
      </c>
      <c r="B33" s="53" t="s">
        <v>59</v>
      </c>
      <c r="C33" s="92">
        <v>13</v>
      </c>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row>
    <row r="34" spans="1:85" ht="12.75">
      <c r="A34" s="58"/>
      <c r="B34" s="55"/>
      <c r="C34" s="57"/>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row>
    <row r="35" spans="1:85" ht="12.75">
      <c r="A35" s="58"/>
      <c r="B35" s="55"/>
      <c r="C35" s="57"/>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row>
    <row r="36" spans="1:85" ht="12.75">
      <c r="A36" s="58"/>
      <c r="B36" s="55"/>
      <c r="C36" s="57"/>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row>
    <row r="37" spans="1:85" ht="12.75">
      <c r="A37" s="58"/>
      <c r="B37" s="55"/>
      <c r="C37" s="57"/>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row>
    <row r="38" spans="1:85" ht="12.75">
      <c r="A38" s="58"/>
      <c r="B38" s="55"/>
      <c r="C38" s="57"/>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row>
    <row r="39" spans="1:85" ht="12.75">
      <c r="A39" s="58"/>
      <c r="B39" s="55"/>
      <c r="C39" s="57"/>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row>
    <row r="40" spans="1:85" ht="12.75">
      <c r="A40" s="58"/>
      <c r="B40" s="55"/>
      <c r="C40" s="57"/>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row>
    <row r="41" spans="1:85" ht="12.75">
      <c r="A41" s="58"/>
      <c r="B41" s="55"/>
      <c r="C41" s="57"/>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row>
    <row r="42" spans="1:85" ht="12.75">
      <c r="A42" s="58"/>
      <c r="B42" s="55"/>
      <c r="C42" s="57"/>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row>
    <row r="43" spans="1:85" ht="12.75">
      <c r="A43" s="58"/>
      <c r="B43" s="55"/>
      <c r="C43" s="57"/>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row>
    <row r="44" spans="1:85" ht="12.75">
      <c r="A44" s="58"/>
      <c r="B44" s="55"/>
      <c r="C44" s="57"/>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row>
    <row r="45" spans="1:85" ht="12.75">
      <c r="A45" s="58"/>
      <c r="B45" s="55"/>
      <c r="C45" s="57"/>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row>
    <row r="46" spans="1:85" ht="12.75">
      <c r="A46" s="58"/>
      <c r="B46" s="55"/>
      <c r="C46" s="57"/>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row>
    <row r="47" spans="1:85" ht="12.75">
      <c r="A47" s="52"/>
      <c r="B47" s="52"/>
      <c r="C47" s="52"/>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row>
    <row r="48" spans="1:85" ht="12.75">
      <c r="A48" s="52"/>
      <c r="B48" s="52"/>
      <c r="C48" s="52"/>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row>
    <row r="49" spans="1:85" ht="12.75">
      <c r="A49" s="52"/>
      <c r="B49" s="52"/>
      <c r="C49" s="52"/>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row>
    <row r="50" spans="1:85" ht="12.75">
      <c r="A50" s="52"/>
      <c r="B50" s="52"/>
      <c r="C50" s="52"/>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row>
    <row r="51" spans="1:85" ht="12.75">
      <c r="A51" s="52"/>
      <c r="B51" s="52"/>
      <c r="C51" s="52"/>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row>
    <row r="52" spans="1:85" ht="12.75">
      <c r="A52" s="56"/>
      <c r="B52" s="55"/>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row>
  </sheetData>
  <sheetProtection/>
  <mergeCells count="1">
    <mergeCell ref="A1:C1"/>
  </mergeCells>
  <hyperlinks>
    <hyperlink ref="C5" location="Comentario!A1" display="Comentario!A1"/>
    <hyperlink ref="C6" location="Comentario!A18" display="Comentario!A18"/>
    <hyperlink ref="C13" location="'precio mayorista'!A1" display="'precio mayorista'!A1"/>
    <hyperlink ref="C18" location="'sup región'!A1" display="'sup región'!A1"/>
    <hyperlink ref="C19" location="'prod región'!A1" display="'prod región'!A1"/>
    <hyperlink ref="C20" location="'rend región'!A1" display="'rend región'!A1"/>
    <hyperlink ref="C26" location="'precio mayorista'!A23" display="'precio mayorista'!A23"/>
    <hyperlink ref="C7" location="Comentario!A30" display="Comentario!A30"/>
    <hyperlink ref="C8" location="Comentario!A49" display="Comentario!A49"/>
    <hyperlink ref="C9" location="Comentario!A64" display="Comentario!A64"/>
    <hyperlink ref="C14" location="'precio mayorista2'!A1" display="'precio mayorista2'!A1"/>
    <hyperlink ref="C15" location="'precio minorista'!A1" display="'precio minorista'!A1"/>
    <hyperlink ref="C16" location="'precio minorista Talca'!A1" display="'precio minorista Talca'!A1"/>
    <hyperlink ref="C17" location="'sup, prod y rend'!A1" display="'sup, prod y rend'!A1"/>
    <hyperlink ref="C21" location="export!A1" display="export!A1"/>
    <hyperlink ref="C22" location="import!A1" display="import!A1"/>
    <hyperlink ref="C27" location="'precio mayorista2'!A42" display="'precio mayorista2'!A42"/>
    <hyperlink ref="C28" location="'precio minorista'!A23" display="'precio minorista'!A23"/>
    <hyperlink ref="C29" location="'precio minorista Talca'!A27" display="'precio minorista Talca'!A27"/>
    <hyperlink ref="C30" location="'sup, prod y rend'!A22" display="'sup, prod y rend'!A22"/>
    <hyperlink ref="C31" location="'sup región'!A22" display="'sup región'!A22"/>
    <hyperlink ref="C32" location="'prod región'!A22" display="'prod región'!A22"/>
    <hyperlink ref="C33"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Q85"/>
  <sheetViews>
    <sheetView zoomScaleSheetLayoutView="100" workbookViewId="0" topLeftCell="A1">
      <selection activeCell="A1" sqref="A1"/>
    </sheetView>
  </sheetViews>
  <sheetFormatPr defaultColWidth="11.421875" defaultRowHeight="15"/>
  <cols>
    <col min="1" max="16384" width="11.421875" style="8" customWidth="1"/>
  </cols>
  <sheetData>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row r="54" ht="17.25" customHeight="1"/>
    <row r="55" ht="30.75" customHeight="1"/>
    <row r="56" ht="10.5" customHeight="1"/>
    <row r="57" ht="10.5" customHeight="1"/>
    <row r="80" spans="14:17" ht="12.75">
      <c r="N80" s="11"/>
      <c r="O80" s="11"/>
      <c r="P80" s="11"/>
      <c r="Q80" s="11"/>
    </row>
    <row r="81" spans="14:17" ht="12.75">
      <c r="N81" s="11"/>
      <c r="O81" s="11"/>
      <c r="P81" s="11"/>
      <c r="Q81" s="11"/>
    </row>
    <row r="82" spans="14:17" ht="12.75">
      <c r="N82" s="11"/>
      <c r="O82" s="11"/>
      <c r="P82" s="11"/>
      <c r="Q82" s="11"/>
    </row>
    <row r="83" spans="14:17" ht="12.75">
      <c r="N83" s="11"/>
      <c r="O83" s="11"/>
      <c r="P83" s="11"/>
      <c r="Q83" s="11"/>
    </row>
    <row r="84" spans="14:17" ht="15">
      <c r="N84" s="11"/>
      <c r="O84" s="131"/>
      <c r="P84" s="131"/>
      <c r="Q84" s="162"/>
    </row>
    <row r="85" spans="14:17" ht="12.75">
      <c r="N85" s="11"/>
      <c r="O85" s="11"/>
      <c r="P85" s="11"/>
      <c r="Q85" s="11"/>
    </row>
  </sheetData>
  <sheetProtection/>
  <printOptions horizontalCentered="1"/>
  <pageMargins left="0.7086614173228347" right="0.7086614173228347" top="0.8661417322834646" bottom="0.7480314960629921" header="0.31496062992125984" footer="0.31496062992125984"/>
  <pageSetup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view="pageBreakPreview" zoomScale="120" zoomScaleSheetLayoutView="120" zoomScalePageLayoutView="0" workbookViewId="0" topLeftCell="A1">
      <selection activeCell="A1" sqref="A1:F1"/>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16384" width="11.421875" style="8" customWidth="1"/>
  </cols>
  <sheetData>
    <row r="1" spans="1:6" ht="12.75" customHeight="1">
      <c r="A1" s="192" t="s">
        <v>69</v>
      </c>
      <c r="B1" s="192"/>
      <c r="C1" s="192"/>
      <c r="D1" s="192"/>
      <c r="E1" s="192"/>
      <c r="F1" s="192"/>
    </row>
    <row r="2" spans="1:6" ht="12.75" customHeight="1">
      <c r="A2" s="192" t="s">
        <v>56</v>
      </c>
      <c r="B2" s="192"/>
      <c r="C2" s="192"/>
      <c r="D2" s="192"/>
      <c r="E2" s="192"/>
      <c r="F2" s="192"/>
    </row>
    <row r="3" spans="1:6" ht="12.75">
      <c r="A3" s="192" t="s">
        <v>55</v>
      </c>
      <c r="B3" s="192"/>
      <c r="C3" s="192"/>
      <c r="D3" s="192"/>
      <c r="E3" s="192"/>
      <c r="F3" s="192"/>
    </row>
    <row r="4" spans="1:6" ht="12.75">
      <c r="A4" s="11"/>
      <c r="B4" s="11"/>
      <c r="C4" s="11"/>
      <c r="D4" s="11"/>
      <c r="E4" s="11"/>
      <c r="F4" s="11"/>
    </row>
    <row r="5" spans="1:6" ht="12.75">
      <c r="A5" s="190" t="s">
        <v>54</v>
      </c>
      <c r="B5" s="189" t="s">
        <v>53</v>
      </c>
      <c r="C5" s="189"/>
      <c r="D5" s="189"/>
      <c r="E5" s="189" t="s">
        <v>52</v>
      </c>
      <c r="F5" s="189"/>
    </row>
    <row r="6" spans="1:6" ht="12.75">
      <c r="A6" s="191"/>
      <c r="B6" s="45">
        <v>2010</v>
      </c>
      <c r="C6" s="44">
        <v>2011</v>
      </c>
      <c r="D6" s="44">
        <v>2012</v>
      </c>
      <c r="E6" s="44" t="s">
        <v>51</v>
      </c>
      <c r="F6" s="44" t="s">
        <v>50</v>
      </c>
    </row>
    <row r="7" spans="1:6" ht="12.75">
      <c r="A7" s="43" t="s">
        <v>49</v>
      </c>
      <c r="B7" s="42">
        <v>4878.3</v>
      </c>
      <c r="C7" s="42">
        <v>3229.1</v>
      </c>
      <c r="D7" s="42">
        <v>9909.8</v>
      </c>
      <c r="E7" s="41">
        <f>(D7/C18-1)*100</f>
        <v>6.077927638621272</v>
      </c>
      <c r="F7" s="41">
        <f aca="true" t="shared" si="0" ref="F7:F14">(D7/C7-1)*100</f>
        <v>206.89046483540304</v>
      </c>
    </row>
    <row r="8" spans="1:6" ht="12.75">
      <c r="A8" s="22" t="s">
        <v>48</v>
      </c>
      <c r="B8" s="40">
        <v>4961.42</v>
      </c>
      <c r="C8" s="40">
        <v>4483.29</v>
      </c>
      <c r="D8" s="40">
        <v>10867.49</v>
      </c>
      <c r="E8" s="39">
        <f aca="true" t="shared" si="1" ref="E8:E14">(D8/D7-1)*100</f>
        <v>9.664069910593565</v>
      </c>
      <c r="F8" s="39">
        <f t="shared" si="0"/>
        <v>142.39988936696042</v>
      </c>
    </row>
    <row r="9" spans="1:6" ht="12.75">
      <c r="A9" s="22" t="s">
        <v>47</v>
      </c>
      <c r="B9" s="40">
        <v>4962.49</v>
      </c>
      <c r="C9" s="40">
        <v>5067.85</v>
      </c>
      <c r="D9" s="40">
        <v>9975.7</v>
      </c>
      <c r="E9" s="39">
        <f t="shared" si="1"/>
        <v>-8.206034696144183</v>
      </c>
      <c r="F9" s="39">
        <f t="shared" si="0"/>
        <v>96.842842625571</v>
      </c>
    </row>
    <row r="10" spans="1:6" ht="12.75">
      <c r="A10" s="22" t="s">
        <v>46</v>
      </c>
      <c r="B10" s="40">
        <v>5822.2</v>
      </c>
      <c r="C10" s="40">
        <v>4746.82</v>
      </c>
      <c r="D10" s="40">
        <v>8147.7</v>
      </c>
      <c r="E10" s="39">
        <f t="shared" si="1"/>
        <v>-18.32452860450896</v>
      </c>
      <c r="F10" s="39">
        <f t="shared" si="0"/>
        <v>71.64543841982633</v>
      </c>
    </row>
    <row r="11" spans="1:6" ht="12.75">
      <c r="A11" s="22" t="s">
        <v>45</v>
      </c>
      <c r="B11" s="40">
        <v>6829.44</v>
      </c>
      <c r="C11" s="40">
        <v>4411.94</v>
      </c>
      <c r="D11" s="40">
        <v>9005.69</v>
      </c>
      <c r="E11" s="39">
        <f t="shared" si="1"/>
        <v>10.530456447831904</v>
      </c>
      <c r="F11" s="39">
        <f t="shared" si="0"/>
        <v>104.12086293104625</v>
      </c>
    </row>
    <row r="12" spans="1:6" ht="12.75">
      <c r="A12" s="22" t="s">
        <v>44</v>
      </c>
      <c r="B12" s="40">
        <v>7088.11</v>
      </c>
      <c r="C12" s="40">
        <v>4992.48</v>
      </c>
      <c r="D12" s="40">
        <v>10846.24</v>
      </c>
      <c r="E12" s="39">
        <f t="shared" si="1"/>
        <v>20.43763442889994</v>
      </c>
      <c r="F12" s="39">
        <f t="shared" si="0"/>
        <v>117.25154632567384</v>
      </c>
    </row>
    <row r="13" spans="1:6" ht="12.75">
      <c r="A13" s="22" t="s">
        <v>43</v>
      </c>
      <c r="B13" s="40">
        <v>6871.09</v>
      </c>
      <c r="C13" s="40">
        <v>5742.31</v>
      </c>
      <c r="D13" s="40">
        <v>11525.88</v>
      </c>
      <c r="E13" s="39">
        <f t="shared" si="1"/>
        <v>6.266134623611497</v>
      </c>
      <c r="F13" s="39">
        <f t="shared" si="0"/>
        <v>100.71852616804038</v>
      </c>
    </row>
    <row r="14" spans="1:6" ht="12.75">
      <c r="A14" s="22" t="s">
        <v>42</v>
      </c>
      <c r="B14" s="40">
        <v>6764.87</v>
      </c>
      <c r="C14" s="40">
        <v>6853.9</v>
      </c>
      <c r="D14" s="40">
        <v>13396.1</v>
      </c>
      <c r="E14" s="39">
        <f t="shared" si="1"/>
        <v>16.226266454275095</v>
      </c>
      <c r="F14" s="39">
        <f t="shared" si="0"/>
        <v>95.45222428106628</v>
      </c>
    </row>
    <row r="15" spans="1:6" ht="12.75">
      <c r="A15" s="22" t="s">
        <v>41</v>
      </c>
      <c r="B15" s="40">
        <v>6504.82</v>
      </c>
      <c r="C15" s="40">
        <v>7924.75</v>
      </c>
      <c r="D15" s="40">
        <v>18330.99</v>
      </c>
      <c r="E15" s="39">
        <f>(D15/D14-1)*100</f>
        <v>36.838258896245925</v>
      </c>
      <c r="F15" s="39">
        <f>(D15/C15-1)*100</f>
        <v>131.31316445313735</v>
      </c>
    </row>
    <row r="16" spans="1:6" ht="12.75">
      <c r="A16" s="22" t="s">
        <v>40</v>
      </c>
      <c r="B16" s="40">
        <v>6862.79</v>
      </c>
      <c r="C16" s="40">
        <v>7913</v>
      </c>
      <c r="D16" s="40">
        <v>20217.9</v>
      </c>
      <c r="E16" s="39">
        <f>(D16/D15-1)*100</f>
        <v>10.293552066745981</v>
      </c>
      <c r="F16" s="39">
        <f>(D16/C16-1)*100</f>
        <v>155.50233792493367</v>
      </c>
    </row>
    <row r="17" spans="1:6" ht="12.75">
      <c r="A17" s="22" t="s">
        <v>39</v>
      </c>
      <c r="B17" s="40">
        <v>6671.3</v>
      </c>
      <c r="C17" s="40">
        <v>8542.76</v>
      </c>
      <c r="D17" s="40">
        <v>11680.2</v>
      </c>
      <c r="E17" s="39">
        <f>(D17/D16-1)*100</f>
        <v>-42.2284213493983</v>
      </c>
      <c r="F17" s="39">
        <f>(D17/C17-1)*100</f>
        <v>36.72630391114815</v>
      </c>
    </row>
    <row r="18" spans="1:6" ht="12.75">
      <c r="A18" s="22" t="s">
        <v>38</v>
      </c>
      <c r="B18" s="40">
        <v>3379.7</v>
      </c>
      <c r="C18" s="40">
        <v>9342</v>
      </c>
      <c r="D18" s="40">
        <v>7738.5</v>
      </c>
      <c r="E18" s="39">
        <f>(D18/D17-1)*100</f>
        <v>-33.74685364976627</v>
      </c>
      <c r="F18" s="39">
        <f>(D18/C18-1)*100</f>
        <v>-17.164418754014132</v>
      </c>
    </row>
    <row r="19" spans="1:6" ht="12.75">
      <c r="A19" s="38" t="s">
        <v>37</v>
      </c>
      <c r="B19" s="37">
        <f>AVERAGE(B7:B18)</f>
        <v>5966.3775</v>
      </c>
      <c r="C19" s="37">
        <f>AVERAGE(C7:C18)</f>
        <v>6104.183333333333</v>
      </c>
      <c r="D19" s="37">
        <f>AVERAGE(D7:D18)</f>
        <v>11803.515833333337</v>
      </c>
      <c r="E19" s="36"/>
      <c r="F19" s="36"/>
    </row>
    <row r="20" spans="1:6" ht="12.75">
      <c r="A20" s="35" t="s">
        <v>183</v>
      </c>
      <c r="B20" s="34">
        <f>AVERAGE(B7:B18)</f>
        <v>5966.3775</v>
      </c>
      <c r="C20" s="34">
        <f>AVERAGE(C7:C18)</f>
        <v>6104.183333333333</v>
      </c>
      <c r="D20" s="34">
        <f>AVERAGE(D7:D18)</f>
        <v>11803.515833333337</v>
      </c>
      <c r="E20" s="33"/>
      <c r="F20" s="33">
        <f>(D20/C20-1)*100</f>
        <v>93.36764950812426</v>
      </c>
    </row>
    <row r="21" spans="1:6" ht="12.75" customHeight="1">
      <c r="A21" s="12" t="s">
        <v>57</v>
      </c>
      <c r="B21" s="98"/>
      <c r="C21" s="11"/>
      <c r="D21" s="11"/>
      <c r="E21" s="11"/>
      <c r="F21" s="11"/>
    </row>
    <row r="22" spans="1:6" ht="12.75">
      <c r="A22" s="22"/>
      <c r="B22" s="22"/>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ignoredErrors>
    <ignoredError sqref="B19:C19"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
      <selection activeCell="A1" sqref="A1:H1"/>
    </sheetView>
  </sheetViews>
  <sheetFormatPr defaultColWidth="11.421875" defaultRowHeight="15"/>
  <cols>
    <col min="2" max="8" width="11.8515625" style="0" customWidth="1"/>
  </cols>
  <sheetData>
    <row r="1" spans="1:8" ht="15">
      <c r="A1" s="192" t="s">
        <v>70</v>
      </c>
      <c r="B1" s="192"/>
      <c r="C1" s="192"/>
      <c r="D1" s="192"/>
      <c r="E1" s="192"/>
      <c r="F1" s="192"/>
      <c r="G1" s="192"/>
      <c r="H1" s="192"/>
    </row>
    <row r="2" spans="1:8" ht="15">
      <c r="A2" s="192" t="s">
        <v>79</v>
      </c>
      <c r="B2" s="192"/>
      <c r="C2" s="192"/>
      <c r="D2" s="192"/>
      <c r="E2" s="192"/>
      <c r="F2" s="192"/>
      <c r="G2" s="192"/>
      <c r="H2" s="192"/>
    </row>
    <row r="3" spans="1:8" ht="15">
      <c r="A3" s="192" t="s">
        <v>81</v>
      </c>
      <c r="B3" s="192"/>
      <c r="C3" s="192"/>
      <c r="D3" s="192"/>
      <c r="E3" s="192"/>
      <c r="F3" s="192"/>
      <c r="G3" s="192"/>
      <c r="H3" s="192"/>
    </row>
    <row r="4" spans="1:8" ht="26.25">
      <c r="A4" s="70" t="s">
        <v>78</v>
      </c>
      <c r="B4" s="71" t="s">
        <v>74</v>
      </c>
      <c r="C4" s="160" t="s">
        <v>180</v>
      </c>
      <c r="D4" s="171" t="s">
        <v>75</v>
      </c>
      <c r="E4" s="171" t="s">
        <v>76</v>
      </c>
      <c r="F4" s="171" t="s">
        <v>77</v>
      </c>
      <c r="G4" s="71" t="s">
        <v>173</v>
      </c>
      <c r="H4" s="85" t="s">
        <v>85</v>
      </c>
    </row>
    <row r="5" spans="1:8" ht="15">
      <c r="A5" s="68">
        <v>41232</v>
      </c>
      <c r="B5" s="69">
        <v>9256.08</v>
      </c>
      <c r="C5" s="69">
        <v>10325.24</v>
      </c>
      <c r="D5" s="69">
        <v>8172.13</v>
      </c>
      <c r="E5" s="69">
        <v>8981.089</v>
      </c>
      <c r="F5" s="69">
        <v>7442.98</v>
      </c>
      <c r="G5" s="69"/>
      <c r="H5" s="69">
        <v>8828.154191363252</v>
      </c>
    </row>
    <row r="6" spans="1:8" ht="15">
      <c r="A6" s="68">
        <v>41233</v>
      </c>
      <c r="B6" s="69">
        <v>8410.77</v>
      </c>
      <c r="C6" s="69"/>
      <c r="D6" s="69">
        <v>7937.65</v>
      </c>
      <c r="E6" s="69">
        <v>8064.7164179104475</v>
      </c>
      <c r="F6" s="69">
        <v>7540.91</v>
      </c>
      <c r="G6" s="69"/>
      <c r="H6" s="69">
        <v>8018.64715625</v>
      </c>
    </row>
    <row r="7" spans="1:8" ht="15">
      <c r="A7" s="68">
        <v>41234</v>
      </c>
      <c r="B7" s="69">
        <v>8437.49</v>
      </c>
      <c r="C7" s="69"/>
      <c r="D7" s="69">
        <v>7821.1</v>
      </c>
      <c r="E7" s="69">
        <v>8077.613988764044</v>
      </c>
      <c r="F7" s="69">
        <v>7576.520000000001</v>
      </c>
      <c r="G7" s="69"/>
      <c r="H7" s="69">
        <v>7990.081140983607</v>
      </c>
    </row>
    <row r="8" spans="1:8" ht="15">
      <c r="A8" s="68">
        <v>41235</v>
      </c>
      <c r="B8" s="69">
        <v>8292.114835886214</v>
      </c>
      <c r="C8" s="69"/>
      <c r="D8" s="69">
        <v>8518.81</v>
      </c>
      <c r="E8" s="69">
        <v>7651.188392857143</v>
      </c>
      <c r="F8" s="69">
        <v>7547.71</v>
      </c>
      <c r="G8" s="69"/>
      <c r="H8" s="69">
        <v>8074.24450629556</v>
      </c>
    </row>
    <row r="9" spans="1:8" ht="15">
      <c r="A9" s="68">
        <v>41236</v>
      </c>
      <c r="B9" s="69">
        <v>8605.441783567134</v>
      </c>
      <c r="C9" s="69"/>
      <c r="D9" s="69">
        <v>7807.41</v>
      </c>
      <c r="E9" s="69">
        <v>6902.175375722543</v>
      </c>
      <c r="F9" s="69">
        <v>7273.66</v>
      </c>
      <c r="G9" s="69"/>
      <c r="H9" s="69">
        <v>7722.338765803733</v>
      </c>
    </row>
    <row r="10" spans="1:8" ht="15">
      <c r="A10" s="68">
        <v>41239</v>
      </c>
      <c r="B10" s="69">
        <v>7835.4081799591</v>
      </c>
      <c r="C10" s="69"/>
      <c r="D10" s="69">
        <v>7481.039999999999</v>
      </c>
      <c r="E10" s="69">
        <v>7449.55</v>
      </c>
      <c r="F10" s="69">
        <v>7478.99</v>
      </c>
      <c r="G10" s="69"/>
      <c r="H10" s="69">
        <v>7646.07366927593</v>
      </c>
    </row>
    <row r="11" spans="1:8" ht="15">
      <c r="A11" s="68">
        <v>41240</v>
      </c>
      <c r="B11" s="69">
        <v>7700.81</v>
      </c>
      <c r="C11" s="69"/>
      <c r="D11" s="69">
        <v>7544.86</v>
      </c>
      <c r="E11" s="69">
        <v>6793.98</v>
      </c>
      <c r="F11" s="69">
        <v>7335.7184699453555</v>
      </c>
      <c r="G11" s="69"/>
      <c r="H11" s="69">
        <v>7405.035026954177</v>
      </c>
    </row>
    <row r="12" spans="1:8" ht="15">
      <c r="A12" s="68">
        <v>41241</v>
      </c>
      <c r="B12" s="69">
        <v>7767.22</v>
      </c>
      <c r="C12" s="69"/>
      <c r="D12" s="69">
        <v>7782.569999999999</v>
      </c>
      <c r="E12" s="69">
        <v>7179.659999999999</v>
      </c>
      <c r="F12" s="69">
        <v>6849.720000000001</v>
      </c>
      <c r="G12" s="69"/>
      <c r="H12" s="69">
        <v>7400.430474418604</v>
      </c>
    </row>
    <row r="13" spans="1:8" ht="15">
      <c r="A13" s="68">
        <v>41242</v>
      </c>
      <c r="B13" s="69">
        <v>7412.965470383276</v>
      </c>
      <c r="C13" s="69">
        <v>8023.21</v>
      </c>
      <c r="D13" s="69"/>
      <c r="E13" s="69">
        <v>6759.35</v>
      </c>
      <c r="F13" s="69">
        <v>7245.25</v>
      </c>
      <c r="G13" s="69"/>
      <c r="H13" s="69">
        <v>7309.544021909233</v>
      </c>
    </row>
    <row r="14" spans="1:8" ht="15">
      <c r="A14" s="68">
        <v>41243</v>
      </c>
      <c r="B14" s="69">
        <v>8040.091875</v>
      </c>
      <c r="C14" s="69"/>
      <c r="D14" s="69">
        <v>8403.360000000002</v>
      </c>
      <c r="E14" s="69"/>
      <c r="F14" s="69"/>
      <c r="G14" s="69"/>
      <c r="H14" s="69">
        <v>8140.161962264153</v>
      </c>
    </row>
    <row r="15" spans="1:8" ht="15">
      <c r="A15" s="68">
        <v>41246</v>
      </c>
      <c r="B15" s="69">
        <v>8403.36</v>
      </c>
      <c r="C15" s="69"/>
      <c r="D15" s="69">
        <v>8403.36</v>
      </c>
      <c r="E15" s="69"/>
      <c r="F15" s="69"/>
      <c r="G15" s="69"/>
      <c r="H15" s="69">
        <v>8403.36</v>
      </c>
    </row>
    <row r="16" spans="1:8" ht="15">
      <c r="A16" s="68">
        <v>41247</v>
      </c>
      <c r="B16" s="69">
        <v>8260.402987551866</v>
      </c>
      <c r="C16" s="69"/>
      <c r="D16" s="69">
        <v>7951.38</v>
      </c>
      <c r="E16" s="69">
        <v>7142.86</v>
      </c>
      <c r="F16" s="69">
        <v>7206.8</v>
      </c>
      <c r="G16" s="69"/>
      <c r="H16" s="69">
        <v>7748.249408284024</v>
      </c>
    </row>
    <row r="17" spans="1:8" ht="15">
      <c r="A17" s="68">
        <v>41248</v>
      </c>
      <c r="B17" s="69">
        <v>8360.815443037973</v>
      </c>
      <c r="C17" s="69"/>
      <c r="D17" s="69">
        <v>7990.310000000001</v>
      </c>
      <c r="E17" s="69">
        <v>6924.14</v>
      </c>
      <c r="F17" s="69"/>
      <c r="G17" s="69"/>
      <c r="H17" s="69">
        <v>7760.165545023697</v>
      </c>
    </row>
    <row r="18" spans="1:8" ht="15">
      <c r="A18" s="68">
        <v>41249</v>
      </c>
      <c r="B18" s="69">
        <v>8116.514567307692</v>
      </c>
      <c r="C18" s="69"/>
      <c r="D18" s="69">
        <v>8127.49</v>
      </c>
      <c r="E18" s="69">
        <v>7082.833571428571</v>
      </c>
      <c r="F18" s="69">
        <v>7776.96</v>
      </c>
      <c r="G18" s="69"/>
      <c r="H18" s="69">
        <v>7804.609409681228</v>
      </c>
    </row>
    <row r="19" spans="1:8" ht="15">
      <c r="A19" s="68">
        <v>41250</v>
      </c>
      <c r="B19" s="69">
        <v>8117.29</v>
      </c>
      <c r="C19" s="69"/>
      <c r="D19" s="69">
        <v>8177.12</v>
      </c>
      <c r="E19" s="69">
        <v>9710.549999999997</v>
      </c>
      <c r="F19" s="69">
        <v>8262.07</v>
      </c>
      <c r="G19" s="69"/>
      <c r="H19" s="69">
        <v>8249.106748251746</v>
      </c>
    </row>
    <row r="20" spans="1:8" ht="15">
      <c r="A20" s="68">
        <v>41253</v>
      </c>
      <c r="B20" s="69">
        <v>7640.47</v>
      </c>
      <c r="C20" s="69"/>
      <c r="D20" s="69">
        <v>7302.66</v>
      </c>
      <c r="E20" s="69">
        <v>6894.58</v>
      </c>
      <c r="F20" s="69">
        <v>7360.72</v>
      </c>
      <c r="G20" s="69"/>
      <c r="H20" s="69">
        <v>7417.919026149684</v>
      </c>
    </row>
    <row r="21" spans="1:8" ht="15">
      <c r="A21" s="68">
        <v>41254</v>
      </c>
      <c r="B21" s="69">
        <v>8163.8677777777775</v>
      </c>
      <c r="C21" s="69"/>
      <c r="D21" s="69">
        <v>7471.68</v>
      </c>
      <c r="E21" s="69">
        <v>6856</v>
      </c>
      <c r="F21" s="69">
        <v>7406.280673575129</v>
      </c>
      <c r="G21" s="69">
        <v>20308.125</v>
      </c>
      <c r="H21" s="69">
        <v>7670.845125661377</v>
      </c>
    </row>
    <row r="22" spans="1:8" ht="15">
      <c r="A22" s="68">
        <v>41255</v>
      </c>
      <c r="B22" s="69">
        <v>8037.513384030418</v>
      </c>
      <c r="C22" s="69"/>
      <c r="D22" s="69">
        <v>7675.81</v>
      </c>
      <c r="E22" s="69">
        <v>6470.59</v>
      </c>
      <c r="F22" s="69">
        <v>7279.247591623037</v>
      </c>
      <c r="G22" s="69"/>
      <c r="H22" s="69">
        <v>7498.964302075877</v>
      </c>
    </row>
    <row r="23" spans="1:8" ht="15">
      <c r="A23" s="68">
        <v>41256</v>
      </c>
      <c r="B23" s="69">
        <v>7702.65</v>
      </c>
      <c r="C23" s="69"/>
      <c r="D23" s="69">
        <v>7181.83</v>
      </c>
      <c r="E23" s="69">
        <v>6638.66</v>
      </c>
      <c r="F23" s="69">
        <v>6388.159999999999</v>
      </c>
      <c r="G23" s="69"/>
      <c r="H23" s="69">
        <v>7296.854873617694</v>
      </c>
    </row>
    <row r="24" spans="1:8" ht="15">
      <c r="A24" s="68">
        <v>41257</v>
      </c>
      <c r="B24" s="69">
        <v>7720.7645622895625</v>
      </c>
      <c r="C24" s="69"/>
      <c r="D24" s="69">
        <v>7103.22</v>
      </c>
      <c r="E24" s="69">
        <v>6871.61</v>
      </c>
      <c r="F24" s="69">
        <v>7341.587162162162</v>
      </c>
      <c r="G24" s="69"/>
      <c r="H24" s="69">
        <v>7326.896362573099</v>
      </c>
    </row>
    <row r="25" spans="1:8" ht="15">
      <c r="A25" s="68">
        <v>41260</v>
      </c>
      <c r="B25" s="69">
        <v>8029.880680272107</v>
      </c>
      <c r="C25" s="69"/>
      <c r="D25" s="69">
        <v>7439.76</v>
      </c>
      <c r="E25" s="69">
        <v>6906.51</v>
      </c>
      <c r="F25" s="69">
        <v>7209.2</v>
      </c>
      <c r="G25" s="69"/>
      <c r="H25" s="69">
        <v>7550.59416737109</v>
      </c>
    </row>
    <row r="26" spans="1:8" ht="15">
      <c r="A26" s="68">
        <v>41261</v>
      </c>
      <c r="B26" s="69">
        <v>8197.564285714287</v>
      </c>
      <c r="C26" s="69"/>
      <c r="D26" s="69">
        <v>7215.7</v>
      </c>
      <c r="E26" s="69">
        <v>6575.06</v>
      </c>
      <c r="F26" s="69">
        <v>7182.5</v>
      </c>
      <c r="G26" s="69"/>
      <c r="H26" s="69">
        <v>7436.7939055793995</v>
      </c>
    </row>
    <row r="27" spans="1:8" ht="15">
      <c r="A27" s="68">
        <v>41262</v>
      </c>
      <c r="B27" s="69">
        <v>7975.611805054152</v>
      </c>
      <c r="C27" s="69"/>
      <c r="D27" s="69">
        <v>7769.42</v>
      </c>
      <c r="E27" s="69">
        <v>7165.68</v>
      </c>
      <c r="F27" s="69">
        <v>7126.93</v>
      </c>
      <c r="G27" s="69"/>
      <c r="H27" s="69">
        <v>7603.625376404495</v>
      </c>
    </row>
    <row r="28" spans="1:8" ht="15">
      <c r="A28" s="68">
        <v>41263</v>
      </c>
      <c r="B28" s="69">
        <v>7937.970000000001</v>
      </c>
      <c r="C28" s="69"/>
      <c r="D28" s="69">
        <v>7264.72</v>
      </c>
      <c r="E28" s="69">
        <v>7240.826373056995</v>
      </c>
      <c r="F28" s="69">
        <v>7202.88</v>
      </c>
      <c r="G28" s="69"/>
      <c r="H28" s="69">
        <v>7466.271650977553</v>
      </c>
    </row>
    <row r="29" spans="1:8" ht="15">
      <c r="A29" s="68">
        <v>41264</v>
      </c>
      <c r="B29" s="69">
        <v>8856.04</v>
      </c>
      <c r="C29" s="69"/>
      <c r="D29" s="69">
        <v>8385.01</v>
      </c>
      <c r="E29" s="69">
        <v>8497.001642228739</v>
      </c>
      <c r="F29" s="69">
        <v>8033.04</v>
      </c>
      <c r="G29" s="69"/>
      <c r="H29" s="69">
        <v>8515.950415991356</v>
      </c>
    </row>
    <row r="30" spans="1:8" ht="15">
      <c r="A30" s="68">
        <v>41267</v>
      </c>
      <c r="B30" s="69">
        <v>8613.45</v>
      </c>
      <c r="C30" s="69"/>
      <c r="D30" s="69">
        <v>8907.56</v>
      </c>
      <c r="E30" s="69">
        <v>8734.955837837837</v>
      </c>
      <c r="F30" s="69">
        <v>8575.25</v>
      </c>
      <c r="G30" s="69"/>
      <c r="H30" s="69">
        <v>8722.329924337957</v>
      </c>
    </row>
    <row r="31" spans="1:8" ht="15">
      <c r="A31" s="68">
        <v>41269</v>
      </c>
      <c r="B31" s="69">
        <v>8171.109999999999</v>
      </c>
      <c r="C31" s="69"/>
      <c r="D31" s="69">
        <v>7596.33</v>
      </c>
      <c r="E31" s="69">
        <v>7039.504171122995</v>
      </c>
      <c r="F31" s="69">
        <v>6873.23</v>
      </c>
      <c r="G31" s="69"/>
      <c r="H31" s="69">
        <v>7586.7084636363625</v>
      </c>
    </row>
    <row r="32" spans="1:8" ht="15">
      <c r="A32" s="68">
        <v>41270</v>
      </c>
      <c r="B32" s="69">
        <v>8919.566</v>
      </c>
      <c r="C32" s="69"/>
      <c r="D32" s="69">
        <v>8590.1</v>
      </c>
      <c r="E32" s="69">
        <v>8057.62</v>
      </c>
      <c r="F32" s="69">
        <v>7226.89</v>
      </c>
      <c r="G32" s="69"/>
      <c r="H32" s="69">
        <v>8167.95006849315</v>
      </c>
    </row>
    <row r="33" spans="1:8" ht="15">
      <c r="A33" s="68">
        <v>41271</v>
      </c>
      <c r="B33" s="69">
        <v>8907.56</v>
      </c>
      <c r="C33" s="69"/>
      <c r="D33" s="69">
        <v>7899.16</v>
      </c>
      <c r="E33" s="69">
        <v>8739.5</v>
      </c>
      <c r="F33" s="69">
        <v>8235.29</v>
      </c>
      <c r="G33" s="69"/>
      <c r="H33" s="69">
        <v>8459.38388888889</v>
      </c>
    </row>
    <row r="34" spans="1:8" ht="15">
      <c r="A34" s="68">
        <v>41274</v>
      </c>
      <c r="B34" s="69">
        <v>7899.16</v>
      </c>
      <c r="C34" s="69"/>
      <c r="D34" s="69">
        <v>7367.33</v>
      </c>
      <c r="E34" s="69">
        <v>8655.46</v>
      </c>
      <c r="F34" s="69">
        <v>8735.43</v>
      </c>
      <c r="G34" s="69"/>
      <c r="H34" s="69">
        <v>8111.212670454547</v>
      </c>
    </row>
    <row r="35" spans="1:8" ht="15">
      <c r="A35" s="68">
        <v>41276</v>
      </c>
      <c r="B35" s="69">
        <v>7839.27</v>
      </c>
      <c r="C35" s="69">
        <v>9056.96</v>
      </c>
      <c r="D35" s="69">
        <v>7311.98</v>
      </c>
      <c r="E35" s="69">
        <v>6582.63</v>
      </c>
      <c r="F35" s="69">
        <v>6690.37</v>
      </c>
      <c r="G35" s="69"/>
      <c r="H35" s="69">
        <v>7276.722854511971</v>
      </c>
    </row>
    <row r="36" spans="1:8" ht="15">
      <c r="A36" s="68">
        <v>41277</v>
      </c>
      <c r="B36" s="69">
        <v>7508.22</v>
      </c>
      <c r="C36" s="69">
        <v>8403.36</v>
      </c>
      <c r="D36" s="69">
        <v>7018.84</v>
      </c>
      <c r="E36" s="69">
        <v>6638.66</v>
      </c>
      <c r="F36" s="69">
        <v>7053.732727272727</v>
      </c>
      <c r="G36" s="69"/>
      <c r="H36" s="69">
        <v>7179.217387820513</v>
      </c>
    </row>
    <row r="37" spans="1:8" ht="15">
      <c r="A37" s="68">
        <v>41278</v>
      </c>
      <c r="B37" s="69">
        <v>7352.939999999999</v>
      </c>
      <c r="C37" s="69"/>
      <c r="D37" s="69">
        <v>6872.75</v>
      </c>
      <c r="E37" s="69">
        <v>6503.47</v>
      </c>
      <c r="F37" s="69">
        <v>6802.180000000001</v>
      </c>
      <c r="G37" s="69"/>
      <c r="H37" s="69">
        <v>6947.015711864407</v>
      </c>
    </row>
    <row r="38" spans="1:8" ht="15">
      <c r="A38" s="72">
        <v>41281</v>
      </c>
      <c r="B38" s="73">
        <v>7981.37</v>
      </c>
      <c r="C38" s="73">
        <v>9243.700000000003</v>
      </c>
      <c r="D38" s="73">
        <v>7675.609999999999</v>
      </c>
      <c r="E38" s="73">
        <v>6906.51</v>
      </c>
      <c r="F38" s="73">
        <v>7257.45</v>
      </c>
      <c r="G38" s="73"/>
      <c r="H38" s="73">
        <v>7638.70119028974</v>
      </c>
    </row>
  </sheetData>
  <sheetProtection/>
  <mergeCells count="3">
    <mergeCell ref="A1:H1"/>
    <mergeCell ref="A2:H2"/>
    <mergeCell ref="A3:H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view="pageBreakPreview" zoomScaleSheetLayoutView="100" workbookViewId="0" topLeftCell="A1">
      <selection activeCell="A1" sqref="A1:I1"/>
    </sheetView>
  </sheetViews>
  <sheetFormatPr defaultColWidth="11.421875" defaultRowHeight="15"/>
  <cols>
    <col min="1" max="1" width="15.8515625" style="8" customWidth="1"/>
    <col min="2" max="8" width="9.28125" style="8" customWidth="1"/>
    <col min="9" max="9" width="9.00390625" style="8" customWidth="1"/>
    <col min="10" max="12" width="11.421875" style="8" hidden="1" customWidth="1"/>
    <col min="13" max="16384" width="11.421875" style="8" customWidth="1"/>
  </cols>
  <sheetData>
    <row r="1" spans="1:9" ht="12.75">
      <c r="A1" s="192" t="s">
        <v>155</v>
      </c>
      <c r="B1" s="192"/>
      <c r="C1" s="192"/>
      <c r="D1" s="192"/>
      <c r="E1" s="192"/>
      <c r="F1" s="192"/>
      <c r="G1" s="192"/>
      <c r="H1" s="192"/>
      <c r="I1" s="192"/>
    </row>
    <row r="2" spans="1:9" ht="12.75">
      <c r="A2" s="192" t="s">
        <v>142</v>
      </c>
      <c r="B2" s="192"/>
      <c r="C2" s="192"/>
      <c r="D2" s="192"/>
      <c r="E2" s="192"/>
      <c r="F2" s="192"/>
      <c r="G2" s="192"/>
      <c r="H2" s="192"/>
      <c r="I2" s="192"/>
    </row>
    <row r="3" spans="1:9" ht="12.75">
      <c r="A3" s="192" t="s">
        <v>148</v>
      </c>
      <c r="B3" s="192"/>
      <c r="C3" s="192"/>
      <c r="D3" s="192"/>
      <c r="E3" s="192"/>
      <c r="F3" s="192"/>
      <c r="G3" s="192"/>
      <c r="H3" s="192"/>
      <c r="I3" s="192"/>
    </row>
    <row r="4" spans="1:9" ht="15" customHeight="1">
      <c r="A4" s="193" t="s">
        <v>54</v>
      </c>
      <c r="B4" s="196" t="s">
        <v>82</v>
      </c>
      <c r="C4" s="197"/>
      <c r="D4" s="197"/>
      <c r="E4" s="198"/>
      <c r="F4" s="196" t="s">
        <v>83</v>
      </c>
      <c r="G4" s="197"/>
      <c r="H4" s="197"/>
      <c r="I4" s="198"/>
    </row>
    <row r="5" spans="1:12" ht="12.75">
      <c r="A5" s="194"/>
      <c r="B5" s="199" t="s">
        <v>53</v>
      </c>
      <c r="C5" s="189"/>
      <c r="D5" s="189" t="s">
        <v>52</v>
      </c>
      <c r="E5" s="200"/>
      <c r="F5" s="199" t="s">
        <v>53</v>
      </c>
      <c r="G5" s="189"/>
      <c r="H5" s="189" t="s">
        <v>52</v>
      </c>
      <c r="I5" s="200"/>
      <c r="K5" s="81" t="s">
        <v>82</v>
      </c>
      <c r="L5" s="81" t="s">
        <v>83</v>
      </c>
    </row>
    <row r="6" spans="1:12" ht="12.75">
      <c r="A6" s="195"/>
      <c r="B6" s="74">
        <v>2011</v>
      </c>
      <c r="C6" s="49">
        <v>2012</v>
      </c>
      <c r="D6" s="49" t="s">
        <v>51</v>
      </c>
      <c r="E6" s="75" t="s">
        <v>50</v>
      </c>
      <c r="F6" s="74">
        <v>2011</v>
      </c>
      <c r="G6" s="49">
        <v>2012</v>
      </c>
      <c r="H6" s="49" t="s">
        <v>51</v>
      </c>
      <c r="I6" s="75" t="s">
        <v>50</v>
      </c>
      <c r="J6" s="84">
        <v>40848</v>
      </c>
      <c r="K6" s="8">
        <v>647</v>
      </c>
      <c r="L6" s="8">
        <v>321</v>
      </c>
    </row>
    <row r="7" spans="1:12" ht="12.75">
      <c r="A7" s="22" t="s">
        <v>49</v>
      </c>
      <c r="B7" s="76">
        <v>447</v>
      </c>
      <c r="C7" s="50">
        <v>836.05</v>
      </c>
      <c r="D7" s="46">
        <f>+(C7/B18-1)*100</f>
        <v>1.0601005705444422</v>
      </c>
      <c r="E7" s="77">
        <f aca="true" t="shared" si="0" ref="E7:E15">(C7/B7-1)*100</f>
        <v>87.03579418344518</v>
      </c>
      <c r="F7" s="76">
        <v>216</v>
      </c>
      <c r="G7" s="47">
        <v>339.5</v>
      </c>
      <c r="H7" s="46">
        <f>+(G7/F18-1)*100</f>
        <v>3.1914893617021267</v>
      </c>
      <c r="I7" s="77">
        <f aca="true" t="shared" si="1" ref="I7:I15">(G7/F7-1)*100</f>
        <v>57.17592592592593</v>
      </c>
      <c r="J7" s="84">
        <v>40878</v>
      </c>
      <c r="K7" s="8">
        <v>827.28</v>
      </c>
      <c r="L7" s="8">
        <v>329</v>
      </c>
    </row>
    <row r="8" spans="1:12" ht="12.75">
      <c r="A8" s="22" t="s">
        <v>48</v>
      </c>
      <c r="B8" s="76">
        <v>420</v>
      </c>
      <c r="C8" s="50">
        <v>814</v>
      </c>
      <c r="D8" s="46">
        <f aca="true" t="shared" si="2" ref="D8:D15">+(C8/C7-1)*100</f>
        <v>-2.6374020692542244</v>
      </c>
      <c r="E8" s="77">
        <f t="shared" si="0"/>
        <v>93.80952380952381</v>
      </c>
      <c r="F8" s="76">
        <v>226</v>
      </c>
      <c r="G8" s="47">
        <v>427</v>
      </c>
      <c r="H8" s="46">
        <f aca="true" t="shared" si="3" ref="H8:H15">+(G8/G7-1)*100</f>
        <v>25.773195876288657</v>
      </c>
      <c r="I8" s="77">
        <f t="shared" si="1"/>
        <v>88.93805309734513</v>
      </c>
      <c r="J8" s="84">
        <v>40909</v>
      </c>
      <c r="K8" s="8">
        <v>836.05</v>
      </c>
      <c r="L8" s="8">
        <v>339.5</v>
      </c>
    </row>
    <row r="9" spans="1:12" ht="12.75">
      <c r="A9" s="22" t="s">
        <v>47</v>
      </c>
      <c r="B9" s="76">
        <v>433</v>
      </c>
      <c r="C9" s="50">
        <v>815</v>
      </c>
      <c r="D9" s="46">
        <f t="shared" si="2"/>
        <v>0.12285012285011554</v>
      </c>
      <c r="E9" s="77">
        <f t="shared" si="0"/>
        <v>88.2217090069284</v>
      </c>
      <c r="F9" s="76">
        <v>235</v>
      </c>
      <c r="G9" s="47">
        <v>407</v>
      </c>
      <c r="H9" s="46">
        <f t="shared" si="3"/>
        <v>-4.683840749414525</v>
      </c>
      <c r="I9" s="77">
        <f t="shared" si="1"/>
        <v>73.19148936170212</v>
      </c>
      <c r="J9" s="84">
        <v>40940</v>
      </c>
      <c r="K9" s="8">
        <v>814</v>
      </c>
      <c r="L9" s="8">
        <v>427</v>
      </c>
    </row>
    <row r="10" spans="1:12" ht="12.75">
      <c r="A10" s="22" t="s">
        <v>46</v>
      </c>
      <c r="B10" s="76">
        <v>433</v>
      </c>
      <c r="C10" s="50">
        <v>791</v>
      </c>
      <c r="D10" s="46">
        <f t="shared" si="2"/>
        <v>-2.944785276073625</v>
      </c>
      <c r="E10" s="77">
        <f t="shared" si="0"/>
        <v>82.67898383371826</v>
      </c>
      <c r="F10" s="76">
        <v>218</v>
      </c>
      <c r="G10" s="47">
        <v>372</v>
      </c>
      <c r="H10" s="46">
        <f t="shared" si="3"/>
        <v>-8.5995085995086</v>
      </c>
      <c r="I10" s="77">
        <f t="shared" si="1"/>
        <v>70.64220183486239</v>
      </c>
      <c r="J10" s="84">
        <v>40969</v>
      </c>
      <c r="K10" s="8">
        <v>815</v>
      </c>
      <c r="L10" s="8">
        <v>407</v>
      </c>
    </row>
    <row r="11" spans="1:12" ht="12.75">
      <c r="A11" s="22" t="s">
        <v>45</v>
      </c>
      <c r="B11" s="76">
        <v>423</v>
      </c>
      <c r="C11" s="50">
        <v>704</v>
      </c>
      <c r="D11" s="46">
        <f t="shared" si="2"/>
        <v>-10.998735777496837</v>
      </c>
      <c r="E11" s="77">
        <f t="shared" si="0"/>
        <v>66.43026004728132</v>
      </c>
      <c r="F11" s="76">
        <v>226</v>
      </c>
      <c r="G11" s="47">
        <v>353</v>
      </c>
      <c r="H11" s="46">
        <f t="shared" si="3"/>
        <v>-5.107526881720426</v>
      </c>
      <c r="I11" s="77">
        <f t="shared" si="1"/>
        <v>56.194690265486734</v>
      </c>
      <c r="J11" s="84">
        <v>41000</v>
      </c>
      <c r="K11" s="50">
        <v>791</v>
      </c>
      <c r="L11" s="47">
        <v>372</v>
      </c>
    </row>
    <row r="12" spans="1:12" ht="12.75">
      <c r="A12" s="22" t="s">
        <v>44</v>
      </c>
      <c r="B12" s="76">
        <v>399</v>
      </c>
      <c r="C12" s="11">
        <v>685</v>
      </c>
      <c r="D12" s="46">
        <f t="shared" si="2"/>
        <v>-2.6988636363636354</v>
      </c>
      <c r="E12" s="77">
        <f t="shared" si="0"/>
        <v>71.67919799498748</v>
      </c>
      <c r="F12" s="76">
        <v>220</v>
      </c>
      <c r="G12" s="47">
        <v>381</v>
      </c>
      <c r="H12" s="46">
        <f t="shared" si="3"/>
        <v>7.932011331444766</v>
      </c>
      <c r="I12" s="77">
        <f t="shared" si="1"/>
        <v>73.18181818181819</v>
      </c>
      <c r="J12" s="84">
        <v>41030</v>
      </c>
      <c r="K12" s="8">
        <v>704</v>
      </c>
      <c r="L12" s="8">
        <v>353</v>
      </c>
    </row>
    <row r="13" spans="1:12" ht="12.75">
      <c r="A13" s="22" t="s">
        <v>43</v>
      </c>
      <c r="B13" s="76">
        <v>352</v>
      </c>
      <c r="C13" s="11">
        <v>739</v>
      </c>
      <c r="D13" s="46">
        <f t="shared" si="2"/>
        <v>7.883211678832125</v>
      </c>
      <c r="E13" s="77">
        <f t="shared" si="0"/>
        <v>109.94318181818184</v>
      </c>
      <c r="F13" s="76">
        <v>240</v>
      </c>
      <c r="G13" s="48">
        <v>425</v>
      </c>
      <c r="H13" s="46">
        <f t="shared" si="3"/>
        <v>11.548556430446189</v>
      </c>
      <c r="I13" s="77">
        <f t="shared" si="1"/>
        <v>77.08333333333333</v>
      </c>
      <c r="J13" s="84">
        <v>41061</v>
      </c>
      <c r="K13" s="8">
        <v>685</v>
      </c>
      <c r="L13" s="8">
        <v>381</v>
      </c>
    </row>
    <row r="14" spans="1:12" ht="12.75">
      <c r="A14" s="22" t="s">
        <v>42</v>
      </c>
      <c r="B14" s="76">
        <v>323</v>
      </c>
      <c r="C14" s="11">
        <v>730</v>
      </c>
      <c r="D14" s="46">
        <f t="shared" si="2"/>
        <v>-1.2178619756427644</v>
      </c>
      <c r="E14" s="77">
        <f t="shared" si="0"/>
        <v>126.00619195046438</v>
      </c>
      <c r="F14" s="76">
        <v>251</v>
      </c>
      <c r="G14" s="48">
        <v>479</v>
      </c>
      <c r="H14" s="46">
        <f t="shared" si="3"/>
        <v>12.705882352941167</v>
      </c>
      <c r="I14" s="77">
        <f t="shared" si="1"/>
        <v>90.83665338645419</v>
      </c>
      <c r="J14" s="84">
        <v>41091</v>
      </c>
      <c r="K14" s="8">
        <v>739</v>
      </c>
      <c r="L14" s="8">
        <v>425</v>
      </c>
    </row>
    <row r="15" spans="1:12" ht="12.75">
      <c r="A15" s="22" t="s">
        <v>41</v>
      </c>
      <c r="B15" s="76">
        <v>376</v>
      </c>
      <c r="C15" s="11">
        <v>921</v>
      </c>
      <c r="D15" s="46">
        <f t="shared" si="2"/>
        <v>26.164383561643834</v>
      </c>
      <c r="E15" s="77">
        <f t="shared" si="0"/>
        <v>144.94680851063828</v>
      </c>
      <c r="F15" s="76">
        <v>290</v>
      </c>
      <c r="G15" s="48">
        <v>635</v>
      </c>
      <c r="H15" s="46">
        <f t="shared" si="3"/>
        <v>32.56784968684761</v>
      </c>
      <c r="I15" s="77">
        <f t="shared" si="1"/>
        <v>118.96551724137932</v>
      </c>
      <c r="J15" s="84">
        <v>41122</v>
      </c>
      <c r="K15" s="8">
        <v>730</v>
      </c>
      <c r="L15" s="8">
        <v>479</v>
      </c>
    </row>
    <row r="16" spans="1:12" ht="12.75">
      <c r="A16" s="22" t="s">
        <v>40</v>
      </c>
      <c r="B16" s="76">
        <v>399</v>
      </c>
      <c r="C16" s="21">
        <v>1259</v>
      </c>
      <c r="D16" s="46">
        <f>+(C16/C15-1)*100</f>
        <v>36.69923995656894</v>
      </c>
      <c r="E16" s="77">
        <f>(C16/B16-1)*100</f>
        <v>215.5388471177945</v>
      </c>
      <c r="F16" s="76">
        <v>331</v>
      </c>
      <c r="G16" s="48">
        <v>711</v>
      </c>
      <c r="H16" s="46">
        <f>+(G16/G15-1)*100</f>
        <v>11.96850393700788</v>
      </c>
      <c r="I16" s="77">
        <f>(G16/F16-1)*100</f>
        <v>114.80362537764353</v>
      </c>
      <c r="J16" s="84">
        <v>41153</v>
      </c>
      <c r="K16" s="8">
        <v>921</v>
      </c>
      <c r="L16" s="8">
        <v>635</v>
      </c>
    </row>
    <row r="17" spans="1:12" ht="12.75">
      <c r="A17" s="22" t="s">
        <v>39</v>
      </c>
      <c r="B17" s="76">
        <v>647</v>
      </c>
      <c r="C17" s="21">
        <v>1244</v>
      </c>
      <c r="D17" s="46">
        <f>+(C17/C16-1)*100</f>
        <v>-1.1914217633042123</v>
      </c>
      <c r="E17" s="77">
        <f>(C17/B17-1)*100</f>
        <v>92.27202472952088</v>
      </c>
      <c r="F17" s="76">
        <v>321</v>
      </c>
      <c r="G17" s="48">
        <v>492</v>
      </c>
      <c r="H17" s="46">
        <f>+(G17/G16-1)*100</f>
        <v>-30.801687763713083</v>
      </c>
      <c r="I17" s="77">
        <f>(G17/F17-1)*100</f>
        <v>53.271028037383175</v>
      </c>
      <c r="J17" s="84">
        <v>41183</v>
      </c>
      <c r="K17" s="8">
        <v>1259</v>
      </c>
      <c r="L17" s="8">
        <v>711</v>
      </c>
    </row>
    <row r="18" spans="1:12" ht="12.75">
      <c r="A18" s="20" t="s">
        <v>38</v>
      </c>
      <c r="B18" s="78">
        <v>827.28</v>
      </c>
      <c r="C18" s="173">
        <v>682</v>
      </c>
      <c r="D18" s="79">
        <f>+(C18/C17-1)*100</f>
        <v>-45.17684887459807</v>
      </c>
      <c r="E18" s="80">
        <f>(C18/B18-1)*100</f>
        <v>-17.56116429745672</v>
      </c>
      <c r="F18" s="78">
        <v>329</v>
      </c>
      <c r="G18" s="174">
        <v>334</v>
      </c>
      <c r="H18" s="79">
        <f>+(G18/G17-1)*100</f>
        <v>-32.113821138211385</v>
      </c>
      <c r="I18" s="80">
        <f>(G18/F18-1)*100</f>
        <v>1.5197568389057725</v>
      </c>
      <c r="J18" s="84">
        <v>41214</v>
      </c>
      <c r="K18" s="8">
        <v>1244</v>
      </c>
      <c r="L18" s="8">
        <v>492</v>
      </c>
    </row>
    <row r="19" spans="1:12" ht="12.75">
      <c r="A19" s="22" t="s">
        <v>84</v>
      </c>
      <c r="B19" s="76">
        <f>AVERAGE(B7:B18)</f>
        <v>456.6066666666666</v>
      </c>
      <c r="C19" s="47">
        <f>AVERAGE(C7:C18)</f>
        <v>851.6708333333332</v>
      </c>
      <c r="D19" s="47"/>
      <c r="E19" s="77"/>
      <c r="F19" s="76">
        <f>AVERAGE(F7:F18)</f>
        <v>258.5833333333333</v>
      </c>
      <c r="G19" s="47">
        <f>AVERAGE(G7:G18)</f>
        <v>446.2916666666667</v>
      </c>
      <c r="H19" s="46"/>
      <c r="I19" s="77"/>
      <c r="J19" s="84">
        <v>41244</v>
      </c>
      <c r="K19" s="8">
        <v>682</v>
      </c>
      <c r="L19" s="8">
        <v>334</v>
      </c>
    </row>
    <row r="20" spans="1:9" ht="12.75">
      <c r="A20" s="22" t="s">
        <v>183</v>
      </c>
      <c r="B20" s="78">
        <f>AVERAGE(B7:B18)</f>
        <v>456.6066666666666</v>
      </c>
      <c r="C20" s="47">
        <f>AVERAGE(C7:C18)</f>
        <v>851.6708333333332</v>
      </c>
      <c r="D20" s="47"/>
      <c r="E20" s="77">
        <f>(C20/B20-1)*100</f>
        <v>86.5217692835555</v>
      </c>
      <c r="F20" s="78">
        <f>AVERAGE(F7:F18)</f>
        <v>258.5833333333333</v>
      </c>
      <c r="G20" s="47">
        <f>AVERAGE(G7:G18)</f>
        <v>446.2916666666667</v>
      </c>
      <c r="H20" s="46"/>
      <c r="I20" s="77">
        <f>(G20/F20-1)*100</f>
        <v>72.59104092813409</v>
      </c>
    </row>
    <row r="21" spans="1:9" ht="12.75">
      <c r="A21" s="168" t="s">
        <v>57</v>
      </c>
      <c r="B21" s="82"/>
      <c r="C21" s="82"/>
      <c r="D21" s="82"/>
      <c r="E21" s="82"/>
      <c r="F21" s="82"/>
      <c r="G21" s="82"/>
      <c r="H21" s="82"/>
      <c r="I21" s="83"/>
    </row>
  </sheetData>
  <sheetProtection/>
  <mergeCells count="10">
    <mergeCell ref="A4:A6"/>
    <mergeCell ref="A2:I2"/>
    <mergeCell ref="A3:I3"/>
    <mergeCell ref="A1:I1"/>
    <mergeCell ref="B4:E4"/>
    <mergeCell ref="F4:I4"/>
    <mergeCell ref="F5:G5"/>
    <mergeCell ref="H5:I5"/>
    <mergeCell ref="B5:C5"/>
    <mergeCell ref="D5: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r:id="rId2"/>
  <headerFooter>
    <oddFooter>&amp;C&amp;"Arial,Normal"&amp;10 8</oddFooter>
  </headerFooter>
  <ignoredErrors>
    <ignoredError sqref="F19 D20:E20 B19"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40"/>
  <sheetViews>
    <sheetView zoomScalePageLayoutView="0" workbookViewId="0" topLeftCell="A1">
      <selection activeCell="A1" sqref="A1:E1"/>
    </sheetView>
  </sheetViews>
  <sheetFormatPr defaultColWidth="11.421875" defaultRowHeight="15"/>
  <cols>
    <col min="1" max="1" width="17.00390625" style="1" customWidth="1"/>
    <col min="2" max="5" width="17.8515625" style="1" customWidth="1"/>
    <col min="6" max="16384" width="11.421875" style="1" customWidth="1"/>
  </cols>
  <sheetData>
    <row r="1" spans="1:5" ht="14.25">
      <c r="A1" s="201" t="s">
        <v>71</v>
      </c>
      <c r="B1" s="201"/>
      <c r="C1" s="201"/>
      <c r="D1" s="201"/>
      <c r="E1" s="201"/>
    </row>
    <row r="2" spans="1:5" ht="14.25">
      <c r="A2" s="201" t="s">
        <v>89</v>
      </c>
      <c r="B2" s="201"/>
      <c r="C2" s="201"/>
      <c r="D2" s="201"/>
      <c r="E2" s="201"/>
    </row>
    <row r="3" spans="1:5" ht="14.25">
      <c r="A3" s="201" t="s">
        <v>148</v>
      </c>
      <c r="B3" s="201"/>
      <c r="C3" s="201"/>
      <c r="D3" s="201"/>
      <c r="E3" s="201"/>
    </row>
    <row r="4" spans="1:5" ht="15" customHeight="1">
      <c r="A4" s="203" t="s">
        <v>78</v>
      </c>
      <c r="B4" s="202" t="s">
        <v>82</v>
      </c>
      <c r="C4" s="202"/>
      <c r="D4" s="202" t="s">
        <v>83</v>
      </c>
      <c r="E4" s="202"/>
    </row>
    <row r="5" spans="1:5" ht="14.25">
      <c r="A5" s="204"/>
      <c r="B5" s="155" t="s">
        <v>88</v>
      </c>
      <c r="C5" s="155" t="s">
        <v>52</v>
      </c>
      <c r="D5" s="155" t="s">
        <v>88</v>
      </c>
      <c r="E5" s="155" t="s">
        <v>52</v>
      </c>
    </row>
    <row r="6" spans="1:5" ht="14.25">
      <c r="A6" s="103">
        <v>40660</v>
      </c>
      <c r="B6" s="163">
        <v>445.8166666666667</v>
      </c>
      <c r="C6" s="165" t="s">
        <v>175</v>
      </c>
      <c r="D6" s="163">
        <v>194.44444444444446</v>
      </c>
      <c r="E6" s="165" t="s">
        <v>175</v>
      </c>
    </row>
    <row r="7" spans="1:5" ht="14.25">
      <c r="A7" s="103">
        <v>40674</v>
      </c>
      <c r="B7" s="163">
        <v>422.3622222222222</v>
      </c>
      <c r="C7" s="166">
        <f aca="true" t="shared" si="0" ref="C7:C25">100*(B7/B6-1)</f>
        <v>-5.261006641992861</v>
      </c>
      <c r="D7" s="163">
        <v>194.9404761904762</v>
      </c>
      <c r="E7" s="166">
        <f aca="true" t="shared" si="1" ref="E7:E18">100*(D7/D6-1)</f>
        <v>0.25510204081633514</v>
      </c>
    </row>
    <row r="8" spans="1:5" ht="14.25">
      <c r="A8" s="103">
        <v>40723</v>
      </c>
      <c r="B8" s="163">
        <v>375.8466666666667</v>
      </c>
      <c r="C8" s="166">
        <f t="shared" si="0"/>
        <v>-11.013190363195358</v>
      </c>
      <c r="D8" s="163">
        <v>210.83333333333331</v>
      </c>
      <c r="E8" s="166">
        <f t="shared" si="1"/>
        <v>8.152671755725184</v>
      </c>
    </row>
    <row r="9" spans="1:5" ht="14.25">
      <c r="A9" s="103">
        <v>40737</v>
      </c>
      <c r="B9" s="163">
        <v>364.4272222222222</v>
      </c>
      <c r="C9" s="166">
        <f t="shared" si="0"/>
        <v>-3.0383253217919903</v>
      </c>
      <c r="D9" s="163">
        <v>193.75</v>
      </c>
      <c r="E9" s="166">
        <f t="shared" si="1"/>
        <v>-8.102766798418958</v>
      </c>
    </row>
    <row r="10" spans="1:5" ht="14.25">
      <c r="A10" s="103">
        <v>40779</v>
      </c>
      <c r="B10" s="163">
        <v>368.0288888888889</v>
      </c>
      <c r="C10" s="166">
        <f t="shared" si="0"/>
        <v>0.9883088987437061</v>
      </c>
      <c r="D10" s="163">
        <v>198.21428571428572</v>
      </c>
      <c r="E10" s="166">
        <f t="shared" si="1"/>
        <v>2.304147465437789</v>
      </c>
    </row>
    <row r="11" spans="1:5" ht="14.25">
      <c r="A11" s="103">
        <v>40800</v>
      </c>
      <c r="B11" s="163">
        <v>385.9188888888889</v>
      </c>
      <c r="C11" s="166">
        <f t="shared" si="0"/>
        <v>4.861031440768526</v>
      </c>
      <c r="D11" s="163">
        <v>268.25396825396825</v>
      </c>
      <c r="E11" s="166">
        <f t="shared" si="1"/>
        <v>35.33533533533533</v>
      </c>
    </row>
    <row r="12" spans="1:5" ht="14.25">
      <c r="A12" s="103">
        <v>40814</v>
      </c>
      <c r="B12" s="163">
        <v>416.90666666666664</v>
      </c>
      <c r="C12" s="166">
        <f t="shared" si="0"/>
        <v>8.029608985192628</v>
      </c>
      <c r="D12" s="163">
        <v>266.66666666666663</v>
      </c>
      <c r="E12" s="166">
        <f t="shared" si="1"/>
        <v>-0.5917159763313751</v>
      </c>
    </row>
    <row r="13" spans="1:5" ht="14.25">
      <c r="A13" s="103">
        <v>40828</v>
      </c>
      <c r="B13" s="163">
        <v>434.00166666666667</v>
      </c>
      <c r="C13" s="166">
        <f t="shared" si="0"/>
        <v>4.1004381476269725</v>
      </c>
      <c r="D13" s="163">
        <v>308.3333333333333</v>
      </c>
      <c r="E13" s="166">
        <f t="shared" si="1"/>
        <v>15.625</v>
      </c>
    </row>
    <row r="14" spans="1:5" ht="14.25">
      <c r="A14" s="103">
        <v>40842</v>
      </c>
      <c r="B14" s="163">
        <v>445.10166666666663</v>
      </c>
      <c r="C14" s="166">
        <f t="shared" si="0"/>
        <v>2.5575938648469076</v>
      </c>
      <c r="D14" s="163">
        <v>298.6111111111111</v>
      </c>
      <c r="E14" s="166">
        <f t="shared" si="1"/>
        <v>-3.1531531531531543</v>
      </c>
    </row>
    <row r="15" spans="1:5" ht="14.25">
      <c r="A15" s="103">
        <v>40863</v>
      </c>
      <c r="B15" s="163">
        <v>731.3</v>
      </c>
      <c r="C15" s="166">
        <f t="shared" si="0"/>
        <v>64.29954205219033</v>
      </c>
      <c r="D15" s="163">
        <v>260.8333333333333</v>
      </c>
      <c r="E15" s="166">
        <f t="shared" si="1"/>
        <v>-12.65116279069768</v>
      </c>
    </row>
    <row r="16" spans="1:5" ht="14.25">
      <c r="A16" s="103">
        <v>40876</v>
      </c>
      <c r="B16" s="163">
        <v>582.7124999999999</v>
      </c>
      <c r="C16" s="166">
        <f t="shared" si="0"/>
        <v>-20.318268836318897</v>
      </c>
      <c r="D16" s="163">
        <v>284.95</v>
      </c>
      <c r="E16" s="166">
        <f t="shared" si="1"/>
        <v>9.246006389776351</v>
      </c>
    </row>
    <row r="17" spans="1:5" ht="14.25">
      <c r="A17" s="103">
        <v>40891</v>
      </c>
      <c r="B17" s="163">
        <v>755.0266666666666</v>
      </c>
      <c r="C17" s="166">
        <f t="shared" si="0"/>
        <v>29.57104346769064</v>
      </c>
      <c r="D17" s="163">
        <v>300</v>
      </c>
      <c r="E17" s="166">
        <f t="shared" si="1"/>
        <v>5.281628355851908</v>
      </c>
    </row>
    <row r="18" spans="1:5" ht="14.25">
      <c r="A18" s="103">
        <v>40905</v>
      </c>
      <c r="B18" s="163">
        <v>783.5316666666666</v>
      </c>
      <c r="C18" s="166">
        <f t="shared" si="0"/>
        <v>3.7753633425750888</v>
      </c>
      <c r="D18" s="163">
        <v>275</v>
      </c>
      <c r="E18" s="166">
        <f t="shared" si="1"/>
        <v>-8.333333333333337</v>
      </c>
    </row>
    <row r="19" spans="1:5" ht="14.25">
      <c r="A19" s="103">
        <v>40919</v>
      </c>
      <c r="B19" s="163">
        <v>773.3111111111111</v>
      </c>
      <c r="C19" s="166">
        <f t="shared" si="0"/>
        <v>-1.3044215046261298</v>
      </c>
      <c r="D19" s="163">
        <v>266.6666666666667</v>
      </c>
      <c r="E19" s="166">
        <f aca="true" t="shared" si="2" ref="E19:E25">100*(D19/D18-1)</f>
        <v>-3.0303030303030276</v>
      </c>
    </row>
    <row r="20" spans="1:5" ht="14.25">
      <c r="A20" s="103">
        <v>40947</v>
      </c>
      <c r="B20" s="163">
        <v>717</v>
      </c>
      <c r="C20" s="166">
        <f t="shared" si="0"/>
        <v>-7.281818443058707</v>
      </c>
      <c r="D20" s="163">
        <v>379</v>
      </c>
      <c r="E20" s="166">
        <f t="shared" si="2"/>
        <v>42.12499999999999</v>
      </c>
    </row>
    <row r="21" spans="1:5" ht="14.25">
      <c r="A21" s="103">
        <v>40975</v>
      </c>
      <c r="B21" s="163">
        <v>690.115</v>
      </c>
      <c r="C21" s="166">
        <f t="shared" si="0"/>
        <v>-3.749651324965131</v>
      </c>
      <c r="D21" s="163">
        <v>347.2222222222222</v>
      </c>
      <c r="E21" s="166">
        <f t="shared" si="2"/>
        <v>-8.384637936089135</v>
      </c>
    </row>
    <row r="22" spans="1:5" ht="14.25">
      <c r="A22" s="103">
        <v>40989</v>
      </c>
      <c r="B22" s="163">
        <v>756.0344444444444</v>
      </c>
      <c r="C22" s="166">
        <f t="shared" si="0"/>
        <v>9.551950681327659</v>
      </c>
      <c r="D22" s="163">
        <v>388.8888888888889</v>
      </c>
      <c r="E22" s="166">
        <f t="shared" si="2"/>
        <v>12.000000000000032</v>
      </c>
    </row>
    <row r="23" spans="1:5" ht="14.25">
      <c r="A23" s="103">
        <v>41010</v>
      </c>
      <c r="B23" s="163">
        <v>728.551666666667</v>
      </c>
      <c r="C23" s="166">
        <f t="shared" si="0"/>
        <v>-3.6351224444506003</v>
      </c>
      <c r="D23" s="163">
        <v>364.8809523809524</v>
      </c>
      <c r="E23" s="166">
        <f t="shared" si="2"/>
        <v>-6.1734693877551035</v>
      </c>
    </row>
    <row r="24" spans="1:5" ht="14.25">
      <c r="A24" s="103">
        <v>41024</v>
      </c>
      <c r="B24" s="163">
        <v>725.6622222222222</v>
      </c>
      <c r="C24" s="166">
        <f t="shared" si="0"/>
        <v>-0.3966011714261475</v>
      </c>
      <c r="D24" s="163">
        <v>369.8412698412699</v>
      </c>
      <c r="E24" s="166">
        <f t="shared" si="2"/>
        <v>1.3594344752583032</v>
      </c>
    </row>
    <row r="25" spans="1:5" ht="14.25">
      <c r="A25" s="103">
        <v>41038</v>
      </c>
      <c r="B25" s="163">
        <v>680.3733333333333</v>
      </c>
      <c r="C25" s="166">
        <f t="shared" si="0"/>
        <v>-6.241042664478114</v>
      </c>
      <c r="D25" s="163">
        <v>364.5833333333333</v>
      </c>
      <c r="E25" s="166">
        <f t="shared" si="2"/>
        <v>-1.4216738197425083</v>
      </c>
    </row>
    <row r="26" spans="1:5" ht="14.25">
      <c r="A26" s="103">
        <v>41073</v>
      </c>
      <c r="B26" s="163">
        <v>695.6777777777777</v>
      </c>
      <c r="C26" s="166">
        <f aca="true" t="shared" si="3" ref="C26:C39">100*(B26/B25-1)</f>
        <v>2.2494186198426913</v>
      </c>
      <c r="D26" s="163">
        <v>363.8888888888889</v>
      </c>
      <c r="E26" s="166">
        <f aca="true" t="shared" si="4" ref="E26:E33">100*(D26/D25-1)</f>
        <v>-0.19047619047617426</v>
      </c>
    </row>
    <row r="27" spans="1:5" ht="14.25">
      <c r="A27" s="103">
        <v>41087</v>
      </c>
      <c r="B27" s="163">
        <v>749.9399999999999</v>
      </c>
      <c r="C27" s="166">
        <f t="shared" si="3"/>
        <v>7.7999073645206085</v>
      </c>
      <c r="D27" s="163">
        <v>363.3</v>
      </c>
      <c r="E27" s="166">
        <f t="shared" si="4"/>
        <v>-0.16183206106870074</v>
      </c>
    </row>
    <row r="28" spans="1:5" ht="14.25">
      <c r="A28" s="103">
        <v>41101</v>
      </c>
      <c r="B28" s="163">
        <v>725.8833333333334</v>
      </c>
      <c r="C28" s="166">
        <f t="shared" si="3"/>
        <v>-3.2078121805299786</v>
      </c>
      <c r="D28" s="163">
        <v>394.8412698412699</v>
      </c>
      <c r="E28" s="166">
        <f t="shared" si="4"/>
        <v>8.68187994529861</v>
      </c>
    </row>
    <row r="29" spans="1:5" ht="14.25">
      <c r="A29" s="103">
        <v>41115</v>
      </c>
      <c r="B29" s="163">
        <v>741.1066666666666</v>
      </c>
      <c r="C29" s="166">
        <f t="shared" si="3"/>
        <v>2.0972148876081675</v>
      </c>
      <c r="D29" s="163">
        <v>404.16666666666663</v>
      </c>
      <c r="E29" s="166">
        <f t="shared" si="4"/>
        <v>2.3618090452261153</v>
      </c>
    </row>
    <row r="30" spans="1:5" ht="14.25">
      <c r="A30" s="103">
        <v>41129</v>
      </c>
      <c r="B30" s="163">
        <v>722.2866666666666</v>
      </c>
      <c r="C30" s="166">
        <f t="shared" si="3"/>
        <v>-2.5394455139161165</v>
      </c>
      <c r="D30" s="163">
        <v>433.3333333333333</v>
      </c>
      <c r="E30" s="166">
        <f t="shared" si="4"/>
        <v>7.216494845360821</v>
      </c>
    </row>
    <row r="31" spans="1:5" ht="14.25">
      <c r="A31" s="103">
        <v>41143</v>
      </c>
      <c r="B31" s="163">
        <v>736.2533333333333</v>
      </c>
      <c r="C31" s="166">
        <f t="shared" si="3"/>
        <v>1.9336736106624342</v>
      </c>
      <c r="D31" s="163">
        <v>475</v>
      </c>
      <c r="E31" s="166">
        <f t="shared" si="4"/>
        <v>9.615384615384626</v>
      </c>
    </row>
    <row r="32" spans="1:5" ht="14.25">
      <c r="A32" s="103">
        <v>41164</v>
      </c>
      <c r="B32" s="163">
        <v>823.5714285714286</v>
      </c>
      <c r="C32" s="166">
        <f t="shared" si="3"/>
        <v>11.859789461701853</v>
      </c>
      <c r="D32" s="163">
        <v>516.6666666666666</v>
      </c>
      <c r="E32" s="166">
        <f t="shared" si="4"/>
        <v>8.771929824561386</v>
      </c>
    </row>
    <row r="33" spans="1:5" ht="14.25">
      <c r="A33" s="103">
        <v>41178</v>
      </c>
      <c r="B33" s="163">
        <v>883.3888888888888</v>
      </c>
      <c r="C33" s="166">
        <f t="shared" si="3"/>
        <v>7.263178182519026</v>
      </c>
      <c r="D33" s="163">
        <v>666.6666666666666</v>
      </c>
      <c r="E33" s="166">
        <f t="shared" si="4"/>
        <v>29.032258064516125</v>
      </c>
    </row>
    <row r="34" spans="1:5" ht="14.25">
      <c r="A34" s="103">
        <v>41192</v>
      </c>
      <c r="B34" s="163">
        <v>1205.875</v>
      </c>
      <c r="C34" s="166">
        <f t="shared" si="3"/>
        <v>36.50556568769261</v>
      </c>
      <c r="D34" s="163">
        <v>688.8888888888888</v>
      </c>
      <c r="E34" s="166">
        <f aca="true" t="shared" si="5" ref="E34:E39">100*(D34/D33-1)</f>
        <v>3.3333333333333215</v>
      </c>
    </row>
    <row r="35" spans="1:5" ht="14.25">
      <c r="A35" s="103">
        <v>41206</v>
      </c>
      <c r="B35" s="163">
        <v>1275.142857142857</v>
      </c>
      <c r="C35" s="166">
        <f t="shared" si="3"/>
        <v>5.744198788668564</v>
      </c>
      <c r="D35" s="163">
        <v>705.5555555555555</v>
      </c>
      <c r="E35" s="166">
        <f t="shared" si="5"/>
        <v>2.4193548387096975</v>
      </c>
    </row>
    <row r="36" spans="1:5" ht="14.25">
      <c r="A36" s="103">
        <v>41227</v>
      </c>
      <c r="B36" s="163">
        <v>1167.4444444444443</v>
      </c>
      <c r="C36" s="166">
        <f t="shared" si="3"/>
        <v>-8.445988000099591</v>
      </c>
      <c r="D36" s="163">
        <v>406.54761904761904</v>
      </c>
      <c r="E36" s="166">
        <f t="shared" si="5"/>
        <v>-42.37907761529809</v>
      </c>
    </row>
    <row r="37" spans="1:5" ht="14.25">
      <c r="A37" s="103">
        <v>41241</v>
      </c>
      <c r="B37" s="163">
        <v>1001.5317460317459</v>
      </c>
      <c r="C37" s="166">
        <f t="shared" si="3"/>
        <v>-14.211614026023467</v>
      </c>
      <c r="D37" s="163">
        <v>393.05555555555554</v>
      </c>
      <c r="E37" s="166">
        <f t="shared" si="5"/>
        <v>-3.3186920448999513</v>
      </c>
    </row>
    <row r="38" spans="1:5" ht="14.25">
      <c r="A38" s="103">
        <v>41255</v>
      </c>
      <c r="B38" s="163">
        <v>758.25</v>
      </c>
      <c r="C38" s="166">
        <f t="shared" si="3"/>
        <v>-24.29096701084845</v>
      </c>
      <c r="D38" s="163">
        <v>331.6203703703704</v>
      </c>
      <c r="E38" s="166">
        <f t="shared" si="5"/>
        <v>-15.63015312131919</v>
      </c>
    </row>
    <row r="39" spans="1:5" ht="14.25">
      <c r="A39" s="104">
        <v>41270</v>
      </c>
      <c r="B39" s="164">
        <v>725.6944444444445</v>
      </c>
      <c r="C39" s="167">
        <f t="shared" si="3"/>
        <v>-4.293512107557607</v>
      </c>
      <c r="D39" s="164">
        <v>275</v>
      </c>
      <c r="E39" s="167">
        <f t="shared" si="5"/>
        <v>-17.07385173809857</v>
      </c>
    </row>
    <row r="40" ht="14.25">
      <c r="A40" s="86" t="s">
        <v>86</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6"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21"/>
  <sheetViews>
    <sheetView view="pageBreakPreview" zoomScaleSheetLayoutView="100" zoomScalePageLayoutView="0" workbookViewId="0" topLeftCell="A1">
      <selection activeCell="B1" sqref="B1:E1"/>
    </sheetView>
  </sheetViews>
  <sheetFormatPr defaultColWidth="14.57421875" defaultRowHeight="15"/>
  <cols>
    <col min="1" max="5" width="14.57421875" style="8" customWidth="1"/>
    <col min="6" max="6" width="17.57421875" style="8" customWidth="1"/>
    <col min="7" max="16384" width="14.57421875" style="8" customWidth="1"/>
  </cols>
  <sheetData>
    <row r="1" spans="1:6" ht="12.75">
      <c r="A1" s="11"/>
      <c r="B1" s="201" t="s">
        <v>72</v>
      </c>
      <c r="C1" s="201"/>
      <c r="D1" s="201"/>
      <c r="E1" s="201"/>
      <c r="F1" s="17"/>
    </row>
    <row r="2" spans="1:6" ht="12.75">
      <c r="A2" s="11"/>
      <c r="B2" s="201" t="s">
        <v>171</v>
      </c>
      <c r="C2" s="201"/>
      <c r="D2" s="201"/>
      <c r="E2" s="201"/>
      <c r="F2" s="17"/>
    </row>
    <row r="3" spans="1:6" ht="12.75">
      <c r="A3" s="11"/>
      <c r="B3" s="156"/>
      <c r="C3" s="156"/>
      <c r="D3" s="156"/>
      <c r="E3" s="156"/>
      <c r="F3" s="15"/>
    </row>
    <row r="4" spans="1:6" ht="12.75" customHeight="1">
      <c r="A4" s="11"/>
      <c r="B4" s="206" t="s">
        <v>19</v>
      </c>
      <c r="C4" s="208" t="s">
        <v>18</v>
      </c>
      <c r="D4" s="208" t="s">
        <v>17</v>
      </c>
      <c r="E4" s="208" t="s">
        <v>16</v>
      </c>
      <c r="F4" s="16"/>
    </row>
    <row r="5" spans="1:6" ht="12.75">
      <c r="A5" s="11"/>
      <c r="B5" s="207"/>
      <c r="C5" s="209"/>
      <c r="D5" s="209"/>
      <c r="E5" s="209"/>
      <c r="F5" s="16"/>
    </row>
    <row r="6" spans="1:6" ht="12.75">
      <c r="A6" s="11"/>
      <c r="B6" s="156" t="s">
        <v>15</v>
      </c>
      <c r="C6" s="157">
        <v>63110</v>
      </c>
      <c r="D6" s="14">
        <v>1210044.3</v>
      </c>
      <c r="E6" s="13">
        <v>19.173574710822372</v>
      </c>
      <c r="F6" s="11"/>
    </row>
    <row r="7" spans="1:6" ht="12.75">
      <c r="A7" s="11"/>
      <c r="B7" s="156" t="s">
        <v>14</v>
      </c>
      <c r="C7" s="157">
        <v>61360</v>
      </c>
      <c r="D7" s="14">
        <v>1303267.5</v>
      </c>
      <c r="E7" s="13">
        <v>21.239691981747065</v>
      </c>
      <c r="F7" s="11"/>
    </row>
    <row r="8" spans="1:6" ht="12.75">
      <c r="A8" s="11"/>
      <c r="B8" s="156" t="s">
        <v>13</v>
      </c>
      <c r="C8" s="157">
        <v>56000</v>
      </c>
      <c r="D8" s="14">
        <v>1093728.4</v>
      </c>
      <c r="E8" s="13">
        <v>19.530864285714287</v>
      </c>
      <c r="F8" s="11"/>
    </row>
    <row r="9" spans="1:6" ht="12.75">
      <c r="A9" s="11"/>
      <c r="B9" s="156" t="s">
        <v>12</v>
      </c>
      <c r="C9" s="157">
        <v>59560</v>
      </c>
      <c r="D9" s="14">
        <v>1144170</v>
      </c>
      <c r="E9" s="13">
        <v>19.210376091336467</v>
      </c>
      <c r="F9" s="11"/>
    </row>
    <row r="10" spans="1:6" ht="12.75">
      <c r="A10" s="11"/>
      <c r="B10" s="156" t="s">
        <v>11</v>
      </c>
      <c r="C10" s="157">
        <v>55620</v>
      </c>
      <c r="D10" s="14">
        <v>1115735.7</v>
      </c>
      <c r="E10" s="13">
        <v>20.059973031283707</v>
      </c>
      <c r="F10" s="11"/>
    </row>
    <row r="11" spans="1:6" ht="12.75">
      <c r="A11" s="11"/>
      <c r="B11" s="156" t="s">
        <v>10</v>
      </c>
      <c r="C11" s="157">
        <v>63200</v>
      </c>
      <c r="D11" s="14">
        <v>1391378.2</v>
      </c>
      <c r="E11" s="13">
        <v>22.015477848101266</v>
      </c>
      <c r="F11" s="101"/>
    </row>
    <row r="12" spans="1:6" ht="12.75">
      <c r="A12" s="11"/>
      <c r="B12" s="156" t="s">
        <v>9</v>
      </c>
      <c r="C12" s="157">
        <v>54145</v>
      </c>
      <c r="D12" s="14">
        <v>834859.9</v>
      </c>
      <c r="E12" s="13">
        <f>+D12/C12</f>
        <v>15.41896574014221</v>
      </c>
      <c r="F12" s="101"/>
    </row>
    <row r="13" spans="1:6" ht="12.75">
      <c r="A13" s="11"/>
      <c r="B13" s="156" t="s">
        <v>8</v>
      </c>
      <c r="C13" s="157">
        <v>55976</v>
      </c>
      <c r="D13" s="14">
        <v>965939.5</v>
      </c>
      <c r="E13" s="13">
        <v>17.25631520651708</v>
      </c>
      <c r="F13" s="101"/>
    </row>
    <row r="14" spans="1:6" ht="12.75">
      <c r="A14" s="11"/>
      <c r="B14" s="156" t="s">
        <v>7</v>
      </c>
      <c r="C14" s="157">
        <v>45078</v>
      </c>
      <c r="D14" s="14">
        <v>924548.1</v>
      </c>
      <c r="E14" s="13">
        <v>20.50996273126581</v>
      </c>
      <c r="F14" s="101"/>
    </row>
    <row r="15" spans="1:6" ht="12.75">
      <c r="A15" s="11"/>
      <c r="B15" s="156" t="s">
        <v>6</v>
      </c>
      <c r="C15" s="157">
        <v>50771</v>
      </c>
      <c r="D15" s="14">
        <v>1081349.2</v>
      </c>
      <c r="E15" s="13">
        <v>21.3</v>
      </c>
      <c r="F15" s="101"/>
    </row>
    <row r="16" spans="1:6" ht="12.75">
      <c r="A16" s="11"/>
      <c r="B16" s="156" t="s">
        <v>5</v>
      </c>
      <c r="C16" s="157">
        <v>53653</v>
      </c>
      <c r="D16" s="14">
        <v>1676444</v>
      </c>
      <c r="E16" s="13">
        <v>31.25</v>
      </c>
      <c r="F16" s="172"/>
    </row>
    <row r="17" spans="1:9" ht="12.75">
      <c r="A17" s="11"/>
      <c r="B17" s="156" t="s">
        <v>168</v>
      </c>
      <c r="C17" s="157">
        <v>41534</v>
      </c>
      <c r="D17" s="14">
        <v>1093452</v>
      </c>
      <c r="E17" s="13">
        <v>26.33</v>
      </c>
      <c r="F17" s="102"/>
      <c r="G17" s="169"/>
      <c r="I17" s="175"/>
    </row>
    <row r="18" spans="1:8" ht="12.75">
      <c r="A18" s="11"/>
      <c r="B18" s="158" t="s">
        <v>172</v>
      </c>
      <c r="C18" s="153">
        <f>+C17*1.082</f>
        <v>44939.788</v>
      </c>
      <c r="D18" s="153">
        <f>+C18*E18</f>
        <v>1293816.49652</v>
      </c>
      <c r="E18" s="154">
        <f>AVERAGE(E16:E17)</f>
        <v>28.79</v>
      </c>
      <c r="F18" s="172"/>
      <c r="G18" s="169"/>
      <c r="H18" s="170"/>
    </row>
    <row r="19" spans="1:6" ht="12.75">
      <c r="A19" s="11"/>
      <c r="B19" s="12" t="s">
        <v>4</v>
      </c>
      <c r="C19" s="11"/>
      <c r="D19" s="11"/>
      <c r="E19" s="11"/>
      <c r="F19" s="11"/>
    </row>
    <row r="20" spans="1:6" ht="24" customHeight="1">
      <c r="A20" s="11"/>
      <c r="B20" s="205" t="s">
        <v>179</v>
      </c>
      <c r="C20" s="205"/>
      <c r="D20" s="205"/>
      <c r="E20" s="205"/>
      <c r="F20" s="11"/>
    </row>
    <row r="21" ht="12.75">
      <c r="G21" s="170"/>
    </row>
  </sheetData>
  <sheetProtection/>
  <mergeCells count="7">
    <mergeCell ref="B20:E20"/>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2013-01-09T21:58:42Z</cp:lastPrinted>
  <dcterms:created xsi:type="dcterms:W3CDTF">2011-10-13T14:46:36Z</dcterms:created>
  <dcterms:modified xsi:type="dcterms:W3CDTF">2019-02-25T19:43:20Z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