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firstSheet="4" activeTab="8"/>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'productos'!$A$1:$K$436</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<sst xmlns="http://schemas.openxmlformats.org/spreadsheetml/2006/main" count="774" uniqueCount="516">
  <si>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</si>
  <si>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</si>
  <si>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</si>
  <si>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</si>
  <si>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</si>
  <si>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</si>
  <si>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</si>
  <si>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</si>
  <si>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</si>
  <si>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</si>
  <si>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</si>
  <si>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</si>
  <si>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</si>
  <si>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</si>
  <si>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</si>
  <si>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</si>
  <si>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</si>
  <si>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</si>
  <si>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</si>
  <si>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</si>
  <si>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</si>
  <si>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</si>
  <si>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</si>
  <si>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</si>
  <si>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</si>
  <si>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</si>
  <si>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</si>
  <si>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</si>
  <si>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</si>
  <si>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</si>
  <si>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</si>
  <si>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</si>
  <si>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</si>
  <si>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</si>
  <si>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</si>
  <si>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</si>
  <si>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</si>
  <si>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</si>
  <si>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</si>
  <si>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</si>
  <si>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</si>
  <si>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</si>
  <si>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</si>
  <si>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</si>
  <si>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</si>
  <si>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</si>
  <si>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</si>
  <si>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</si>
  <si>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</si>
  <si>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</si>
  <si>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</si>
  <si>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</si>
  <si>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</si>
  <si>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</si>
  <si>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</si>
  <si>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</si>
  <si>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</si>
  <si>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</si>
  <si>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</si>
  <si>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</si>
  <si>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</si>
  <si>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</si>
  <si>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</si>
  <si>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</si>
  <si>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</si>
  <si>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</si>
  <si>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</si>
  <si>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</si>
  <si>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</si>
  <si>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</si>
  <si>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</si>
  <si>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</si>
  <si>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</si>
  <si>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</si>
  <si>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</si>
  <si>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</si>
  <si>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</si>
  <si>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</si>
  <si>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</si>
  <si>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</si>
  <si>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</si>
  <si>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</si>
  <si>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</si>
  <si>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</si>
  <si>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</si>
  <si>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</si>
  <si>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</si>
  <si>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</si>
  <si>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</si>
  <si>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</si>
  <si>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</si>
  <si>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</si>
  <si>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</si>
  <si>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</si>
  <si>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</si>
  <si>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</si>
  <si>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</si>
  <si>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</si>
  <si>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</si>
  <si>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</si>
  <si>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</si>
  <si>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</si>
  <si>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</si>
  <si>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</si>
  <si>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</si>
  <si>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</si>
  <si>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</si>
  <si>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</si>
  <si>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</si>
  <si>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</si>
  <si>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</si>
  <si>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</si>
  <si>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</si>
  <si>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</si>
  <si>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</si>
  <si>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</si>
  <si>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</si>
  <si>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</si>
  <si>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</si>
  <si>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</si>
  <si>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</si>
  <si>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</si>
  <si>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</si>
  <si>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</si>
  <si>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</si>
  <si>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</si>
  <si>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</si>
  <si>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</si>
  <si>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</si>
  <si>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</si>
  <si>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</si>
  <si>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</si>
  <si>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</si>
  <si>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</si>
  <si>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</si>
  <si>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</si>
  <si>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</si>
  <si>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</si>
  <si>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</si>
  <si>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</si>
  <si>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</si>
  <si>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</si>
  <si>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</si>
  <si>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</si>
  <si>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</si>
  <si>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</si>
  <si>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</si>
  <si>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</si>
  <si>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</si>
  <si>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</si>
  <si>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</si>
  <si>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</si>
  <si>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</si>
  <si>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</si>
  <si>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</si>
  <si>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</si>
  <si>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</si>
  <si>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</si>
  <si>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</si>
  <si>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</si>
  <si>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</si>
  <si>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</si>
  <si>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</si>
  <si>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</si>
  <si>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</si>
  <si>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</si>
  <si>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</si>
  <si>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</si>
  <si>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</si>
  <si>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</si>
  <si>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</si>
  <si>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</si>
  <si>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</si>
  <si>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</si>
  <si>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</si>
  <si>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</si>
  <si>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</si>
  <si>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</si>
  <si>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</si>
  <si>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</si>
  <si>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</si>
  <si>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</si>
  <si>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</si>
  <si>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</si>
  <si>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</si>
  <si>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</si>
  <si>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</si>
  <si>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</si>
  <si>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</si>
  <si>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</si>
  <si>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</si>
  <si>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</si>
  <si>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</si>
  <si>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</si>
  <si>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</si>
  <si>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</si>
  <si>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</si>
  <si>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</si>
  <si>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</si>
  <si>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</si>
  <si>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</si>
  <si>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</si>
  <si>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</si>
  <si>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</si>
  <si>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</si>
  <si>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</si>
  <si>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</si>
  <si>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</si>
  <si>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</si>
  <si>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</si>
  <si>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</si>
  <si>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</si>
  <si>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</si>
  <si>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</si>
  <si>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</si>
  <si>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</si>
  <si>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</si>
  <si>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</si>
  <si>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</si>
  <si>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 xml:space="preserve">Mandarinas, clementinas                                                                                                </t>
  </si>
  <si>
    <t xml:space="preserve">Tulipán                                                                                                                                                                                                                          </t>
  </si>
  <si>
    <t>Peonias</t>
  </si>
  <si>
    <t xml:space="preserve">Calas                                                                                                                                                                                                                            </t>
  </si>
  <si>
    <t>Participación %</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</si>
  <si>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</si>
  <si>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</si>
  <si>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</si>
  <si>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</si>
  <si>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</si>
  <si>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</si>
  <si>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</si>
  <si>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</si>
  <si>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</si>
  <si>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</si>
  <si>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</si>
  <si>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</si>
  <si>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</si>
  <si>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</si>
  <si>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</si>
  <si>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</si>
  <si>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</si>
  <si>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</si>
  <si>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</si>
  <si>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</si>
  <si>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</si>
  <si>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</si>
  <si>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</si>
  <si>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</si>
  <si>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</si>
  <si>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</si>
  <si>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</si>
  <si>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</si>
  <si>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</si>
  <si>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</si>
  <si>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</si>
  <si>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</si>
  <si>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</si>
  <si>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</si>
  <si>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</si>
  <si>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</si>
  <si>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</si>
  <si>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</si>
  <si>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</si>
  <si>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</si>
  <si>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</si>
  <si>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</si>
  <si>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</si>
  <si>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</si>
  <si>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</si>
  <si>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</si>
  <si>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</si>
  <si>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</si>
  <si>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</si>
  <si>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</si>
  <si>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</si>
  <si>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</si>
  <si>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</si>
  <si>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</si>
  <si>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</si>
  <si>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</si>
  <si>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</si>
  <si>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</si>
  <si>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</si>
  <si>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</si>
  <si>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</si>
  <si>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</si>
  <si>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</si>
  <si>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</si>
  <si>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</si>
  <si>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</si>
  <si>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</si>
  <si>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</si>
  <si>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</si>
  <si>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</si>
  <si>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</si>
  <si>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</si>
  <si>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</si>
  <si>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</si>
  <si>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</si>
  <si>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</si>
  <si>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</si>
  <si>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</si>
  <si>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</si>
  <si>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</si>
  <si>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</si>
  <si>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</si>
  <si>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</si>
  <si>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</si>
  <si>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</si>
  <si>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</si>
  <si>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</si>
  <si>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</si>
  <si>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</si>
  <si>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</si>
  <si>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</si>
  <si>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</si>
  <si>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</si>
  <si>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</si>
  <si>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</si>
  <si>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</si>
  <si>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</si>
  <si>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</si>
  <si>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</si>
  <si>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</si>
  <si>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</si>
  <si>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</si>
  <si>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</si>
  <si>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</si>
  <si>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</si>
  <si>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</si>
  <si>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</si>
  <si>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</si>
  <si>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</si>
  <si>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</si>
  <si>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</si>
  <si>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</si>
  <si>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</si>
  <si>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</si>
  <si>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</si>
  <si>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</si>
  <si>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</si>
  <si>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</si>
  <si>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</si>
  <si>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</si>
  <si>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</si>
  <si>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</si>
  <si>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</si>
  <si>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</si>
  <si>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</si>
  <si>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</si>
  <si>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</si>
  <si>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</si>
  <si>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</si>
  <si>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</si>
  <si>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</si>
  <si>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</si>
  <si>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</si>
  <si>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</si>
  <si>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</si>
  <si>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</si>
  <si>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</si>
  <si>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</si>
  <si>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</si>
  <si>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</si>
  <si>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</si>
  <si>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</si>
  <si>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</si>
  <si>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</si>
  <si>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</si>
  <si>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</si>
  <si>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</si>
  <si>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</si>
  <si>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</si>
  <si>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</si>
  <si>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</si>
  <si>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</si>
  <si>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</si>
  <si>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</si>
  <si>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</si>
  <si>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</si>
  <si>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</si>
  <si>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</si>
  <si>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</si>
  <si>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</si>
  <si>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</si>
  <si>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</si>
  <si>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</si>
  <si>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</si>
  <si>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</si>
  <si>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</si>
  <si>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</si>
  <si>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</si>
  <si>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</si>
  <si>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</si>
  <si>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</si>
  <si>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</si>
  <si>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</si>
  <si>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</si>
  <si>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</si>
  <si>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</si>
  <si>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</si>
  <si>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</si>
  <si>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</si>
  <si>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</si>
  <si>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</si>
  <si>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</si>
  <si>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</si>
  <si>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</si>
  <si>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</si>
  <si>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</si>
  <si>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</si>
  <si>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</si>
  <si>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</si>
  <si>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</si>
  <si>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</si>
  <si>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</si>
  <si>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</si>
  <si>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</si>
  <si>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</si>
  <si>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</si>
  <si>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</si>
  <si>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</si>
  <si>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</si>
  <si>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</si>
  <si>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</si>
  <si>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</si>
  <si>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</si>
  <si>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</si>
  <si>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</si>
  <si>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</si>
  <si>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</si>
  <si>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</si>
  <si>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</si>
  <si>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</si>
  <si>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</si>
  <si>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</si>
  <si>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</si>
  <si>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</si>
  <si>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</si>
  <si>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</si>
  <si>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</si>
  <si>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</si>
  <si>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</si>
  <si>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</si>
  <si>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</si>
  <si>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</si>
  <si>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</si>
  <si>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</si>
  <si>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</si>
  <si>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</si>
  <si>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</si>
  <si>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</si>
  <si>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</si>
  <si>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</si>
  <si>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</si>
  <si>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</si>
  <si>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</si>
  <si>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</si>
  <si>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</si>
  <si>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Residuos de la industria del almidón y residuos similares</t>
  </si>
  <si>
    <t>Italia</t>
  </si>
  <si>
    <t>Australia</t>
  </si>
  <si>
    <t>Rusia</t>
  </si>
  <si>
    <t>Amapola</t>
  </si>
  <si>
    <t>Maíz dulce</t>
  </si>
  <si>
    <t>Castañas con cáscara, frescas o secas (desde 2012)</t>
  </si>
  <si>
    <t>Pistachos sin cáscara, frescos o secos (desde 2012)</t>
  </si>
  <si>
    <t>Semillas de plantas herbáceas usadas principalmente por sus flores</t>
  </si>
  <si>
    <t>Maíz  para consumo (desde 2012)</t>
  </si>
  <si>
    <t>Sorgo de grano (granífero) para consumo (desde 2012)</t>
  </si>
  <si>
    <t>Almendras con cáscara, frescas o secas</t>
  </si>
  <si>
    <t xml:space="preserve">Nueces de marañón (merey, cajuil o anacardos), sin cáscara                                                                                                                                                                                                </t>
  </si>
  <si>
    <t>Pistachos, frescos o secos, incluso sin cáscara</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</si>
  <si>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</si>
  <si>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</si>
  <si>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</si>
  <si>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preparaciones del tipo utilizado para alimentar animales</t>
  </si>
  <si>
    <t>Harina, polvo y pellets, de carne o despojos; chicharrones, impropios para la alimentación humana</t>
  </si>
  <si>
    <t xml:space="preserve">          Avance mensual enero - agosto 2012</t>
  </si>
  <si>
    <t xml:space="preserve">          Septiembre 2012</t>
  </si>
  <si>
    <t>Avance mensual enero - agosto 2012</t>
  </si>
  <si>
    <t>enero - agosto</t>
  </si>
  <si>
    <t>ene-ago 08</t>
  </si>
  <si>
    <t>ene-ago 09</t>
  </si>
  <si>
    <t>ene-ago 10</t>
  </si>
  <si>
    <t>ene-ago 11</t>
  </si>
  <si>
    <t>ene-ago 12</t>
  </si>
  <si>
    <t>enero -  agosto  2011</t>
  </si>
  <si>
    <t>enero -  agosto  2012</t>
  </si>
  <si>
    <t>Los demás Kiwis frescos (desde 2012)</t>
  </si>
  <si>
    <t>Carne bovina deshuesada fresca o refrigerada (total)</t>
  </si>
  <si>
    <t>Mezclas aceites, animales o vegetales y animales con vegetales (total)</t>
  </si>
  <si>
    <t>Azúcar refinada (total)</t>
  </si>
  <si>
    <t>Tortas y residuos de soja (total)</t>
  </si>
  <si>
    <t>Trozos y despojos comestibles de gallo o gallina, congelados (total)</t>
  </si>
  <si>
    <t>Aceites de nabo (nabina) o de colza, de bajo contenido ácido erúcico, en bruto</t>
  </si>
  <si>
    <t>Uvas frescas</t>
  </si>
  <si>
    <t>Pasta química de coníferas a la sosa semiblanqueada</t>
  </si>
  <si>
    <t>Pasta química de maderas distintas a las coníferas</t>
  </si>
  <si>
    <t>Manzanas frescas</t>
  </si>
  <si>
    <t>Arándanos</t>
  </si>
  <si>
    <t xml:space="preserve">Las demás maderas en plaquitas o partículas no coníferas </t>
  </si>
  <si>
    <t>Las demás carnes porcinas congeladas</t>
  </si>
  <si>
    <t>Maíz para la siembra</t>
  </si>
  <si>
    <t>Las demás cerezas dulces frescas</t>
  </si>
  <si>
    <t>Las demás maderas contrachapadas</t>
  </si>
  <si>
    <t>Listones y molduras de madera para muebles de coníferas</t>
  </si>
  <si>
    <t>08061000</t>
  </si>
  <si>
    <t>08081000</t>
  </si>
  <si>
    <t>08104000</t>
  </si>
  <si>
    <t>02032900</t>
  </si>
  <si>
    <t>08092919</t>
  </si>
  <si>
    <t>08105090</t>
  </si>
  <si>
    <t xml:space="preserve">Trigo </t>
  </si>
  <si>
    <t>02013000</t>
  </si>
  <si>
    <t>02071400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</si>
</sst>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8">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3.5"/>
      <color indexed="8"/>
      <name val="Calibri"/>
      <family val="0"/>
    </font>
    <font>
      <b/>
      <sz val="3.5"/>
      <color indexed="8"/>
      <name val="Arial"/>
      <family val="0"/>
    </font>
    <font>
      <sz val="1"/>
      <color indexed="8"/>
      <name val="Arial"/>
      <family val="0"/>
    </font>
    <font>
      <sz val="2.1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29">
    <xf numFmtId="0" fontId="0" fillId="0" borderId="0" xfId="0" applyAlignment="1">
      <alignment/>
    </xf>
    <xf numFmtId="0" fontId="0" fillId="0" borderId="0" xfId="0" applyFont="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Alignment="1">
      <alignment vertical="center"/>
    </xf>
    <xf numFmtId="169" fontId="65" fillId="0" borderId="0" xfId="49" applyNumberFormat="1" applyFont="1" applyAlignment="1">
      <alignment/>
    </xf>
    <xf numFmtId="169" fontId="0" fillId="0" borderId="0" xfId="49" applyNumberFormat="1" applyFont="1" applyBorder="1" applyAlignment="1">
      <alignment horizontal="center"/>
    </xf>
    <xf numFmtId="169" fontId="86" fillId="0" borderId="0" xfId="49" applyNumberFormat="1" applyFont="1" applyAlignment="1">
      <alignment/>
    </xf>
    <xf numFmtId="0" fontId="87" fillId="0" borderId="0" xfId="85" applyFont="1">
      <alignment/>
      <protection/>
    </xf>
    <xf numFmtId="0" fontId="88" fillId="0" borderId="0" xfId="85" applyFont="1">
      <alignment/>
      <protection/>
    </xf>
    <xf numFmtId="0" fontId="65" fillId="0" borderId="0" xfId="85">
      <alignment/>
      <protection/>
    </xf>
    <xf numFmtId="0" fontId="89" fillId="0" borderId="0" xfId="85" applyFont="1" applyAlignment="1">
      <alignment horizontal="center"/>
      <protection/>
    </xf>
    <xf numFmtId="17" fontId="89" fillId="0" borderId="0" xfId="85" applyNumberFormat="1" applyFont="1" applyAlignment="1" quotePrefix="1">
      <alignment horizontal="center"/>
      <protection/>
    </xf>
    <xf numFmtId="0" fontId="90" fillId="0" borderId="0" xfId="85" applyFont="1" applyAlignment="1">
      <alignment horizontal="left" indent="15"/>
      <protection/>
    </xf>
    <xf numFmtId="0" fontId="91" fillId="0" borderId="0" xfId="85" applyFont="1" applyAlignment="1">
      <alignment horizontal="center"/>
      <protection/>
    </xf>
    <xf numFmtId="0" fontId="92" fillId="0" borderId="0" xfId="85" applyFont="1" applyAlignment="1">
      <alignment/>
      <protection/>
    </xf>
    <xf numFmtId="0" fontId="93" fillId="0" borderId="0" xfId="85" applyFont="1">
      <alignment/>
      <protection/>
    </xf>
    <xf numFmtId="0" fontId="87" fillId="0" borderId="0" xfId="85" applyFont="1" quotePrefix="1">
      <alignment/>
      <protection/>
    </xf>
    <xf numFmtId="17" fontId="89" fillId="0" borderId="0" xfId="85" applyNumberFormat="1" applyFont="1" applyAlignment="1">
      <alignment horizontal="center"/>
      <protection/>
    </xf>
    <xf numFmtId="0" fontId="94" fillId="0" borderId="0" xfId="85" applyFont="1">
      <alignment/>
      <protection/>
    </xf>
    <xf numFmtId="0" fontId="19" fillId="0" borderId="0" xfId="93" applyFont="1" applyBorder="1" applyProtection="1">
      <alignment/>
      <protection/>
    </xf>
    <xf numFmtId="0" fontId="18" fillId="0" borderId="22" xfId="93" applyFont="1" applyBorder="1" applyAlignment="1" applyProtection="1">
      <alignment horizontal="left"/>
      <protection/>
    </xf>
    <xf numFmtId="0" fontId="18" fillId="0" borderId="22" xfId="93" applyFont="1" applyBorder="1" applyProtection="1">
      <alignment/>
      <protection/>
    </xf>
    <xf numFmtId="0" fontId="18" fillId="0" borderId="22" xfId="93" applyFont="1" applyBorder="1" applyAlignment="1" applyProtection="1">
      <alignment horizontal="center"/>
      <protection/>
    </xf>
    <xf numFmtId="0" fontId="20" fillId="0" borderId="0" xfId="93" applyFont="1" applyBorder="1" applyProtection="1">
      <alignment/>
      <protection/>
    </xf>
    <xf numFmtId="0" fontId="20" fillId="0" borderId="0" xfId="93" applyFont="1" applyBorder="1" applyAlignment="1" applyProtection="1">
      <alignment horizontal="center"/>
      <protection/>
    </xf>
    <xf numFmtId="0" fontId="95" fillId="0" borderId="0" xfId="85" applyFont="1">
      <alignment/>
      <protection/>
    </xf>
    <xf numFmtId="0" fontId="19" fillId="0" borderId="0" xfId="93" applyFont="1" applyBorder="1" applyAlignment="1" applyProtection="1">
      <alignment horizontal="left"/>
      <protection/>
    </xf>
    <xf numFmtId="0" fontId="19" fillId="0" borderId="0" xfId="85" applyFont="1">
      <alignment/>
      <protection/>
    </xf>
    <xf numFmtId="0" fontId="19" fillId="0" borderId="0" xfId="93" applyFont="1" applyBorder="1" applyAlignment="1" applyProtection="1">
      <alignment horizontal="center"/>
      <protection/>
    </xf>
    <xf numFmtId="0" fontId="19" fillId="0" borderId="0" xfId="93" applyFont="1" applyBorder="1" applyAlignment="1" applyProtection="1">
      <alignment horizontal="right"/>
      <protection/>
    </xf>
    <xf numFmtId="0" fontId="18" fillId="0" borderId="0" xfId="93" applyFont="1" applyBorder="1" applyAlignment="1" applyProtection="1">
      <alignment horizontal="left"/>
      <protection/>
    </xf>
    <xf numFmtId="0" fontId="20" fillId="0" borderId="0" xfId="93" applyFont="1" applyBorder="1" applyAlignment="1" applyProtection="1">
      <alignment horizontal="right"/>
      <protection/>
    </xf>
    <xf numFmtId="0" fontId="19" fillId="0" borderId="0" xfId="85" applyFont="1" applyBorder="1" applyAlignment="1">
      <alignment horizontal="justify" vertical="center" wrapText="1"/>
      <protection/>
    </xf>
    <xf numFmtId="0" fontId="20" fillId="0" borderId="0" xfId="85" applyFont="1" applyBorder="1" applyAlignment="1">
      <alignment horizontal="justify" vertical="top" wrapText="1"/>
      <protection/>
    </xf>
    <xf numFmtId="0" fontId="15" fillId="0" borderId="0" xfId="85" applyFont="1">
      <alignment/>
      <protection/>
    </xf>
    <xf numFmtId="0" fontId="65"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6" fillId="0" borderId="0" xfId="49"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5" fontId="2" fillId="0" borderId="0" xfId="0" applyNumberFormat="1" applyFont="1" applyFill="1" applyAlignment="1">
      <alignment vertical="center"/>
    </xf>
    <xf numFmtId="169" fontId="2" fillId="0" borderId="0" xfId="49" applyNumberFormat="1" applyFont="1" applyFill="1" applyAlignment="1">
      <alignment horizontal="right" vertical="center"/>
    </xf>
    <xf numFmtId="169" fontId="2" fillId="0" borderId="0" xfId="49" applyNumberFormat="1" applyFont="1" applyFill="1" applyAlignment="1">
      <alignment vertical="center"/>
    </xf>
    <xf numFmtId="165"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0" fontId="2" fillId="0" borderId="0" xfId="0" applyFont="1" applyFill="1" applyAlignment="1" quotePrefix="1">
      <alignment horizontal="right"/>
    </xf>
    <xf numFmtId="169" fontId="2" fillId="34" borderId="0" xfId="49" applyNumberFormat="1" applyFont="1" applyFill="1" applyAlignment="1">
      <alignment/>
    </xf>
    <xf numFmtId="169" fontId="96" fillId="34" borderId="0" xfId="49" applyNumberFormat="1" applyFont="1" applyFill="1" applyAlignment="1">
      <alignment/>
    </xf>
    <xf numFmtId="169" fontId="86" fillId="0" borderId="0" xfId="49" applyNumberFormat="1" applyFont="1" applyAlignment="1">
      <alignment horizontal="right"/>
    </xf>
    <xf numFmtId="169" fontId="65" fillId="0" borderId="0" xfId="49" applyNumberFormat="1" applyFont="1" applyAlignment="1">
      <alignment horizontal="right"/>
    </xf>
    <xf numFmtId="0" fontId="4" fillId="0" borderId="0" xfId="0" applyFont="1" applyBorder="1" applyAlignment="1">
      <alignment/>
    </xf>
    <xf numFmtId="0" fontId="4" fillId="0" borderId="23" xfId="0" applyFont="1" applyBorder="1" applyAlignment="1">
      <alignment/>
    </xf>
    <xf numFmtId="169" fontId="4" fillId="0" borderId="23" xfId="49" applyNumberFormat="1" applyFont="1" applyBorder="1" applyAlignment="1">
      <alignment horizontal="center"/>
    </xf>
    <xf numFmtId="9" fontId="4" fillId="0" borderId="0" xfId="109" applyFont="1" applyBorder="1" applyAlignment="1">
      <alignment horizontal="center"/>
    </xf>
    <xf numFmtId="169" fontId="4" fillId="0" borderId="0" xfId="49" applyNumberFormat="1" applyFont="1" applyBorder="1" applyAlignment="1">
      <alignment horizontal="center"/>
    </xf>
    <xf numFmtId="0" fontId="4" fillId="0" borderId="13" xfId="0" applyFont="1" applyBorder="1" applyAlignment="1">
      <alignment/>
    </xf>
    <xf numFmtId="169" fontId="4" fillId="0" borderId="13" xfId="49" applyNumberFormat="1" applyFont="1" applyBorder="1" applyAlignment="1">
      <alignment/>
    </xf>
    <xf numFmtId="0" fontId="4" fillId="0" borderId="0" xfId="0" applyFont="1" applyAlignment="1">
      <alignment horizontal="center"/>
    </xf>
    <xf numFmtId="0" fontId="97" fillId="0" borderId="0" xfId="85" applyFont="1" applyAlignment="1">
      <alignment horizontal="left"/>
      <protection/>
    </xf>
    <xf numFmtId="0" fontId="18" fillId="0" borderId="0" xfId="93" applyFont="1" applyBorder="1" applyAlignment="1" applyProtection="1">
      <alignment horizontal="center" vertical="center"/>
      <protection/>
    </xf>
    <xf numFmtId="0" fontId="19"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41"/>
          <c:y val="0.1715"/>
          <c:w val="0.8045"/>
          <c:h val="0.826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30459352"/>
        <c:axId val="5698713"/>
      </c:lineChart>
      <c:catAx>
        <c:axId val="30459352"/>
        <c:scaling>
          <c:orientation val="minMax"/>
        </c:scaling>
        <c:axPos val="b"/>
        <c:delete val="0"/>
        <c:numFmt formatCode="General" sourceLinked="1"/>
        <c:majorTickMark val="none"/>
        <c:minorTickMark val="none"/>
        <c:tickLblPos val="nextTo"/>
        <c:spPr>
          <a:ln w="3175">
            <a:solidFill>
              <a:srgbClr val="808080"/>
            </a:solidFill>
          </a:ln>
        </c:spPr>
        <c:crossAx val="5698713"/>
        <c:crosses val="autoZero"/>
        <c:auto val="1"/>
        <c:lblOffset val="100"/>
        <c:tickLblSkip val="1"/>
        <c:noMultiLvlLbl val="0"/>
      </c:catAx>
      <c:valAx>
        <c:axId val="56987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459352"/>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25"/>
          <c:y val="0.503"/>
          <c:w val="0.11175"/>
          <c:h val="0.160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agosto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3341120"/>
        <c:axId val="31634625"/>
      </c:barChart>
      <c:catAx>
        <c:axId val="333411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1634625"/>
        <c:crosses val="autoZero"/>
        <c:auto val="1"/>
        <c:lblOffset val="100"/>
        <c:tickLblSkip val="1"/>
        <c:noMultiLvlLbl val="0"/>
      </c:catAx>
      <c:valAx>
        <c:axId val="316346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34112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agosto  2012</a:t>
            </a:r>
          </a:p>
        </c:rich>
      </c:tx>
      <c:layout>
        <c:manualLayout>
          <c:xMode val="factor"/>
          <c:yMode val="factor"/>
          <c:x val="-0.00125"/>
          <c:y val="-0.012"/>
        </c:manualLayout>
      </c:layout>
      <c:spPr>
        <a:noFill/>
        <a:ln w="3175">
          <a:noFill/>
        </a:ln>
      </c:spPr>
    </c:title>
    <c:plotArea>
      <c:layout>
        <c:manualLayout>
          <c:xMode val="edge"/>
          <c:yMode val="edge"/>
          <c:x val="-0.00325"/>
          <c:y val="0.17725"/>
          <c:w val="0.9892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6276170"/>
        <c:axId val="12267803"/>
      </c:barChart>
      <c:catAx>
        <c:axId val="1627617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267803"/>
        <c:crosses val="autoZero"/>
        <c:auto val="1"/>
        <c:lblOffset val="100"/>
        <c:tickLblSkip val="1"/>
        <c:noMultiLvlLbl val="0"/>
      </c:catAx>
      <c:valAx>
        <c:axId val="12267803"/>
        <c:scaling>
          <c:orientation val="minMax"/>
          <c:max val="1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76170"/>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agosto  de  2012</a:t>
            </a:r>
          </a:p>
        </c:rich>
      </c:tx>
      <c:layout>
        <c:manualLayout>
          <c:xMode val="factor"/>
          <c:yMode val="factor"/>
          <c:x val="-0.0025"/>
          <c:y val="-0.00925"/>
        </c:manualLayout>
      </c:layout>
      <c:spPr>
        <a:noFill/>
        <a:ln w="3175">
          <a:noFill/>
        </a:ln>
      </c:spPr>
    </c:title>
    <c:plotArea>
      <c:layout>
        <c:manualLayout>
          <c:xMode val="edge"/>
          <c:yMode val="edge"/>
          <c:x val="0.0355"/>
          <c:y val="0.1825"/>
          <c:w val="0.9517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3301364"/>
        <c:axId val="54167957"/>
      </c:barChart>
      <c:catAx>
        <c:axId val="4330136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167957"/>
        <c:crossesAt val="0"/>
        <c:auto val="1"/>
        <c:lblOffset val="100"/>
        <c:tickLblSkip val="1"/>
        <c:noMultiLvlLbl val="0"/>
      </c:catAx>
      <c:valAx>
        <c:axId val="54167957"/>
        <c:scaling>
          <c:orientation val="minMax"/>
          <c:max val="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3301364"/>
        <c:crossesAt val="1"/>
        <c:crossBetween val="between"/>
        <c:dispUnits/>
        <c:majorUnit val="10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agosto  de  2012</a:t>
            </a:r>
          </a:p>
        </c:rich>
      </c:tx>
      <c:layout>
        <c:manualLayout>
          <c:xMode val="factor"/>
          <c:yMode val="factor"/>
          <c:x val="0.007"/>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17749566"/>
        <c:axId val="25528367"/>
      </c:barChart>
      <c:catAx>
        <c:axId val="17749566"/>
        <c:scaling>
          <c:orientation val="minMax"/>
        </c:scaling>
        <c:axPos val="l"/>
        <c:delete val="0"/>
        <c:numFmt formatCode="General" sourceLinked="1"/>
        <c:majorTickMark val="out"/>
        <c:minorTickMark val="none"/>
        <c:tickLblPos val="nextTo"/>
        <c:spPr>
          <a:ln w="3175">
            <a:solidFill>
              <a:srgbClr val="808080"/>
            </a:solidFill>
          </a:ln>
        </c:spPr>
        <c:crossAx val="25528367"/>
        <c:crosses val="autoZero"/>
        <c:auto val="1"/>
        <c:lblOffset val="100"/>
        <c:tickLblSkip val="1"/>
        <c:noMultiLvlLbl val="0"/>
      </c:catAx>
      <c:valAx>
        <c:axId val="25528367"/>
        <c:scaling>
          <c:orientation val="minMax"/>
          <c:max val="3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7749566"/>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3725"/>
          <c:y val="0.17375"/>
          <c:w val="0.833"/>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51288418"/>
        <c:axId val="58942579"/>
      </c:lineChart>
      <c:catAx>
        <c:axId val="5128841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8942579"/>
        <c:crosses val="autoZero"/>
        <c:auto val="1"/>
        <c:lblOffset val="100"/>
        <c:tickLblSkip val="1"/>
        <c:noMultiLvlLbl val="0"/>
      </c:catAx>
      <c:valAx>
        <c:axId val="58942579"/>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288418"/>
        <c:crossesAt val="1"/>
        <c:crossBetween val="between"/>
        <c:dispUnits>
          <c:builtInUnit val="thousands"/>
        </c:dispUnits>
      </c:valAx>
      <c:spPr>
        <a:solidFill>
          <a:srgbClr val="FFFFFF"/>
        </a:solidFill>
        <a:ln w="3175">
          <a:noFill/>
        </a:ln>
      </c:spPr>
    </c:plotArea>
    <c:legend>
      <c:legendPos val="r"/>
      <c:layout>
        <c:manualLayout>
          <c:xMode val="edge"/>
          <c:yMode val="edge"/>
          <c:x val="0.8955"/>
          <c:y val="0.50625"/>
          <c:w val="0.0965"/>
          <c:h val="0.1595"/>
        </c:manualLayout>
      </c:layout>
      <c:overlay val="0"/>
      <c:spPr>
        <a:noFill/>
        <a:ln w="3175">
          <a:noFill/>
        </a:ln>
      </c:spPr>
      <c:txPr>
        <a:bodyPr vert="horz" rot="0"/>
        <a:lstStyle/>
        <a:p>
          <a:pPr>
            <a:defRPr lang="en-US" cap="none" sz="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3"/>
          <c:y val="0.18675"/>
          <c:w val="0.840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60721164"/>
        <c:axId val="9619565"/>
      </c:lineChart>
      <c:catAx>
        <c:axId val="60721164"/>
        <c:scaling>
          <c:orientation val="minMax"/>
        </c:scaling>
        <c:axPos val="b"/>
        <c:delete val="0"/>
        <c:numFmt formatCode="General" sourceLinked="1"/>
        <c:majorTickMark val="out"/>
        <c:minorTickMark val="none"/>
        <c:tickLblPos val="nextTo"/>
        <c:spPr>
          <a:ln w="3175">
            <a:solidFill>
              <a:srgbClr val="808080"/>
            </a:solidFill>
          </a:ln>
        </c:spPr>
        <c:crossAx val="9619565"/>
        <c:crosses val="autoZero"/>
        <c:auto val="1"/>
        <c:lblOffset val="100"/>
        <c:tickLblSkip val="1"/>
        <c:noMultiLvlLbl val="0"/>
      </c:catAx>
      <c:valAx>
        <c:axId val="96195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721164"/>
        <c:crossesAt val="1"/>
        <c:crossBetween val="between"/>
        <c:dispUnits>
          <c:builtInUnit val="thousands"/>
          <c:dispUnitsLbl>
            <c:layout>
              <c:manualLayout>
                <c:xMode val="edge"/>
                <c:yMode val="edge"/>
                <c:x val="-0.012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975"/>
          <c:y val="0.505"/>
          <c:w val="0.092"/>
          <c:h val="0.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agosto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agosto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agosto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agosto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agosto  de  2012</a:t>
            </a:r>
          </a:p>
        </c:rich>
      </c:tx>
      <c:layout>
        <c:manualLayout>
          <c:xMode val="factor"/>
          <c:yMode val="factor"/>
          <c:x val="-0.0035"/>
          <c:y val="-0.00975"/>
        </c:manualLayout>
      </c:layout>
      <c:spPr>
        <a:noFill/>
        <a:ln w="3175">
          <a:noFill/>
        </a:ln>
      </c:spPr>
    </c:title>
    <c:plotArea>
      <c:layout>
        <c:manualLayout>
          <c:xMode val="edge"/>
          <c:yMode val="edge"/>
          <c:x val="0.004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19467222"/>
        <c:axId val="40987271"/>
      </c:barChart>
      <c:catAx>
        <c:axId val="19467222"/>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0987271"/>
        <c:crosses val="autoZero"/>
        <c:auto val="1"/>
        <c:lblOffset val="100"/>
        <c:tickLblSkip val="1"/>
        <c:noMultiLvlLbl val="0"/>
      </c:catAx>
      <c:valAx>
        <c:axId val="409872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46722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6401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0.839</cdr:x>
      <cdr:y>1</cdr:y>
    </cdr:to>
    <cdr:sp>
      <cdr:nvSpPr>
        <cdr:cNvPr id="1" name="1 CuadroTexto"/>
        <cdr:cNvSpPr txBox="1">
          <a:spLocks noChangeArrowheads="1"/>
        </cdr:cNvSpPr>
      </cdr:nvSpPr>
      <cdr:spPr>
        <a:xfrm>
          <a:off x="-47624" y="3562350"/>
          <a:ext cx="61912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0.96525</cdr:y>
    </cdr:from>
    <cdr:to>
      <cdr:x>0.83625</cdr:x>
      <cdr:y>1</cdr:y>
    </cdr:to>
    <cdr:sp>
      <cdr:nvSpPr>
        <cdr:cNvPr id="1" name="1 CuadroTexto"/>
        <cdr:cNvSpPr txBox="1">
          <a:spLocks noChangeArrowheads="1"/>
        </cdr:cNvSpPr>
      </cdr:nvSpPr>
      <cdr:spPr>
        <a:xfrm>
          <a:off x="-47624" y="3448050"/>
          <a:ext cx="62769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152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390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0.9585</cdr:y>
    </cdr:from>
    <cdr:to>
      <cdr:x>0.89425</cdr:x>
      <cdr:y>1</cdr:y>
    </cdr:to>
    <cdr:sp>
      <cdr:nvSpPr>
        <cdr:cNvPr id="2" name="1 CuadroTexto"/>
        <cdr:cNvSpPr txBox="1">
          <a:spLocks noChangeArrowheads="1"/>
        </cdr:cNvSpPr>
      </cdr:nvSpPr>
      <cdr:spPr>
        <a:xfrm>
          <a:off x="-47624" y="3086100"/>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0.908</cdr:x>
      <cdr:y>1</cdr:y>
    </cdr:to>
    <cdr:sp>
      <cdr:nvSpPr>
        <cdr:cNvPr id="1" name="1 CuadroTexto"/>
        <cdr:cNvSpPr txBox="1">
          <a:spLocks noChangeArrowheads="1"/>
        </cdr:cNvSpPr>
      </cdr:nvSpPr>
      <cdr:spPr>
        <a:xfrm>
          <a:off x="-9524" y="2990850"/>
          <a:ext cx="53911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D1" sqref="D1"/>
    </sheetView>
  </sheetViews>
  <sheetFormatPr defaultColWidth="11.421875" defaultRowHeight="12.75"/>
  <cols>
    <col min="1" max="2" width="11.421875" style="214" customWidth="1"/>
    <col min="3" max="3" width="10.7109375" style="214" customWidth="1"/>
    <col min="4" max="6" width="11.421875" style="214" customWidth="1"/>
    <col min="7" max="7" width="11.140625" style="214" customWidth="1"/>
    <col min="8" max="8" width="4.421875" style="214" customWidth="1"/>
    <col min="9" max="16384" width="11.421875" style="214" customWidth="1"/>
  </cols>
  <sheetData>
    <row r="1" spans="1:7" ht="15.75">
      <c r="A1" s="212"/>
      <c r="B1" s="213"/>
      <c r="C1" s="213"/>
      <c r="D1" s="213"/>
      <c r="E1" s="213"/>
      <c r="F1" s="213"/>
      <c r="G1" s="213"/>
    </row>
    <row r="2" spans="1:7" ht="15">
      <c r="A2" s="213"/>
      <c r="B2" s="213"/>
      <c r="C2" s="213"/>
      <c r="D2" s="213"/>
      <c r="E2" s="213"/>
      <c r="F2" s="213"/>
      <c r="G2" s="213"/>
    </row>
    <row r="3" spans="1:7" ht="15.75">
      <c r="A3" s="212"/>
      <c r="B3" s="213"/>
      <c r="C3" s="213"/>
      <c r="D3" s="213"/>
      <c r="E3" s="213"/>
      <c r="F3" s="213"/>
      <c r="G3" s="213"/>
    </row>
    <row r="4" spans="1:7" ht="15">
      <c r="A4" s="213"/>
      <c r="B4" s="213"/>
      <c r="C4" s="213"/>
      <c r="D4" s="215"/>
      <c r="E4" s="213"/>
      <c r="F4" s="213"/>
      <c r="G4" s="213"/>
    </row>
    <row r="5" spans="1:7" ht="15.75">
      <c r="A5" s="212"/>
      <c r="B5" s="213"/>
      <c r="C5" s="213"/>
      <c r="D5" s="216"/>
      <c r="E5" s="213"/>
      <c r="F5" s="213"/>
      <c r="G5" s="213"/>
    </row>
    <row r="6" spans="1:7" ht="15.75">
      <c r="A6" s="212"/>
      <c r="B6" s="213"/>
      <c r="C6" s="213"/>
      <c r="D6" s="213"/>
      <c r="E6" s="213"/>
      <c r="F6" s="213"/>
      <c r="G6" s="213"/>
    </row>
    <row r="7" spans="1:7" ht="15.75">
      <c r="A7" s="212"/>
      <c r="B7" s="213"/>
      <c r="C7" s="213"/>
      <c r="D7" s="213"/>
      <c r="E7" s="213"/>
      <c r="F7" s="213"/>
      <c r="G7" s="213"/>
    </row>
    <row r="8" spans="1:7" ht="15">
      <c r="A8" s="213"/>
      <c r="B8" s="213"/>
      <c r="C8" s="213"/>
      <c r="D8" s="215"/>
      <c r="E8" s="213"/>
      <c r="F8" s="213"/>
      <c r="G8" s="213"/>
    </row>
    <row r="9" spans="1:7" ht="15.75">
      <c r="A9" s="217"/>
      <c r="B9" s="213"/>
      <c r="C9" s="213"/>
      <c r="D9" s="213"/>
      <c r="E9" s="213"/>
      <c r="F9" s="213"/>
      <c r="G9" s="213"/>
    </row>
    <row r="10" spans="1:7" ht="15.75">
      <c r="A10" s="212"/>
      <c r="B10" s="213"/>
      <c r="C10" s="213"/>
      <c r="D10" s="213"/>
      <c r="E10" s="213"/>
      <c r="F10" s="213"/>
      <c r="G10" s="213"/>
    </row>
    <row r="11" spans="1:7" ht="15.75">
      <c r="A11" s="212"/>
      <c r="B11" s="213"/>
      <c r="C11" s="213"/>
      <c r="D11" s="213"/>
      <c r="E11" s="213"/>
      <c r="F11" s="213"/>
      <c r="G11" s="213"/>
    </row>
    <row r="12" spans="1:7" ht="15.75">
      <c r="A12" s="212"/>
      <c r="B12" s="213"/>
      <c r="C12" s="213"/>
      <c r="D12" s="213"/>
      <c r="E12" s="213"/>
      <c r="F12" s="213"/>
      <c r="G12" s="213"/>
    </row>
    <row r="13" spans="1:8" ht="19.5">
      <c r="A13" s="213"/>
      <c r="B13" s="213"/>
      <c r="C13" s="291" t="s">
        <v>349</v>
      </c>
      <c r="D13" s="291"/>
      <c r="E13" s="291"/>
      <c r="F13" s="291"/>
      <c r="G13" s="291"/>
      <c r="H13" s="291"/>
    </row>
    <row r="14" spans="1:8" ht="19.5">
      <c r="A14" s="213"/>
      <c r="B14" s="213"/>
      <c r="C14" s="291" t="s">
        <v>350</v>
      </c>
      <c r="D14" s="291"/>
      <c r="E14" s="291"/>
      <c r="F14" s="291"/>
      <c r="G14" s="291"/>
      <c r="H14" s="291"/>
    </row>
    <row r="15" spans="1:7" ht="15">
      <c r="A15" s="213"/>
      <c r="B15" s="213"/>
      <c r="C15" s="213"/>
      <c r="D15" s="213"/>
      <c r="E15" s="213"/>
      <c r="F15" s="213"/>
      <c r="G15" s="213"/>
    </row>
    <row r="16" spans="1:7" ht="15">
      <c r="A16" s="213"/>
      <c r="B16" s="213"/>
      <c r="C16" s="213"/>
      <c r="D16" s="218"/>
      <c r="E16" s="213"/>
      <c r="F16" s="213"/>
      <c r="G16" s="213"/>
    </row>
    <row r="17" spans="1:7" ht="15.75">
      <c r="A17" s="213"/>
      <c r="B17" s="213"/>
      <c r="C17" s="219" t="s">
        <v>478</v>
      </c>
      <c r="D17" s="219"/>
      <c r="E17" s="219"/>
      <c r="F17" s="219"/>
      <c r="G17" s="219"/>
    </row>
    <row r="18" spans="1:7" ht="15">
      <c r="A18" s="213"/>
      <c r="B18" s="213"/>
      <c r="C18" s="213"/>
      <c r="D18" s="213"/>
      <c r="E18" s="213"/>
      <c r="F18" s="213"/>
      <c r="G18" s="213"/>
    </row>
    <row r="19" spans="1:7" ht="15">
      <c r="A19" s="213"/>
      <c r="B19" s="213"/>
      <c r="C19" s="213"/>
      <c r="D19" s="213"/>
      <c r="E19" s="213"/>
      <c r="F19" s="213"/>
      <c r="G19" s="213"/>
    </row>
    <row r="20" spans="1:7" ht="15">
      <c r="A20" s="213"/>
      <c r="B20" s="213"/>
      <c r="C20" s="213"/>
      <c r="D20" s="213"/>
      <c r="E20" s="213"/>
      <c r="F20" s="213"/>
      <c r="G20" s="213"/>
    </row>
    <row r="21" spans="1:7" ht="15.75">
      <c r="A21" s="212"/>
      <c r="B21" s="213"/>
      <c r="C21" s="213"/>
      <c r="D21" s="213"/>
      <c r="E21" s="213"/>
      <c r="F21" s="213"/>
      <c r="G21" s="213"/>
    </row>
    <row r="22" spans="1:7" ht="15.75">
      <c r="A22" s="212"/>
      <c r="B22" s="213"/>
      <c r="C22" s="213"/>
      <c r="D22" s="215"/>
      <c r="E22" s="213"/>
      <c r="F22" s="213"/>
      <c r="G22" s="213"/>
    </row>
    <row r="23" spans="1:7" ht="15.75">
      <c r="A23" s="212"/>
      <c r="B23" s="213"/>
      <c r="C23" s="213"/>
      <c r="D23" s="218"/>
      <c r="E23" s="213"/>
      <c r="F23" s="213"/>
      <c r="G23" s="213"/>
    </row>
    <row r="24" spans="1:7" ht="15.75">
      <c r="A24" s="212"/>
      <c r="B24" s="213"/>
      <c r="C24" s="213"/>
      <c r="D24" s="213"/>
      <c r="E24" s="213"/>
      <c r="F24" s="213"/>
      <c r="G24" s="213"/>
    </row>
    <row r="25" spans="1:7" ht="15.75">
      <c r="A25" s="212"/>
      <c r="B25" s="213"/>
      <c r="C25" s="213"/>
      <c r="D25" s="213"/>
      <c r="E25" s="213"/>
      <c r="F25" s="213"/>
      <c r="G25" s="213"/>
    </row>
    <row r="26" spans="1:7" ht="15.75">
      <c r="A26" s="212"/>
      <c r="B26" s="213"/>
      <c r="C26" s="213"/>
      <c r="D26" s="213"/>
      <c r="E26" s="213"/>
      <c r="F26" s="213"/>
      <c r="G26" s="213"/>
    </row>
    <row r="27" spans="1:7" ht="15.75">
      <c r="A27" s="212"/>
      <c r="B27" s="213"/>
      <c r="C27" s="213"/>
      <c r="D27" s="215"/>
      <c r="E27" s="213"/>
      <c r="F27" s="213"/>
      <c r="G27" s="213"/>
    </row>
    <row r="28" spans="1:7" ht="15.75">
      <c r="A28" s="212"/>
      <c r="B28" s="213"/>
      <c r="C28" s="213"/>
      <c r="D28" s="213"/>
      <c r="E28" s="213"/>
      <c r="F28" s="213"/>
      <c r="G28" s="213"/>
    </row>
    <row r="29" spans="1:7" ht="15.75">
      <c r="A29" s="212"/>
      <c r="B29" s="213"/>
      <c r="C29" s="213"/>
      <c r="D29" s="213"/>
      <c r="E29" s="213"/>
      <c r="F29" s="213"/>
      <c r="G29" s="213"/>
    </row>
    <row r="30" spans="1:7" ht="15.75">
      <c r="A30" s="212"/>
      <c r="B30" s="213"/>
      <c r="C30" s="213"/>
      <c r="D30" s="213"/>
      <c r="E30" s="213"/>
      <c r="F30" s="213"/>
      <c r="G30" s="213"/>
    </row>
    <row r="31" spans="1:7" ht="15.75">
      <c r="A31" s="212"/>
      <c r="B31" s="213"/>
      <c r="C31" s="213"/>
      <c r="D31" s="213"/>
      <c r="E31" s="213"/>
      <c r="F31" s="213"/>
      <c r="G31" s="213"/>
    </row>
    <row r="32" spans="6:7" ht="15">
      <c r="F32" s="213"/>
      <c r="G32" s="213"/>
    </row>
    <row r="33" spans="6:7" ht="15">
      <c r="F33" s="213"/>
      <c r="G33" s="213"/>
    </row>
    <row r="34" spans="1:7" ht="15.75">
      <c r="A34" s="212"/>
      <c r="B34" s="213"/>
      <c r="C34" s="213"/>
      <c r="D34" s="213"/>
      <c r="E34" s="213"/>
      <c r="F34" s="213"/>
      <c r="G34" s="213"/>
    </row>
    <row r="35" spans="1:7" ht="15.75">
      <c r="A35" s="212"/>
      <c r="B35" s="213"/>
      <c r="C35" s="213"/>
      <c r="D35" s="213"/>
      <c r="E35" s="213"/>
      <c r="F35" s="213"/>
      <c r="G35" s="213"/>
    </row>
    <row r="36" spans="1:7" ht="15.75">
      <c r="A36" s="212"/>
      <c r="B36" s="213"/>
      <c r="C36" s="213"/>
      <c r="D36" s="213"/>
      <c r="E36" s="213"/>
      <c r="F36" s="213"/>
      <c r="G36" s="213"/>
    </row>
    <row r="37" spans="1:7" ht="15.75">
      <c r="A37" s="220"/>
      <c r="B37" s="213"/>
      <c r="C37" s="220"/>
      <c r="D37" s="221"/>
      <c r="E37" s="213"/>
      <c r="F37" s="213"/>
      <c r="G37" s="213"/>
    </row>
    <row r="38" spans="1:7" ht="15.75">
      <c r="A38" s="212"/>
      <c r="E38" s="213"/>
      <c r="F38" s="213"/>
      <c r="G38" s="213"/>
    </row>
    <row r="39" spans="3:7" ht="15.75">
      <c r="C39" s="212" t="s">
        <v>479</v>
      </c>
      <c r="D39" s="221"/>
      <c r="E39" s="213"/>
      <c r="F39" s="213"/>
      <c r="G39" s="213"/>
    </row>
    <row r="45" spans="1:7" ht="15">
      <c r="A45" s="213"/>
      <c r="B45" s="213"/>
      <c r="C45" s="213"/>
      <c r="D45" s="215" t="s">
        <v>279</v>
      </c>
      <c r="E45" s="213"/>
      <c r="F45" s="213"/>
      <c r="G45" s="213"/>
    </row>
    <row r="46" spans="1:7" ht="15.75">
      <c r="A46" s="212"/>
      <c r="B46" s="213"/>
      <c r="C46" s="213"/>
      <c r="D46" s="222" t="s">
        <v>480</v>
      </c>
      <c r="E46" s="213"/>
      <c r="F46" s="213"/>
      <c r="G46" s="213"/>
    </row>
    <row r="47" spans="1:7" ht="15.75">
      <c r="A47" s="212"/>
      <c r="B47" s="213"/>
      <c r="C47" s="213"/>
      <c r="D47" s="213"/>
      <c r="E47" s="213"/>
      <c r="F47" s="213"/>
      <c r="G47" s="213"/>
    </row>
    <row r="48" spans="1:7" ht="15.75">
      <c r="A48" s="212"/>
      <c r="B48" s="213"/>
      <c r="C48" s="213"/>
      <c r="D48" s="213"/>
      <c r="E48" s="213"/>
      <c r="F48" s="213"/>
      <c r="G48" s="213"/>
    </row>
    <row r="49" spans="1:7" ht="15">
      <c r="A49" s="213"/>
      <c r="B49" s="213"/>
      <c r="C49" s="213"/>
      <c r="D49" s="215" t="s">
        <v>197</v>
      </c>
      <c r="E49" s="213"/>
      <c r="F49" s="213"/>
      <c r="G49" s="213"/>
    </row>
    <row r="50" spans="1:7" ht="15.75">
      <c r="A50" s="217"/>
      <c r="B50" s="213"/>
      <c r="C50" s="213"/>
      <c r="D50" s="213"/>
      <c r="E50" s="213"/>
      <c r="F50" s="213"/>
      <c r="G50" s="213"/>
    </row>
    <row r="51" spans="1:7" ht="15.75">
      <c r="A51" s="212"/>
      <c r="B51" s="213"/>
      <c r="C51" s="213"/>
      <c r="D51" s="213"/>
      <c r="E51" s="213"/>
      <c r="F51" s="213"/>
      <c r="G51" s="213"/>
    </row>
    <row r="52" spans="1:7" ht="15.75">
      <c r="A52" s="212"/>
      <c r="B52" s="213"/>
      <c r="C52" s="213"/>
      <c r="D52" s="213"/>
      <c r="E52" s="213"/>
      <c r="F52" s="213"/>
      <c r="G52" s="213"/>
    </row>
    <row r="53" spans="1:7" ht="15.75">
      <c r="A53" s="212"/>
      <c r="B53" s="213"/>
      <c r="C53" s="213"/>
      <c r="D53" s="213"/>
      <c r="E53" s="213"/>
      <c r="F53" s="213"/>
      <c r="G53" s="213"/>
    </row>
    <row r="54" spans="1:7" ht="15">
      <c r="A54" s="213"/>
      <c r="B54" s="213"/>
      <c r="C54" s="213"/>
      <c r="D54" s="213"/>
      <c r="E54" s="213"/>
      <c r="F54" s="213"/>
      <c r="G54" s="213"/>
    </row>
    <row r="55" spans="1:7" ht="15">
      <c r="A55" s="213"/>
      <c r="B55" s="213"/>
      <c r="C55" s="213"/>
      <c r="D55" s="213"/>
      <c r="E55" s="213"/>
      <c r="F55" s="213"/>
      <c r="G55" s="213"/>
    </row>
    <row r="56" spans="1:7" ht="15">
      <c r="A56" s="213"/>
      <c r="B56" s="213"/>
      <c r="C56" s="213"/>
      <c r="D56" s="218" t="s">
        <v>351</v>
      </c>
      <c r="E56" s="213"/>
      <c r="F56" s="213"/>
      <c r="G56" s="213"/>
    </row>
    <row r="57" spans="1:7" ht="15">
      <c r="A57" s="213"/>
      <c r="B57" s="213"/>
      <c r="C57" s="213"/>
      <c r="D57" s="218" t="s">
        <v>352</v>
      </c>
      <c r="E57" s="213"/>
      <c r="F57" s="213"/>
      <c r="G57" s="213"/>
    </row>
    <row r="58" spans="1:7" ht="15">
      <c r="A58" s="213"/>
      <c r="B58" s="213"/>
      <c r="C58" s="213"/>
      <c r="D58" s="213"/>
      <c r="E58" s="213"/>
      <c r="F58" s="213"/>
      <c r="G58" s="213"/>
    </row>
    <row r="59" spans="1:7" ht="15">
      <c r="A59" s="213"/>
      <c r="B59" s="213"/>
      <c r="C59" s="213"/>
      <c r="D59" s="213"/>
      <c r="E59" s="213"/>
      <c r="F59" s="213"/>
      <c r="G59" s="213"/>
    </row>
    <row r="60" spans="1:7" ht="15">
      <c r="A60" s="213"/>
      <c r="B60" s="213"/>
      <c r="C60" s="213"/>
      <c r="D60" s="213"/>
      <c r="E60" s="213"/>
      <c r="F60" s="213"/>
      <c r="G60" s="213"/>
    </row>
    <row r="61" spans="1:7" ht="15">
      <c r="A61" s="213"/>
      <c r="B61" s="213"/>
      <c r="C61" s="213"/>
      <c r="D61" s="213"/>
      <c r="E61" s="213"/>
      <c r="F61" s="213"/>
      <c r="G61" s="213"/>
    </row>
    <row r="62" spans="1:7" ht="15.75">
      <c r="A62" s="212"/>
      <c r="B62" s="213"/>
      <c r="C62" s="213"/>
      <c r="D62" s="213"/>
      <c r="E62" s="213"/>
      <c r="F62" s="213"/>
      <c r="G62" s="213"/>
    </row>
    <row r="63" spans="1:7" ht="15.75">
      <c r="A63" s="212"/>
      <c r="B63" s="213"/>
      <c r="C63" s="213"/>
      <c r="D63" s="215" t="s">
        <v>52</v>
      </c>
      <c r="E63" s="213"/>
      <c r="F63" s="213"/>
      <c r="G63" s="213"/>
    </row>
    <row r="64" spans="1:7" ht="15.75">
      <c r="A64" s="212"/>
      <c r="B64" s="213"/>
      <c r="C64" s="213"/>
      <c r="D64" s="218" t="s">
        <v>313</v>
      </c>
      <c r="E64" s="213"/>
      <c r="F64" s="213"/>
      <c r="G64" s="213"/>
    </row>
    <row r="65" spans="1:7" ht="15.75">
      <c r="A65" s="212"/>
      <c r="B65" s="213"/>
      <c r="C65" s="213"/>
      <c r="D65" s="213"/>
      <c r="E65" s="213"/>
      <c r="F65" s="213"/>
      <c r="G65" s="213"/>
    </row>
    <row r="66" spans="1:7" ht="15.75">
      <c r="A66" s="212"/>
      <c r="B66" s="213"/>
      <c r="C66" s="213"/>
      <c r="D66" s="213"/>
      <c r="E66" s="213"/>
      <c r="F66" s="213"/>
      <c r="G66" s="213"/>
    </row>
    <row r="67" spans="1:7" ht="15.75">
      <c r="A67" s="212"/>
      <c r="B67" s="213"/>
      <c r="C67" s="213"/>
      <c r="D67" s="213"/>
      <c r="E67" s="213"/>
      <c r="F67" s="213"/>
      <c r="G67" s="213"/>
    </row>
    <row r="68" spans="1:7" ht="15.75">
      <c r="A68" s="212"/>
      <c r="B68" s="213"/>
      <c r="C68" s="213"/>
      <c r="D68" s="215" t="s">
        <v>300</v>
      </c>
      <c r="E68" s="213"/>
      <c r="F68" s="213"/>
      <c r="G68" s="213"/>
    </row>
    <row r="69" spans="1:7" ht="15.75">
      <c r="A69" s="212"/>
      <c r="B69" s="213"/>
      <c r="C69" s="213"/>
      <c r="D69" s="213"/>
      <c r="E69" s="213"/>
      <c r="F69" s="213"/>
      <c r="G69" s="213"/>
    </row>
    <row r="70" spans="1:7" ht="15.75">
      <c r="A70" s="212"/>
      <c r="B70" s="213"/>
      <c r="C70" s="213"/>
      <c r="D70" s="213"/>
      <c r="E70" s="213"/>
      <c r="F70" s="213"/>
      <c r="G70" s="213"/>
    </row>
    <row r="71" spans="1:7" ht="15.75">
      <c r="A71" s="212"/>
      <c r="B71" s="213"/>
      <c r="C71" s="213"/>
      <c r="D71" s="213"/>
      <c r="E71" s="213"/>
      <c r="F71" s="213"/>
      <c r="G71" s="213"/>
    </row>
    <row r="72" spans="1:7" ht="15.75">
      <c r="A72" s="212"/>
      <c r="B72" s="213"/>
      <c r="C72" s="213"/>
      <c r="D72" s="213"/>
      <c r="E72" s="213"/>
      <c r="F72" s="213"/>
      <c r="G72" s="213"/>
    </row>
    <row r="73" spans="1:7" ht="15.75">
      <c r="A73" s="212"/>
      <c r="B73" s="213"/>
      <c r="C73" s="213"/>
      <c r="D73" s="213"/>
      <c r="E73" s="213"/>
      <c r="F73" s="213"/>
      <c r="G73" s="213"/>
    </row>
    <row r="74" spans="1:7" ht="15.75">
      <c r="A74" s="212"/>
      <c r="B74" s="213"/>
      <c r="C74" s="213"/>
      <c r="D74" s="213"/>
      <c r="E74" s="213"/>
      <c r="F74" s="213"/>
      <c r="G74" s="213"/>
    </row>
    <row r="75" spans="1:7" ht="15.75">
      <c r="A75" s="212"/>
      <c r="B75" s="213"/>
      <c r="C75" s="213"/>
      <c r="D75" s="213"/>
      <c r="E75" s="213"/>
      <c r="F75" s="213"/>
      <c r="G75" s="213"/>
    </row>
    <row r="76" spans="1:7" ht="15.75">
      <c r="A76" s="212"/>
      <c r="B76" s="213"/>
      <c r="C76" s="213"/>
      <c r="D76" s="213"/>
      <c r="E76" s="213"/>
      <c r="F76" s="213"/>
      <c r="G76" s="213"/>
    </row>
    <row r="77" spans="1:7" ht="15.75">
      <c r="A77" s="212"/>
      <c r="B77" s="213"/>
      <c r="C77" s="213"/>
      <c r="D77" s="213"/>
      <c r="E77" s="213"/>
      <c r="F77" s="213"/>
      <c r="G77" s="213"/>
    </row>
    <row r="78" spans="1:7" ht="15.75">
      <c r="A78" s="212"/>
      <c r="B78" s="213"/>
      <c r="C78" s="213"/>
      <c r="D78" s="213"/>
      <c r="E78" s="213"/>
      <c r="F78" s="213"/>
      <c r="G78" s="213"/>
    </row>
    <row r="79" spans="1:7" ht="15.75">
      <c r="A79" s="212"/>
      <c r="B79" s="213"/>
      <c r="C79" s="213"/>
      <c r="D79" s="213"/>
      <c r="E79" s="213"/>
      <c r="F79" s="213"/>
      <c r="G79" s="213"/>
    </row>
    <row r="80" spans="1:7" ht="10.5" customHeight="1">
      <c r="A80" s="220" t="s">
        <v>353</v>
      </c>
      <c r="B80" s="213"/>
      <c r="C80" s="213"/>
      <c r="D80" s="213"/>
      <c r="E80" s="213"/>
      <c r="F80" s="213"/>
      <c r="G80" s="213"/>
    </row>
    <row r="81" spans="1:7" ht="10.5" customHeight="1">
      <c r="A81" s="220" t="s">
        <v>354</v>
      </c>
      <c r="B81" s="213"/>
      <c r="C81" s="213"/>
      <c r="D81" s="213"/>
      <c r="E81" s="213"/>
      <c r="F81" s="213"/>
      <c r="G81" s="213"/>
    </row>
    <row r="82" spans="1:7" ht="10.5" customHeight="1">
      <c r="A82" s="220" t="s">
        <v>355</v>
      </c>
      <c r="B82" s="213"/>
      <c r="C82" s="220"/>
      <c r="D82" s="221"/>
      <c r="E82" s="213"/>
      <c r="F82" s="213"/>
      <c r="G82" s="213"/>
    </row>
    <row r="83" spans="1:7" ht="10.5" customHeight="1">
      <c r="A83" s="223" t="s">
        <v>356</v>
      </c>
      <c r="B83" s="213"/>
      <c r="C83" s="213"/>
      <c r="D83" s="213"/>
      <c r="E83" s="213"/>
      <c r="F83" s="213"/>
      <c r="G83" s="213"/>
    </row>
    <row r="84" spans="1:7" ht="15">
      <c r="A84" s="213"/>
      <c r="B84" s="213"/>
      <c r="C84" s="213"/>
      <c r="D84" s="213"/>
      <c r="E84" s="213"/>
      <c r="F84" s="213"/>
      <c r="G84" s="213"/>
    </row>
    <row r="85" spans="1:7" ht="15">
      <c r="A85" s="292" t="s">
        <v>357</v>
      </c>
      <c r="B85" s="292"/>
      <c r="C85" s="292"/>
      <c r="D85" s="292"/>
      <c r="E85" s="292"/>
      <c r="F85" s="292"/>
      <c r="G85" s="292"/>
    </row>
    <row r="86" spans="1:12" ht="6.75" customHeight="1">
      <c r="A86" s="224"/>
      <c r="B86" s="224"/>
      <c r="C86" s="224"/>
      <c r="D86" s="224"/>
      <c r="E86" s="224"/>
      <c r="F86" s="224"/>
      <c r="G86" s="224"/>
      <c r="L86" s="215"/>
    </row>
    <row r="87" spans="1:12" ht="15">
      <c r="A87" s="225" t="s">
        <v>42</v>
      </c>
      <c r="B87" s="226" t="s">
        <v>43</v>
      </c>
      <c r="C87" s="226"/>
      <c r="D87" s="226"/>
      <c r="E87" s="226"/>
      <c r="F87" s="226"/>
      <c r="G87" s="227" t="s">
        <v>44</v>
      </c>
      <c r="L87" s="218"/>
    </row>
    <row r="88" spans="1:12" ht="6.75" customHeight="1">
      <c r="A88" s="228"/>
      <c r="B88" s="228"/>
      <c r="C88" s="228"/>
      <c r="D88" s="228"/>
      <c r="E88" s="228"/>
      <c r="F88" s="228"/>
      <c r="G88" s="229"/>
      <c r="L88" s="230"/>
    </row>
    <row r="89" spans="1:12" ht="12.75" customHeight="1">
      <c r="A89" s="231" t="s">
        <v>45</v>
      </c>
      <c r="B89" s="232" t="s">
        <v>280</v>
      </c>
      <c r="C89" s="224"/>
      <c r="D89" s="224"/>
      <c r="E89" s="224"/>
      <c r="F89" s="224"/>
      <c r="G89" s="233">
        <v>4</v>
      </c>
      <c r="L89" s="230"/>
    </row>
    <row r="90" spans="1:12" ht="12.75" customHeight="1">
      <c r="A90" s="231" t="s">
        <v>46</v>
      </c>
      <c r="B90" s="232" t="s">
        <v>310</v>
      </c>
      <c r="C90" s="224"/>
      <c r="D90" s="224"/>
      <c r="E90" s="224"/>
      <c r="F90" s="224"/>
      <c r="G90" s="233">
        <v>5</v>
      </c>
      <c r="L90" s="230"/>
    </row>
    <row r="91" spans="1:12" ht="12.75" customHeight="1">
      <c r="A91" s="231" t="s">
        <v>47</v>
      </c>
      <c r="B91" s="232" t="s">
        <v>311</v>
      </c>
      <c r="C91" s="224"/>
      <c r="D91" s="224"/>
      <c r="E91" s="224"/>
      <c r="F91" s="224"/>
      <c r="G91" s="233">
        <v>6</v>
      </c>
      <c r="L91" s="215"/>
    </row>
    <row r="92" spans="1:12" ht="12.75" customHeight="1">
      <c r="A92" s="231" t="s">
        <v>48</v>
      </c>
      <c r="B92" s="232" t="s">
        <v>281</v>
      </c>
      <c r="C92" s="224"/>
      <c r="D92" s="224"/>
      <c r="E92" s="224"/>
      <c r="F92" s="224"/>
      <c r="G92" s="233">
        <v>7</v>
      </c>
      <c r="L92" s="230"/>
    </row>
    <row r="93" spans="1:12" ht="12.75" customHeight="1">
      <c r="A93" s="231" t="s">
        <v>49</v>
      </c>
      <c r="B93" s="232" t="s">
        <v>296</v>
      </c>
      <c r="C93" s="224"/>
      <c r="D93" s="224"/>
      <c r="E93" s="224"/>
      <c r="F93" s="224"/>
      <c r="G93" s="233">
        <v>9</v>
      </c>
      <c r="L93" s="230"/>
    </row>
    <row r="94" spans="1:12" ht="12.75" customHeight="1">
      <c r="A94" s="231" t="s">
        <v>50</v>
      </c>
      <c r="B94" s="232" t="s">
        <v>294</v>
      </c>
      <c r="C94" s="224"/>
      <c r="D94" s="224"/>
      <c r="E94" s="224"/>
      <c r="F94" s="224"/>
      <c r="G94" s="233">
        <v>11</v>
      </c>
      <c r="L94" s="230"/>
    </row>
    <row r="95" spans="1:12" ht="12.75" customHeight="1">
      <c r="A95" s="231" t="s">
        <v>51</v>
      </c>
      <c r="B95" s="232" t="s">
        <v>295</v>
      </c>
      <c r="C95" s="224"/>
      <c r="D95" s="224"/>
      <c r="E95" s="224"/>
      <c r="F95" s="224"/>
      <c r="G95" s="233">
        <v>12</v>
      </c>
      <c r="L95" s="230"/>
    </row>
    <row r="96" spans="1:12" ht="12.75" customHeight="1">
      <c r="A96" s="231" t="s">
        <v>53</v>
      </c>
      <c r="B96" s="232" t="s">
        <v>282</v>
      </c>
      <c r="C96" s="224"/>
      <c r="D96" s="224"/>
      <c r="E96" s="224"/>
      <c r="F96" s="224"/>
      <c r="G96" s="233">
        <v>13</v>
      </c>
      <c r="L96" s="230"/>
    </row>
    <row r="97" spans="1:12" ht="12.75" customHeight="1">
      <c r="A97" s="231" t="s">
        <v>54</v>
      </c>
      <c r="B97" s="232" t="s">
        <v>179</v>
      </c>
      <c r="C97" s="224"/>
      <c r="D97" s="224"/>
      <c r="E97" s="224"/>
      <c r="F97" s="224"/>
      <c r="G97" s="233">
        <v>14</v>
      </c>
      <c r="L97" s="230"/>
    </row>
    <row r="98" spans="1:12" ht="12.75" customHeight="1">
      <c r="A98" s="231" t="s">
        <v>78</v>
      </c>
      <c r="B98" s="232" t="s">
        <v>319</v>
      </c>
      <c r="C98" s="232"/>
      <c r="D98" s="232"/>
      <c r="E98" s="224"/>
      <c r="F98" s="224"/>
      <c r="G98" s="233">
        <v>15</v>
      </c>
      <c r="L98" s="230"/>
    </row>
    <row r="99" spans="1:12" ht="12.75" customHeight="1">
      <c r="A99" s="231" t="s">
        <v>100</v>
      </c>
      <c r="B99" s="232" t="s">
        <v>283</v>
      </c>
      <c r="C99" s="224"/>
      <c r="D99" s="224"/>
      <c r="E99" s="224"/>
      <c r="F99" s="224"/>
      <c r="G99" s="233">
        <v>16</v>
      </c>
      <c r="L99" s="220"/>
    </row>
    <row r="100" spans="1:12" ht="12.75" customHeight="1">
      <c r="A100" s="231" t="s">
        <v>101</v>
      </c>
      <c r="B100" s="232" t="s">
        <v>358</v>
      </c>
      <c r="C100" s="224"/>
      <c r="D100" s="224"/>
      <c r="E100" s="224"/>
      <c r="F100" s="224"/>
      <c r="G100" s="233">
        <v>18</v>
      </c>
      <c r="L100" s="220"/>
    </row>
    <row r="101" spans="1:12" ht="12.75" customHeight="1">
      <c r="A101" s="231" t="s">
        <v>121</v>
      </c>
      <c r="B101" s="232" t="s">
        <v>284</v>
      </c>
      <c r="C101" s="224"/>
      <c r="D101" s="224"/>
      <c r="E101" s="224"/>
      <c r="F101" s="224"/>
      <c r="G101" s="233">
        <v>19</v>
      </c>
      <c r="L101" s="220"/>
    </row>
    <row r="102" spans="1:12" ht="12.75" customHeight="1">
      <c r="A102" s="231" t="s">
        <v>122</v>
      </c>
      <c r="B102" s="232" t="s">
        <v>297</v>
      </c>
      <c r="C102" s="224"/>
      <c r="D102" s="224"/>
      <c r="E102" s="224"/>
      <c r="F102" s="224"/>
      <c r="G102" s="233">
        <v>20</v>
      </c>
      <c r="L102" s="223"/>
    </row>
    <row r="103" spans="1:7" ht="12.75" customHeight="1">
      <c r="A103" s="231" t="s">
        <v>126</v>
      </c>
      <c r="B103" s="232" t="s">
        <v>285</v>
      </c>
      <c r="C103" s="224"/>
      <c r="D103" s="224"/>
      <c r="E103" s="224"/>
      <c r="F103" s="224"/>
      <c r="G103" s="233">
        <v>21</v>
      </c>
    </row>
    <row r="104" spans="1:7" ht="12.75" customHeight="1">
      <c r="A104" s="231" t="s">
        <v>248</v>
      </c>
      <c r="B104" s="232" t="s">
        <v>286</v>
      </c>
      <c r="C104" s="224"/>
      <c r="D104" s="224"/>
      <c r="E104" s="224"/>
      <c r="F104" s="224"/>
      <c r="G104" s="233">
        <v>22</v>
      </c>
    </row>
    <row r="105" spans="1:7" ht="12.75" customHeight="1">
      <c r="A105" s="231" t="s">
        <v>260</v>
      </c>
      <c r="B105" s="232" t="s">
        <v>287</v>
      </c>
      <c r="C105" s="224"/>
      <c r="D105" s="224"/>
      <c r="E105" s="224"/>
      <c r="F105" s="224"/>
      <c r="G105" s="233">
        <v>23</v>
      </c>
    </row>
    <row r="106" spans="1:7" ht="12.75" customHeight="1">
      <c r="A106" s="231" t="s">
        <v>261</v>
      </c>
      <c r="B106" s="232" t="s">
        <v>365</v>
      </c>
      <c r="C106" s="224"/>
      <c r="D106" s="224"/>
      <c r="E106" s="224"/>
      <c r="F106" s="224"/>
      <c r="G106" s="233">
        <v>24</v>
      </c>
    </row>
    <row r="107" spans="1:7" ht="12.75" customHeight="1">
      <c r="A107" s="231" t="s">
        <v>331</v>
      </c>
      <c r="B107" s="232" t="s">
        <v>288</v>
      </c>
      <c r="C107" s="224"/>
      <c r="D107" s="224"/>
      <c r="E107" s="224"/>
      <c r="F107" s="224"/>
      <c r="G107" s="233">
        <v>25</v>
      </c>
    </row>
    <row r="108" spans="1:7" ht="12.75" customHeight="1">
      <c r="A108" s="231" t="s">
        <v>366</v>
      </c>
      <c r="B108" s="232" t="s">
        <v>289</v>
      </c>
      <c r="C108" s="224"/>
      <c r="D108" s="224"/>
      <c r="E108" s="224"/>
      <c r="F108" s="224"/>
      <c r="G108" s="233">
        <v>26</v>
      </c>
    </row>
    <row r="109" spans="1:7" ht="6.75" customHeight="1">
      <c r="A109" s="231"/>
      <c r="B109" s="224"/>
      <c r="C109" s="224"/>
      <c r="D109" s="224"/>
      <c r="E109" s="224"/>
      <c r="F109" s="224"/>
      <c r="G109" s="234"/>
    </row>
    <row r="110" spans="1:7" ht="15">
      <c r="A110" s="225" t="s">
        <v>55</v>
      </c>
      <c r="B110" s="226" t="s">
        <v>43</v>
      </c>
      <c r="C110" s="226"/>
      <c r="D110" s="226"/>
      <c r="E110" s="226"/>
      <c r="F110" s="226"/>
      <c r="G110" s="227" t="s">
        <v>44</v>
      </c>
    </row>
    <row r="111" spans="1:7" ht="6.75" customHeight="1">
      <c r="A111" s="235"/>
      <c r="B111" s="228"/>
      <c r="C111" s="228"/>
      <c r="D111" s="228"/>
      <c r="E111" s="228"/>
      <c r="F111" s="228"/>
      <c r="G111" s="236"/>
    </row>
    <row r="112" spans="1:7" ht="12.75" customHeight="1">
      <c r="A112" s="231" t="s">
        <v>45</v>
      </c>
      <c r="B112" s="232" t="s">
        <v>280</v>
      </c>
      <c r="C112" s="224"/>
      <c r="D112" s="224"/>
      <c r="E112" s="224"/>
      <c r="F112" s="224"/>
      <c r="G112" s="233">
        <v>4</v>
      </c>
    </row>
    <row r="113" spans="1:7" ht="12.75" customHeight="1">
      <c r="A113" s="231" t="s">
        <v>46</v>
      </c>
      <c r="B113" s="232" t="s">
        <v>290</v>
      </c>
      <c r="C113" s="224"/>
      <c r="D113" s="224"/>
      <c r="E113" s="224"/>
      <c r="F113" s="224"/>
      <c r="G113" s="233">
        <v>5</v>
      </c>
    </row>
    <row r="114" spans="1:7" ht="12.75" customHeight="1">
      <c r="A114" s="231" t="s">
        <v>47</v>
      </c>
      <c r="B114" s="232" t="s">
        <v>291</v>
      </c>
      <c r="C114" s="224"/>
      <c r="D114" s="224"/>
      <c r="E114" s="224"/>
      <c r="F114" s="224"/>
      <c r="G114" s="233">
        <v>6</v>
      </c>
    </row>
    <row r="115" spans="1:7" ht="12.75" customHeight="1">
      <c r="A115" s="231" t="s">
        <v>48</v>
      </c>
      <c r="B115" s="232" t="s">
        <v>292</v>
      </c>
      <c r="C115" s="224"/>
      <c r="D115" s="224"/>
      <c r="E115" s="224"/>
      <c r="F115" s="224"/>
      <c r="G115" s="233">
        <v>8</v>
      </c>
    </row>
    <row r="116" spans="1:7" ht="12.75" customHeight="1">
      <c r="A116" s="231" t="s">
        <v>49</v>
      </c>
      <c r="B116" s="232" t="s">
        <v>293</v>
      </c>
      <c r="C116" s="224"/>
      <c r="D116" s="224"/>
      <c r="E116" s="224"/>
      <c r="F116" s="224"/>
      <c r="G116" s="233">
        <v>8</v>
      </c>
    </row>
    <row r="117" spans="1:7" ht="12.75" customHeight="1">
      <c r="A117" s="231" t="s">
        <v>50</v>
      </c>
      <c r="B117" s="232" t="s">
        <v>298</v>
      </c>
      <c r="C117" s="224"/>
      <c r="D117" s="224"/>
      <c r="E117" s="224"/>
      <c r="F117" s="224"/>
      <c r="G117" s="233">
        <v>10</v>
      </c>
    </row>
    <row r="118" spans="1:7" ht="12.75" customHeight="1">
      <c r="A118" s="231" t="s">
        <v>51</v>
      </c>
      <c r="B118" s="232" t="s">
        <v>299</v>
      </c>
      <c r="C118" s="224"/>
      <c r="D118" s="224"/>
      <c r="E118" s="224"/>
      <c r="F118" s="224"/>
      <c r="G118" s="233">
        <v>10</v>
      </c>
    </row>
    <row r="119" spans="1:7" ht="12.75" customHeight="1">
      <c r="A119" s="231" t="s">
        <v>53</v>
      </c>
      <c r="B119" s="232" t="s">
        <v>294</v>
      </c>
      <c r="C119" s="224"/>
      <c r="D119" s="224"/>
      <c r="E119" s="224"/>
      <c r="F119" s="224"/>
      <c r="G119" s="233">
        <v>11</v>
      </c>
    </row>
    <row r="120" spans="1:7" ht="12.75" customHeight="1">
      <c r="A120" s="231" t="s">
        <v>54</v>
      </c>
      <c r="B120" s="232" t="s">
        <v>295</v>
      </c>
      <c r="C120" s="224"/>
      <c r="D120" s="224"/>
      <c r="E120" s="224"/>
      <c r="F120" s="224"/>
      <c r="G120" s="233">
        <v>12</v>
      </c>
    </row>
    <row r="121" spans="1:7" ht="12.75" customHeight="1">
      <c r="A121" s="231" t="s">
        <v>78</v>
      </c>
      <c r="B121" s="232" t="s">
        <v>282</v>
      </c>
      <c r="C121" s="224"/>
      <c r="D121" s="224"/>
      <c r="E121" s="224"/>
      <c r="F121" s="224"/>
      <c r="G121" s="233">
        <v>13</v>
      </c>
    </row>
    <row r="122" spans="1:7" ht="12.75" customHeight="1">
      <c r="A122" s="231" t="s">
        <v>100</v>
      </c>
      <c r="B122" s="232" t="s">
        <v>179</v>
      </c>
      <c r="C122" s="224"/>
      <c r="D122" s="224"/>
      <c r="E122" s="224"/>
      <c r="F122" s="224"/>
      <c r="G122" s="233">
        <v>14</v>
      </c>
    </row>
    <row r="123" spans="1:7" ht="12.75" customHeight="1">
      <c r="A123" s="231" t="s">
        <v>101</v>
      </c>
      <c r="B123" s="232" t="s">
        <v>319</v>
      </c>
      <c r="C123" s="224"/>
      <c r="D123" s="224"/>
      <c r="E123" s="224"/>
      <c r="F123" s="224"/>
      <c r="G123" s="233">
        <v>15</v>
      </c>
    </row>
    <row r="124" spans="1:7" ht="54.75" customHeight="1">
      <c r="A124" s="293" t="s">
        <v>302</v>
      </c>
      <c r="B124" s="293"/>
      <c r="C124" s="293"/>
      <c r="D124" s="293"/>
      <c r="E124" s="293"/>
      <c r="F124" s="293"/>
      <c r="G124" s="293"/>
    </row>
    <row r="125" spans="1:7" ht="15" customHeight="1">
      <c r="A125" s="237"/>
      <c r="B125" s="237"/>
      <c r="C125" s="237"/>
      <c r="D125" s="237"/>
      <c r="E125" s="237"/>
      <c r="F125" s="237"/>
      <c r="G125" s="237"/>
    </row>
    <row r="126" spans="1:7" ht="15" customHeight="1">
      <c r="A126" s="238"/>
      <c r="B126" s="238"/>
      <c r="C126" s="238"/>
      <c r="D126" s="238"/>
      <c r="E126" s="238"/>
      <c r="F126" s="238"/>
      <c r="G126" s="238"/>
    </row>
    <row r="127" spans="1:7" ht="15" customHeight="1">
      <c r="A127" s="232"/>
      <c r="B127" s="232"/>
      <c r="C127" s="232"/>
      <c r="D127" s="232"/>
      <c r="E127" s="232"/>
      <c r="F127" s="232"/>
      <c r="G127" s="232"/>
    </row>
    <row r="128" spans="1:7" ht="10.5" customHeight="1">
      <c r="A128" s="239" t="s">
        <v>353</v>
      </c>
      <c r="C128" s="240"/>
      <c r="D128" s="240"/>
      <c r="E128" s="240"/>
      <c r="F128" s="240"/>
      <c r="G128" s="240"/>
    </row>
    <row r="129" spans="1:7" ht="10.5" customHeight="1">
      <c r="A129" s="239" t="s">
        <v>354</v>
      </c>
      <c r="C129" s="240"/>
      <c r="D129" s="240"/>
      <c r="E129" s="240"/>
      <c r="F129" s="240"/>
      <c r="G129" s="240"/>
    </row>
    <row r="130" spans="1:7" ht="10.5" customHeight="1">
      <c r="A130" s="239" t="s">
        <v>355</v>
      </c>
      <c r="C130" s="240"/>
      <c r="D130" s="240"/>
      <c r="E130" s="240"/>
      <c r="F130" s="240"/>
      <c r="G130" s="240"/>
    </row>
    <row r="131" spans="1:7" ht="10.5" customHeight="1">
      <c r="A131" s="223" t="s">
        <v>356</v>
      </c>
      <c r="B131" s="241"/>
      <c r="C131" s="240"/>
      <c r="D131" s="240"/>
      <c r="E131" s="240"/>
      <c r="F131" s="240"/>
      <c r="G131" s="240"/>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600" verticalDpi="6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1" customWidth="1"/>
    <col min="9" max="9" width="17.421875" style="41" bestFit="1" customWidth="1"/>
    <col min="10" max="12" width="17.140625" style="41" bestFit="1" customWidth="1"/>
    <col min="13" max="13" width="17.421875" style="41" bestFit="1" customWidth="1"/>
    <col min="14" max="14" width="12.8515625" style="41" bestFit="1" customWidth="1"/>
    <col min="15" max="15" width="18.8515625" style="36" customWidth="1"/>
    <col min="16" max="19" width="11.421875" style="36" customWidth="1"/>
    <col min="20" max="21" width="11.421875" style="41" customWidth="1"/>
    <col min="22" max="22" width="18.140625" style="41" bestFit="1" customWidth="1"/>
    <col min="23" max="23" width="19.7109375" style="41"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1" customFormat="1" ht="15.75" customHeight="1">
      <c r="A1" s="297" t="s">
        <v>154</v>
      </c>
      <c r="B1" s="297"/>
      <c r="C1" s="297"/>
      <c r="D1" s="297"/>
      <c r="E1" s="297"/>
      <c r="F1" s="297"/>
      <c r="G1" s="201"/>
      <c r="H1" s="202"/>
      <c r="J1" s="47"/>
      <c r="K1" s="47"/>
      <c r="P1" s="202"/>
      <c r="Q1" s="202"/>
      <c r="R1" s="202"/>
      <c r="S1" s="202"/>
      <c r="T1" s="202"/>
      <c r="U1" s="202"/>
      <c r="V1" s="37"/>
      <c r="W1" s="37"/>
      <c r="X1" s="37"/>
      <c r="Y1" s="36"/>
    </row>
    <row r="2" spans="1:25" s="41" customFormat="1" ht="15.75" customHeight="1">
      <c r="A2" s="294" t="s">
        <v>155</v>
      </c>
      <c r="B2" s="294"/>
      <c r="C2" s="294"/>
      <c r="D2" s="294"/>
      <c r="E2" s="294"/>
      <c r="F2" s="294"/>
      <c r="G2" s="201"/>
      <c r="H2" s="202"/>
      <c r="J2" s="47"/>
      <c r="K2" s="47"/>
      <c r="P2" s="202"/>
      <c r="Q2" s="202"/>
      <c r="R2" s="202"/>
      <c r="S2" s="202"/>
      <c r="T2" s="202"/>
      <c r="U2" s="202"/>
      <c r="V2" s="37"/>
      <c r="Y2" s="36"/>
    </row>
    <row r="3" spans="1:25" s="41" customFormat="1" ht="15.75" customHeight="1">
      <c r="A3" s="294" t="s">
        <v>156</v>
      </c>
      <c r="B3" s="294"/>
      <c r="C3" s="294"/>
      <c r="D3" s="294"/>
      <c r="E3" s="294"/>
      <c r="F3" s="294"/>
      <c r="G3" s="201"/>
      <c r="H3" s="202"/>
      <c r="J3" s="47"/>
      <c r="K3" s="47"/>
      <c r="P3" s="202"/>
      <c r="Q3" s="202"/>
      <c r="R3" s="202"/>
      <c r="S3" s="202"/>
      <c r="T3" s="202"/>
      <c r="U3" s="202"/>
      <c r="V3" s="37"/>
      <c r="W3" s="37"/>
      <c r="X3" s="37"/>
      <c r="Y3" s="36"/>
    </row>
    <row r="4" spans="1:25" s="41" customFormat="1" ht="15.75" customHeight="1" thickBot="1">
      <c r="A4" s="294" t="s">
        <v>303</v>
      </c>
      <c r="B4" s="294"/>
      <c r="C4" s="294"/>
      <c r="D4" s="294"/>
      <c r="E4" s="294"/>
      <c r="F4" s="294"/>
      <c r="G4" s="42"/>
      <c r="J4" s="47"/>
      <c r="K4" s="47"/>
      <c r="P4" s="36"/>
      <c r="Q4" s="36"/>
      <c r="R4" s="36"/>
      <c r="S4" s="36"/>
      <c r="Y4" s="36"/>
    </row>
    <row r="5" spans="1:25" s="41" customFormat="1" ht="13.5" thickTop="1">
      <c r="A5" s="49" t="s">
        <v>157</v>
      </c>
      <c r="B5" s="65">
        <v>2011</v>
      </c>
      <c r="C5" s="296" t="s">
        <v>481</v>
      </c>
      <c r="D5" s="296"/>
      <c r="E5" s="66" t="s">
        <v>172</v>
      </c>
      <c r="F5" s="66" t="s">
        <v>163</v>
      </c>
      <c r="G5" s="44"/>
      <c r="P5" s="36"/>
      <c r="Q5" s="36"/>
      <c r="R5" s="36"/>
      <c r="S5" s="36"/>
      <c r="Y5" s="36"/>
    </row>
    <row r="6" spans="1:25" s="41" customFormat="1" ht="13.5" thickBot="1">
      <c r="A6" s="50"/>
      <c r="B6" s="67" t="s">
        <v>162</v>
      </c>
      <c r="C6" s="177">
        <v>2011</v>
      </c>
      <c r="D6" s="177">
        <v>2012</v>
      </c>
      <c r="E6" s="69" t="s">
        <v>401</v>
      </c>
      <c r="F6" s="69">
        <v>2012</v>
      </c>
      <c r="O6" s="180"/>
      <c r="V6" s="45"/>
      <c r="W6" s="46"/>
      <c r="X6" s="46"/>
      <c r="Y6" s="36"/>
    </row>
    <row r="7" spans="1:25" s="41" customFormat="1" ht="15.75" customHeight="1" thickTop="1">
      <c r="A7" s="294" t="s">
        <v>159</v>
      </c>
      <c r="B7" s="294"/>
      <c r="C7" s="294"/>
      <c r="D7" s="294"/>
      <c r="E7" s="294"/>
      <c r="F7" s="294"/>
      <c r="H7" s="202"/>
      <c r="I7" s="202"/>
      <c r="J7" s="202"/>
      <c r="V7" s="37"/>
      <c r="W7" s="37"/>
      <c r="X7" s="37"/>
      <c r="Y7" s="36"/>
    </row>
    <row r="8" spans="1:25" s="41" customFormat="1" ht="15.75" customHeight="1">
      <c r="A8" s="33" t="s">
        <v>308</v>
      </c>
      <c r="B8" s="178">
        <v>14507186</v>
      </c>
      <c r="C8" s="178">
        <v>10512450</v>
      </c>
      <c r="D8" s="178">
        <v>10051487</v>
      </c>
      <c r="E8" s="34">
        <f>+(D8-C8)/C8</f>
        <v>-0.043849245418527555</v>
      </c>
      <c r="F8" s="35"/>
      <c r="H8" s="202"/>
      <c r="I8" s="202"/>
      <c r="J8" s="202"/>
      <c r="V8" s="37"/>
      <c r="W8" s="37"/>
      <c r="X8" s="37"/>
      <c r="Y8" s="36"/>
    </row>
    <row r="9" spans="1:25" s="41" customFormat="1" ht="15.75" customHeight="1">
      <c r="A9" s="175" t="s">
        <v>341</v>
      </c>
      <c r="B9" s="172">
        <v>8156207</v>
      </c>
      <c r="C9" s="172">
        <v>6120371</v>
      </c>
      <c r="D9" s="172">
        <v>5961893</v>
      </c>
      <c r="E9" s="38">
        <f aca="true" t="shared" si="0" ref="E9:E21">+(D9-C9)/C9</f>
        <v>-0.025893528349833696</v>
      </c>
      <c r="F9" s="38">
        <f>+D9/$D$8</f>
        <v>0.5931354236442827</v>
      </c>
      <c r="H9" s="202"/>
      <c r="I9" s="202"/>
      <c r="J9" s="202"/>
      <c r="K9" s="202"/>
      <c r="L9" s="202"/>
      <c r="V9" s="37"/>
      <c r="W9" s="37"/>
      <c r="X9" s="37"/>
      <c r="Y9" s="36"/>
    </row>
    <row r="10" spans="1:25" s="41" customFormat="1" ht="15.75" customHeight="1">
      <c r="A10" s="175" t="s">
        <v>342</v>
      </c>
      <c r="B10" s="172">
        <v>1240755</v>
      </c>
      <c r="C10" s="172">
        <v>835333</v>
      </c>
      <c r="D10" s="172">
        <v>875553</v>
      </c>
      <c r="E10" s="38">
        <f t="shared" si="0"/>
        <v>0.04814846294830924</v>
      </c>
      <c r="F10" s="38">
        <f>+D10/$D$8</f>
        <v>0.08710681315112878</v>
      </c>
      <c r="G10" s="40"/>
      <c r="J10" s="206"/>
      <c r="L10" s="37"/>
      <c r="M10" s="30"/>
      <c r="O10" s="36"/>
      <c r="P10" s="36"/>
      <c r="Q10" s="36"/>
      <c r="R10" s="36"/>
      <c r="S10" s="36"/>
      <c r="Y10" s="36"/>
    </row>
    <row r="11" spans="1:25" s="41" customFormat="1" ht="15.75" customHeight="1">
      <c r="A11" s="175" t="s">
        <v>343</v>
      </c>
      <c r="B11" s="172">
        <v>5110224</v>
      </c>
      <c r="C11" s="172">
        <v>3556746</v>
      </c>
      <c r="D11" s="172">
        <v>3214041</v>
      </c>
      <c r="E11" s="38">
        <f t="shared" si="0"/>
        <v>-0.09635352088678809</v>
      </c>
      <c r="F11" s="38">
        <f>+D11/$D$8</f>
        <v>0.31975776320458854</v>
      </c>
      <c r="G11" s="40"/>
      <c r="J11" s="206"/>
      <c r="K11" s="206"/>
      <c r="L11" s="37"/>
      <c r="M11" s="30"/>
      <c r="O11" s="36"/>
      <c r="P11" s="36"/>
      <c r="Q11" s="36"/>
      <c r="R11" s="36"/>
      <c r="S11" s="36"/>
      <c r="V11" s="37"/>
      <c r="W11" s="37"/>
      <c r="X11" s="37"/>
      <c r="Y11" s="36"/>
    </row>
    <row r="12" spans="1:25" s="41" customFormat="1" ht="15.75" customHeight="1">
      <c r="A12" s="294" t="s">
        <v>161</v>
      </c>
      <c r="B12" s="294"/>
      <c r="C12" s="294"/>
      <c r="D12" s="294"/>
      <c r="E12" s="294"/>
      <c r="F12" s="294"/>
      <c r="J12" s="206"/>
      <c r="L12" s="37"/>
      <c r="M12" s="30"/>
      <c r="O12" s="36"/>
      <c r="P12" s="36"/>
      <c r="Q12" s="36"/>
      <c r="R12" s="36"/>
      <c r="S12" s="36"/>
      <c r="V12" s="37"/>
      <c r="W12" s="37"/>
      <c r="X12" s="37"/>
      <c r="Y12" s="36"/>
    </row>
    <row r="13" spans="1:25" s="41" customFormat="1" ht="15.75" customHeight="1">
      <c r="A13" s="39" t="s">
        <v>308</v>
      </c>
      <c r="B13" s="29">
        <v>5001250</v>
      </c>
      <c r="C13" s="29">
        <v>3181471</v>
      </c>
      <c r="D13" s="29">
        <v>3500078</v>
      </c>
      <c r="E13" s="34">
        <f t="shared" si="0"/>
        <v>0.10014455577309993</v>
      </c>
      <c r="F13" s="35"/>
      <c r="G13" s="35"/>
      <c r="L13" s="37"/>
      <c r="M13" s="30"/>
      <c r="O13" s="36"/>
      <c r="P13" s="36"/>
      <c r="Q13" s="36"/>
      <c r="R13" s="36"/>
      <c r="S13" s="36"/>
      <c r="V13" s="37"/>
      <c r="W13" s="37"/>
      <c r="X13" s="37"/>
      <c r="Y13" s="36"/>
    </row>
    <row r="14" spans="1:25" s="41" customFormat="1" ht="15.75" customHeight="1">
      <c r="A14" s="175" t="s">
        <v>341</v>
      </c>
      <c r="B14" s="30">
        <v>3514307</v>
      </c>
      <c r="C14" s="30">
        <v>2234010</v>
      </c>
      <c r="D14" s="30">
        <v>2395101</v>
      </c>
      <c r="E14" s="38">
        <f t="shared" si="0"/>
        <v>0.07210845072313911</v>
      </c>
      <c r="F14" s="38">
        <f>+D14/$D$13</f>
        <v>0.6842993213294104</v>
      </c>
      <c r="G14" s="40"/>
      <c r="L14" s="37"/>
      <c r="M14" s="37"/>
      <c r="O14" s="36"/>
      <c r="P14" s="36"/>
      <c r="Q14" s="36"/>
      <c r="R14" s="36"/>
      <c r="S14" s="36"/>
      <c r="V14" s="37"/>
      <c r="W14" s="37"/>
      <c r="X14" s="37"/>
      <c r="Y14" s="36"/>
    </row>
    <row r="15" spans="1:25" s="41" customFormat="1" ht="15.75" customHeight="1">
      <c r="A15" s="175" t="s">
        <v>342</v>
      </c>
      <c r="B15" s="30">
        <v>1250214</v>
      </c>
      <c r="C15" s="30">
        <v>789998</v>
      </c>
      <c r="D15" s="30">
        <v>882178</v>
      </c>
      <c r="E15" s="38">
        <f t="shared" si="0"/>
        <v>0.1166838397059233</v>
      </c>
      <c r="F15" s="38">
        <f>+D15/$D$13</f>
        <v>0.2520452401346484</v>
      </c>
      <c r="G15" s="40"/>
      <c r="M15" s="37"/>
      <c r="O15" s="36"/>
      <c r="P15" s="36"/>
      <c r="Q15" s="36"/>
      <c r="R15" s="36"/>
      <c r="S15" s="36"/>
      <c r="V15" s="37"/>
      <c r="Y15" s="36"/>
    </row>
    <row r="16" spans="1:25" s="41" customFormat="1" ht="15.75" customHeight="1">
      <c r="A16" s="175" t="s">
        <v>343</v>
      </c>
      <c r="B16" s="30">
        <v>236729</v>
      </c>
      <c r="C16" s="30">
        <v>157463</v>
      </c>
      <c r="D16" s="30">
        <v>222799</v>
      </c>
      <c r="E16" s="38">
        <f t="shared" si="0"/>
        <v>0.4149292214679004</v>
      </c>
      <c r="F16" s="38">
        <f>+D16/$D$13</f>
        <v>0.0636554385359412</v>
      </c>
      <c r="G16" s="40"/>
      <c r="I16" s="202"/>
      <c r="J16" s="202"/>
      <c r="K16" s="202"/>
      <c r="L16" s="202"/>
      <c r="M16" s="202"/>
      <c r="N16" s="202"/>
      <c r="O16" s="202"/>
      <c r="P16" s="202"/>
      <c r="Q16" s="202"/>
      <c r="R16" s="202"/>
      <c r="S16" s="202"/>
      <c r="T16" s="202"/>
      <c r="U16" s="202"/>
      <c r="V16" s="202"/>
      <c r="W16" s="202"/>
      <c r="Y16" s="36"/>
    </row>
    <row r="17" spans="1:25" s="41" customFormat="1" ht="15.75" customHeight="1">
      <c r="A17" s="294" t="s">
        <v>173</v>
      </c>
      <c r="B17" s="294"/>
      <c r="C17" s="294"/>
      <c r="D17" s="294"/>
      <c r="E17" s="294"/>
      <c r="F17" s="294"/>
      <c r="I17" s="202"/>
      <c r="J17" s="202"/>
      <c r="K17" s="202"/>
      <c r="L17" s="202"/>
      <c r="M17" s="202"/>
      <c r="N17" s="202"/>
      <c r="O17" s="202"/>
      <c r="P17" s="202"/>
      <c r="Q17" s="202"/>
      <c r="R17" s="202"/>
      <c r="S17" s="202"/>
      <c r="T17" s="202"/>
      <c r="U17" s="202"/>
      <c r="V17" s="202"/>
      <c r="W17" s="202"/>
      <c r="X17" s="36"/>
      <c r="Y17" s="36"/>
    </row>
    <row r="18" spans="1:25" s="41" customFormat="1" ht="15.75" customHeight="1">
      <c r="A18" s="39" t="s">
        <v>308</v>
      </c>
      <c r="B18" s="29">
        <v>9505936</v>
      </c>
      <c r="C18" s="29">
        <v>7330979</v>
      </c>
      <c r="D18" s="29">
        <v>6551409</v>
      </c>
      <c r="E18" s="34">
        <f t="shared" si="0"/>
        <v>-0.10633913969744013</v>
      </c>
      <c r="F18" s="40"/>
      <c r="G18" s="40"/>
      <c r="I18" s="202"/>
      <c r="J18" s="202"/>
      <c r="K18" s="202"/>
      <c r="L18" s="202"/>
      <c r="M18" s="202"/>
      <c r="N18" s="202"/>
      <c r="O18" s="202"/>
      <c r="P18" s="202"/>
      <c r="Q18" s="202"/>
      <c r="R18" s="202"/>
      <c r="S18" s="202"/>
      <c r="T18" s="202"/>
      <c r="U18" s="202"/>
      <c r="V18" s="202"/>
      <c r="W18" s="202"/>
      <c r="X18" s="48"/>
      <c r="Y18" s="48"/>
    </row>
    <row r="19" spans="1:25" s="41" customFormat="1" ht="15.75" customHeight="1">
      <c r="A19" s="175" t="s">
        <v>341</v>
      </c>
      <c r="B19" s="30">
        <v>4641900</v>
      </c>
      <c r="C19" s="30">
        <v>3886361</v>
      </c>
      <c r="D19" s="30">
        <v>3566792</v>
      </c>
      <c r="E19" s="38">
        <f t="shared" si="0"/>
        <v>-0.0822283364823803</v>
      </c>
      <c r="F19" s="38">
        <f>+D19/$D$18</f>
        <v>0.5444312818815006</v>
      </c>
      <c r="G19" s="40"/>
      <c r="I19" s="202"/>
      <c r="J19" s="202"/>
      <c r="K19" s="202"/>
      <c r="L19" s="202"/>
      <c r="M19" s="202"/>
      <c r="N19" s="202"/>
      <c r="O19" s="202"/>
      <c r="P19" s="202"/>
      <c r="Q19" s="202"/>
      <c r="R19" s="202"/>
      <c r="S19" s="202"/>
      <c r="T19" s="202"/>
      <c r="U19" s="202"/>
      <c r="V19" s="202"/>
      <c r="W19" s="202"/>
      <c r="X19" s="48"/>
      <c r="Y19" s="48"/>
    </row>
    <row r="20" spans="1:25" s="41" customFormat="1" ht="15.75" customHeight="1">
      <c r="A20" s="175" t="s">
        <v>342</v>
      </c>
      <c r="B20" s="30">
        <v>-9459</v>
      </c>
      <c r="C20" s="30">
        <v>45335</v>
      </c>
      <c r="D20" s="30">
        <v>-6625</v>
      </c>
      <c r="E20" s="38">
        <f t="shared" si="0"/>
        <v>-1.1461343332965699</v>
      </c>
      <c r="F20" s="38">
        <f>+D20/$D$18</f>
        <v>-0.0010112328508264405</v>
      </c>
      <c r="G20" s="40"/>
      <c r="O20" s="36"/>
      <c r="P20" s="36"/>
      <c r="Q20" s="36"/>
      <c r="R20" s="36"/>
      <c r="S20" s="36"/>
      <c r="U20" s="37"/>
      <c r="V20" s="47"/>
      <c r="W20" s="48"/>
      <c r="X20" s="48"/>
      <c r="Y20" s="48"/>
    </row>
    <row r="21" spans="1:25" s="41" customFormat="1" ht="15.75" customHeight="1" thickBot="1">
      <c r="A21" s="176" t="s">
        <v>343</v>
      </c>
      <c r="B21" s="84">
        <v>4873495</v>
      </c>
      <c r="C21" s="84">
        <v>3399283</v>
      </c>
      <c r="D21" s="84">
        <v>2991242</v>
      </c>
      <c r="E21" s="85">
        <f t="shared" si="0"/>
        <v>-0.12003737258710145</v>
      </c>
      <c r="F21" s="85">
        <f>+D21/$D$18</f>
        <v>0.45657995096932585</v>
      </c>
      <c r="G21" s="40"/>
      <c r="O21" s="36"/>
      <c r="P21" s="36"/>
      <c r="Q21" s="36"/>
      <c r="R21" s="36"/>
      <c r="S21" s="36"/>
      <c r="U21" s="37"/>
      <c r="V21" s="47"/>
      <c r="W21" s="48"/>
      <c r="X21" s="48"/>
      <c r="Y21" s="48"/>
    </row>
    <row r="22" spans="1:25" ht="27" customHeight="1" thickTop="1">
      <c r="A22" s="295" t="s">
        <v>368</v>
      </c>
      <c r="B22" s="295"/>
      <c r="C22" s="295"/>
      <c r="D22" s="295"/>
      <c r="E22" s="295"/>
      <c r="F22" s="295"/>
      <c r="G22" s="40"/>
      <c r="U22" s="37"/>
      <c r="V22" s="47"/>
      <c r="W22" s="48"/>
      <c r="X22" s="32"/>
      <c r="Y22" s="32"/>
    </row>
    <row r="23" spans="7:26" ht="33" customHeight="1">
      <c r="G23" s="40"/>
      <c r="L23" s="37"/>
      <c r="M23" s="37"/>
      <c r="Z23" s="166" t="s">
        <v>253</v>
      </c>
    </row>
    <row r="24" spans="1:29" ht="12.75">
      <c r="A24" s="14"/>
      <c r="B24" s="14"/>
      <c r="C24" s="14"/>
      <c r="D24" s="14"/>
      <c r="E24" s="14"/>
      <c r="F24" s="14"/>
      <c r="G24" s="40"/>
      <c r="L24" s="37"/>
      <c r="M24" s="37"/>
      <c r="Z24" s="290" t="s">
        <v>341</v>
      </c>
      <c r="AA24" s="290" t="s">
        <v>342</v>
      </c>
      <c r="AB24" s="290" t="s">
        <v>343</v>
      </c>
      <c r="AC24" s="290" t="s">
        <v>250</v>
      </c>
    </row>
    <row r="25" spans="1:29" ht="15">
      <c r="A25" s="14"/>
      <c r="B25" s="14"/>
      <c r="C25" s="14"/>
      <c r="D25" s="14"/>
      <c r="E25" s="14"/>
      <c r="F25" s="14"/>
      <c r="G25" s="40"/>
      <c r="L25" s="37"/>
      <c r="M25" s="37"/>
      <c r="Y25" s="173" t="s">
        <v>482</v>
      </c>
      <c r="Z25" s="209">
        <v>3037194.3220000006</v>
      </c>
      <c r="AA25" s="209">
        <v>303119.77300000004</v>
      </c>
      <c r="AB25" s="209">
        <v>3172283.906</v>
      </c>
      <c r="AC25" s="31">
        <f>SUM(Z25:AB25)</f>
        <v>6512598.001</v>
      </c>
    </row>
    <row r="26" spans="1:29" ht="15">
      <c r="A26" s="14"/>
      <c r="B26" s="14"/>
      <c r="C26" s="14"/>
      <c r="D26" s="14"/>
      <c r="E26" s="14"/>
      <c r="F26" s="14"/>
      <c r="G26" s="40"/>
      <c r="Y26" s="173" t="s">
        <v>483</v>
      </c>
      <c r="Z26" s="209">
        <v>3208158.203</v>
      </c>
      <c r="AA26" s="209">
        <v>249061.48300000007</v>
      </c>
      <c r="AB26" s="209">
        <v>2235838.213</v>
      </c>
      <c r="AC26" s="31">
        <f>SUM(Z26:AB26)</f>
        <v>5693057.899</v>
      </c>
    </row>
    <row r="27" spans="1:29" ht="15">
      <c r="A27" s="14"/>
      <c r="B27" s="14"/>
      <c r="C27" s="14"/>
      <c r="D27" s="14"/>
      <c r="E27" s="14"/>
      <c r="F27" s="14"/>
      <c r="I27" s="37"/>
      <c r="J27" s="37"/>
      <c r="K27" s="37"/>
      <c r="L27" s="37"/>
      <c r="M27" s="37"/>
      <c r="Y27" s="173" t="s">
        <v>484</v>
      </c>
      <c r="Z27" s="209">
        <v>3721596.12</v>
      </c>
      <c r="AA27" s="209">
        <v>18857.204000000027</v>
      </c>
      <c r="AB27" s="209">
        <v>2528596.739</v>
      </c>
      <c r="AC27" s="31">
        <f>SUM(Z27:AB27)</f>
        <v>6269050.063</v>
      </c>
    </row>
    <row r="28" spans="1:29" ht="15">
      <c r="A28" s="14"/>
      <c r="B28" s="14"/>
      <c r="C28" s="14"/>
      <c r="D28" s="14"/>
      <c r="E28" s="14"/>
      <c r="F28" s="14"/>
      <c r="I28" s="37"/>
      <c r="J28" s="37"/>
      <c r="K28" s="37"/>
      <c r="L28" s="37"/>
      <c r="M28" s="37"/>
      <c r="Y28" s="173" t="s">
        <v>485</v>
      </c>
      <c r="Z28" s="209">
        <v>3886360.722</v>
      </c>
      <c r="AA28" s="209">
        <v>45334.599000000046</v>
      </c>
      <c r="AB28" s="209">
        <v>3399282.7770000002</v>
      </c>
      <c r="AC28" s="31">
        <f>SUM(Z28:AB28)</f>
        <v>7330978.098</v>
      </c>
    </row>
    <row r="29" spans="1:29" ht="15">
      <c r="A29" s="14"/>
      <c r="B29" s="14"/>
      <c r="C29" s="14"/>
      <c r="D29" s="14"/>
      <c r="E29" s="14"/>
      <c r="F29" s="14"/>
      <c r="I29" s="37"/>
      <c r="J29" s="37"/>
      <c r="K29" s="37"/>
      <c r="L29" s="37"/>
      <c r="M29" s="37"/>
      <c r="Y29" s="173" t="s">
        <v>486</v>
      </c>
      <c r="Z29" s="209">
        <v>3566791.27</v>
      </c>
      <c r="AA29" s="209">
        <v>-6625.1410000000615</v>
      </c>
      <c r="AB29" s="209">
        <v>2991241.64</v>
      </c>
      <c r="AC29" s="31">
        <f>SUM(Z29:AB29)</f>
        <v>6551407.768999999</v>
      </c>
    </row>
    <row r="30" spans="1:13" ht="12.75">
      <c r="A30" s="14"/>
      <c r="B30" s="14"/>
      <c r="C30" s="14"/>
      <c r="D30" s="14"/>
      <c r="E30" s="14"/>
      <c r="F30" s="14"/>
      <c r="I30" s="37"/>
      <c r="J30" s="37"/>
      <c r="K30" s="37"/>
      <c r="L30" s="37"/>
      <c r="M30" s="37"/>
    </row>
    <row r="31" spans="1:6" ht="12.75">
      <c r="A31" s="14"/>
      <c r="B31" s="14"/>
      <c r="C31" s="14"/>
      <c r="D31" s="14"/>
      <c r="E31" s="14"/>
      <c r="F31" s="14"/>
    </row>
    <row r="32" spans="1:13" ht="12.75">
      <c r="A32" s="14"/>
      <c r="B32" s="14"/>
      <c r="C32" s="14"/>
      <c r="D32" s="14"/>
      <c r="E32" s="14"/>
      <c r="F32" s="14"/>
      <c r="I32" s="37"/>
      <c r="J32" s="37"/>
      <c r="K32" s="37"/>
      <c r="L32" s="37"/>
      <c r="M32" s="37"/>
    </row>
    <row r="33" spans="1:13" ht="12.75">
      <c r="A33" s="14"/>
      <c r="B33" s="14"/>
      <c r="C33" s="14"/>
      <c r="D33" s="14"/>
      <c r="E33" s="14"/>
      <c r="F33" s="14"/>
      <c r="I33" s="37"/>
      <c r="J33" s="37"/>
      <c r="K33" s="37"/>
      <c r="L33" s="37"/>
      <c r="M33" s="37"/>
    </row>
    <row r="34" spans="1:13" ht="12.75">
      <c r="A34" s="14"/>
      <c r="B34" s="14"/>
      <c r="C34" s="14"/>
      <c r="D34" s="14"/>
      <c r="E34" s="14"/>
      <c r="F34" s="14"/>
      <c r="I34" s="37"/>
      <c r="J34" s="37"/>
      <c r="K34" s="37"/>
      <c r="L34" s="37"/>
      <c r="M34" s="37"/>
    </row>
    <row r="35" spans="1:13" ht="12.75">
      <c r="A35" s="14"/>
      <c r="B35" s="14"/>
      <c r="C35" s="14"/>
      <c r="D35" s="14"/>
      <c r="E35" s="14"/>
      <c r="F35" s="14"/>
      <c r="I35" s="37"/>
      <c r="J35" s="37"/>
      <c r="K35" s="37"/>
      <c r="L35" s="37"/>
      <c r="M35" s="37"/>
    </row>
    <row r="36" spans="1:6" ht="12.75">
      <c r="A36" s="14"/>
      <c r="B36" s="14"/>
      <c r="C36" s="14"/>
      <c r="D36" s="14"/>
      <c r="E36" s="14"/>
      <c r="F36" s="14"/>
    </row>
    <row r="37" spans="1:13" ht="12.75">
      <c r="A37" s="14"/>
      <c r="B37" s="14"/>
      <c r="C37" s="14"/>
      <c r="D37" s="14"/>
      <c r="E37" s="14"/>
      <c r="F37" s="14"/>
      <c r="I37" s="37"/>
      <c r="J37" s="37"/>
      <c r="K37" s="37"/>
      <c r="L37" s="37"/>
      <c r="M37" s="37"/>
    </row>
    <row r="38" spans="1:13" ht="12.75">
      <c r="A38" s="14"/>
      <c r="B38" s="14"/>
      <c r="C38" s="14"/>
      <c r="D38" s="14"/>
      <c r="E38" s="14"/>
      <c r="F38" s="14"/>
      <c r="I38" s="37"/>
      <c r="J38" s="37"/>
      <c r="K38" s="37"/>
      <c r="L38" s="37"/>
      <c r="M38" s="37"/>
    </row>
    <row r="39" spans="1:13" ht="12.75">
      <c r="A39" s="14"/>
      <c r="B39" s="14"/>
      <c r="C39" s="14"/>
      <c r="D39" s="14"/>
      <c r="E39" s="14"/>
      <c r="F39" s="14"/>
      <c r="I39" s="37"/>
      <c r="J39" s="37"/>
      <c r="K39" s="37"/>
      <c r="L39" s="37"/>
      <c r="M39" s="37"/>
    </row>
    <row r="40" spans="1:13" ht="12.75">
      <c r="A40" s="14"/>
      <c r="B40" s="14"/>
      <c r="C40" s="14"/>
      <c r="D40" s="14"/>
      <c r="E40" s="14"/>
      <c r="F40" s="14"/>
      <c r="I40" s="37"/>
      <c r="J40" s="37"/>
      <c r="K40" s="37"/>
      <c r="L40" s="37"/>
      <c r="M40" s="37"/>
    </row>
    <row r="41" spans="1:6" ht="12.75">
      <c r="A41" s="14"/>
      <c r="B41" s="14"/>
      <c r="C41" s="14"/>
      <c r="D41" s="14"/>
      <c r="E41" s="14"/>
      <c r="F41" s="14"/>
    </row>
    <row r="42" spans="1:6" ht="12.75">
      <c r="A42" s="14"/>
      <c r="B42" s="14"/>
      <c r="C42" s="14"/>
      <c r="D42" s="14"/>
      <c r="E42" s="14"/>
      <c r="F42" s="14"/>
    </row>
    <row r="43" spans="1:6" ht="12.75">
      <c r="A43" s="14"/>
      <c r="B43" s="14"/>
      <c r="C43" s="14"/>
      <c r="D43" s="14"/>
      <c r="E43" s="14"/>
      <c r="F43" s="14"/>
    </row>
    <row r="44" spans="1:6" ht="12.75">
      <c r="A44" s="14"/>
      <c r="B44" s="14"/>
      <c r="C44" s="14"/>
      <c r="D44" s="14"/>
      <c r="E44" s="14"/>
      <c r="F44" s="14"/>
    </row>
    <row r="45" spans="1:6" ht="12.75">
      <c r="A45" s="14"/>
      <c r="B45" s="14"/>
      <c r="C45" s="14"/>
      <c r="D45" s="14"/>
      <c r="E45" s="14"/>
      <c r="F45" s="14"/>
    </row>
    <row r="46" spans="1:6" ht="12.75">
      <c r="A46" s="14"/>
      <c r="B46" s="14"/>
      <c r="C46" s="14"/>
      <c r="D46" s="14"/>
      <c r="E46" s="14"/>
      <c r="F46" s="14"/>
    </row>
    <row r="47" spans="1:6" ht="12.75">
      <c r="A47" s="14"/>
      <c r="B47" s="14"/>
      <c r="C47" s="14"/>
      <c r="D47" s="14"/>
      <c r="E47" s="14"/>
      <c r="F47" s="14"/>
    </row>
    <row r="48" spans="1:6" ht="12.75">
      <c r="A48" s="14"/>
      <c r="B48" s="14"/>
      <c r="C48" s="14"/>
      <c r="D48" s="14"/>
      <c r="E48" s="14"/>
      <c r="F48" s="14"/>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57421875" style="0" bestFit="1" customWidth="1"/>
    <col min="18" max="18" width="14.7109375" style="0" customWidth="1"/>
    <col min="19" max="19" width="18.57421875" style="0" bestFit="1" customWidth="1"/>
    <col min="20" max="20" width="16.140625" style="0" bestFit="1" customWidth="1"/>
    <col min="21" max="21" width="12.7109375" style="0" bestFit="1" customWidth="1"/>
  </cols>
  <sheetData>
    <row r="1" spans="1:29" s="41" customFormat="1" ht="15.75" customHeight="1">
      <c r="A1" s="297" t="s">
        <v>164</v>
      </c>
      <c r="B1" s="297"/>
      <c r="C1" s="297"/>
      <c r="D1" s="297"/>
      <c r="E1" s="297"/>
      <c r="F1" s="297"/>
      <c r="G1" s="168"/>
      <c r="H1" s="168"/>
      <c r="I1" s="168"/>
      <c r="J1" s="168"/>
      <c r="K1" s="168"/>
      <c r="L1" s="168"/>
      <c r="P1" s="39" t="s">
        <v>252</v>
      </c>
      <c r="Q1" s="39"/>
      <c r="R1" s="39"/>
      <c r="S1" s="39"/>
      <c r="T1" s="39"/>
      <c r="U1" s="36"/>
      <c r="V1" s="36"/>
      <c r="W1" s="36"/>
      <c r="Z1" s="37"/>
      <c r="AA1" s="37"/>
      <c r="AB1" s="37"/>
      <c r="AC1" s="36"/>
    </row>
    <row r="2" spans="1:20" ht="13.5" customHeight="1">
      <c r="A2" s="294" t="s">
        <v>309</v>
      </c>
      <c r="B2" s="294"/>
      <c r="C2" s="294"/>
      <c r="D2" s="294"/>
      <c r="E2" s="294"/>
      <c r="F2" s="294"/>
      <c r="G2" s="168"/>
      <c r="H2" s="168"/>
      <c r="I2" s="168"/>
      <c r="J2" s="168"/>
      <c r="K2" s="168"/>
      <c r="L2" s="168"/>
      <c r="P2" s="29" t="s">
        <v>157</v>
      </c>
      <c r="Q2" s="44" t="s">
        <v>341</v>
      </c>
      <c r="R2" s="44" t="s">
        <v>342</v>
      </c>
      <c r="S2" s="44" t="s">
        <v>343</v>
      </c>
      <c r="T2" s="44" t="s">
        <v>250</v>
      </c>
    </row>
    <row r="3" spans="1:29" s="41" customFormat="1" ht="15.75" customHeight="1">
      <c r="A3" s="294" t="s">
        <v>156</v>
      </c>
      <c r="B3" s="294"/>
      <c r="C3" s="294"/>
      <c r="D3" s="294"/>
      <c r="E3" s="294"/>
      <c r="F3" s="294"/>
      <c r="G3" s="168"/>
      <c r="H3" s="168"/>
      <c r="I3" s="168"/>
      <c r="J3" s="168"/>
      <c r="K3" s="168"/>
      <c r="L3" s="168"/>
      <c r="M3" s="42"/>
      <c r="P3" s="174" t="s">
        <v>482</v>
      </c>
      <c r="Q3" s="282">
        <v>5169771.713</v>
      </c>
      <c r="R3" s="282">
        <v>763160.77</v>
      </c>
      <c r="S3" s="282">
        <v>3336138.609</v>
      </c>
      <c r="T3" s="51">
        <f>SUM(Q3:S3)</f>
        <v>9269071.092</v>
      </c>
      <c r="U3" s="36"/>
      <c r="V3" s="36"/>
      <c r="W3" s="36"/>
      <c r="Y3" s="43"/>
      <c r="Z3" s="37"/>
      <c r="AA3" s="37"/>
      <c r="AB3" s="37"/>
      <c r="AC3" s="36"/>
    </row>
    <row r="4" spans="1:29" s="41" customFormat="1" ht="15.75" customHeight="1">
      <c r="A4" s="294" t="s">
        <v>303</v>
      </c>
      <c r="B4" s="294"/>
      <c r="C4" s="294"/>
      <c r="D4" s="294"/>
      <c r="E4" s="294"/>
      <c r="F4" s="294"/>
      <c r="G4" s="168"/>
      <c r="H4" s="168"/>
      <c r="I4" s="168"/>
      <c r="J4" s="168"/>
      <c r="K4" s="168"/>
      <c r="L4" s="168"/>
      <c r="M4" s="42"/>
      <c r="P4" s="174" t="s">
        <v>483</v>
      </c>
      <c r="Q4" s="282">
        <v>4622863.655</v>
      </c>
      <c r="R4" s="282">
        <v>648292.403</v>
      </c>
      <c r="S4" s="282">
        <v>2335714.522</v>
      </c>
      <c r="T4" s="51">
        <f>SUM(Q4:S4)</f>
        <v>7606870.58</v>
      </c>
      <c r="U4" s="36"/>
      <c r="V4" s="36"/>
      <c r="W4" s="36"/>
      <c r="AC4" s="36"/>
    </row>
    <row r="5" spans="2:20" ht="15.75" thickBot="1">
      <c r="B5" s="53"/>
      <c r="C5" s="53"/>
      <c r="D5" s="53"/>
      <c r="E5" s="53"/>
      <c r="F5" s="53"/>
      <c r="G5" s="53"/>
      <c r="H5" s="53"/>
      <c r="I5" s="53"/>
      <c r="J5" s="53"/>
      <c r="K5" s="53"/>
      <c r="L5" s="53"/>
      <c r="P5" s="174" t="s">
        <v>484</v>
      </c>
      <c r="Q5" s="282">
        <v>5326187.533</v>
      </c>
      <c r="R5" s="282">
        <v>653001.721</v>
      </c>
      <c r="S5" s="282">
        <v>2696857.079</v>
      </c>
      <c r="T5" s="51">
        <f>SUM(Q5:S5)</f>
        <v>8676046.333</v>
      </c>
    </row>
    <row r="6" spans="1:20" ht="15" customHeight="1" thickTop="1">
      <c r="A6" s="71" t="s">
        <v>157</v>
      </c>
      <c r="B6" s="301" t="str">
        <f>+balanza!C5</f>
        <v>enero - agosto</v>
      </c>
      <c r="C6" s="301"/>
      <c r="D6" s="301"/>
      <c r="E6" s="301"/>
      <c r="F6" s="301"/>
      <c r="G6" s="169"/>
      <c r="H6" s="169"/>
      <c r="I6" s="169"/>
      <c r="J6" s="169"/>
      <c r="K6" s="169"/>
      <c r="L6" s="169"/>
      <c r="P6" s="174" t="s">
        <v>485</v>
      </c>
      <c r="Q6" s="281">
        <v>6120370.774</v>
      </c>
      <c r="R6" s="282">
        <v>835332.579</v>
      </c>
      <c r="S6" s="282">
        <v>3556745.722</v>
      </c>
      <c r="T6" s="51">
        <f>SUM(Q6:S6)</f>
        <v>10512449.075</v>
      </c>
    </row>
    <row r="7" spans="1:20" ht="15" customHeight="1">
      <c r="A7" s="73"/>
      <c r="B7" s="72">
        <v>2008</v>
      </c>
      <c r="C7" s="72">
        <v>2009</v>
      </c>
      <c r="D7" s="72">
        <v>2010</v>
      </c>
      <c r="E7" s="72">
        <v>2011</v>
      </c>
      <c r="F7" s="72">
        <v>2012</v>
      </c>
      <c r="G7" s="169"/>
      <c r="H7" s="169"/>
      <c r="I7" s="169"/>
      <c r="J7" s="169"/>
      <c r="K7" s="169"/>
      <c r="L7" s="169"/>
      <c r="P7" s="174" t="s">
        <v>486</v>
      </c>
      <c r="Q7" s="282">
        <v>5961892.744</v>
      </c>
      <c r="R7" s="282">
        <v>875553.218</v>
      </c>
      <c r="S7" s="282">
        <v>3214041.139</v>
      </c>
      <c r="T7" s="51">
        <f>SUM(Q7:S7)</f>
        <v>10051487.101</v>
      </c>
    </row>
    <row r="8" spans="1:12" s="166" customFormat="1" ht="19.5" customHeight="1">
      <c r="A8" s="179" t="s">
        <v>341</v>
      </c>
      <c r="B8" s="250">
        <v>5169771.713</v>
      </c>
      <c r="C8" s="250">
        <v>4622863.655</v>
      </c>
      <c r="D8" s="250">
        <v>5326187.533</v>
      </c>
      <c r="E8" s="250">
        <v>6120370.774</v>
      </c>
      <c r="F8" s="250">
        <v>5961892.744</v>
      </c>
      <c r="G8" s="210"/>
      <c r="H8" s="210"/>
      <c r="I8" s="210"/>
      <c r="J8" s="210"/>
      <c r="K8" s="210"/>
      <c r="L8" s="210"/>
    </row>
    <row r="9" spans="1:12" s="166" customFormat="1" ht="19.5" customHeight="1">
      <c r="A9" s="179" t="s">
        <v>342</v>
      </c>
      <c r="B9" s="250">
        <v>763160.77</v>
      </c>
      <c r="C9" s="250">
        <v>648292.403</v>
      </c>
      <c r="D9" s="250">
        <v>653001.721</v>
      </c>
      <c r="E9" s="250">
        <v>835332.579</v>
      </c>
      <c r="F9" s="250">
        <v>875553.218</v>
      </c>
      <c r="G9" s="210"/>
      <c r="H9" s="210"/>
      <c r="I9" s="210"/>
      <c r="J9" s="210"/>
      <c r="K9" s="210"/>
      <c r="L9" s="210"/>
    </row>
    <row r="10" spans="1:20" s="166" customFormat="1" ht="19.5" customHeight="1">
      <c r="A10" s="179" t="s">
        <v>343</v>
      </c>
      <c r="B10" s="250">
        <v>3336138.609</v>
      </c>
      <c r="C10" s="250">
        <v>2335714.522</v>
      </c>
      <c r="D10" s="250">
        <v>2696857.079</v>
      </c>
      <c r="E10" s="250">
        <v>3556745.722</v>
      </c>
      <c r="F10" s="250">
        <v>3214041.139</v>
      </c>
      <c r="G10" s="210"/>
      <c r="H10" s="210"/>
      <c r="I10" s="210"/>
      <c r="J10" s="210"/>
      <c r="K10" s="210"/>
      <c r="L10" s="210"/>
      <c r="P10" s="2" t="s">
        <v>5</v>
      </c>
      <c r="Q10" s="2"/>
      <c r="R10" s="2"/>
      <c r="S10" s="2"/>
      <c r="T10" s="2"/>
    </row>
    <row r="11" spans="1:20" s="2" customFormat="1" ht="19.5" customHeight="1" thickBot="1">
      <c r="A11" s="284" t="s">
        <v>250</v>
      </c>
      <c r="B11" s="285">
        <f>SUM(B8:B10)</f>
        <v>9269071.092</v>
      </c>
      <c r="C11" s="285">
        <f>SUM(C8:C10)</f>
        <v>7606870.58</v>
      </c>
      <c r="D11" s="285">
        <f>SUM(D8:D10)</f>
        <v>8676046.333</v>
      </c>
      <c r="E11" s="285">
        <f>+balanza!C8</f>
        <v>10512450</v>
      </c>
      <c r="F11" s="285">
        <f>+balanza!D8</f>
        <v>10051487</v>
      </c>
      <c r="G11" s="286"/>
      <c r="H11" s="287"/>
      <c r="I11" s="287"/>
      <c r="J11" s="287"/>
      <c r="K11" s="287"/>
      <c r="L11" s="287"/>
      <c r="P11" s="283"/>
      <c r="Q11" s="44" t="s">
        <v>341</v>
      </c>
      <c r="R11" s="44" t="s">
        <v>342</v>
      </c>
      <c r="S11" s="44" t="s">
        <v>343</v>
      </c>
      <c r="T11" s="169" t="s">
        <v>250</v>
      </c>
    </row>
    <row r="12" spans="1:20" ht="30.75" customHeight="1" thickTop="1">
      <c r="A12" s="298" t="s">
        <v>371</v>
      </c>
      <c r="B12" s="299"/>
      <c r="C12" s="299"/>
      <c r="D12" s="299"/>
      <c r="E12" s="299"/>
      <c r="P12" s="174" t="str">
        <f>+P3</f>
        <v>ene-ago 08</v>
      </c>
      <c r="Q12" s="209">
        <v>2132577.391</v>
      </c>
      <c r="R12" s="209">
        <v>460040.997</v>
      </c>
      <c r="S12" s="209">
        <v>163854.703</v>
      </c>
      <c r="T12" s="167">
        <f>SUM(Q12:S12)</f>
        <v>2756473.091</v>
      </c>
    </row>
    <row r="13" spans="1:20" ht="15">
      <c r="A13" s="13"/>
      <c r="B13" s="31"/>
      <c r="C13" s="32"/>
      <c r="D13" s="32"/>
      <c r="E13" s="32"/>
      <c r="P13" s="174" t="str">
        <f>+P4</f>
        <v>ene-ago 09</v>
      </c>
      <c r="Q13" s="209">
        <v>1414705.452</v>
      </c>
      <c r="R13" s="209">
        <v>399230.92</v>
      </c>
      <c r="S13" s="209">
        <v>99876.309</v>
      </c>
      <c r="T13" s="167">
        <f>SUM(Q13:S13)</f>
        <v>1913812.6809999999</v>
      </c>
    </row>
    <row r="14" spans="1:20" ht="15">
      <c r="A14" s="13"/>
      <c r="B14" s="31"/>
      <c r="C14" s="32"/>
      <c r="D14" s="32"/>
      <c r="E14" s="32"/>
      <c r="P14" s="174" t="str">
        <f>+P5</f>
        <v>ene-ago 10</v>
      </c>
      <c r="Q14" s="209">
        <v>1604591.413</v>
      </c>
      <c r="R14" s="209">
        <v>634144.517</v>
      </c>
      <c r="S14" s="209">
        <v>168260.34</v>
      </c>
      <c r="T14" s="167">
        <f>SUM(Q14:S14)</f>
        <v>2406996.2699999996</v>
      </c>
    </row>
    <row r="15" spans="1:20" ht="15">
      <c r="A15" s="13"/>
      <c r="B15" s="31"/>
      <c r="C15" s="32"/>
      <c r="D15" s="32"/>
      <c r="E15" s="32"/>
      <c r="P15" s="174" t="str">
        <f>+P6</f>
        <v>ene-ago 11</v>
      </c>
      <c r="Q15" s="209">
        <v>2234010.052</v>
      </c>
      <c r="R15" s="209">
        <v>789997.98</v>
      </c>
      <c r="S15" s="209">
        <v>157462.945</v>
      </c>
      <c r="T15" s="167">
        <f>SUM(Q15:S15)</f>
        <v>3181470.977</v>
      </c>
    </row>
    <row r="16" spans="16:20" ht="15">
      <c r="P16" s="174" t="str">
        <f>+P7</f>
        <v>ene-ago 12</v>
      </c>
      <c r="Q16" s="209">
        <v>2395101.474</v>
      </c>
      <c r="R16" s="209">
        <v>882178.359</v>
      </c>
      <c r="S16" s="209">
        <v>222799.499</v>
      </c>
      <c r="T16" s="167">
        <f>SUM(Q16:S16)</f>
        <v>3500079.332</v>
      </c>
    </row>
    <row r="17" spans="17:19" ht="12.75">
      <c r="Q17" s="54"/>
      <c r="R17" s="54"/>
      <c r="S17" s="54"/>
    </row>
    <row r="32" spans="17:20" ht="12.75">
      <c r="Q32" s="54"/>
      <c r="R32" s="54"/>
      <c r="S32" s="54"/>
      <c r="T32" s="54"/>
    </row>
    <row r="33" spans="17:21" ht="12.75">
      <c r="Q33" s="54"/>
      <c r="R33" s="54"/>
      <c r="S33" s="54"/>
      <c r="T33" s="54"/>
      <c r="U33" s="52"/>
    </row>
    <row r="34" spans="17:21" ht="12.75">
      <c r="Q34" s="54"/>
      <c r="R34" s="54"/>
      <c r="S34" s="54"/>
      <c r="T34" s="54"/>
      <c r="U34" s="52"/>
    </row>
    <row r="35" spans="17:21" ht="12.75">
      <c r="Q35" s="54"/>
      <c r="R35" s="54"/>
      <c r="S35" s="54"/>
      <c r="T35" s="54"/>
      <c r="U35" s="52"/>
    </row>
    <row r="36" spans="17:21" ht="12.75">
      <c r="Q36" s="54"/>
      <c r="R36" s="54"/>
      <c r="S36" s="54"/>
      <c r="T36" s="54"/>
      <c r="U36" s="52"/>
    </row>
    <row r="37" spans="1:29" s="41" customFormat="1" ht="15.75" customHeight="1">
      <c r="A37" s="297" t="s">
        <v>251</v>
      </c>
      <c r="B37" s="297"/>
      <c r="C37" s="297"/>
      <c r="D37" s="297"/>
      <c r="E37" s="297"/>
      <c r="F37" s="297"/>
      <c r="G37" s="168"/>
      <c r="H37" s="168"/>
      <c r="I37" s="168"/>
      <c r="J37" s="168"/>
      <c r="K37" s="168"/>
      <c r="L37" s="168"/>
      <c r="O37"/>
      <c r="P37"/>
      <c r="Q37" s="54"/>
      <c r="R37" s="54"/>
      <c r="S37" s="54"/>
      <c r="T37" s="54"/>
      <c r="U37" s="52"/>
      <c r="V37" s="36"/>
      <c r="W37" s="36"/>
      <c r="Z37" s="37"/>
      <c r="AA37" s="37"/>
      <c r="AB37" s="37"/>
      <c r="AC37" s="36"/>
    </row>
    <row r="38" spans="1:21" ht="13.5" customHeight="1">
      <c r="A38" s="294" t="s">
        <v>312</v>
      </c>
      <c r="B38" s="294"/>
      <c r="C38" s="294"/>
      <c r="D38" s="294"/>
      <c r="E38" s="294"/>
      <c r="F38" s="294"/>
      <c r="G38" s="168"/>
      <c r="H38" s="168"/>
      <c r="I38" s="168"/>
      <c r="J38" s="168"/>
      <c r="K38" s="168"/>
      <c r="L38" s="168"/>
      <c r="Q38" s="54"/>
      <c r="R38" s="54"/>
      <c r="S38" s="54"/>
      <c r="T38" s="54"/>
      <c r="U38" s="52"/>
    </row>
    <row r="39" spans="1:29" s="41" customFormat="1" ht="15.75" customHeight="1">
      <c r="A39" s="294" t="s">
        <v>156</v>
      </c>
      <c r="B39" s="294"/>
      <c r="C39" s="294"/>
      <c r="D39" s="294"/>
      <c r="E39" s="294"/>
      <c r="F39" s="294"/>
      <c r="G39" s="168"/>
      <c r="H39" s="168"/>
      <c r="I39" s="168"/>
      <c r="J39" s="168"/>
      <c r="K39" s="168"/>
      <c r="L39" s="168"/>
      <c r="M39" s="42"/>
      <c r="O39"/>
      <c r="P39"/>
      <c r="Q39" s="54"/>
      <c r="R39" s="54"/>
      <c r="S39" s="54"/>
      <c r="T39" s="54"/>
      <c r="U39" s="52"/>
      <c r="V39" s="36"/>
      <c r="W39" s="36"/>
      <c r="Y39" s="43"/>
      <c r="Z39" s="37"/>
      <c r="AA39" s="37"/>
      <c r="AB39" s="37"/>
      <c r="AC39" s="36"/>
    </row>
    <row r="40" spans="1:29" s="41" customFormat="1" ht="15.75" customHeight="1">
      <c r="A40" s="294" t="s">
        <v>303</v>
      </c>
      <c r="B40" s="294"/>
      <c r="C40" s="294"/>
      <c r="D40" s="294"/>
      <c r="E40" s="294"/>
      <c r="F40" s="294"/>
      <c r="G40" s="168"/>
      <c r="H40" s="168"/>
      <c r="I40" s="168"/>
      <c r="J40" s="168"/>
      <c r="K40" s="168"/>
      <c r="L40" s="168"/>
      <c r="M40" s="42"/>
      <c r="O40"/>
      <c r="P40"/>
      <c r="Q40" s="54"/>
      <c r="R40" s="54"/>
      <c r="S40" s="54"/>
      <c r="T40" s="54"/>
      <c r="U40" s="52"/>
      <c r="V40" s="36"/>
      <c r="W40" s="36"/>
      <c r="AC40" s="36"/>
    </row>
    <row r="41" spans="2:21" ht="13.5" thickBot="1">
      <c r="B41" s="53"/>
      <c r="C41" s="53"/>
      <c r="D41" s="53"/>
      <c r="E41" s="53"/>
      <c r="F41" s="53"/>
      <c r="G41" s="53"/>
      <c r="H41" s="53"/>
      <c r="I41" s="53"/>
      <c r="J41" s="53"/>
      <c r="K41" s="53"/>
      <c r="L41" s="53"/>
      <c r="Q41" s="54"/>
      <c r="R41" s="54"/>
      <c r="S41" s="54"/>
      <c r="T41" s="54"/>
      <c r="U41" s="52"/>
    </row>
    <row r="42" spans="1:21" ht="13.5" thickTop="1">
      <c r="A42" s="71" t="s">
        <v>157</v>
      </c>
      <c r="B42" s="300" t="str">
        <f>+B6</f>
        <v>enero - agosto</v>
      </c>
      <c r="C42" s="300"/>
      <c r="D42" s="300"/>
      <c r="E42" s="300"/>
      <c r="F42" s="300"/>
      <c r="G42" s="169"/>
      <c r="H42" s="169"/>
      <c r="I42" s="169"/>
      <c r="J42" s="169"/>
      <c r="K42" s="169"/>
      <c r="L42" s="169"/>
      <c r="Q42" s="54"/>
      <c r="R42" s="54"/>
      <c r="S42" s="54"/>
      <c r="T42" s="54"/>
      <c r="U42" s="52"/>
    </row>
    <row r="43" spans="1:20" ht="15" customHeight="1">
      <c r="A43" s="73"/>
      <c r="B43" s="72">
        <v>2008</v>
      </c>
      <c r="C43" s="72">
        <v>2009</v>
      </c>
      <c r="D43" s="72">
        <v>2010</v>
      </c>
      <c r="E43" s="72">
        <v>2011</v>
      </c>
      <c r="F43" s="72">
        <v>2012</v>
      </c>
      <c r="G43" s="169"/>
      <c r="H43" s="169"/>
      <c r="I43" s="169"/>
      <c r="J43" s="169"/>
      <c r="K43" s="169"/>
      <c r="L43" s="169"/>
      <c r="P43" s="174" t="s">
        <v>347</v>
      </c>
      <c r="Q43" s="211">
        <v>6295509.938</v>
      </c>
      <c r="R43" s="211">
        <v>924360.426</v>
      </c>
      <c r="S43" s="211">
        <v>3954059.502</v>
      </c>
      <c r="T43" s="51">
        <f>SUM(Q43:S43)</f>
        <v>11173929.866</v>
      </c>
    </row>
    <row r="44" spans="1:12" ht="19.5" customHeight="1">
      <c r="A44" s="179" t="s">
        <v>341</v>
      </c>
      <c r="B44" s="250">
        <v>2132577.391</v>
      </c>
      <c r="C44" s="250">
        <v>1414705.452</v>
      </c>
      <c r="D44" s="250">
        <v>1604591.413</v>
      </c>
      <c r="E44" s="250">
        <v>2234010.052</v>
      </c>
      <c r="F44" s="250">
        <v>2395101.474</v>
      </c>
      <c r="G44" s="70"/>
      <c r="H44" s="70"/>
      <c r="I44" s="70"/>
      <c r="J44" s="70"/>
      <c r="K44" s="70"/>
      <c r="L44" s="70"/>
    </row>
    <row r="45" spans="1:12" ht="19.5" customHeight="1">
      <c r="A45" s="179" t="s">
        <v>342</v>
      </c>
      <c r="B45" s="250">
        <v>460040.997</v>
      </c>
      <c r="C45" s="250">
        <v>399230.92</v>
      </c>
      <c r="D45" s="250">
        <v>634144.517</v>
      </c>
      <c r="E45" s="250">
        <v>789997.98</v>
      </c>
      <c r="F45" s="250">
        <v>882178.359</v>
      </c>
      <c r="G45" s="55"/>
      <c r="H45" s="55"/>
      <c r="I45" s="55"/>
      <c r="J45" s="55"/>
      <c r="K45" s="55"/>
      <c r="L45" s="55"/>
    </row>
    <row r="46" spans="1:12" ht="19.5" customHeight="1">
      <c r="A46" s="179" t="s">
        <v>343</v>
      </c>
      <c r="B46" s="250">
        <v>163854.703</v>
      </c>
      <c r="C46" s="250">
        <v>99876.309</v>
      </c>
      <c r="D46" s="250">
        <v>168260.34</v>
      </c>
      <c r="E46" s="250">
        <v>157462.945</v>
      </c>
      <c r="F46" s="250">
        <v>222799.499</v>
      </c>
      <c r="G46" s="55"/>
      <c r="H46" s="55"/>
      <c r="I46" s="55"/>
      <c r="J46" s="55"/>
      <c r="K46" s="55"/>
      <c r="L46" s="55"/>
    </row>
    <row r="47" spans="1:12" s="2" customFormat="1" ht="19.5" customHeight="1" thickBot="1">
      <c r="A47" s="288" t="s">
        <v>250</v>
      </c>
      <c r="B47" s="289">
        <f>SUM(B44:B46)</f>
        <v>2756473.091</v>
      </c>
      <c r="C47" s="289">
        <f>SUM(C44:C46)</f>
        <v>1913812.6809999999</v>
      </c>
      <c r="D47" s="289">
        <f>SUM(D43:D46)</f>
        <v>2409006.2699999996</v>
      </c>
      <c r="E47" s="289">
        <f>+balanza!C13</f>
        <v>3181471</v>
      </c>
      <c r="F47" s="289">
        <f>+balanza!D13</f>
        <v>3500078</v>
      </c>
      <c r="G47" s="287"/>
      <c r="H47" s="287"/>
      <c r="I47" s="287"/>
      <c r="J47" s="287"/>
      <c r="K47" s="287"/>
      <c r="L47" s="287"/>
    </row>
    <row r="48" spans="1:5" ht="30.75" customHeight="1" thickTop="1">
      <c r="A48" s="298" t="s">
        <v>372</v>
      </c>
      <c r="B48" s="299"/>
      <c r="C48" s="299"/>
      <c r="D48" s="299"/>
      <c r="E48" s="299"/>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600" verticalDpi="6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1" sqref="A1:F1"/>
    </sheetView>
  </sheetViews>
  <sheetFormatPr defaultColWidth="11.421875" defaultRowHeight="12.75"/>
  <cols>
    <col min="1" max="1" width="24.00390625" style="41" customWidth="1"/>
    <col min="2" max="2" width="14.140625" style="41" bestFit="1" customWidth="1"/>
    <col min="3" max="3" width="13.7109375" style="41" bestFit="1" customWidth="1"/>
    <col min="4" max="4" width="13.421875" style="41" bestFit="1" customWidth="1"/>
    <col min="5" max="5" width="10.8515625" style="41" customWidth="1"/>
    <col min="6" max="6" width="15.57421875" style="41" customWidth="1"/>
    <col min="7" max="7" width="12.421875" style="41" customWidth="1"/>
    <col min="8" max="11" width="11.421875" style="41" customWidth="1"/>
    <col min="12" max="15" width="11.421875" style="36" customWidth="1"/>
    <col min="16" max="16" width="42.57421875" style="36" bestFit="1" customWidth="1"/>
    <col min="17" max="17" width="11.421875" style="36" customWidth="1"/>
    <col min="18" max="18" width="11.421875" style="41" customWidth="1"/>
    <col min="19" max="20" width="11.57421875" style="41" bestFit="1" customWidth="1"/>
    <col min="21" max="16384" width="11.421875" style="41" customWidth="1"/>
  </cols>
  <sheetData>
    <row r="1" spans="1:21" ht="15.75" customHeight="1">
      <c r="A1" s="297" t="s">
        <v>254</v>
      </c>
      <c r="B1" s="297"/>
      <c r="C1" s="297"/>
      <c r="D1" s="297"/>
      <c r="E1" s="297"/>
      <c r="F1" s="297"/>
      <c r="U1" s="39"/>
    </row>
    <row r="2" spans="1:21" ht="15.75" customHeight="1">
      <c r="A2" s="294" t="s">
        <v>165</v>
      </c>
      <c r="B2" s="294"/>
      <c r="C2" s="294"/>
      <c r="D2" s="294"/>
      <c r="E2" s="294"/>
      <c r="F2" s="294"/>
      <c r="G2" s="42"/>
      <c r="H2" s="42"/>
      <c r="U2" s="36"/>
    </row>
    <row r="3" spans="1:21" ht="15.75" customHeight="1">
      <c r="A3" s="294" t="s">
        <v>156</v>
      </c>
      <c r="B3" s="294"/>
      <c r="C3" s="294"/>
      <c r="D3" s="294"/>
      <c r="E3" s="294"/>
      <c r="F3" s="294"/>
      <c r="G3" s="42"/>
      <c r="H3" s="42"/>
      <c r="R3" s="43" t="s">
        <v>150</v>
      </c>
      <c r="U3" s="74"/>
    </row>
    <row r="4" spans="1:21" ht="15.75" customHeight="1" thickBot="1">
      <c r="A4" s="294" t="s">
        <v>303</v>
      </c>
      <c r="B4" s="294"/>
      <c r="C4" s="294"/>
      <c r="D4" s="294"/>
      <c r="E4" s="294"/>
      <c r="F4" s="294"/>
      <c r="G4" s="42"/>
      <c r="H4" s="42"/>
      <c r="M4" s="44"/>
      <c r="N4" s="305"/>
      <c r="O4" s="305"/>
      <c r="R4" s="43"/>
      <c r="U4" s="36"/>
    </row>
    <row r="5" spans="1:21" ht="18" customHeight="1" thickTop="1">
      <c r="A5" s="80" t="s">
        <v>166</v>
      </c>
      <c r="B5" s="81">
        <f>+balanza!B5</f>
        <v>2011</v>
      </c>
      <c r="C5" s="306" t="str">
        <f>+evolución_comercio!B6</f>
        <v>enero - agosto</v>
      </c>
      <c r="D5" s="306"/>
      <c r="E5" s="82" t="s">
        <v>171</v>
      </c>
      <c r="F5" s="82" t="s">
        <v>163</v>
      </c>
      <c r="G5" s="44"/>
      <c r="H5" s="44"/>
      <c r="M5" s="44"/>
      <c r="N5" s="75"/>
      <c r="O5" s="75"/>
      <c r="S5" s="37">
        <f>+S6+S7</f>
        <v>10051486</v>
      </c>
      <c r="U5" s="36"/>
    </row>
    <row r="6" spans="1:21" ht="18" customHeight="1" thickBot="1">
      <c r="A6" s="83"/>
      <c r="B6" s="67" t="s">
        <v>162</v>
      </c>
      <c r="C6" s="68">
        <f>+balanza!C6</f>
        <v>2011</v>
      </c>
      <c r="D6" s="68">
        <f>+balanza!D6</f>
        <v>2012</v>
      </c>
      <c r="E6" s="69" t="str">
        <f>+balanza!$E$6</f>
        <v> 2012-2011</v>
      </c>
      <c r="F6" s="69">
        <f>+balanza!$F$6</f>
        <v>2012</v>
      </c>
      <c r="G6" s="44"/>
      <c r="H6" s="44"/>
      <c r="M6" s="30"/>
      <c r="N6" s="30"/>
      <c r="O6" s="30"/>
      <c r="R6" s="41" t="s">
        <v>6</v>
      </c>
      <c r="S6" s="37">
        <f>D9</f>
        <v>3959033</v>
      </c>
      <c r="T6" s="76">
        <f>+S6/S5*100</f>
        <v>39.387539315082364</v>
      </c>
      <c r="U6" s="39"/>
    </row>
    <row r="7" spans="1:21" ht="18" customHeight="1" thickTop="1">
      <c r="A7" s="294" t="s">
        <v>169</v>
      </c>
      <c r="B7" s="294"/>
      <c r="C7" s="294"/>
      <c r="D7" s="294"/>
      <c r="E7" s="294"/>
      <c r="F7" s="294"/>
      <c r="G7" s="44"/>
      <c r="H7" s="44"/>
      <c r="M7" s="30"/>
      <c r="N7" s="30"/>
      <c r="O7" s="30"/>
      <c r="R7" s="41" t="s">
        <v>7</v>
      </c>
      <c r="S7" s="37">
        <f>D13</f>
        <v>6092453</v>
      </c>
      <c r="T7" s="76">
        <f>+S7/S5*100</f>
        <v>60.612460684917636</v>
      </c>
      <c r="U7" s="36"/>
    </row>
    <row r="8" spans="1:21" ht="18" customHeight="1">
      <c r="A8" s="77" t="s">
        <v>158</v>
      </c>
      <c r="B8" s="30">
        <f>+balanza!B8</f>
        <v>14507186</v>
      </c>
      <c r="C8" s="30">
        <f>+balanza!C8</f>
        <v>10512450</v>
      </c>
      <c r="D8" s="30">
        <f>+balanza!D8</f>
        <v>10051487</v>
      </c>
      <c r="E8" s="38">
        <f>+(D8-C8)/C8</f>
        <v>-0.043849245418527555</v>
      </c>
      <c r="F8" s="77"/>
      <c r="G8" s="35"/>
      <c r="H8" s="35"/>
      <c r="M8" s="30"/>
      <c r="N8" s="30"/>
      <c r="O8" s="30"/>
      <c r="T8" s="76">
        <f>SUM(T6:T7)</f>
        <v>100</v>
      </c>
      <c r="U8" s="36"/>
    </row>
    <row r="9" spans="1:21" s="43" customFormat="1" ht="18" customHeight="1">
      <c r="A9" s="33" t="s">
        <v>168</v>
      </c>
      <c r="B9" s="29">
        <v>5218776</v>
      </c>
      <c r="C9" s="29">
        <v>4270626</v>
      </c>
      <c r="D9" s="29">
        <v>3959033</v>
      </c>
      <c r="E9" s="34">
        <f aca="true" t="shared" si="0" ref="E9:E36">+(D9-C9)/C9</f>
        <v>-0.07296190300906706</v>
      </c>
      <c r="F9" s="34">
        <f>+D9/$D$8</f>
        <v>0.3938753539650402</v>
      </c>
      <c r="G9" s="35"/>
      <c r="H9" s="35"/>
      <c r="M9" s="29"/>
      <c r="N9" s="29"/>
      <c r="O9" s="29"/>
      <c r="P9" s="39"/>
      <c r="Q9" s="39"/>
      <c r="R9" s="43" t="s">
        <v>149</v>
      </c>
      <c r="S9" s="37">
        <f>SUM(S10:S12)</f>
        <v>10051486</v>
      </c>
      <c r="T9" s="76"/>
      <c r="U9" s="36"/>
    </row>
    <row r="10" spans="1:21" ht="18" customHeight="1">
      <c r="A10" s="175" t="s">
        <v>344</v>
      </c>
      <c r="B10" s="30">
        <v>4702639</v>
      </c>
      <c r="C10" s="30">
        <v>3912790</v>
      </c>
      <c r="D10" s="30">
        <v>3622292</v>
      </c>
      <c r="E10" s="38">
        <f t="shared" si="0"/>
        <v>-0.07424318708645238</v>
      </c>
      <c r="F10" s="38">
        <f>+D10/$D$9</f>
        <v>0.9149436238596648</v>
      </c>
      <c r="G10" s="77"/>
      <c r="H10" s="30"/>
      <c r="I10" s="30"/>
      <c r="J10" s="30"/>
      <c r="M10" s="30"/>
      <c r="N10" s="30"/>
      <c r="O10" s="30"/>
      <c r="R10" s="41" t="s">
        <v>8</v>
      </c>
      <c r="S10" s="37">
        <f>D10+D14</f>
        <v>5961892</v>
      </c>
      <c r="T10" s="76">
        <f>+S10/$S9*100</f>
        <v>59.31353831662304</v>
      </c>
      <c r="U10" s="39"/>
    </row>
    <row r="11" spans="1:21" ht="18" customHeight="1">
      <c r="A11" s="175" t="s">
        <v>345</v>
      </c>
      <c r="B11" s="30">
        <v>94459</v>
      </c>
      <c r="C11" s="30">
        <v>74231</v>
      </c>
      <c r="D11" s="30">
        <v>64494</v>
      </c>
      <c r="E11" s="38">
        <f t="shared" si="0"/>
        <v>-0.13117161293799087</v>
      </c>
      <c r="F11" s="38">
        <f>+D11/$D$9</f>
        <v>0.01629034160614473</v>
      </c>
      <c r="G11" s="77"/>
      <c r="H11" s="30"/>
      <c r="I11" s="30"/>
      <c r="J11" s="30"/>
      <c r="M11" s="30"/>
      <c r="N11" s="30"/>
      <c r="O11" s="30"/>
      <c r="R11" s="41" t="s">
        <v>9</v>
      </c>
      <c r="S11" s="37">
        <f>D11+D15</f>
        <v>875553</v>
      </c>
      <c r="T11" s="76">
        <f>+S11/S9*100</f>
        <v>8.710682181719202</v>
      </c>
      <c r="U11" s="36"/>
    </row>
    <row r="12" spans="1:21" ht="18" customHeight="1">
      <c r="A12" s="175" t="s">
        <v>346</v>
      </c>
      <c r="B12" s="30">
        <v>421678</v>
      </c>
      <c r="C12" s="30">
        <v>283605</v>
      </c>
      <c r="D12" s="30">
        <v>272247</v>
      </c>
      <c r="E12" s="38">
        <f t="shared" si="0"/>
        <v>-0.04004865922674142</v>
      </c>
      <c r="F12" s="38">
        <f>+D12/$D$9</f>
        <v>0.06876603453419054</v>
      </c>
      <c r="G12" s="35"/>
      <c r="H12" s="40"/>
      <c r="M12" s="30"/>
      <c r="N12" s="30"/>
      <c r="O12" s="30"/>
      <c r="R12" s="41" t="s">
        <v>10</v>
      </c>
      <c r="S12" s="37">
        <f>D12+D16</f>
        <v>3214041</v>
      </c>
      <c r="T12" s="76">
        <f>+S12/S9*100</f>
        <v>31.975779501657765</v>
      </c>
      <c r="U12" s="36"/>
    </row>
    <row r="13" spans="1:21" s="43" customFormat="1" ht="18" customHeight="1">
      <c r="A13" s="33" t="s">
        <v>167</v>
      </c>
      <c r="B13" s="29">
        <v>9288411</v>
      </c>
      <c r="C13" s="29">
        <v>6241824</v>
      </c>
      <c r="D13" s="29">
        <v>6092453</v>
      </c>
      <c r="E13" s="34">
        <f t="shared" si="0"/>
        <v>-0.023930665138908114</v>
      </c>
      <c r="F13" s="34">
        <f>+D13/$D$8</f>
        <v>0.6061245465471925</v>
      </c>
      <c r="G13" s="35"/>
      <c r="H13" s="35"/>
      <c r="M13" s="29"/>
      <c r="N13" s="29"/>
      <c r="O13" s="29"/>
      <c r="P13" s="39"/>
      <c r="Q13" s="39"/>
      <c r="R13" s="41"/>
      <c r="S13" s="41"/>
      <c r="T13" s="76">
        <f>SUM(T10:T12)</f>
        <v>100.00000000000001</v>
      </c>
      <c r="U13" s="36"/>
    </row>
    <row r="14" spans="1:21" ht="18" customHeight="1">
      <c r="A14" s="175" t="s">
        <v>344</v>
      </c>
      <c r="B14" s="30">
        <v>3453569</v>
      </c>
      <c r="C14" s="30">
        <v>2207581</v>
      </c>
      <c r="D14" s="30">
        <v>2339600</v>
      </c>
      <c r="E14" s="38">
        <f t="shared" si="0"/>
        <v>0.05980256217099169</v>
      </c>
      <c r="F14" s="38">
        <f>+D14/$D$13</f>
        <v>0.384016093353531</v>
      </c>
      <c r="G14" s="35"/>
      <c r="H14" s="40"/>
      <c r="M14" s="30"/>
      <c r="N14" s="30"/>
      <c r="O14" s="30"/>
      <c r="T14" s="76"/>
      <c r="U14" s="36"/>
    </row>
    <row r="15" spans="1:21" ht="18" customHeight="1">
      <c r="A15" s="175" t="s">
        <v>345</v>
      </c>
      <c r="B15" s="30">
        <v>1146296</v>
      </c>
      <c r="C15" s="30">
        <v>761102</v>
      </c>
      <c r="D15" s="30">
        <v>811059</v>
      </c>
      <c r="E15" s="38">
        <f t="shared" si="0"/>
        <v>0.06563772004278007</v>
      </c>
      <c r="F15" s="38">
        <f>+D15/$D$13</f>
        <v>0.13312519604172574</v>
      </c>
      <c r="G15" s="35"/>
      <c r="H15" s="40"/>
      <c r="U15" s="36"/>
    </row>
    <row r="16" spans="1:15" ht="18" customHeight="1">
      <c r="A16" s="175" t="s">
        <v>346</v>
      </c>
      <c r="B16" s="30">
        <v>4688546</v>
      </c>
      <c r="C16" s="30">
        <v>3273141</v>
      </c>
      <c r="D16" s="30">
        <v>2941794</v>
      </c>
      <c r="E16" s="38">
        <f t="shared" si="0"/>
        <v>-0.1012321192395928</v>
      </c>
      <c r="F16" s="38">
        <f>+D16/$D$13</f>
        <v>0.4828587106047433</v>
      </c>
      <c r="G16" s="35"/>
      <c r="H16" s="40"/>
      <c r="M16" s="30"/>
      <c r="N16" s="30"/>
      <c r="O16" s="30"/>
    </row>
    <row r="17" spans="1:15" ht="18" customHeight="1">
      <c r="A17" s="294" t="s">
        <v>170</v>
      </c>
      <c r="B17" s="294"/>
      <c r="C17" s="294"/>
      <c r="D17" s="294"/>
      <c r="E17" s="294"/>
      <c r="F17" s="294"/>
      <c r="G17" s="35"/>
      <c r="H17" s="40"/>
      <c r="M17" s="30"/>
      <c r="N17" s="30"/>
      <c r="O17" s="30"/>
    </row>
    <row r="18" spans="1:15" ht="18" customHeight="1">
      <c r="A18" s="77" t="s">
        <v>158</v>
      </c>
      <c r="B18" s="30">
        <f>+balanza!B13</f>
        <v>5001250</v>
      </c>
      <c r="C18" s="30">
        <f>+balanza!C13</f>
        <v>3181471</v>
      </c>
      <c r="D18" s="30">
        <f>+balanza!D13</f>
        <v>3500078</v>
      </c>
      <c r="E18" s="38">
        <f t="shared" si="0"/>
        <v>0.10014455577309993</v>
      </c>
      <c r="F18" s="78"/>
      <c r="G18" s="35"/>
      <c r="H18" s="35"/>
      <c r="M18" s="30"/>
      <c r="N18" s="30"/>
      <c r="O18" s="30"/>
    </row>
    <row r="19" spans="1:15" ht="18" customHeight="1">
      <c r="A19" s="33" t="s">
        <v>168</v>
      </c>
      <c r="B19" s="29">
        <v>1089400</v>
      </c>
      <c r="C19" s="29">
        <v>618550</v>
      </c>
      <c r="D19" s="29">
        <v>711276</v>
      </c>
      <c r="E19" s="34">
        <f t="shared" si="0"/>
        <v>0.1499086573437879</v>
      </c>
      <c r="F19" s="34">
        <f>+D19/$D$18</f>
        <v>0.2032171854455815</v>
      </c>
      <c r="G19" s="35"/>
      <c r="H19" s="29"/>
      <c r="I19" s="37"/>
      <c r="M19" s="30"/>
      <c r="N19" s="30"/>
      <c r="O19" s="30"/>
    </row>
    <row r="20" spans="1:15" ht="18" customHeight="1">
      <c r="A20" s="175" t="s">
        <v>344</v>
      </c>
      <c r="B20" s="30">
        <v>1040393</v>
      </c>
      <c r="C20" s="30">
        <v>585921</v>
      </c>
      <c r="D20" s="30">
        <v>677695</v>
      </c>
      <c r="E20" s="38">
        <f t="shared" si="0"/>
        <v>0.15663203742484055</v>
      </c>
      <c r="F20" s="38">
        <f>+D20/$D$19</f>
        <v>0.9527876661099207</v>
      </c>
      <c r="G20" s="35"/>
      <c r="H20" s="30"/>
      <c r="M20" s="30"/>
      <c r="N20" s="30"/>
      <c r="O20" s="30"/>
    </row>
    <row r="21" spans="1:15" ht="18" customHeight="1">
      <c r="A21" s="175" t="s">
        <v>345</v>
      </c>
      <c r="B21" s="30">
        <v>29354</v>
      </c>
      <c r="C21" s="30">
        <v>20246</v>
      </c>
      <c r="D21" s="30">
        <v>19079</v>
      </c>
      <c r="E21" s="38">
        <f t="shared" si="0"/>
        <v>-0.05764101550923639</v>
      </c>
      <c r="F21" s="38">
        <f>+D21/$D$19</f>
        <v>0.026823624022179856</v>
      </c>
      <c r="G21" s="35"/>
      <c r="H21" s="30"/>
      <c r="M21" s="30"/>
      <c r="N21" s="30"/>
      <c r="O21" s="30"/>
    </row>
    <row r="22" spans="1:15" ht="18" customHeight="1">
      <c r="A22" s="175" t="s">
        <v>346</v>
      </c>
      <c r="B22" s="30">
        <v>19653</v>
      </c>
      <c r="C22" s="30">
        <v>12383</v>
      </c>
      <c r="D22" s="30">
        <v>14502</v>
      </c>
      <c r="E22" s="38">
        <f t="shared" si="0"/>
        <v>0.17112169910360978</v>
      </c>
      <c r="F22" s="38">
        <f>+D22/$D$19</f>
        <v>0.020388709867899382</v>
      </c>
      <c r="G22" s="35"/>
      <c r="H22" s="30"/>
      <c r="M22" s="30"/>
      <c r="N22" s="30"/>
      <c r="O22" s="30"/>
    </row>
    <row r="23" spans="1:15" ht="18" customHeight="1">
      <c r="A23" s="33" t="s">
        <v>167</v>
      </c>
      <c r="B23" s="29">
        <v>3911850</v>
      </c>
      <c r="C23" s="29">
        <v>2562921</v>
      </c>
      <c r="D23" s="29">
        <v>2788803</v>
      </c>
      <c r="E23" s="34">
        <f t="shared" si="0"/>
        <v>0.08813459330193947</v>
      </c>
      <c r="F23" s="34">
        <f>+D23/$D$18</f>
        <v>0.796783100262337</v>
      </c>
      <c r="G23" s="35"/>
      <c r="H23" s="29"/>
      <c r="M23" s="30"/>
      <c r="N23" s="30"/>
      <c r="O23" s="30"/>
    </row>
    <row r="24" spans="1:15" ht="18" customHeight="1">
      <c r="A24" s="175" t="s">
        <v>344</v>
      </c>
      <c r="B24" s="30">
        <v>2473914</v>
      </c>
      <c r="C24" s="30">
        <v>1648089</v>
      </c>
      <c r="D24" s="30">
        <v>1717406</v>
      </c>
      <c r="E24" s="38">
        <f t="shared" si="0"/>
        <v>0.042059015016786105</v>
      </c>
      <c r="F24" s="38">
        <f>+D24/$D$23</f>
        <v>0.6158219135593299</v>
      </c>
      <c r="G24" s="35"/>
      <c r="H24" s="30"/>
      <c r="M24" s="30"/>
      <c r="N24" s="30"/>
      <c r="O24" s="30"/>
    </row>
    <row r="25" spans="1:8" ht="18" customHeight="1">
      <c r="A25" s="175" t="s">
        <v>345</v>
      </c>
      <c r="B25" s="30">
        <v>1220860</v>
      </c>
      <c r="C25" s="30">
        <v>769752</v>
      </c>
      <c r="D25" s="30">
        <v>863100</v>
      </c>
      <c r="E25" s="38">
        <f t="shared" si="0"/>
        <v>0.1212702272939856</v>
      </c>
      <c r="F25" s="38">
        <f>+D25/$D$23</f>
        <v>0.3094876188816492</v>
      </c>
      <c r="G25" s="35"/>
      <c r="H25" s="30"/>
    </row>
    <row r="26" spans="1:15" ht="18" customHeight="1">
      <c r="A26" s="175" t="s">
        <v>346</v>
      </c>
      <c r="B26" s="30">
        <v>217076</v>
      </c>
      <c r="C26" s="30">
        <v>145080</v>
      </c>
      <c r="D26" s="30">
        <v>208297</v>
      </c>
      <c r="E26" s="38">
        <f t="shared" si="0"/>
        <v>0.43573890267438653</v>
      </c>
      <c r="F26" s="38">
        <f>+D26/$D$23</f>
        <v>0.07469046755902084</v>
      </c>
      <c r="G26" s="35"/>
      <c r="H26" s="30"/>
      <c r="M26" s="30"/>
      <c r="N26" s="30"/>
      <c r="O26" s="30"/>
    </row>
    <row r="27" spans="1:15" ht="18" customHeight="1">
      <c r="A27" s="294" t="s">
        <v>160</v>
      </c>
      <c r="B27" s="294"/>
      <c r="C27" s="294"/>
      <c r="D27" s="294"/>
      <c r="E27" s="294"/>
      <c r="F27" s="294"/>
      <c r="G27" s="35"/>
      <c r="H27" s="40"/>
      <c r="M27" s="30"/>
      <c r="N27" s="30"/>
      <c r="O27" s="30"/>
    </row>
    <row r="28" spans="1:15" ht="18" customHeight="1">
      <c r="A28" s="77" t="s">
        <v>158</v>
      </c>
      <c r="B28" s="30">
        <f>+balanza!B18</f>
        <v>9505936</v>
      </c>
      <c r="C28" s="30">
        <f>+balanza!C18</f>
        <v>7330979</v>
      </c>
      <c r="D28" s="30">
        <f>+balanza!D18</f>
        <v>6551409</v>
      </c>
      <c r="E28" s="38">
        <f t="shared" si="0"/>
        <v>-0.10633913969744013</v>
      </c>
      <c r="F28" s="35"/>
      <c r="G28" s="35"/>
      <c r="H28" s="35"/>
      <c r="M28" s="30"/>
      <c r="N28" s="30"/>
      <c r="O28" s="30"/>
    </row>
    <row r="29" spans="1:15" ht="18" customHeight="1">
      <c r="A29" s="33" t="s">
        <v>168</v>
      </c>
      <c r="B29" s="29">
        <v>4129376</v>
      </c>
      <c r="C29" s="29">
        <v>3652076</v>
      </c>
      <c r="D29" s="29">
        <v>3247757</v>
      </c>
      <c r="E29" s="34">
        <f t="shared" si="0"/>
        <v>-0.11070936092239045</v>
      </c>
      <c r="F29" s="34">
        <f>+D29/$D$28</f>
        <v>0.4957341237587212</v>
      </c>
      <c r="G29" s="35"/>
      <c r="H29" s="40"/>
      <c r="M29" s="30"/>
      <c r="N29" s="30"/>
      <c r="O29" s="30"/>
    </row>
    <row r="30" spans="1:15" ht="18" customHeight="1">
      <c r="A30" s="175" t="s">
        <v>344</v>
      </c>
      <c r="B30" s="30">
        <v>3662246</v>
      </c>
      <c r="C30" s="30">
        <v>3326869</v>
      </c>
      <c r="D30" s="30">
        <v>2944597</v>
      </c>
      <c r="E30" s="38">
        <f t="shared" si="0"/>
        <v>-0.1149044341691843</v>
      </c>
      <c r="F30" s="38">
        <f>+D30/$D$29</f>
        <v>0.9066555779881315</v>
      </c>
      <c r="G30" s="35"/>
      <c r="H30" s="40"/>
      <c r="M30" s="30"/>
      <c r="N30" s="30"/>
      <c r="O30" s="30"/>
    </row>
    <row r="31" spans="1:15" ht="18" customHeight="1">
      <c r="A31" s="175" t="s">
        <v>345</v>
      </c>
      <c r="B31" s="30">
        <v>65105</v>
      </c>
      <c r="C31" s="30">
        <v>53985</v>
      </c>
      <c r="D31" s="30">
        <v>45415</v>
      </c>
      <c r="E31" s="38">
        <f t="shared" si="0"/>
        <v>-0.1587478003149023</v>
      </c>
      <c r="F31" s="38">
        <f>+D31/$D$29</f>
        <v>0.01398349691802681</v>
      </c>
      <c r="G31" s="35"/>
      <c r="H31" s="40"/>
      <c r="M31" s="30"/>
      <c r="N31" s="30"/>
      <c r="O31" s="30"/>
    </row>
    <row r="32" spans="1:15" ht="18" customHeight="1">
      <c r="A32" s="175" t="s">
        <v>346</v>
      </c>
      <c r="B32" s="30">
        <v>402025</v>
      </c>
      <c r="C32" s="30">
        <v>271222</v>
      </c>
      <c r="D32" s="30">
        <v>257745</v>
      </c>
      <c r="E32" s="38">
        <f t="shared" si="0"/>
        <v>-0.04968992190898969</v>
      </c>
      <c r="F32" s="38">
        <f>+D32/$D$29</f>
        <v>0.07936092509384168</v>
      </c>
      <c r="G32" s="35"/>
      <c r="H32" s="40"/>
      <c r="M32" s="30"/>
      <c r="N32" s="30"/>
      <c r="O32" s="30"/>
    </row>
    <row r="33" spans="1:15" ht="18" customHeight="1">
      <c r="A33" s="33" t="s">
        <v>167</v>
      </c>
      <c r="B33" s="29">
        <v>5376561</v>
      </c>
      <c r="C33" s="29">
        <v>3678903</v>
      </c>
      <c r="D33" s="29">
        <v>3303650</v>
      </c>
      <c r="E33" s="34">
        <f t="shared" si="0"/>
        <v>-0.10200133028786026</v>
      </c>
      <c r="F33" s="34">
        <f>+D33/$D$28</f>
        <v>0.504265570963437</v>
      </c>
      <c r="G33" s="35"/>
      <c r="H33" s="40"/>
      <c r="M33" s="30"/>
      <c r="N33" s="30"/>
      <c r="O33" s="30"/>
    </row>
    <row r="34" spans="1:15" ht="18" customHeight="1">
      <c r="A34" s="175" t="s">
        <v>344</v>
      </c>
      <c r="B34" s="30">
        <v>979655</v>
      </c>
      <c r="C34" s="30">
        <v>559492</v>
      </c>
      <c r="D34" s="30">
        <v>622194</v>
      </c>
      <c r="E34" s="38">
        <f t="shared" si="0"/>
        <v>0.11206952020761692</v>
      </c>
      <c r="F34" s="38">
        <f>+D34/$D$33</f>
        <v>0.1883353260787311</v>
      </c>
      <c r="G34" s="35"/>
      <c r="H34" s="40"/>
      <c r="M34" s="30"/>
      <c r="N34" s="30"/>
      <c r="O34" s="30"/>
    </row>
    <row r="35" spans="1:15" ht="18" customHeight="1">
      <c r="A35" s="175" t="s">
        <v>345</v>
      </c>
      <c r="B35" s="30">
        <v>-74564</v>
      </c>
      <c r="C35" s="30">
        <v>-8650</v>
      </c>
      <c r="D35" s="30">
        <v>-52041</v>
      </c>
      <c r="E35" s="38">
        <f t="shared" si="0"/>
        <v>5.016300578034682</v>
      </c>
      <c r="F35" s="38">
        <f>+D35/$D$33</f>
        <v>-0.01575257669547319</v>
      </c>
      <c r="G35" s="40"/>
      <c r="H35" s="40"/>
      <c r="M35" s="30"/>
      <c r="N35" s="30"/>
      <c r="O35" s="30"/>
    </row>
    <row r="36" spans="1:15" ht="18" customHeight="1" thickBot="1">
      <c r="A36" s="84" t="s">
        <v>346</v>
      </c>
      <c r="B36" s="84">
        <v>4471470</v>
      </c>
      <c r="C36" s="84">
        <v>3128061</v>
      </c>
      <c r="D36" s="84">
        <v>2733497</v>
      </c>
      <c r="E36" s="85">
        <f t="shared" si="0"/>
        <v>-0.12613692635789392</v>
      </c>
      <c r="F36" s="85">
        <f>+D36/$D$33</f>
        <v>0.8274172506167421</v>
      </c>
      <c r="G36" s="35"/>
      <c r="H36" s="40"/>
      <c r="M36" s="30"/>
      <c r="N36" s="30"/>
      <c r="O36" s="30"/>
    </row>
    <row r="37" spans="1:15" ht="25.5" customHeight="1" thickTop="1">
      <c r="A37" s="298" t="s">
        <v>371</v>
      </c>
      <c r="B37" s="299"/>
      <c r="C37" s="299"/>
      <c r="D37" s="299"/>
      <c r="E37" s="299"/>
      <c r="F37" s="77"/>
      <c r="G37" s="77"/>
      <c r="H37" s="77"/>
      <c r="M37" s="30"/>
      <c r="N37" s="30"/>
      <c r="O37" s="30"/>
    </row>
    <row r="39" spans="1:8" ht="15.75" customHeight="1">
      <c r="A39" s="304"/>
      <c r="B39" s="304"/>
      <c r="C39" s="304"/>
      <c r="D39" s="304"/>
      <c r="E39" s="304"/>
      <c r="F39" s="42"/>
      <c r="G39" s="42"/>
      <c r="H39" s="42"/>
    </row>
    <row r="40" ht="15.75" customHeight="1"/>
    <row r="41" ht="15.75" customHeight="1">
      <c r="G41" s="42"/>
    </row>
    <row r="42" spans="8:11" ht="15.75" customHeight="1">
      <c r="H42" s="79"/>
      <c r="I42" s="37"/>
      <c r="J42" s="37"/>
      <c r="K42" s="37"/>
    </row>
    <row r="43" spans="7:11" ht="15.75" customHeight="1">
      <c r="G43" s="42"/>
      <c r="I43" s="37"/>
      <c r="J43" s="37"/>
      <c r="K43" s="37"/>
    </row>
    <row r="44" spans="9:11" ht="15.75" customHeight="1">
      <c r="I44" s="37"/>
      <c r="J44" s="37"/>
      <c r="K44" s="37"/>
    </row>
    <row r="45" spans="7:11" ht="15.75" customHeight="1">
      <c r="G45" s="42"/>
      <c r="I45" s="37"/>
      <c r="J45" s="37"/>
      <c r="K45" s="37"/>
    </row>
    <row r="46" spans="9:11" ht="15.75" customHeight="1">
      <c r="I46" s="37"/>
      <c r="J46" s="37"/>
      <c r="K46" s="37"/>
    </row>
    <row r="47" spans="7:11" ht="15.75" customHeight="1">
      <c r="G47" s="42"/>
      <c r="I47" s="37"/>
      <c r="J47" s="37"/>
      <c r="K47" s="37"/>
    </row>
    <row r="48" spans="9:11" ht="15.75" customHeight="1">
      <c r="I48" s="37"/>
      <c r="J48" s="37"/>
      <c r="K48" s="37"/>
    </row>
    <row r="49" spans="7:11" ht="15.75" customHeight="1">
      <c r="G49" s="42"/>
      <c r="I49" s="37"/>
      <c r="J49" s="37"/>
      <c r="K49" s="37"/>
    </row>
    <row r="50" spans="9:11" ht="15.75" customHeight="1">
      <c r="I50" s="37"/>
      <c r="J50" s="37"/>
      <c r="K50" s="37"/>
    </row>
    <row r="51" ht="15.75" customHeight="1">
      <c r="G51" s="42"/>
    </row>
    <row r="52" spans="9:11" ht="15.75" customHeight="1">
      <c r="I52" s="37"/>
      <c r="J52" s="37"/>
      <c r="K52" s="37"/>
    </row>
    <row r="53" spans="7:11" ht="15.75" customHeight="1">
      <c r="G53" s="42"/>
      <c r="I53" s="37"/>
      <c r="J53" s="37"/>
      <c r="K53" s="37"/>
    </row>
    <row r="54" spans="9:11" ht="15.75" customHeight="1">
      <c r="I54" s="37"/>
      <c r="J54" s="37"/>
      <c r="K54" s="37"/>
    </row>
    <row r="55" spans="7:11" ht="15.75" customHeight="1">
      <c r="G55" s="42"/>
      <c r="I55" s="37"/>
      <c r="J55" s="37"/>
      <c r="K55" s="37"/>
    </row>
    <row r="56" spans="9:11" ht="15.75" customHeight="1">
      <c r="I56" s="37"/>
      <c r="J56" s="37"/>
      <c r="K56" s="37"/>
    </row>
    <row r="57" spans="7:11" ht="15.75" customHeight="1">
      <c r="G57" s="42"/>
      <c r="I57" s="37"/>
      <c r="J57" s="37"/>
      <c r="K57" s="37"/>
    </row>
    <row r="58" spans="9:11" ht="15.75" customHeight="1">
      <c r="I58" s="37"/>
      <c r="J58" s="37"/>
      <c r="K58" s="37"/>
    </row>
    <row r="59" spans="9:11" ht="15.75" customHeight="1">
      <c r="I59" s="37"/>
      <c r="J59" s="37"/>
      <c r="K59" s="37"/>
    </row>
    <row r="60" spans="7:11" ht="15.75" customHeight="1">
      <c r="G60" s="42"/>
      <c r="I60" s="37"/>
      <c r="J60" s="37"/>
      <c r="K60" s="37"/>
    </row>
    <row r="61" ht="15.75" customHeight="1"/>
    <row r="62" spans="7:11" ht="15.75" customHeight="1">
      <c r="G62" s="42"/>
      <c r="I62" s="37"/>
      <c r="J62" s="37"/>
      <c r="K62" s="37"/>
    </row>
    <row r="63" spans="9:11" ht="15.75" customHeight="1">
      <c r="I63" s="37"/>
      <c r="J63" s="37"/>
      <c r="K63" s="37"/>
    </row>
    <row r="64" spans="7:11" ht="15.75" customHeight="1">
      <c r="G64" s="42"/>
      <c r="I64" s="37"/>
      <c r="J64" s="37"/>
      <c r="K64" s="37"/>
    </row>
    <row r="65" spans="9:11" ht="15.75" customHeight="1">
      <c r="I65" s="37"/>
      <c r="J65" s="37"/>
      <c r="K65" s="37"/>
    </row>
    <row r="66" spans="7:11" ht="15.75" customHeight="1">
      <c r="G66" s="42"/>
      <c r="I66" s="37"/>
      <c r="J66" s="37"/>
      <c r="K66" s="37"/>
    </row>
    <row r="67" spans="9:11" ht="15.75" customHeight="1">
      <c r="I67" s="37"/>
      <c r="J67" s="37"/>
      <c r="K67" s="37"/>
    </row>
    <row r="68" spans="7:11" ht="15.75" customHeight="1">
      <c r="G68" s="42"/>
      <c r="I68" s="37"/>
      <c r="J68" s="37"/>
      <c r="K68" s="37"/>
    </row>
    <row r="69" spans="9:11" ht="15.75" customHeight="1">
      <c r="I69" s="37"/>
      <c r="J69" s="37"/>
      <c r="K69" s="37"/>
    </row>
    <row r="70" spans="7:11" ht="15.75" customHeight="1">
      <c r="G70" s="42"/>
      <c r="I70" s="37"/>
      <c r="J70" s="37"/>
      <c r="K70" s="37"/>
    </row>
    <row r="71" ht="15.75" customHeight="1"/>
    <row r="72" ht="15.75" customHeight="1">
      <c r="G72" s="42"/>
    </row>
    <row r="73" ht="15.75" customHeight="1"/>
    <row r="74" ht="15.75" customHeight="1">
      <c r="G74" s="42"/>
    </row>
    <row r="75" ht="15.75" customHeight="1"/>
    <row r="76" ht="15.75" customHeight="1">
      <c r="G76" s="42"/>
    </row>
    <row r="77" ht="15.75" customHeight="1"/>
    <row r="78" ht="15.75" customHeight="1">
      <c r="G78" s="42"/>
    </row>
    <row r="79" spans="1:5" ht="15.75" customHeight="1">
      <c r="A79" s="36"/>
      <c r="B79" s="36"/>
      <c r="C79" s="36"/>
      <c r="D79" s="36"/>
      <c r="E79" s="36"/>
    </row>
    <row r="80" spans="1:6" ht="15.75" customHeight="1" thickBot="1">
      <c r="A80" s="151"/>
      <c r="B80" s="151"/>
      <c r="C80" s="151"/>
      <c r="D80" s="151"/>
      <c r="E80" s="151"/>
      <c r="F80" s="151"/>
    </row>
    <row r="81" spans="1:6" ht="26.25" customHeight="1" thickTop="1">
      <c r="A81" s="302"/>
      <c r="B81" s="303"/>
      <c r="C81" s="303"/>
      <c r="D81" s="303"/>
      <c r="E81" s="303"/>
      <c r="F81" s="36"/>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6" customWidth="1"/>
    <col min="2" max="2" width="12.140625" style="86" bestFit="1" customWidth="1"/>
    <col min="3" max="3" width="12.421875" style="110" bestFit="1" customWidth="1"/>
    <col min="4" max="4" width="11.7109375" style="86" customWidth="1"/>
    <col min="5" max="5" width="12.8515625" style="86" customWidth="1"/>
    <col min="6" max="6" width="12.7109375" style="86" customWidth="1"/>
    <col min="7" max="7" width="14.00390625" style="86" customWidth="1"/>
    <col min="8" max="16384" width="11.421875" style="86" customWidth="1"/>
  </cols>
  <sheetData>
    <row r="1" spans="1:26" ht="15.75" customHeight="1">
      <c r="A1" s="311" t="s">
        <v>204</v>
      </c>
      <c r="B1" s="311"/>
      <c r="C1" s="311"/>
      <c r="D1" s="311"/>
      <c r="U1" s="87"/>
      <c r="V1" s="87"/>
      <c r="W1" s="87"/>
      <c r="X1" s="87"/>
      <c r="Y1" s="87"/>
      <c r="Z1" s="87"/>
    </row>
    <row r="2" spans="1:256" ht="15.75" customHeight="1">
      <c r="A2" s="307" t="s">
        <v>174</v>
      </c>
      <c r="B2" s="307"/>
      <c r="C2" s="307"/>
      <c r="D2" s="307"/>
      <c r="E2" s="87"/>
      <c r="F2" s="87"/>
      <c r="G2" s="87"/>
      <c r="H2" s="87"/>
      <c r="I2" s="87"/>
      <c r="J2" s="87"/>
      <c r="K2" s="87"/>
      <c r="L2" s="87"/>
      <c r="M2" s="87"/>
      <c r="N2" s="87"/>
      <c r="O2" s="87"/>
      <c r="P2" s="87"/>
      <c r="Q2" s="307"/>
      <c r="R2" s="307"/>
      <c r="S2" s="307"/>
      <c r="T2" s="307"/>
      <c r="U2" s="87"/>
      <c r="V2" s="87" t="s">
        <v>193</v>
      </c>
      <c r="W2" s="87"/>
      <c r="X2" s="87"/>
      <c r="Y2" s="87"/>
      <c r="Z2" s="87"/>
      <c r="AA2" s="88"/>
      <c r="AB2" s="88"/>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7"/>
      <c r="CR2" s="307"/>
      <c r="CS2" s="307"/>
      <c r="CT2" s="307"/>
      <c r="CU2" s="307"/>
      <c r="CV2" s="307"/>
      <c r="CW2" s="307"/>
      <c r="CX2" s="307"/>
      <c r="CY2" s="307"/>
      <c r="CZ2" s="307"/>
      <c r="DA2" s="307"/>
      <c r="DB2" s="307"/>
      <c r="DC2" s="307"/>
      <c r="DD2" s="307"/>
      <c r="DE2" s="307"/>
      <c r="DF2" s="307"/>
      <c r="DG2" s="307"/>
      <c r="DH2" s="307"/>
      <c r="DI2" s="307"/>
      <c r="DJ2" s="307"/>
      <c r="DK2" s="307"/>
      <c r="DL2" s="307"/>
      <c r="DM2" s="307"/>
      <c r="DN2" s="307"/>
      <c r="DO2" s="307"/>
      <c r="DP2" s="307"/>
      <c r="DQ2" s="307"/>
      <c r="DR2" s="307"/>
      <c r="DS2" s="307"/>
      <c r="DT2" s="307"/>
      <c r="DU2" s="307"/>
      <c r="DV2" s="307"/>
      <c r="DW2" s="307"/>
      <c r="DX2" s="307"/>
      <c r="DY2" s="307"/>
      <c r="DZ2" s="307"/>
      <c r="EA2" s="307"/>
      <c r="EB2" s="307"/>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c r="GH2" s="307"/>
      <c r="GI2" s="307"/>
      <c r="GJ2" s="307"/>
      <c r="GK2" s="307"/>
      <c r="GL2" s="307"/>
      <c r="GM2" s="307"/>
      <c r="GN2" s="307"/>
      <c r="GO2" s="307"/>
      <c r="GP2" s="307"/>
      <c r="GQ2" s="307"/>
      <c r="GR2" s="307"/>
      <c r="GS2" s="307"/>
      <c r="GT2" s="307"/>
      <c r="GU2" s="307"/>
      <c r="GV2" s="307"/>
      <c r="GW2" s="307"/>
      <c r="GX2" s="307"/>
      <c r="GY2" s="307"/>
      <c r="GZ2" s="307"/>
      <c r="HA2" s="307"/>
      <c r="HB2" s="307"/>
      <c r="HC2" s="307"/>
      <c r="HD2" s="307"/>
      <c r="HE2" s="307"/>
      <c r="HF2" s="307"/>
      <c r="HG2" s="307"/>
      <c r="HH2" s="307"/>
      <c r="HI2" s="307"/>
      <c r="HJ2" s="307"/>
      <c r="HK2" s="307"/>
      <c r="HL2" s="307"/>
      <c r="HM2" s="307"/>
      <c r="HN2" s="307"/>
      <c r="HO2" s="307"/>
      <c r="HP2" s="307"/>
      <c r="HQ2" s="307"/>
      <c r="HR2" s="307"/>
      <c r="HS2" s="307"/>
      <c r="HT2" s="307"/>
      <c r="HU2" s="307"/>
      <c r="HV2" s="307"/>
      <c r="HW2" s="307"/>
      <c r="HX2" s="307"/>
      <c r="HY2" s="307"/>
      <c r="HZ2" s="307"/>
      <c r="IA2" s="307"/>
      <c r="IB2" s="307"/>
      <c r="IC2" s="307"/>
      <c r="ID2" s="307"/>
      <c r="IE2" s="307"/>
      <c r="IF2" s="307"/>
      <c r="IG2" s="307"/>
      <c r="IH2" s="307"/>
      <c r="II2" s="307"/>
      <c r="IJ2" s="307"/>
      <c r="IK2" s="307"/>
      <c r="IL2" s="307"/>
      <c r="IM2" s="307"/>
      <c r="IN2" s="307"/>
      <c r="IO2" s="307"/>
      <c r="IP2" s="307"/>
      <c r="IQ2" s="307"/>
      <c r="IR2" s="307"/>
      <c r="IS2" s="307"/>
      <c r="IT2" s="307"/>
      <c r="IU2" s="307"/>
      <c r="IV2" s="307"/>
    </row>
    <row r="3" spans="1:256" ht="15.75" customHeight="1" thickBot="1">
      <c r="A3" s="312" t="s">
        <v>303</v>
      </c>
      <c r="B3" s="312"/>
      <c r="C3" s="312"/>
      <c r="D3" s="312"/>
      <c r="E3" s="87"/>
      <c r="F3" s="87"/>
      <c r="M3" s="87"/>
      <c r="N3" s="87"/>
      <c r="O3" s="87"/>
      <c r="P3" s="87"/>
      <c r="Q3" s="307"/>
      <c r="R3" s="307"/>
      <c r="S3" s="307"/>
      <c r="T3" s="307"/>
      <c r="U3" s="87"/>
      <c r="V3" s="87"/>
      <c r="W3" s="87"/>
      <c r="X3" s="87"/>
      <c r="Y3" s="87"/>
      <c r="Z3" s="87"/>
      <c r="AA3" s="88"/>
      <c r="AB3" s="88"/>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307"/>
      <c r="CN3" s="307"/>
      <c r="CO3" s="307"/>
      <c r="CP3" s="307"/>
      <c r="CQ3" s="307"/>
      <c r="CR3" s="307"/>
      <c r="CS3" s="307"/>
      <c r="CT3" s="307"/>
      <c r="CU3" s="307"/>
      <c r="CV3" s="307"/>
      <c r="CW3" s="307"/>
      <c r="CX3" s="307"/>
      <c r="CY3" s="307"/>
      <c r="CZ3" s="307"/>
      <c r="DA3" s="307"/>
      <c r="DB3" s="307"/>
      <c r="DC3" s="307"/>
      <c r="DD3" s="307"/>
      <c r="DE3" s="307"/>
      <c r="DF3" s="307"/>
      <c r="DG3" s="307"/>
      <c r="DH3" s="307"/>
      <c r="DI3" s="307"/>
      <c r="DJ3" s="307"/>
      <c r="DK3" s="307"/>
      <c r="DL3" s="307"/>
      <c r="DM3" s="307"/>
      <c r="DN3" s="307"/>
      <c r="DO3" s="307"/>
      <c r="DP3" s="307"/>
      <c r="DQ3" s="307"/>
      <c r="DR3" s="307"/>
      <c r="DS3" s="307"/>
      <c r="DT3" s="307"/>
      <c r="DU3" s="307"/>
      <c r="DV3" s="307"/>
      <c r="DW3" s="307"/>
      <c r="DX3" s="307"/>
      <c r="DY3" s="307"/>
      <c r="DZ3" s="307"/>
      <c r="EA3" s="307"/>
      <c r="EB3" s="307"/>
      <c r="EC3" s="307"/>
      <c r="ED3" s="307"/>
      <c r="EE3" s="307"/>
      <c r="EF3" s="307"/>
      <c r="EG3" s="307"/>
      <c r="EH3" s="307"/>
      <c r="EI3" s="307"/>
      <c r="EJ3" s="307"/>
      <c r="EK3" s="307"/>
      <c r="EL3" s="307"/>
      <c r="EM3" s="307"/>
      <c r="EN3" s="307"/>
      <c r="EO3" s="307"/>
      <c r="EP3" s="307"/>
      <c r="EQ3" s="307"/>
      <c r="ER3" s="307"/>
      <c r="ES3" s="307"/>
      <c r="ET3" s="307"/>
      <c r="EU3" s="307"/>
      <c r="EV3" s="307"/>
      <c r="EW3" s="307"/>
      <c r="EX3" s="307"/>
      <c r="EY3" s="307"/>
      <c r="EZ3" s="307"/>
      <c r="FA3" s="307"/>
      <c r="FB3" s="307"/>
      <c r="FC3" s="307"/>
      <c r="FD3" s="307"/>
      <c r="FE3" s="307"/>
      <c r="FF3" s="307"/>
      <c r="FG3" s="307"/>
      <c r="FH3" s="307"/>
      <c r="FI3" s="307"/>
      <c r="FJ3" s="307"/>
      <c r="FK3" s="307"/>
      <c r="FL3" s="307"/>
      <c r="FM3" s="307"/>
      <c r="FN3" s="307"/>
      <c r="FO3" s="307"/>
      <c r="FP3" s="307"/>
      <c r="FQ3" s="307"/>
      <c r="FR3" s="307"/>
      <c r="FS3" s="307"/>
      <c r="FT3" s="307"/>
      <c r="FU3" s="307"/>
      <c r="FV3" s="307"/>
      <c r="FW3" s="307"/>
      <c r="FX3" s="307"/>
      <c r="FY3" s="307"/>
      <c r="FZ3" s="307"/>
      <c r="GA3" s="307"/>
      <c r="GB3" s="307"/>
      <c r="GC3" s="307"/>
      <c r="GD3" s="307"/>
      <c r="GE3" s="307"/>
      <c r="GF3" s="307"/>
      <c r="GG3" s="307"/>
      <c r="GH3" s="307"/>
      <c r="GI3" s="307"/>
      <c r="GJ3" s="307"/>
      <c r="GK3" s="307"/>
      <c r="GL3" s="307"/>
      <c r="GM3" s="307"/>
      <c r="GN3" s="307"/>
      <c r="GO3" s="307"/>
      <c r="GP3" s="307"/>
      <c r="GQ3" s="307"/>
      <c r="GR3" s="307"/>
      <c r="GS3" s="307"/>
      <c r="GT3" s="307"/>
      <c r="GU3" s="307"/>
      <c r="GV3" s="307"/>
      <c r="GW3" s="307"/>
      <c r="GX3" s="307"/>
      <c r="GY3" s="307"/>
      <c r="GZ3" s="307"/>
      <c r="HA3" s="307"/>
      <c r="HB3" s="307"/>
      <c r="HC3" s="307"/>
      <c r="HD3" s="307"/>
      <c r="HE3" s="307"/>
      <c r="HF3" s="307"/>
      <c r="HG3" s="307"/>
      <c r="HH3" s="307"/>
      <c r="HI3" s="307"/>
      <c r="HJ3" s="307"/>
      <c r="HK3" s="307"/>
      <c r="HL3" s="307"/>
      <c r="HM3" s="307"/>
      <c r="HN3" s="307"/>
      <c r="HO3" s="307"/>
      <c r="HP3" s="307"/>
      <c r="HQ3" s="307"/>
      <c r="HR3" s="307"/>
      <c r="HS3" s="307"/>
      <c r="HT3" s="307"/>
      <c r="HU3" s="307"/>
      <c r="HV3" s="307"/>
      <c r="HW3" s="307"/>
      <c r="HX3" s="307"/>
      <c r="HY3" s="307"/>
      <c r="HZ3" s="307"/>
      <c r="IA3" s="307"/>
      <c r="IB3" s="307"/>
      <c r="IC3" s="307"/>
      <c r="ID3" s="307"/>
      <c r="IE3" s="307"/>
      <c r="IF3" s="307"/>
      <c r="IG3" s="307"/>
      <c r="IH3" s="307"/>
      <c r="II3" s="307"/>
      <c r="IJ3" s="307"/>
      <c r="IK3" s="307"/>
      <c r="IL3" s="307"/>
      <c r="IM3" s="307"/>
      <c r="IN3" s="307"/>
      <c r="IO3" s="307"/>
      <c r="IP3" s="307"/>
      <c r="IQ3" s="307"/>
      <c r="IR3" s="307"/>
      <c r="IS3" s="307"/>
      <c r="IT3" s="307"/>
      <c r="IU3" s="307"/>
      <c r="IV3" s="307"/>
    </row>
    <row r="4" spans="1:26" s="87" customFormat="1" ht="13.5" customHeight="1" thickTop="1">
      <c r="A4" s="111" t="s">
        <v>175</v>
      </c>
      <c r="B4" s="112" t="s">
        <v>4</v>
      </c>
      <c r="C4" s="112" t="s">
        <v>5</v>
      </c>
      <c r="D4" s="112" t="s">
        <v>34</v>
      </c>
      <c r="U4" s="86"/>
      <c r="V4" s="86" t="s">
        <v>33</v>
      </c>
      <c r="W4" s="89">
        <f>SUM(W5:W9)</f>
        <v>10051487</v>
      </c>
      <c r="X4" s="90">
        <f>SUM(X5:X9)</f>
        <v>100</v>
      </c>
      <c r="Y4" s="86"/>
      <c r="Z4" s="86"/>
    </row>
    <row r="5" spans="1:26" s="87" customFormat="1" ht="13.5" customHeight="1" thickBot="1">
      <c r="A5" s="113"/>
      <c r="B5" s="114"/>
      <c r="C5" s="115"/>
      <c r="D5" s="114"/>
      <c r="E5" s="92"/>
      <c r="F5" s="92"/>
      <c r="U5" s="86"/>
      <c r="V5" s="86" t="s">
        <v>39</v>
      </c>
      <c r="W5" s="89">
        <f>+B9</f>
        <v>3360514</v>
      </c>
      <c r="X5" s="93">
        <f>+W5/$W$4*100</f>
        <v>33.433003494905776</v>
      </c>
      <c r="Y5" s="86"/>
      <c r="Z5" s="86"/>
    </row>
    <row r="6" spans="1:24" ht="13.5" customHeight="1" thickTop="1">
      <c r="A6" s="310" t="s">
        <v>36</v>
      </c>
      <c r="B6" s="310"/>
      <c r="C6" s="310"/>
      <c r="D6" s="310"/>
      <c r="E6" s="87"/>
      <c r="F6" s="87"/>
      <c r="V6" s="86" t="s">
        <v>37</v>
      </c>
      <c r="W6" s="89">
        <f>+B21</f>
        <v>448150</v>
      </c>
      <c r="X6" s="93">
        <f>+W6/$W$4*100</f>
        <v>4.4585442929986385</v>
      </c>
    </row>
    <row r="7" spans="1:24" ht="13.5" customHeight="1">
      <c r="A7" s="94">
        <v>2011</v>
      </c>
      <c r="B7" s="95">
        <v>4604210</v>
      </c>
      <c r="C7" s="96">
        <v>309306</v>
      </c>
      <c r="D7" s="95">
        <v>4294904</v>
      </c>
      <c r="E7" s="95"/>
      <c r="F7" s="95"/>
      <c r="V7" s="86" t="s">
        <v>38</v>
      </c>
      <c r="W7" s="89">
        <f>+B27</f>
        <v>2849112</v>
      </c>
      <c r="X7" s="93">
        <f>+W7/$W$4*100</f>
        <v>28.345179175976646</v>
      </c>
    </row>
    <row r="8" spans="1:24" ht="13.5" customHeight="1">
      <c r="A8" s="97" t="s">
        <v>487</v>
      </c>
      <c r="B8" s="95">
        <v>3274044</v>
      </c>
      <c r="C8" s="96">
        <v>192937</v>
      </c>
      <c r="D8" s="95">
        <v>3081107</v>
      </c>
      <c r="E8" s="95"/>
      <c r="F8" s="95"/>
      <c r="V8" s="86" t="s">
        <v>40</v>
      </c>
      <c r="W8" s="89">
        <f>+B15</f>
        <v>2129688</v>
      </c>
      <c r="X8" s="93">
        <f>+W8/$W$4*100</f>
        <v>21.1877904234468</v>
      </c>
    </row>
    <row r="9" spans="1:24" ht="13.5" customHeight="1">
      <c r="A9" s="97" t="s">
        <v>488</v>
      </c>
      <c r="B9" s="95">
        <v>3360514</v>
      </c>
      <c r="C9" s="96">
        <v>248607</v>
      </c>
      <c r="D9" s="95">
        <v>3111907</v>
      </c>
      <c r="E9" s="95"/>
      <c r="F9" s="95"/>
      <c r="V9" s="86" t="s">
        <v>41</v>
      </c>
      <c r="W9" s="89">
        <f>+B33</f>
        <v>1264023</v>
      </c>
      <c r="X9" s="93">
        <f>+W9/$W$4*100</f>
        <v>12.575482612672134</v>
      </c>
    </row>
    <row r="10" spans="1:22" ht="13.5" customHeight="1">
      <c r="A10" s="98" t="s">
        <v>456</v>
      </c>
      <c r="B10" s="99">
        <f>+B9/B8*100-100</f>
        <v>2.641076295859193</v>
      </c>
      <c r="C10" s="100">
        <f>+C9/C8*100-100</f>
        <v>28.853978241602192</v>
      </c>
      <c r="D10" s="99">
        <f>+D9/D8*100-100</f>
        <v>0.9996407135487431</v>
      </c>
      <c r="E10" s="99"/>
      <c r="F10" s="99"/>
      <c r="V10" s="87" t="s">
        <v>194</v>
      </c>
    </row>
    <row r="11" spans="1:24" ht="13.5" customHeight="1">
      <c r="A11" s="98"/>
      <c r="B11" s="99"/>
      <c r="C11" s="100"/>
      <c r="D11" s="99"/>
      <c r="E11" s="99"/>
      <c r="F11" s="99"/>
      <c r="V11" s="86" t="s">
        <v>35</v>
      </c>
      <c r="W11" s="89">
        <f>SUM(W12:W16)</f>
        <v>3500078</v>
      </c>
      <c r="X11" s="90">
        <f>SUM(X12:X16)</f>
        <v>100</v>
      </c>
    </row>
    <row r="12" spans="1:24" ht="13.5" customHeight="1">
      <c r="A12" s="310" t="s">
        <v>367</v>
      </c>
      <c r="B12" s="310"/>
      <c r="C12" s="310"/>
      <c r="D12" s="310"/>
      <c r="E12" s="87"/>
      <c r="F12" s="87"/>
      <c r="V12" s="86" t="s">
        <v>39</v>
      </c>
      <c r="W12" s="89">
        <f>+C9</f>
        <v>248607</v>
      </c>
      <c r="X12" s="93">
        <f>+W12/$W$11*100</f>
        <v>7.102898849682779</v>
      </c>
    </row>
    <row r="13" spans="1:24" ht="13.5" customHeight="1">
      <c r="A13" s="94">
        <v>2011</v>
      </c>
      <c r="B13" s="95">
        <v>3374231</v>
      </c>
      <c r="C13" s="96">
        <v>420382</v>
      </c>
      <c r="D13" s="95">
        <v>2953849</v>
      </c>
      <c r="E13" s="95"/>
      <c r="F13" s="95"/>
      <c r="V13" s="86" t="s">
        <v>37</v>
      </c>
      <c r="W13" s="89">
        <f>+C21</f>
        <v>1957809</v>
      </c>
      <c r="X13" s="93">
        <f>+W13/$W$11*100</f>
        <v>55.936153422866575</v>
      </c>
    </row>
    <row r="14" spans="1:24" ht="13.5" customHeight="1">
      <c r="A14" s="101" t="str">
        <f>+A8</f>
        <v>enero -  agosto  2011</v>
      </c>
      <c r="B14" s="95">
        <v>2530187</v>
      </c>
      <c r="C14" s="96">
        <v>279145</v>
      </c>
      <c r="D14" s="95">
        <v>2251042</v>
      </c>
      <c r="E14" s="95"/>
      <c r="F14" s="95"/>
      <c r="V14" s="86" t="s">
        <v>38</v>
      </c>
      <c r="W14" s="89">
        <f>+C27</f>
        <v>568563</v>
      </c>
      <c r="X14" s="93">
        <f>+W14/$W$11*100</f>
        <v>16.244295127137168</v>
      </c>
    </row>
    <row r="15" spans="1:24" ht="13.5" customHeight="1">
      <c r="A15" s="101" t="str">
        <f>+A9</f>
        <v>enero -  agosto  2012</v>
      </c>
      <c r="B15" s="95">
        <v>2129688</v>
      </c>
      <c r="C15" s="96">
        <v>308800</v>
      </c>
      <c r="D15" s="95">
        <v>1820888</v>
      </c>
      <c r="E15" s="95"/>
      <c r="F15" s="95"/>
      <c r="V15" s="86" t="s">
        <v>40</v>
      </c>
      <c r="W15" s="89">
        <f>+C15</f>
        <v>308800</v>
      </c>
      <c r="X15" s="93">
        <f>+W15/$W$11*100</f>
        <v>8.822660523565474</v>
      </c>
    </row>
    <row r="16" spans="1:24" ht="13.5" customHeight="1">
      <c r="A16" s="98" t="str">
        <f>+A10</f>
        <v>Var. (%)   2012/2011</v>
      </c>
      <c r="B16" s="102">
        <f>+B15/B14*100-100</f>
        <v>-15.828830042996827</v>
      </c>
      <c r="C16" s="103">
        <f>+C15/C14*100-100</f>
        <v>10.623511078471765</v>
      </c>
      <c r="D16" s="102">
        <f>+D15/D14*100-100</f>
        <v>-19.109105916282317</v>
      </c>
      <c r="E16" s="99"/>
      <c r="F16" s="99"/>
      <c r="V16" s="86" t="s">
        <v>41</v>
      </c>
      <c r="W16" s="89">
        <f>+C33</f>
        <v>416299</v>
      </c>
      <c r="X16" s="93">
        <f>+W16/$W$11*100</f>
        <v>11.893992076748004</v>
      </c>
    </row>
    <row r="17" spans="1:6" ht="13.5" customHeight="1">
      <c r="A17" s="98"/>
      <c r="B17" s="102"/>
      <c r="C17" s="103"/>
      <c r="D17" s="102"/>
      <c r="E17" s="99"/>
      <c r="F17" s="99"/>
    </row>
    <row r="18" spans="1:6" ht="13.5" customHeight="1">
      <c r="A18" s="310" t="s">
        <v>37</v>
      </c>
      <c r="B18" s="310"/>
      <c r="C18" s="310"/>
      <c r="D18" s="310"/>
      <c r="E18" s="87"/>
      <c r="F18" s="87"/>
    </row>
    <row r="19" spans="1:6" ht="13.5" customHeight="1">
      <c r="A19" s="94">
        <f>+A7</f>
        <v>2011</v>
      </c>
      <c r="B19" s="95">
        <v>617242</v>
      </c>
      <c r="C19" s="96">
        <v>2789075</v>
      </c>
      <c r="D19" s="95">
        <v>-2171833</v>
      </c>
      <c r="E19" s="95"/>
      <c r="F19" s="95"/>
    </row>
    <row r="20" spans="1:6" ht="13.5" customHeight="1">
      <c r="A20" s="101" t="str">
        <f>+A14</f>
        <v>enero -  agosto  2011</v>
      </c>
      <c r="B20" s="95">
        <v>400640</v>
      </c>
      <c r="C20" s="96">
        <v>1730056</v>
      </c>
      <c r="D20" s="95">
        <v>-1329416</v>
      </c>
      <c r="E20" s="95"/>
      <c r="F20" s="95"/>
    </row>
    <row r="21" spans="1:10" ht="13.5" customHeight="1">
      <c r="A21" s="101" t="str">
        <f>+A15</f>
        <v>enero -  agosto  2012</v>
      </c>
      <c r="B21" s="95">
        <v>448150</v>
      </c>
      <c r="C21" s="96">
        <v>1957809</v>
      </c>
      <c r="D21" s="95">
        <v>-1509659</v>
      </c>
      <c r="E21" s="95"/>
      <c r="F21" s="95"/>
      <c r="G21" s="89"/>
      <c r="H21" s="89"/>
      <c r="I21" s="89"/>
      <c r="J21" s="89"/>
    </row>
    <row r="22" spans="1:10" ht="13.5" customHeight="1">
      <c r="A22" s="98" t="str">
        <f>+A16</f>
        <v>Var. (%)   2012/2011</v>
      </c>
      <c r="B22" s="102">
        <f>+B21/B20*100-100</f>
        <v>11.858526357827472</v>
      </c>
      <c r="C22" s="103">
        <f>+C21/C20*100-100</f>
        <v>13.164487161109236</v>
      </c>
      <c r="D22" s="102">
        <f>+D21/D20*100-100</f>
        <v>13.55805857609657</v>
      </c>
      <c r="E22" s="99"/>
      <c r="F22" s="99"/>
      <c r="G22" s="89"/>
      <c r="H22" s="89"/>
      <c r="I22" s="89"/>
      <c r="J22" s="89"/>
    </row>
    <row r="23" spans="1:10" ht="13.5" customHeight="1">
      <c r="A23" s="98"/>
      <c r="B23" s="102"/>
      <c r="C23" s="103"/>
      <c r="D23" s="102"/>
      <c r="E23" s="99"/>
      <c r="F23" s="99"/>
      <c r="G23" s="89"/>
      <c r="H23" s="89"/>
      <c r="I23" s="89"/>
      <c r="J23" s="89"/>
    </row>
    <row r="24" spans="1:10" ht="13.5" customHeight="1">
      <c r="A24" s="310" t="s">
        <v>38</v>
      </c>
      <c r="B24" s="310"/>
      <c r="C24" s="310"/>
      <c r="D24" s="310"/>
      <c r="E24" s="87"/>
      <c r="F24" s="87"/>
      <c r="G24" s="89"/>
      <c r="H24" s="89"/>
      <c r="I24" s="89"/>
      <c r="J24" s="89"/>
    </row>
    <row r="25" spans="1:10" ht="13.5" customHeight="1">
      <c r="A25" s="94">
        <f>+A19</f>
        <v>2011</v>
      </c>
      <c r="B25" s="95">
        <v>4116914</v>
      </c>
      <c r="C25" s="96">
        <v>807365</v>
      </c>
      <c r="D25" s="95">
        <v>3309549</v>
      </c>
      <c r="E25" s="95"/>
      <c r="F25" s="95"/>
      <c r="G25" s="89"/>
      <c r="H25" s="89"/>
      <c r="I25" s="89"/>
      <c r="J25" s="89"/>
    </row>
    <row r="26" spans="1:6" ht="13.5" customHeight="1">
      <c r="A26" s="101" t="str">
        <f>+A20</f>
        <v>enero -  agosto  2011</v>
      </c>
      <c r="B26" s="95">
        <v>3060421</v>
      </c>
      <c r="C26" s="96">
        <v>490232</v>
      </c>
      <c r="D26" s="95">
        <v>2570189</v>
      </c>
      <c r="E26" s="95"/>
      <c r="F26" s="95"/>
    </row>
    <row r="27" spans="1:6" ht="13.5" customHeight="1">
      <c r="A27" s="101" t="str">
        <f>+A21</f>
        <v>enero -  agosto  2012</v>
      </c>
      <c r="B27" s="95">
        <v>2849112</v>
      </c>
      <c r="C27" s="96">
        <v>568563</v>
      </c>
      <c r="D27" s="95">
        <v>2280549</v>
      </c>
      <c r="E27" s="95"/>
      <c r="F27" s="95"/>
    </row>
    <row r="28" spans="1:6" ht="13.5" customHeight="1">
      <c r="A28" s="98" t="str">
        <f>+A22</f>
        <v>Var. (%)   2012/2011</v>
      </c>
      <c r="B28" s="102">
        <f>+B27/B26*100-100</f>
        <v>-6.9045729329396295</v>
      </c>
      <c r="C28" s="103">
        <f>+C27/C26*100-100</f>
        <v>15.978353106284374</v>
      </c>
      <c r="D28" s="102">
        <f>+D27/D26*100-100</f>
        <v>-11.26921016314364</v>
      </c>
      <c r="E28" s="91"/>
      <c r="F28" s="99"/>
    </row>
    <row r="29" spans="1:8" ht="13.5" customHeight="1">
      <c r="A29" s="98"/>
      <c r="B29" s="102"/>
      <c r="C29" s="103"/>
      <c r="D29" s="102"/>
      <c r="E29" s="99"/>
      <c r="F29" s="104"/>
      <c r="G29" s="105"/>
      <c r="H29" s="106"/>
    </row>
    <row r="30" spans="1:6" ht="13.5" customHeight="1">
      <c r="A30" s="310" t="s">
        <v>176</v>
      </c>
      <c r="B30" s="310"/>
      <c r="C30" s="310"/>
      <c r="D30" s="310"/>
      <c r="E30" s="87"/>
      <c r="F30" s="87"/>
    </row>
    <row r="31" spans="1:8" ht="13.5" customHeight="1">
      <c r="A31" s="94">
        <f>+A25</f>
        <v>2011</v>
      </c>
      <c r="B31" s="95">
        <f>+B37-(B7+B13+B19+B25)</f>
        <v>1794589</v>
      </c>
      <c r="C31" s="96">
        <f>+C37-(C7+C13+C19+C25)</f>
        <v>675122</v>
      </c>
      <c r="D31" s="95">
        <f>+D37-(D7+D13+D19+D25)</f>
        <v>1119467</v>
      </c>
      <c r="E31" s="107"/>
      <c r="F31" s="95"/>
      <c r="G31" s="95"/>
      <c r="H31" s="95"/>
    </row>
    <row r="32" spans="1:8" ht="13.5" customHeight="1">
      <c r="A32" s="101" t="str">
        <f>+A26</f>
        <v>enero -  agosto  2011</v>
      </c>
      <c r="B32" s="95">
        <f aca="true" t="shared" si="0" ref="B32:D33">+B38-(B8+B14+B20+B26)</f>
        <v>1247158</v>
      </c>
      <c r="C32" s="96">
        <f t="shared" si="0"/>
        <v>489101</v>
      </c>
      <c r="D32" s="95">
        <f t="shared" si="0"/>
        <v>758057</v>
      </c>
      <c r="E32" s="108"/>
      <c r="F32" s="95"/>
      <c r="G32" s="95"/>
      <c r="H32" s="95"/>
    </row>
    <row r="33" spans="1:8" ht="13.5" customHeight="1">
      <c r="A33" s="101" t="str">
        <f>+A27</f>
        <v>enero -  agosto  2012</v>
      </c>
      <c r="B33" s="95">
        <f t="shared" si="0"/>
        <v>1264023</v>
      </c>
      <c r="C33" s="96">
        <f t="shared" si="0"/>
        <v>416299</v>
      </c>
      <c r="D33" s="95">
        <f t="shared" si="0"/>
        <v>847724</v>
      </c>
      <c r="E33" s="108"/>
      <c r="F33" s="95"/>
      <c r="G33" s="95"/>
      <c r="H33" s="95"/>
    </row>
    <row r="34" spans="1:8" ht="13.5" customHeight="1">
      <c r="A34" s="98" t="str">
        <f>+A28</f>
        <v>Var. (%)   2012/2011</v>
      </c>
      <c r="B34" s="102">
        <f>(B33/B32-1)*100</f>
        <v>1.3522745313745421</v>
      </c>
      <c r="C34" s="103">
        <f>(C33/C32-1)*100</f>
        <v>-14.884860182252746</v>
      </c>
      <c r="D34" s="102">
        <f>(D33/D32-1)*100</f>
        <v>11.828530044574492</v>
      </c>
      <c r="E34" s="99"/>
      <c r="F34" s="95"/>
      <c r="G34" s="95"/>
      <c r="H34" s="95"/>
    </row>
    <row r="35" spans="1:8" ht="13.5" customHeight="1">
      <c r="A35" s="98"/>
      <c r="B35" s="95"/>
      <c r="C35" s="96"/>
      <c r="E35" s="99"/>
      <c r="F35" s="109"/>
      <c r="G35" s="109"/>
      <c r="H35" s="95"/>
    </row>
    <row r="36" spans="1:8" ht="13.5" customHeight="1">
      <c r="A36" s="307" t="s">
        <v>160</v>
      </c>
      <c r="B36" s="307"/>
      <c r="C36" s="307"/>
      <c r="D36" s="307"/>
      <c r="E36" s="105"/>
      <c r="F36" s="105"/>
      <c r="G36" s="105"/>
      <c r="H36" s="106"/>
    </row>
    <row r="37" spans="1:8" ht="13.5" customHeight="1">
      <c r="A37" s="94">
        <f>+A31</f>
        <v>2011</v>
      </c>
      <c r="B37" s="95">
        <f>+balanza!B8</f>
        <v>14507186</v>
      </c>
      <c r="C37" s="96">
        <f>+balanza!B13</f>
        <v>5001250</v>
      </c>
      <c r="D37" s="95">
        <f>+B37-C37</f>
        <v>9505936</v>
      </c>
      <c r="E37" s="107"/>
      <c r="F37" s="95"/>
      <c r="G37" s="95"/>
      <c r="H37" s="95"/>
    </row>
    <row r="38" spans="1:8" ht="13.5" customHeight="1">
      <c r="A38" s="101" t="str">
        <f>+A32</f>
        <v>enero -  agosto  2011</v>
      </c>
      <c r="B38" s="95">
        <f>+balanza!C8</f>
        <v>10512450</v>
      </c>
      <c r="C38" s="96">
        <f>+balanza!C13</f>
        <v>3181471</v>
      </c>
      <c r="D38" s="95">
        <f>+B38-C38</f>
        <v>7330979</v>
      </c>
      <c r="E38" s="109"/>
      <c r="F38" s="95"/>
      <c r="G38" s="95"/>
      <c r="H38" s="95"/>
    </row>
    <row r="39" spans="1:8" ht="13.5" customHeight="1">
      <c r="A39" s="101" t="str">
        <f>+A33</f>
        <v>enero -  agosto  2012</v>
      </c>
      <c r="B39" s="95">
        <f>+balanza!D8</f>
        <v>10051487</v>
      </c>
      <c r="C39" s="96">
        <f>+balanza!D13</f>
        <v>3500078</v>
      </c>
      <c r="D39" s="95">
        <f>+B39-C39</f>
        <v>6551409</v>
      </c>
      <c r="E39" s="109"/>
      <c r="F39" s="95"/>
      <c r="G39" s="95"/>
      <c r="H39" s="95"/>
    </row>
    <row r="40" spans="1:8" ht="13.5" customHeight="1" thickBot="1">
      <c r="A40" s="116" t="str">
        <f>+A34</f>
        <v>Var. (%)   2012/2011</v>
      </c>
      <c r="B40" s="117">
        <f>+B39/B38*100-100</f>
        <v>-4.3849245418527545</v>
      </c>
      <c r="C40" s="118">
        <f>+C39/C38*100-100</f>
        <v>10.014455577310002</v>
      </c>
      <c r="D40" s="117">
        <f>+D39/D38*100-100</f>
        <v>-10.633913969744015</v>
      </c>
      <c r="E40" s="99"/>
      <c r="F40" s="95"/>
      <c r="G40" s="95"/>
      <c r="H40" s="95"/>
    </row>
    <row r="41" spans="1:8" ht="26.25" customHeight="1" thickTop="1">
      <c r="A41" s="302" t="s">
        <v>373</v>
      </c>
      <c r="B41" s="303"/>
      <c r="C41" s="303"/>
      <c r="D41" s="303"/>
      <c r="E41" s="99"/>
      <c r="F41" s="95"/>
      <c r="G41" s="95"/>
      <c r="H41" s="95"/>
    </row>
    <row r="42" spans="5:8" ht="13.5" customHeight="1">
      <c r="E42" s="99"/>
      <c r="F42" s="95"/>
      <c r="G42" s="95"/>
      <c r="H42" s="95"/>
    </row>
    <row r="43" ht="13.5" customHeight="1"/>
    <row r="44" spans="5:8" ht="13.5" customHeight="1">
      <c r="E44" s="107"/>
      <c r="F44" s="89"/>
      <c r="G44" s="89"/>
      <c r="H44" s="89"/>
    </row>
    <row r="45" spans="5:8" ht="13.5" customHeight="1">
      <c r="E45" s="109"/>
      <c r="F45" s="89"/>
      <c r="G45" s="89"/>
      <c r="H45" s="89"/>
    </row>
    <row r="46" spans="5:8" ht="13.5" customHeight="1">
      <c r="E46" s="109"/>
      <c r="F46" s="89"/>
      <c r="G46" s="89"/>
      <c r="H46" s="89"/>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7"/>
      <c r="B82" s="87"/>
      <c r="C82" s="98"/>
      <c r="D82" s="87"/>
    </row>
    <row r="83" spans="1:4" ht="34.5" customHeight="1">
      <c r="A83" s="308"/>
      <c r="B83" s="309"/>
      <c r="C83" s="309"/>
      <c r="D83" s="309"/>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48">
      <selection activeCell="H62" sqref="H62"/>
    </sheetView>
  </sheetViews>
  <sheetFormatPr defaultColWidth="11.421875" defaultRowHeight="12.75"/>
  <cols>
    <col min="1" max="1" width="30.7109375" style="5" customWidth="1"/>
    <col min="2" max="5" width="11.421875" style="5" customWidth="1"/>
    <col min="6" max="6" width="14.57421875" style="15" bestFit="1" customWidth="1"/>
    <col min="7" max="16384" width="11.421875" style="5" customWidth="1"/>
  </cols>
  <sheetData>
    <row r="1" spans="1:6" ht="15.75" customHeight="1">
      <c r="A1" s="313" t="s">
        <v>255</v>
      </c>
      <c r="B1" s="313"/>
      <c r="C1" s="313"/>
      <c r="D1" s="313"/>
      <c r="E1" s="313"/>
      <c r="F1" s="313"/>
    </row>
    <row r="2" spans="1:6" ht="15.75" customHeight="1">
      <c r="A2" s="314" t="s">
        <v>177</v>
      </c>
      <c r="B2" s="314"/>
      <c r="C2" s="314"/>
      <c r="D2" s="314"/>
      <c r="E2" s="314"/>
      <c r="F2" s="314"/>
    </row>
    <row r="3" spans="1:6" ht="15.75" customHeight="1" thickBot="1">
      <c r="A3" s="314" t="s">
        <v>304</v>
      </c>
      <c r="B3" s="314"/>
      <c r="C3" s="314"/>
      <c r="D3" s="314"/>
      <c r="E3" s="314"/>
      <c r="F3" s="314"/>
    </row>
    <row r="4" spans="1:6" ht="12.75" customHeight="1" thickTop="1">
      <c r="A4" s="316" t="s">
        <v>23</v>
      </c>
      <c r="B4" s="152">
        <f>+'balanza productos_clase_sector'!B5</f>
        <v>2011</v>
      </c>
      <c r="C4" s="318" t="str">
        <f>+'balanza productos_clase_sector'!C5</f>
        <v>enero - agosto</v>
      </c>
      <c r="D4" s="318"/>
      <c r="E4" s="153" t="s">
        <v>172</v>
      </c>
      <c r="F4" s="154" t="s">
        <v>163</v>
      </c>
    </row>
    <row r="5" spans="1:6" ht="12" thickBot="1">
      <c r="A5" s="317"/>
      <c r="B5" s="61" t="s">
        <v>162</v>
      </c>
      <c r="C5" s="62">
        <v>2011</v>
      </c>
      <c r="D5" s="62">
        <v>2012</v>
      </c>
      <c r="E5" s="63" t="str">
        <f>+'balanza productos_clase_sector'!E6</f>
        <v> 2012-2011</v>
      </c>
      <c r="F5" s="64">
        <f>+'balanza productos_clase_sector'!F6</f>
        <v>2012</v>
      </c>
    </row>
    <row r="6" spans="1:6" ht="12" thickTop="1">
      <c r="A6" s="59"/>
      <c r="B6" s="57"/>
      <c r="C6" s="57"/>
      <c r="D6" s="57"/>
      <c r="E6" s="57"/>
      <c r="F6" s="60"/>
    </row>
    <row r="7" spans="1:6" ht="12.75" customHeight="1">
      <c r="A7" s="56" t="s">
        <v>12</v>
      </c>
      <c r="B7" s="57">
        <v>3068285</v>
      </c>
      <c r="C7" s="57">
        <v>2337819</v>
      </c>
      <c r="D7" s="57">
        <v>2158414</v>
      </c>
      <c r="E7" s="4">
        <f>+(D7-C7)/C7</f>
        <v>-0.07674032934115088</v>
      </c>
      <c r="F7" s="58">
        <f>+D7/$D$23</f>
        <v>0.2147357898388567</v>
      </c>
    </row>
    <row r="8" spans="1:6" ht="11.25">
      <c r="A8" s="59" t="s">
        <v>17</v>
      </c>
      <c r="B8" s="57">
        <v>1412121</v>
      </c>
      <c r="C8" s="57">
        <v>987974</v>
      </c>
      <c r="D8" s="57">
        <v>1098579</v>
      </c>
      <c r="E8" s="4">
        <f aca="true" t="shared" si="0" ref="E8:E23">+(D8-C8)/C8</f>
        <v>0.11195132665434515</v>
      </c>
      <c r="F8" s="58">
        <f aca="true" t="shared" si="1" ref="F8:F23">+D8/$D$23</f>
        <v>0.10929517194819036</v>
      </c>
    </row>
    <row r="9" spans="1:6" ht="11.25">
      <c r="A9" s="59" t="s">
        <v>13</v>
      </c>
      <c r="B9" s="57">
        <v>1035052</v>
      </c>
      <c r="C9" s="57">
        <v>691201</v>
      </c>
      <c r="D9" s="57">
        <v>721598</v>
      </c>
      <c r="E9" s="4">
        <f t="shared" si="0"/>
        <v>0.04397707757945952</v>
      </c>
      <c r="F9" s="58">
        <f t="shared" si="1"/>
        <v>0.07179017393147899</v>
      </c>
    </row>
    <row r="10" spans="1:6" ht="11.25">
      <c r="A10" s="59" t="s">
        <v>15</v>
      </c>
      <c r="B10" s="57">
        <v>868469</v>
      </c>
      <c r="C10" s="57">
        <v>657181</v>
      </c>
      <c r="D10" s="57">
        <v>611638</v>
      </c>
      <c r="E10" s="4">
        <f t="shared" si="0"/>
        <v>-0.06930054277284341</v>
      </c>
      <c r="F10" s="58">
        <f t="shared" si="1"/>
        <v>0.060850499035615326</v>
      </c>
    </row>
    <row r="11" spans="1:6" ht="11.25">
      <c r="A11" s="59" t="s">
        <v>120</v>
      </c>
      <c r="B11" s="57">
        <v>606553</v>
      </c>
      <c r="C11" s="57">
        <v>455266</v>
      </c>
      <c r="D11" s="57">
        <v>474474</v>
      </c>
      <c r="E11" s="4">
        <f t="shared" si="0"/>
        <v>0.042190719271810326</v>
      </c>
      <c r="F11" s="58">
        <f t="shared" si="1"/>
        <v>0.04720435891724279</v>
      </c>
    </row>
    <row r="12" spans="1:6" ht="11.25">
      <c r="A12" s="59" t="s">
        <v>14</v>
      </c>
      <c r="B12" s="57">
        <v>724806</v>
      </c>
      <c r="C12" s="57">
        <v>480882</v>
      </c>
      <c r="D12" s="57">
        <v>454500</v>
      </c>
      <c r="E12" s="4">
        <f t="shared" si="0"/>
        <v>-0.05486169164160854</v>
      </c>
      <c r="F12" s="58">
        <f t="shared" si="1"/>
        <v>0.04521719025254671</v>
      </c>
    </row>
    <row r="13" spans="1:6" ht="11.25">
      <c r="A13" s="59" t="s">
        <v>16</v>
      </c>
      <c r="B13" s="57">
        <v>614700</v>
      </c>
      <c r="C13" s="57">
        <v>450553</v>
      </c>
      <c r="D13" s="57">
        <v>393096</v>
      </c>
      <c r="E13" s="4">
        <f t="shared" si="0"/>
        <v>-0.12752550754295278</v>
      </c>
      <c r="F13" s="58">
        <f t="shared" si="1"/>
        <v>0.03910824338727195</v>
      </c>
    </row>
    <row r="14" spans="1:6" ht="11.25">
      <c r="A14" s="59" t="s">
        <v>20</v>
      </c>
      <c r="B14" s="57">
        <v>364881</v>
      </c>
      <c r="C14" s="57">
        <v>248323</v>
      </c>
      <c r="D14" s="57">
        <v>301386</v>
      </c>
      <c r="E14" s="4">
        <f t="shared" si="0"/>
        <v>0.2136854016744321</v>
      </c>
      <c r="F14" s="58">
        <f t="shared" si="1"/>
        <v>0.029984220245223417</v>
      </c>
    </row>
    <row r="15" spans="1:6" ht="11.25">
      <c r="A15" s="59" t="s">
        <v>27</v>
      </c>
      <c r="B15" s="57">
        <v>358246</v>
      </c>
      <c r="C15" s="57">
        <v>235528</v>
      </c>
      <c r="D15" s="57">
        <v>287387</v>
      </c>
      <c r="E15" s="4">
        <f t="shared" si="0"/>
        <v>0.22018188920213308</v>
      </c>
      <c r="F15" s="58">
        <f t="shared" si="1"/>
        <v>0.028591490990338045</v>
      </c>
    </row>
    <row r="16" spans="1:6" ht="11.25">
      <c r="A16" s="59" t="s">
        <v>460</v>
      </c>
      <c r="B16" s="57">
        <v>505399</v>
      </c>
      <c r="C16" s="57">
        <v>386109</v>
      </c>
      <c r="D16" s="57">
        <v>286963</v>
      </c>
      <c r="E16" s="4">
        <f t="shared" si="0"/>
        <v>-0.2567824111844065</v>
      </c>
      <c r="F16" s="58">
        <f t="shared" si="1"/>
        <v>0.028549308176989138</v>
      </c>
    </row>
    <row r="17" spans="1:6" ht="11.25">
      <c r="A17" s="59" t="s">
        <v>195</v>
      </c>
      <c r="B17" s="57">
        <v>356373</v>
      </c>
      <c r="C17" s="57">
        <v>228271</v>
      </c>
      <c r="D17" s="57">
        <v>246164</v>
      </c>
      <c r="E17" s="4">
        <f t="shared" si="0"/>
        <v>0.07838490215577099</v>
      </c>
      <c r="F17" s="58">
        <f t="shared" si="1"/>
        <v>0.02449030675759716</v>
      </c>
    </row>
    <row r="18" spans="1:6" ht="11.25">
      <c r="A18" s="59" t="s">
        <v>18</v>
      </c>
      <c r="B18" s="57">
        <v>410480</v>
      </c>
      <c r="C18" s="57">
        <v>306328</v>
      </c>
      <c r="D18" s="57">
        <v>240338</v>
      </c>
      <c r="E18" s="4">
        <f t="shared" si="0"/>
        <v>-0.2154226841816615</v>
      </c>
      <c r="F18" s="58">
        <f t="shared" si="1"/>
        <v>0.02391069102511897</v>
      </c>
    </row>
    <row r="19" spans="1:6" ht="11.25">
      <c r="A19" s="59" t="s">
        <v>19</v>
      </c>
      <c r="B19" s="57">
        <v>323823</v>
      </c>
      <c r="C19" s="57">
        <v>241720</v>
      </c>
      <c r="D19" s="57">
        <v>239393</v>
      </c>
      <c r="E19" s="4">
        <f t="shared" si="0"/>
        <v>-0.009626840973026643</v>
      </c>
      <c r="F19" s="58">
        <f t="shared" si="1"/>
        <v>0.023816675084989913</v>
      </c>
    </row>
    <row r="20" spans="1:6" ht="11.25">
      <c r="A20" s="59" t="s">
        <v>369</v>
      </c>
      <c r="B20" s="57">
        <v>340289</v>
      </c>
      <c r="C20" s="57">
        <v>202868</v>
      </c>
      <c r="D20" s="57">
        <v>219160</v>
      </c>
      <c r="E20" s="4">
        <f t="shared" si="0"/>
        <v>0.08030837786146656</v>
      </c>
      <c r="F20" s="58">
        <f t="shared" si="1"/>
        <v>0.02180373908855476</v>
      </c>
    </row>
    <row r="21" spans="1:6" ht="11.25">
      <c r="A21" s="59" t="s">
        <v>462</v>
      </c>
      <c r="B21" s="57">
        <v>240623</v>
      </c>
      <c r="C21" s="57">
        <v>185787</v>
      </c>
      <c r="D21" s="57">
        <v>216093</v>
      </c>
      <c r="E21" s="4">
        <f t="shared" si="0"/>
        <v>0.16312228519756494</v>
      </c>
      <c r="F21" s="58">
        <f t="shared" si="1"/>
        <v>0.021498610106146485</v>
      </c>
    </row>
    <row r="22" spans="1:9" ht="11.25">
      <c r="A22" s="59" t="s">
        <v>21</v>
      </c>
      <c r="B22" s="57">
        <v>3277085</v>
      </c>
      <c r="C22" s="57">
        <v>2416639</v>
      </c>
      <c r="D22" s="57">
        <v>2115980</v>
      </c>
      <c r="E22" s="4">
        <f t="shared" si="0"/>
        <v>-0.12441204499306682</v>
      </c>
      <c r="F22" s="58">
        <f t="shared" si="1"/>
        <v>0.21051412591987634</v>
      </c>
      <c r="I22" s="6"/>
    </row>
    <row r="23" spans="1:6" ht="12" thickBot="1">
      <c r="A23" s="155" t="s">
        <v>22</v>
      </c>
      <c r="B23" s="156">
        <f>+balanza!B8</f>
        <v>14507186</v>
      </c>
      <c r="C23" s="156">
        <f>+balanza!C8</f>
        <v>10512450</v>
      </c>
      <c r="D23" s="156">
        <f>+balanza!D8</f>
        <v>10051487</v>
      </c>
      <c r="E23" s="157">
        <f t="shared" si="0"/>
        <v>-0.043849245418527555</v>
      </c>
      <c r="F23" s="158">
        <f t="shared" si="1"/>
        <v>1</v>
      </c>
    </row>
    <row r="24" spans="1:6" s="59" customFormat="1" ht="31.5" customHeight="1" thickTop="1">
      <c r="A24" s="315" t="s">
        <v>373</v>
      </c>
      <c r="B24" s="315"/>
      <c r="C24" s="315"/>
      <c r="D24" s="315"/>
      <c r="E24" s="315"/>
      <c r="F24" s="315"/>
    </row>
    <row r="32" ht="11.25">
      <c r="F32" s="5"/>
    </row>
    <row r="33" ht="11.25">
      <c r="F33" s="5"/>
    </row>
    <row r="34" ht="11.25">
      <c r="F34" s="5"/>
    </row>
    <row r="35" ht="11.25">
      <c r="F35" s="5"/>
    </row>
    <row r="36" ht="11.25">
      <c r="F36" s="5"/>
    </row>
    <row r="37" ht="11.25">
      <c r="F37" s="5"/>
    </row>
    <row r="38" ht="11.25">
      <c r="F38" s="5"/>
    </row>
    <row r="49" spans="1:6" ht="15.75" customHeight="1">
      <c r="A49" s="313" t="s">
        <v>203</v>
      </c>
      <c r="B49" s="313"/>
      <c r="C49" s="313"/>
      <c r="D49" s="313"/>
      <c r="E49" s="313"/>
      <c r="F49" s="313"/>
    </row>
    <row r="50" spans="1:6" ht="15.75" customHeight="1">
      <c r="A50" s="314" t="s">
        <v>192</v>
      </c>
      <c r="B50" s="314"/>
      <c r="C50" s="314"/>
      <c r="D50" s="314"/>
      <c r="E50" s="314"/>
      <c r="F50" s="314"/>
    </row>
    <row r="51" spans="1:6" ht="15.75" customHeight="1" thickBot="1">
      <c r="A51" s="319" t="s">
        <v>305</v>
      </c>
      <c r="B51" s="319"/>
      <c r="C51" s="319"/>
      <c r="D51" s="319"/>
      <c r="E51" s="319"/>
      <c r="F51" s="319"/>
    </row>
    <row r="52" spans="1:6" ht="12.75" customHeight="1" thickTop="1">
      <c r="A52" s="316" t="s">
        <v>23</v>
      </c>
      <c r="B52" s="152">
        <f>+B4</f>
        <v>2011</v>
      </c>
      <c r="C52" s="318" t="str">
        <f>+C4</f>
        <v>enero - agosto</v>
      </c>
      <c r="D52" s="318"/>
      <c r="E52" s="153" t="s">
        <v>172</v>
      </c>
      <c r="F52" s="154" t="s">
        <v>163</v>
      </c>
    </row>
    <row r="53" spans="1:6" ht="12" thickBot="1">
      <c r="A53" s="317"/>
      <c r="B53" s="61" t="s">
        <v>162</v>
      </c>
      <c r="C53" s="62">
        <f>+balanza!C6</f>
        <v>2011</v>
      </c>
      <c r="D53" s="62">
        <f>+D5</f>
        <v>2012</v>
      </c>
      <c r="E53" s="63" t="str">
        <f>+E5</f>
        <v> 2012-2011</v>
      </c>
      <c r="F53" s="64">
        <f>+F5</f>
        <v>2012</v>
      </c>
    </row>
    <row r="54" spans="1:6" ht="12" thickTop="1">
      <c r="A54" s="59"/>
      <c r="B54" s="57"/>
      <c r="C54" s="57"/>
      <c r="D54" s="57"/>
      <c r="E54" s="57"/>
      <c r="F54" s="60"/>
    </row>
    <row r="55" spans="1:9" ht="12.75" customHeight="1">
      <c r="A55" s="59" t="s">
        <v>26</v>
      </c>
      <c r="B55" s="57">
        <v>1623340</v>
      </c>
      <c r="C55" s="57">
        <v>968894</v>
      </c>
      <c r="D55" s="57">
        <v>1374991</v>
      </c>
      <c r="E55" s="4">
        <f>+(D55-C55)/C55</f>
        <v>0.419134600895454</v>
      </c>
      <c r="F55" s="58">
        <f>+D55/$D$71</f>
        <v>0.3928458165789448</v>
      </c>
      <c r="I55" s="57"/>
    </row>
    <row r="56" spans="1:9" ht="11.25">
      <c r="A56" s="59" t="s">
        <v>27</v>
      </c>
      <c r="B56" s="57">
        <v>498142</v>
      </c>
      <c r="C56" s="57">
        <v>283109</v>
      </c>
      <c r="D56" s="57">
        <v>419543</v>
      </c>
      <c r="E56" s="4">
        <f aca="true" t="shared" si="2" ref="E56:E71">+(D56-C56)/C56</f>
        <v>0.4819133266692334</v>
      </c>
      <c r="F56" s="58">
        <f aca="true" t="shared" si="3" ref="F56:F71">+D56/$D$71</f>
        <v>0.11986675725512402</v>
      </c>
      <c r="I56" s="57"/>
    </row>
    <row r="57" spans="1:9" ht="11.25">
      <c r="A57" s="59" t="s">
        <v>12</v>
      </c>
      <c r="B57" s="57">
        <v>593903</v>
      </c>
      <c r="C57" s="57">
        <v>352244</v>
      </c>
      <c r="D57" s="57">
        <v>417094</v>
      </c>
      <c r="E57" s="4">
        <f t="shared" si="2"/>
        <v>0.1841053360738579</v>
      </c>
      <c r="F57" s="58">
        <f t="shared" si="3"/>
        <v>0.11916705856269488</v>
      </c>
      <c r="I57" s="57"/>
    </row>
    <row r="58" spans="1:9" ht="11.25">
      <c r="A58" s="59" t="s">
        <v>19</v>
      </c>
      <c r="B58" s="57">
        <v>148655</v>
      </c>
      <c r="C58" s="57">
        <v>96166</v>
      </c>
      <c r="D58" s="57">
        <v>111409</v>
      </c>
      <c r="E58" s="4">
        <f t="shared" si="2"/>
        <v>0.15850716469438264</v>
      </c>
      <c r="F58" s="58">
        <f t="shared" si="3"/>
        <v>0.03183043349319644</v>
      </c>
      <c r="I58" s="57"/>
    </row>
    <row r="59" spans="1:9" ht="11.25">
      <c r="A59" s="59" t="s">
        <v>20</v>
      </c>
      <c r="B59" s="57">
        <v>175864</v>
      </c>
      <c r="C59" s="57">
        <v>123189</v>
      </c>
      <c r="D59" s="57">
        <v>105184</v>
      </c>
      <c r="E59" s="4">
        <f t="shared" si="2"/>
        <v>-0.1461575302989715</v>
      </c>
      <c r="F59" s="58">
        <f t="shared" si="3"/>
        <v>0.03005190170047639</v>
      </c>
      <c r="I59" s="57"/>
    </row>
    <row r="60" spans="1:9" ht="11.25">
      <c r="A60" s="59" t="s">
        <v>262</v>
      </c>
      <c r="B60" s="57">
        <v>83411</v>
      </c>
      <c r="C60" s="57">
        <v>42840</v>
      </c>
      <c r="D60" s="57">
        <v>87724</v>
      </c>
      <c r="E60" s="4">
        <f t="shared" si="2"/>
        <v>1.0477124183006536</v>
      </c>
      <c r="F60" s="58">
        <f t="shared" si="3"/>
        <v>0.02506344144330498</v>
      </c>
      <c r="I60" s="57"/>
    </row>
    <row r="61" spans="1:9" ht="11.25">
      <c r="A61" s="59" t="s">
        <v>28</v>
      </c>
      <c r="B61" s="57">
        <v>584181</v>
      </c>
      <c r="C61" s="57">
        <v>435213</v>
      </c>
      <c r="D61" s="57">
        <v>87055</v>
      </c>
      <c r="E61" s="4">
        <f t="shared" si="2"/>
        <v>-0.7999715082040288</v>
      </c>
      <c r="F61" s="58">
        <f t="shared" si="3"/>
        <v>0.024872302845822293</v>
      </c>
      <c r="I61" s="57"/>
    </row>
    <row r="62" spans="1:9" ht="11.25">
      <c r="A62" s="59" t="s">
        <v>17</v>
      </c>
      <c r="B62" s="57">
        <v>106278</v>
      </c>
      <c r="C62" s="57">
        <v>72189</v>
      </c>
      <c r="D62" s="57">
        <v>84956</v>
      </c>
      <c r="E62" s="4">
        <f t="shared" si="2"/>
        <v>0.17685519954563714</v>
      </c>
      <c r="F62" s="58">
        <f t="shared" si="3"/>
        <v>0.02427260192487139</v>
      </c>
      <c r="I62" s="57"/>
    </row>
    <row r="63" spans="1:9" ht="11.25">
      <c r="A63" s="59" t="s">
        <v>461</v>
      </c>
      <c r="B63" s="57">
        <v>87954</v>
      </c>
      <c r="C63" s="57">
        <v>43042</v>
      </c>
      <c r="D63" s="57">
        <v>76828</v>
      </c>
      <c r="E63" s="4">
        <f t="shared" si="2"/>
        <v>0.7849542307513592</v>
      </c>
      <c r="F63" s="58">
        <f t="shared" si="3"/>
        <v>0.02195036796322825</v>
      </c>
      <c r="I63" s="57"/>
    </row>
    <row r="64" spans="1:9" ht="11.25">
      <c r="A64" s="59" t="s">
        <v>30</v>
      </c>
      <c r="B64" s="57">
        <v>108971</v>
      </c>
      <c r="C64" s="57">
        <v>65645</v>
      </c>
      <c r="D64" s="57">
        <v>74126</v>
      </c>
      <c r="E64" s="4">
        <f t="shared" si="2"/>
        <v>0.12919491202681088</v>
      </c>
      <c r="F64" s="58">
        <f t="shared" si="3"/>
        <v>0.02117838516741627</v>
      </c>
      <c r="I64" s="57"/>
    </row>
    <row r="65" spans="1:9" ht="11.25">
      <c r="A65" s="59" t="s">
        <v>29</v>
      </c>
      <c r="B65" s="57">
        <v>83093</v>
      </c>
      <c r="C65" s="57">
        <v>51086</v>
      </c>
      <c r="D65" s="57">
        <v>72816</v>
      </c>
      <c r="E65" s="4">
        <f t="shared" si="2"/>
        <v>0.42536115569823435</v>
      </c>
      <c r="F65" s="58">
        <f t="shared" si="3"/>
        <v>0.02080410779416916</v>
      </c>
      <c r="I65" s="57"/>
    </row>
    <row r="66" spans="1:9" ht="11.25">
      <c r="A66" s="59" t="s">
        <v>457</v>
      </c>
      <c r="B66" s="57">
        <v>147175</v>
      </c>
      <c r="C66" s="57">
        <v>133518</v>
      </c>
      <c r="D66" s="57">
        <v>57041</v>
      </c>
      <c r="E66" s="4">
        <f t="shared" si="2"/>
        <v>-0.5727841938914603</v>
      </c>
      <c r="F66" s="58">
        <f t="shared" si="3"/>
        <v>0.016297065379685824</v>
      </c>
      <c r="I66" s="57"/>
    </row>
    <row r="67" spans="1:9" ht="11.25">
      <c r="A67" s="59" t="s">
        <v>458</v>
      </c>
      <c r="B67" s="57">
        <v>75628</v>
      </c>
      <c r="C67" s="57">
        <v>58161</v>
      </c>
      <c r="D67" s="57">
        <v>56168</v>
      </c>
      <c r="E67" s="4">
        <f t="shared" si="2"/>
        <v>-0.03426694864256117</v>
      </c>
      <c r="F67" s="58">
        <f t="shared" si="3"/>
        <v>0.016047642366827253</v>
      </c>
      <c r="I67" s="57"/>
    </row>
    <row r="68" spans="1:9" ht="11.25">
      <c r="A68" s="59" t="s">
        <v>359</v>
      </c>
      <c r="B68" s="57">
        <v>68075</v>
      </c>
      <c r="C68" s="57">
        <v>46322</v>
      </c>
      <c r="D68" s="57">
        <v>53676</v>
      </c>
      <c r="E68" s="4">
        <f t="shared" si="2"/>
        <v>0.1587582574154829</v>
      </c>
      <c r="F68" s="58">
        <f t="shared" si="3"/>
        <v>0.015335658233902216</v>
      </c>
      <c r="I68" s="57"/>
    </row>
    <row r="69" spans="1:9" ht="11.25">
      <c r="A69" s="59" t="s">
        <v>14</v>
      </c>
      <c r="B69" s="57">
        <v>64807</v>
      </c>
      <c r="C69" s="57">
        <v>41822</v>
      </c>
      <c r="D69" s="57">
        <v>43547</v>
      </c>
      <c r="E69" s="4">
        <f t="shared" si="2"/>
        <v>0.04124623403950074</v>
      </c>
      <c r="F69" s="58">
        <f t="shared" si="3"/>
        <v>0.012441722727322076</v>
      </c>
      <c r="I69" s="57"/>
    </row>
    <row r="70" spans="1:9" ht="11.25">
      <c r="A70" s="59" t="s">
        <v>21</v>
      </c>
      <c r="B70" s="57">
        <v>551773</v>
      </c>
      <c r="C70" s="57">
        <v>368033</v>
      </c>
      <c r="D70" s="57">
        <v>397708</v>
      </c>
      <c r="E70" s="4">
        <f t="shared" si="2"/>
        <v>0.0806313564272769</v>
      </c>
      <c r="F70" s="58">
        <f t="shared" si="3"/>
        <v>0.11362832485447467</v>
      </c>
      <c r="I70" s="57"/>
    </row>
    <row r="71" spans="1:9" ht="12.75" customHeight="1" thickBot="1">
      <c r="A71" s="155" t="s">
        <v>22</v>
      </c>
      <c r="B71" s="156">
        <f>+balanza!B13</f>
        <v>5001250</v>
      </c>
      <c r="C71" s="156">
        <f>+balanza!C13</f>
        <v>3181471</v>
      </c>
      <c r="D71" s="156">
        <f>+balanza!D13</f>
        <v>3500078</v>
      </c>
      <c r="E71" s="157">
        <f t="shared" si="2"/>
        <v>0.10014455577309993</v>
      </c>
      <c r="F71" s="158">
        <f t="shared" si="3"/>
        <v>1</v>
      </c>
      <c r="I71" s="6"/>
    </row>
    <row r="72" spans="1:6" ht="22.5" customHeight="1" thickTop="1">
      <c r="A72" s="315" t="s">
        <v>374</v>
      </c>
      <c r="B72" s="315"/>
      <c r="C72" s="315"/>
      <c r="D72" s="315"/>
      <c r="E72" s="315"/>
      <c r="F72" s="315"/>
    </row>
    <row r="92" ht="11.25">
      <c r="F92" s="5"/>
    </row>
    <row r="93" ht="11.25">
      <c r="F93" s="5"/>
    </row>
    <row r="94" spans="6:69" s="17" customFormat="1" ht="11.2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row>
    <row r="95" ht="11.25">
      <c r="F95" s="5"/>
    </row>
    <row r="96" ht="11.25">
      <c r="F96" s="5"/>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47">
      <selection activeCell="B67" sqref="B67"/>
    </sheetView>
  </sheetViews>
  <sheetFormatPr defaultColWidth="11.421875" defaultRowHeight="12.75"/>
  <cols>
    <col min="1" max="1" width="48.00390625" style="5" bestFit="1" customWidth="1"/>
    <col min="2" max="5" width="10.421875" style="5" bestFit="1" customWidth="1"/>
    <col min="6" max="6" width="11.7109375" style="5" bestFit="1" customWidth="1"/>
    <col min="7" max="7" width="11.00390625" style="5" bestFit="1" customWidth="1"/>
    <col min="8" max="11" width="11.421875" style="5" customWidth="1"/>
    <col min="12" max="12" width="54.57421875" style="5" bestFit="1" customWidth="1"/>
    <col min="13" max="14" width="11.421875" style="5" customWidth="1"/>
    <col min="15" max="15" width="15.57421875" style="5" bestFit="1" customWidth="1"/>
    <col min="16" max="17" width="14.7109375" style="5" bestFit="1" customWidth="1"/>
    <col min="18" max="18" width="15.57421875" style="5" bestFit="1" customWidth="1"/>
    <col min="19" max="20" width="15.421875" style="5" bestFit="1" customWidth="1"/>
    <col min="21" max="16384" width="11.421875" style="5" customWidth="1"/>
  </cols>
  <sheetData>
    <row r="1" spans="1:10" s="17" customFormat="1" ht="15.75" customHeight="1">
      <c r="A1" s="313" t="s">
        <v>205</v>
      </c>
      <c r="B1" s="313"/>
      <c r="C1" s="313"/>
      <c r="D1" s="313"/>
      <c r="E1" s="313"/>
      <c r="F1" s="313"/>
      <c r="G1" s="313"/>
      <c r="H1" s="5"/>
      <c r="I1" s="5"/>
      <c r="J1" s="5"/>
    </row>
    <row r="2" spans="1:10" s="17" customFormat="1" ht="15.75" customHeight="1">
      <c r="A2" s="314" t="s">
        <v>178</v>
      </c>
      <c r="B2" s="314"/>
      <c r="C2" s="314"/>
      <c r="D2" s="314"/>
      <c r="E2" s="314"/>
      <c r="F2" s="314"/>
      <c r="G2" s="314"/>
      <c r="H2" s="5"/>
      <c r="I2" s="5"/>
      <c r="J2" s="5"/>
    </row>
    <row r="3" spans="1:10" s="17" customFormat="1" ht="15.75" customHeight="1" thickBot="1">
      <c r="A3" s="314" t="s">
        <v>306</v>
      </c>
      <c r="B3" s="314"/>
      <c r="C3" s="314"/>
      <c r="D3" s="314"/>
      <c r="E3" s="314"/>
      <c r="F3" s="314"/>
      <c r="G3" s="314"/>
      <c r="H3" s="5"/>
      <c r="I3" s="5"/>
      <c r="J3" s="5"/>
    </row>
    <row r="4" spans="1:7" ht="12.75" customHeight="1" thickTop="1">
      <c r="A4" s="316" t="s">
        <v>25</v>
      </c>
      <c r="B4" s="159" t="s">
        <v>106</v>
      </c>
      <c r="C4" s="160">
        <f>+'prin paises exp e imp'!B4</f>
        <v>2011</v>
      </c>
      <c r="D4" s="321" t="str">
        <f>+'prin paises exp e imp'!C4</f>
        <v>enero - agosto</v>
      </c>
      <c r="E4" s="321"/>
      <c r="F4" s="161" t="s">
        <v>172</v>
      </c>
      <c r="G4" s="161" t="s">
        <v>163</v>
      </c>
    </row>
    <row r="5" spans="1:19" ht="12.75" customHeight="1" thickBot="1">
      <c r="A5" s="320"/>
      <c r="B5" s="61" t="s">
        <v>32</v>
      </c>
      <c r="C5" s="163" t="s">
        <v>162</v>
      </c>
      <c r="D5" s="162">
        <f>+balanza!C6</f>
        <v>2011</v>
      </c>
      <c r="E5" s="162">
        <f>+balanza!D6</f>
        <v>2012</v>
      </c>
      <c r="F5" s="163" t="str">
        <f>+'prin paises exp e imp'!E5</f>
        <v> 2012-2011</v>
      </c>
      <c r="G5" s="163">
        <f>+'prin paises exp e imp'!F5</f>
        <v>2012</v>
      </c>
      <c r="O5" s="6"/>
      <c r="P5" s="6"/>
      <c r="R5" s="6"/>
      <c r="S5" s="6"/>
    </row>
    <row r="6" spans="3:20" ht="12" thickTop="1">
      <c r="C6" s="6"/>
      <c r="D6" s="6"/>
      <c r="E6" s="6"/>
      <c r="F6" s="6"/>
      <c r="G6" s="6"/>
      <c r="Q6" s="6"/>
      <c r="T6" s="6"/>
    </row>
    <row r="7" spans="1:20" ht="12.75" customHeight="1">
      <c r="A7" s="10" t="s">
        <v>496</v>
      </c>
      <c r="B7" s="7" t="s">
        <v>507</v>
      </c>
      <c r="C7" s="6">
        <v>1430102</v>
      </c>
      <c r="D7" s="6">
        <v>1376308</v>
      </c>
      <c r="E7" s="6">
        <v>1168279</v>
      </c>
      <c r="F7" s="4">
        <f aca="true" t="shared" si="0" ref="F7:F23">+(E7-D7)/D7</f>
        <v>-0.15115003327743498</v>
      </c>
      <c r="G7" s="8">
        <f aca="true" t="shared" si="1" ref="G7:G23">+E7/$E$23</f>
        <v>0.11622946933125416</v>
      </c>
      <c r="N7" s="6"/>
      <c r="O7" s="6"/>
      <c r="Q7" s="6"/>
      <c r="R7" s="6"/>
      <c r="T7" s="6"/>
    </row>
    <row r="8" spans="1:20" ht="12.75" customHeight="1">
      <c r="A8" s="10" t="s">
        <v>115</v>
      </c>
      <c r="B8" s="7">
        <v>22042110</v>
      </c>
      <c r="C8" s="6">
        <v>1321552</v>
      </c>
      <c r="D8" s="6">
        <v>833617</v>
      </c>
      <c r="E8" s="6">
        <v>865699</v>
      </c>
      <c r="F8" s="4">
        <f t="shared" si="0"/>
        <v>0.03848529960401479</v>
      </c>
      <c r="G8" s="8">
        <f t="shared" si="1"/>
        <v>0.08612646069183594</v>
      </c>
      <c r="O8" s="279"/>
      <c r="P8" s="279"/>
      <c r="Q8" s="279"/>
      <c r="R8" s="280"/>
      <c r="S8" s="280"/>
      <c r="T8" s="280"/>
    </row>
    <row r="9" spans="1:7" ht="12.75" customHeight="1">
      <c r="A9" s="10" t="s">
        <v>497</v>
      </c>
      <c r="B9" s="7">
        <v>47032100</v>
      </c>
      <c r="C9" s="6">
        <v>1358993</v>
      </c>
      <c r="D9" s="6">
        <v>980603</v>
      </c>
      <c r="E9" s="6">
        <v>799274</v>
      </c>
      <c r="F9" s="4">
        <f t="shared" si="0"/>
        <v>-0.1849158120054701</v>
      </c>
      <c r="G9" s="8">
        <f t="shared" si="1"/>
        <v>0.07951798574678552</v>
      </c>
    </row>
    <row r="10" spans="1:7" ht="11.25">
      <c r="A10" s="10" t="s">
        <v>498</v>
      </c>
      <c r="B10" s="7">
        <v>47032900</v>
      </c>
      <c r="C10" s="6">
        <v>1179996</v>
      </c>
      <c r="D10" s="6">
        <v>832969</v>
      </c>
      <c r="E10" s="6">
        <v>774098</v>
      </c>
      <c r="F10" s="4">
        <f t="shared" si="0"/>
        <v>-0.07067609959074107</v>
      </c>
      <c r="G10" s="4">
        <f t="shared" si="1"/>
        <v>0.07701328171642663</v>
      </c>
    </row>
    <row r="11" spans="1:7" ht="12" customHeight="1">
      <c r="A11" s="10" t="s">
        <v>499</v>
      </c>
      <c r="B11" s="7" t="s">
        <v>508</v>
      </c>
      <c r="C11" s="6">
        <v>667208</v>
      </c>
      <c r="D11" s="6">
        <v>616161</v>
      </c>
      <c r="E11" s="6">
        <v>557396</v>
      </c>
      <c r="F11" s="4">
        <f t="shared" si="0"/>
        <v>-0.09537280029083307</v>
      </c>
      <c r="G11" s="8">
        <f t="shared" si="1"/>
        <v>0.055454083559974755</v>
      </c>
    </row>
    <row r="12" spans="1:7" ht="11.25">
      <c r="A12" s="21" t="s">
        <v>399</v>
      </c>
      <c r="B12" s="7">
        <v>44071012</v>
      </c>
      <c r="C12" s="6">
        <v>458165</v>
      </c>
      <c r="D12" s="6">
        <v>302293</v>
      </c>
      <c r="E12" s="6">
        <v>316880</v>
      </c>
      <c r="F12" s="4">
        <f t="shared" si="0"/>
        <v>0.04825450804352069</v>
      </c>
      <c r="G12" s="8">
        <f t="shared" si="1"/>
        <v>0.03152568371227063</v>
      </c>
    </row>
    <row r="13" spans="1:7" ht="12.75" customHeight="1">
      <c r="A13" s="10" t="s">
        <v>500</v>
      </c>
      <c r="B13" s="7" t="s">
        <v>509</v>
      </c>
      <c r="C13" s="6">
        <v>388794</v>
      </c>
      <c r="D13" s="6">
        <v>295547</v>
      </c>
      <c r="E13" s="6">
        <v>273380</v>
      </c>
      <c r="F13" s="4">
        <f t="shared" si="0"/>
        <v>-0.07500329896767688</v>
      </c>
      <c r="G13" s="8">
        <f t="shared" si="1"/>
        <v>0.027197965833314016</v>
      </c>
    </row>
    <row r="14" spans="1:20" ht="12.75" customHeight="1">
      <c r="A14" s="10" t="s">
        <v>501</v>
      </c>
      <c r="B14" s="7">
        <v>44012200</v>
      </c>
      <c r="C14" s="6">
        <v>410659</v>
      </c>
      <c r="D14" s="6">
        <v>276401</v>
      </c>
      <c r="E14" s="6">
        <v>266189</v>
      </c>
      <c r="F14" s="4">
        <f>+(E14-D14)/D14</f>
        <v>-0.036946320744136237</v>
      </c>
      <c r="G14" s="8">
        <f t="shared" si="1"/>
        <v>0.026482549298427187</v>
      </c>
      <c r="S14" s="17"/>
      <c r="T14" s="146"/>
    </row>
    <row r="15" spans="1:7" ht="12.75" customHeight="1">
      <c r="A15" s="10" t="s">
        <v>502</v>
      </c>
      <c r="B15" s="7" t="s">
        <v>510</v>
      </c>
      <c r="C15" s="6">
        <v>365300</v>
      </c>
      <c r="D15" s="6">
        <v>239714</v>
      </c>
      <c r="E15" s="6">
        <v>260818</v>
      </c>
      <c r="F15" s="4">
        <f>+(E15-D15)/D15</f>
        <v>0.08803824557597804</v>
      </c>
      <c r="G15" s="8">
        <f t="shared" si="1"/>
        <v>0.02594820050008521</v>
      </c>
    </row>
    <row r="16" spans="1:19" ht="11.25">
      <c r="A16" s="10" t="s">
        <v>503</v>
      </c>
      <c r="B16" s="7">
        <v>10051000</v>
      </c>
      <c r="C16" s="6">
        <v>166164</v>
      </c>
      <c r="D16" s="6">
        <v>160232</v>
      </c>
      <c r="E16" s="6">
        <v>229231</v>
      </c>
      <c r="F16" s="4">
        <f>+(E16-D16)/D16</f>
        <v>0.4306193519396875</v>
      </c>
      <c r="G16" s="8">
        <f t="shared" si="1"/>
        <v>0.022805680393358715</v>
      </c>
      <c r="S16" s="6"/>
    </row>
    <row r="17" spans="1:20" ht="12.75" customHeight="1">
      <c r="A17" s="10" t="s">
        <v>504</v>
      </c>
      <c r="B17" s="7" t="s">
        <v>511</v>
      </c>
      <c r="C17" s="6">
        <v>345100.178</v>
      </c>
      <c r="D17" s="6">
        <v>193311.117</v>
      </c>
      <c r="E17" s="6">
        <v>216845.051</v>
      </c>
      <c r="F17" s="4">
        <f t="shared" si="0"/>
        <v>0.12174123436470552</v>
      </c>
      <c r="G17" s="8">
        <f t="shared" si="1"/>
        <v>0.021573429981056536</v>
      </c>
      <c r="T17" s="6"/>
    </row>
    <row r="18" spans="1:20" ht="12.75" customHeight="1">
      <c r="A18" s="10" t="s">
        <v>116</v>
      </c>
      <c r="B18" s="7">
        <v>22042990</v>
      </c>
      <c r="C18" s="6">
        <v>245242</v>
      </c>
      <c r="D18" s="6">
        <v>136623</v>
      </c>
      <c r="E18" s="6">
        <v>196142</v>
      </c>
      <c r="F18" s="4">
        <f t="shared" si="0"/>
        <v>0.4356440716424028</v>
      </c>
      <c r="G18" s="8">
        <f t="shared" si="1"/>
        <v>0.01951372966009905</v>
      </c>
      <c r="T18" s="6"/>
    </row>
    <row r="19" spans="1:20" ht="12.75" customHeight="1">
      <c r="A19" s="10" t="s">
        <v>505</v>
      </c>
      <c r="B19" s="7">
        <v>44123910</v>
      </c>
      <c r="C19" s="6">
        <v>413421</v>
      </c>
      <c r="D19" s="6">
        <v>281884</v>
      </c>
      <c r="E19" s="6">
        <v>189295</v>
      </c>
      <c r="F19" s="4">
        <f t="shared" si="0"/>
        <v>-0.3284649004555065</v>
      </c>
      <c r="G19" s="8">
        <f t="shared" si="1"/>
        <v>0.018832536917174545</v>
      </c>
      <c r="N19" s="6"/>
      <c r="O19" s="6"/>
      <c r="Q19" s="6"/>
      <c r="R19" s="6"/>
      <c r="T19" s="6"/>
    </row>
    <row r="20" spans="1:20" ht="12.75" customHeight="1">
      <c r="A20" s="21" t="s">
        <v>489</v>
      </c>
      <c r="B20" s="278" t="s">
        <v>512</v>
      </c>
      <c r="C20" s="6">
        <v>172137.004</v>
      </c>
      <c r="D20" s="6">
        <v>153254.364</v>
      </c>
      <c r="E20" s="6">
        <v>156626.994</v>
      </c>
      <c r="F20" s="4">
        <f t="shared" si="0"/>
        <v>0.022006746900858267</v>
      </c>
      <c r="G20" s="8">
        <f t="shared" si="1"/>
        <v>0.015582469937035187</v>
      </c>
      <c r="Q20" s="6"/>
      <c r="T20" s="6"/>
    </row>
    <row r="21" spans="1:20" ht="12.75" customHeight="1">
      <c r="A21" s="10" t="s">
        <v>506</v>
      </c>
      <c r="B21" s="7">
        <v>44091020</v>
      </c>
      <c r="C21" s="6">
        <v>197332</v>
      </c>
      <c r="D21" s="6">
        <v>130239</v>
      </c>
      <c r="E21" s="6">
        <v>150440</v>
      </c>
      <c r="F21" s="4">
        <f t="shared" si="0"/>
        <v>0.15510714916422885</v>
      </c>
      <c r="G21" s="8">
        <f t="shared" si="1"/>
        <v>0.014966939717476629</v>
      </c>
      <c r="O21" s="279"/>
      <c r="P21" s="279"/>
      <c r="Q21" s="279"/>
      <c r="R21" s="280"/>
      <c r="S21" s="280"/>
      <c r="T21" s="280"/>
    </row>
    <row r="22" spans="1:7" ht="12.75" customHeight="1">
      <c r="A22" s="10" t="s">
        <v>24</v>
      </c>
      <c r="B22" s="10"/>
      <c r="C22" s="6">
        <v>5387020.818</v>
      </c>
      <c r="D22" s="6">
        <v>3703293.5190000003</v>
      </c>
      <c r="E22" s="6">
        <v>3630893.955</v>
      </c>
      <c r="F22" s="4">
        <f t="shared" si="0"/>
        <v>-0.019550047445213117</v>
      </c>
      <c r="G22" s="8">
        <f t="shared" si="1"/>
        <v>0.36122953300342525</v>
      </c>
    </row>
    <row r="23" spans="1:7" ht="12.75" customHeight="1">
      <c r="A23" s="10" t="s">
        <v>22</v>
      </c>
      <c r="B23" s="10"/>
      <c r="C23" s="6">
        <f>+balanza!B8</f>
        <v>14507186</v>
      </c>
      <c r="D23" s="6">
        <f>+balanza!C8</f>
        <v>10512450</v>
      </c>
      <c r="E23" s="6">
        <f>+balanza!D8</f>
        <v>10051487</v>
      </c>
      <c r="F23" s="4">
        <f t="shared" si="0"/>
        <v>-0.043849245418527555</v>
      </c>
      <c r="G23" s="8">
        <f t="shared" si="1"/>
        <v>1</v>
      </c>
    </row>
    <row r="24" spans="1:7" ht="12" thickBot="1">
      <c r="A24" s="155"/>
      <c r="B24" s="155"/>
      <c r="C24" s="156"/>
      <c r="D24" s="156"/>
      <c r="E24" s="156"/>
      <c r="F24" s="155"/>
      <c r="G24" s="155"/>
    </row>
    <row r="25" spans="1:7" ht="33.75" customHeight="1" thickTop="1">
      <c r="A25" s="315" t="s">
        <v>373</v>
      </c>
      <c r="B25" s="315"/>
      <c r="C25" s="315"/>
      <c r="D25" s="315"/>
      <c r="E25" s="315"/>
      <c r="F25" s="315"/>
      <c r="G25" s="315"/>
    </row>
    <row r="50" spans="1:7" ht="15.75" customHeight="1">
      <c r="A50" s="313" t="s">
        <v>181</v>
      </c>
      <c r="B50" s="313"/>
      <c r="C50" s="313"/>
      <c r="D50" s="313"/>
      <c r="E50" s="313"/>
      <c r="F50" s="313"/>
      <c r="G50" s="313"/>
    </row>
    <row r="51" spans="1:7" ht="15.75" customHeight="1">
      <c r="A51" s="314" t="s">
        <v>179</v>
      </c>
      <c r="B51" s="314"/>
      <c r="C51" s="314"/>
      <c r="D51" s="314"/>
      <c r="E51" s="314"/>
      <c r="F51" s="314"/>
      <c r="G51" s="314"/>
    </row>
    <row r="52" spans="1:7" ht="15.75" customHeight="1" thickBot="1">
      <c r="A52" s="314" t="s">
        <v>307</v>
      </c>
      <c r="B52" s="314"/>
      <c r="C52" s="314"/>
      <c r="D52" s="314"/>
      <c r="E52" s="314"/>
      <c r="F52" s="314"/>
      <c r="G52" s="314"/>
    </row>
    <row r="53" spans="1:20" ht="12.75" customHeight="1" thickTop="1">
      <c r="A53" s="316" t="s">
        <v>25</v>
      </c>
      <c r="B53" s="159" t="s">
        <v>106</v>
      </c>
      <c r="C53" s="160">
        <f>+C4</f>
        <v>2011</v>
      </c>
      <c r="D53" s="321" t="str">
        <f>+D4</f>
        <v>enero - agosto</v>
      </c>
      <c r="E53" s="321"/>
      <c r="F53" s="161" t="s">
        <v>172</v>
      </c>
      <c r="G53" s="161" t="s">
        <v>163</v>
      </c>
      <c r="Q53" s="6"/>
      <c r="T53" s="6"/>
    </row>
    <row r="54" spans="1:20" ht="12.75" customHeight="1" thickBot="1">
      <c r="A54" s="320"/>
      <c r="B54" s="61" t="s">
        <v>32</v>
      </c>
      <c r="C54" s="163" t="s">
        <v>162</v>
      </c>
      <c r="D54" s="162">
        <f>+balanza!C6</f>
        <v>2011</v>
      </c>
      <c r="E54" s="162">
        <f>+E5</f>
        <v>2012</v>
      </c>
      <c r="F54" s="163" t="str">
        <f>+F5</f>
        <v> 2012-2011</v>
      </c>
      <c r="G54" s="163">
        <f>+G5</f>
        <v>2012</v>
      </c>
      <c r="O54" s="6"/>
      <c r="P54" s="6"/>
      <c r="Q54" s="6"/>
      <c r="R54" s="6"/>
      <c r="S54" s="6"/>
      <c r="T54" s="6"/>
    </row>
    <row r="55" spans="3:20" ht="12" thickTop="1">
      <c r="C55" s="6"/>
      <c r="D55" s="6"/>
      <c r="E55" s="6"/>
      <c r="F55" s="6"/>
      <c r="G55" s="6"/>
      <c r="Q55" s="6"/>
      <c r="R55" s="6"/>
      <c r="T55" s="6"/>
    </row>
    <row r="56" spans="1:20" ht="12.75" customHeight="1">
      <c r="A56" s="5" t="s">
        <v>490</v>
      </c>
      <c r="B56" s="11" t="s">
        <v>514</v>
      </c>
      <c r="C56" s="6">
        <v>752536</v>
      </c>
      <c r="D56" s="6">
        <v>454155</v>
      </c>
      <c r="E56" s="6">
        <v>479741</v>
      </c>
      <c r="F56" s="4">
        <f aca="true" t="shared" si="2" ref="F56:F72">+(E56-D56)/D56</f>
        <v>0.0563375939932402</v>
      </c>
      <c r="G56" s="12">
        <f aca="true" t="shared" si="3" ref="G56:G72">+E56/$E$72</f>
        <v>0.13706580253354353</v>
      </c>
      <c r="Q56" s="6"/>
      <c r="T56" s="6"/>
    </row>
    <row r="57" spans="1:20" ht="12.75" customHeight="1">
      <c r="A57" s="5" t="s">
        <v>491</v>
      </c>
      <c r="B57" s="7">
        <v>15179000</v>
      </c>
      <c r="C57" s="6">
        <v>362075</v>
      </c>
      <c r="D57" s="6">
        <v>240483</v>
      </c>
      <c r="E57" s="6">
        <v>248413</v>
      </c>
      <c r="F57" s="4">
        <f t="shared" si="2"/>
        <v>0.03297530386763305</v>
      </c>
      <c r="G57" s="12">
        <f t="shared" si="3"/>
        <v>0.070973561160637</v>
      </c>
      <c r="O57" s="6"/>
      <c r="P57" s="6"/>
      <c r="Q57" s="6"/>
      <c r="R57" s="6"/>
      <c r="S57" s="6"/>
      <c r="T57" s="6"/>
    </row>
    <row r="58" spans="1:20" ht="12.75" customHeight="1">
      <c r="A58" s="5" t="s">
        <v>476</v>
      </c>
      <c r="B58" s="7">
        <v>23099090</v>
      </c>
      <c r="C58" s="6">
        <v>273085</v>
      </c>
      <c r="D58" s="6">
        <v>175931</v>
      </c>
      <c r="E58" s="6">
        <v>228686</v>
      </c>
      <c r="F58" s="4">
        <f t="shared" si="2"/>
        <v>0.29986187766794936</v>
      </c>
      <c r="G58" s="12">
        <f t="shared" si="3"/>
        <v>0.06533740105220512</v>
      </c>
      <c r="Q58" s="6"/>
      <c r="R58" s="279"/>
      <c r="S58" s="279"/>
      <c r="T58" s="279"/>
    </row>
    <row r="59" spans="1:20" ht="12.75" customHeight="1">
      <c r="A59" s="5" t="s">
        <v>492</v>
      </c>
      <c r="B59" s="7">
        <v>17019900</v>
      </c>
      <c r="C59" s="6">
        <v>364465</v>
      </c>
      <c r="D59" s="6">
        <v>290203</v>
      </c>
      <c r="E59" s="6">
        <v>190412</v>
      </c>
      <c r="F59" s="4">
        <f t="shared" si="2"/>
        <v>-0.3438661902185711</v>
      </c>
      <c r="G59" s="12">
        <f t="shared" si="3"/>
        <v>0.05440221617918229</v>
      </c>
      <c r="Q59" s="6"/>
      <c r="T59" s="6"/>
    </row>
    <row r="60" spans="1:20" ht="12.75" customHeight="1">
      <c r="A60" s="5" t="s">
        <v>493</v>
      </c>
      <c r="B60" s="7">
        <v>23040000</v>
      </c>
      <c r="C60" s="6">
        <v>253906</v>
      </c>
      <c r="D60" s="6">
        <v>168051</v>
      </c>
      <c r="E60" s="6">
        <v>178806</v>
      </c>
      <c r="F60" s="4">
        <f t="shared" si="2"/>
        <v>0.06399842904832462</v>
      </c>
      <c r="G60" s="12">
        <f t="shared" si="3"/>
        <v>0.051086290076964</v>
      </c>
      <c r="Q60" s="6"/>
      <c r="T60" s="6"/>
    </row>
    <row r="61" spans="1:20" ht="12.75" customHeight="1">
      <c r="A61" s="5" t="s">
        <v>468</v>
      </c>
      <c r="B61" s="7">
        <v>10059020</v>
      </c>
      <c r="C61" s="6">
        <v>212640.214</v>
      </c>
      <c r="D61" s="6">
        <v>82236.869</v>
      </c>
      <c r="E61" s="6">
        <v>144029.959</v>
      </c>
      <c r="F61" s="4">
        <f t="shared" si="2"/>
        <v>0.7514037286609245</v>
      </c>
      <c r="G61" s="12">
        <f t="shared" si="3"/>
        <v>0.04115049978886185</v>
      </c>
      <c r="Q61" s="6"/>
      <c r="T61" s="6"/>
    </row>
    <row r="62" spans="1:20" ht="12.75" customHeight="1">
      <c r="A62" s="5" t="s">
        <v>513</v>
      </c>
      <c r="B62" s="7">
        <v>10019942</v>
      </c>
      <c r="C62" s="6">
        <v>214829.205</v>
      </c>
      <c r="D62" s="6">
        <v>88947.398</v>
      </c>
      <c r="E62" s="6">
        <v>180141.277</v>
      </c>
      <c r="F62" s="4">
        <f t="shared" si="2"/>
        <v>1.025256286867436</v>
      </c>
      <c r="G62" s="12">
        <f t="shared" si="3"/>
        <v>0.05146778928926727</v>
      </c>
      <c r="Q62" s="6"/>
      <c r="T62" s="6"/>
    </row>
    <row r="63" spans="1:20" ht="12.75" customHeight="1">
      <c r="A63" s="5" t="s">
        <v>469</v>
      </c>
      <c r="B63" s="9">
        <v>10079010</v>
      </c>
      <c r="C63" s="6">
        <v>161294.482</v>
      </c>
      <c r="D63" s="6">
        <v>103161.145</v>
      </c>
      <c r="E63" s="6">
        <v>81869.202</v>
      </c>
      <c r="F63" s="4">
        <f t="shared" si="2"/>
        <v>-0.20639498524371747</v>
      </c>
      <c r="G63" s="12">
        <f t="shared" si="3"/>
        <v>0.02339067929343289</v>
      </c>
      <c r="Q63" s="6"/>
      <c r="T63" s="6"/>
    </row>
    <row r="64" spans="1:20" ht="12.75" customHeight="1">
      <c r="A64" s="5" t="s">
        <v>151</v>
      </c>
      <c r="B64" s="7">
        <v>21069090</v>
      </c>
      <c r="C64" s="6">
        <v>97817</v>
      </c>
      <c r="D64" s="6">
        <v>67273</v>
      </c>
      <c r="E64" s="6">
        <v>67886</v>
      </c>
      <c r="F64" s="4">
        <f t="shared" si="2"/>
        <v>0.009112125221113968</v>
      </c>
      <c r="G64" s="12">
        <f t="shared" si="3"/>
        <v>0.019395567755918584</v>
      </c>
      <c r="Q64" s="6"/>
      <c r="T64" s="6"/>
    </row>
    <row r="65" spans="1:20" ht="12.75" customHeight="1">
      <c r="A65" s="5" t="s">
        <v>378</v>
      </c>
      <c r="B65" s="7">
        <v>22030000</v>
      </c>
      <c r="C65" s="6">
        <v>65298</v>
      </c>
      <c r="D65" s="6">
        <v>33483</v>
      </c>
      <c r="E65" s="6">
        <v>54584</v>
      </c>
      <c r="F65" s="4">
        <f t="shared" si="2"/>
        <v>0.6302004002030881</v>
      </c>
      <c r="G65" s="12">
        <f t="shared" si="3"/>
        <v>0.01559508102390861</v>
      </c>
      <c r="Q65" s="6"/>
      <c r="T65" s="6"/>
    </row>
    <row r="66" spans="1:20" ht="12.75" customHeight="1">
      <c r="A66" s="5" t="s">
        <v>494</v>
      </c>
      <c r="B66" s="7" t="s">
        <v>515</v>
      </c>
      <c r="C66" s="6">
        <v>84964</v>
      </c>
      <c r="D66" s="6">
        <v>53273</v>
      </c>
      <c r="E66" s="6">
        <v>54583</v>
      </c>
      <c r="F66" s="4">
        <f t="shared" si="2"/>
        <v>0.024590317797007866</v>
      </c>
      <c r="G66" s="12">
        <f t="shared" si="3"/>
        <v>0.0155947953159901</v>
      </c>
      <c r="Q66" s="6"/>
      <c r="T66" s="6"/>
    </row>
    <row r="67" spans="1:7" ht="12.75" customHeight="1">
      <c r="A67" s="5" t="s">
        <v>477</v>
      </c>
      <c r="B67" s="7">
        <v>23011000</v>
      </c>
      <c r="C67" s="6">
        <v>44589</v>
      </c>
      <c r="D67" s="6">
        <v>24500</v>
      </c>
      <c r="E67" s="6">
        <v>53137</v>
      </c>
      <c r="F67" s="4">
        <f t="shared" si="2"/>
        <v>1.1688571428571428</v>
      </c>
      <c r="G67" s="12">
        <f t="shared" si="3"/>
        <v>0.015181661665825732</v>
      </c>
    </row>
    <row r="68" spans="1:19" ht="12.75" customHeight="1">
      <c r="A68" s="5" t="s">
        <v>459</v>
      </c>
      <c r="B68" s="7">
        <v>23031000</v>
      </c>
      <c r="C68" s="6">
        <v>64920</v>
      </c>
      <c r="D68" s="6">
        <v>42159</v>
      </c>
      <c r="E68" s="6">
        <v>52637</v>
      </c>
      <c r="F68" s="4">
        <f t="shared" si="2"/>
        <v>0.24853530681467778</v>
      </c>
      <c r="G68" s="12">
        <f t="shared" si="3"/>
        <v>0.01503880770657111</v>
      </c>
      <c r="O68" s="6"/>
      <c r="P68" s="6"/>
      <c r="R68" s="6"/>
      <c r="S68" s="6"/>
    </row>
    <row r="69" spans="1:20" ht="12.75" customHeight="1">
      <c r="A69" s="5" t="s">
        <v>495</v>
      </c>
      <c r="B69" s="7">
        <v>15141100</v>
      </c>
      <c r="C69" s="6">
        <v>53945</v>
      </c>
      <c r="D69" s="6">
        <v>41172</v>
      </c>
      <c r="E69" s="6">
        <v>48157</v>
      </c>
      <c r="F69" s="4">
        <f t="shared" si="2"/>
        <v>0.1696541338773924</v>
      </c>
      <c r="G69" s="12">
        <f t="shared" si="3"/>
        <v>0.013758836231649694</v>
      </c>
      <c r="Q69" s="6"/>
      <c r="T69" s="6"/>
    </row>
    <row r="70" spans="1:20" ht="12.75" customHeight="1">
      <c r="A70" s="5" t="s">
        <v>398</v>
      </c>
      <c r="B70" s="7">
        <v>11042300</v>
      </c>
      <c r="C70" s="6">
        <v>84348</v>
      </c>
      <c r="D70" s="6">
        <v>36946</v>
      </c>
      <c r="E70" s="6">
        <v>40917</v>
      </c>
      <c r="F70" s="4">
        <f t="shared" si="2"/>
        <v>0.10748118876197695</v>
      </c>
      <c r="G70" s="12">
        <f t="shared" si="3"/>
        <v>0.011690310901642763</v>
      </c>
      <c r="Q70" s="6"/>
      <c r="T70" s="6"/>
    </row>
    <row r="71" spans="1:20" ht="12.75" customHeight="1">
      <c r="A71" s="5" t="s">
        <v>24</v>
      </c>
      <c r="B71" s="10"/>
      <c r="C71" s="6">
        <v>1910538.099</v>
      </c>
      <c r="D71" s="6">
        <v>1279496.588</v>
      </c>
      <c r="E71" s="6">
        <v>1396078.562</v>
      </c>
      <c r="F71" s="4">
        <f t="shared" si="2"/>
        <v>0.09111550206025242</v>
      </c>
      <c r="G71" s="12">
        <f t="shared" si="3"/>
        <v>0.39887070002439945</v>
      </c>
      <c r="Q71" s="6"/>
      <c r="T71" s="6"/>
    </row>
    <row r="72" spans="1:7" ht="12.75" customHeight="1">
      <c r="A72" s="10" t="s">
        <v>22</v>
      </c>
      <c r="B72" s="10"/>
      <c r="C72" s="6">
        <f>+balanza!B13</f>
        <v>5001250</v>
      </c>
      <c r="D72" s="6">
        <f>+balanza!C13</f>
        <v>3181471</v>
      </c>
      <c r="E72" s="6">
        <f>+balanza!D13</f>
        <v>3500078</v>
      </c>
      <c r="F72" s="4">
        <f t="shared" si="2"/>
        <v>0.10014455577309993</v>
      </c>
      <c r="G72" s="12">
        <f t="shared" si="3"/>
        <v>1</v>
      </c>
    </row>
    <row r="73" spans="1:7" ht="12" thickBot="1">
      <c r="A73" s="164"/>
      <c r="B73" s="164"/>
      <c r="C73" s="165"/>
      <c r="D73" s="165"/>
      <c r="E73" s="165"/>
      <c r="F73" s="164"/>
      <c r="G73" s="164"/>
    </row>
    <row r="74" spans="1:7" ht="12.75" customHeight="1" thickTop="1">
      <c r="A74" s="315" t="s">
        <v>374</v>
      </c>
      <c r="B74" s="315"/>
      <c r="C74" s="315"/>
      <c r="D74" s="315"/>
      <c r="E74" s="315"/>
      <c r="F74" s="315"/>
      <c r="G74" s="315"/>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1" customFormat="1" ht="19.5" customHeight="1">
      <c r="A1" s="322" t="s">
        <v>322</v>
      </c>
      <c r="B1" s="322"/>
      <c r="C1" s="322"/>
      <c r="D1" s="322"/>
      <c r="E1" s="322"/>
      <c r="F1" s="322"/>
      <c r="G1" s="322"/>
      <c r="H1" s="322"/>
      <c r="I1" s="322"/>
      <c r="J1" s="322"/>
      <c r="K1" s="322"/>
      <c r="L1" s="121"/>
      <c r="M1" s="121"/>
      <c r="N1" s="121"/>
      <c r="O1" s="121"/>
    </row>
    <row r="2" spans="1:15" s="21" customFormat="1" ht="19.5" customHeight="1">
      <c r="A2" s="323" t="s">
        <v>332</v>
      </c>
      <c r="B2" s="323"/>
      <c r="C2" s="323"/>
      <c r="D2" s="323"/>
      <c r="E2" s="323"/>
      <c r="F2" s="323"/>
      <c r="G2" s="323"/>
      <c r="H2" s="323"/>
      <c r="I2" s="323"/>
      <c r="J2" s="323"/>
      <c r="K2" s="323"/>
      <c r="L2" s="123"/>
      <c r="M2" s="123"/>
      <c r="N2" s="123"/>
      <c r="O2" s="123"/>
    </row>
    <row r="3" spans="1:15" s="27" customFormat="1" ht="11.25">
      <c r="A3" s="24"/>
      <c r="B3" s="324" t="s">
        <v>334</v>
      </c>
      <c r="C3" s="324"/>
      <c r="D3" s="324"/>
      <c r="E3" s="324"/>
      <c r="F3" s="187"/>
      <c r="G3" s="324" t="s">
        <v>333</v>
      </c>
      <c r="H3" s="324"/>
      <c r="I3" s="324"/>
      <c r="J3" s="324"/>
      <c r="K3" s="324"/>
      <c r="L3" s="137"/>
      <c r="M3" s="137"/>
      <c r="N3" s="137"/>
      <c r="O3" s="137"/>
    </row>
    <row r="4" spans="1:15" s="27" customFormat="1" ht="11.25">
      <c r="A4" s="24" t="s">
        <v>338</v>
      </c>
      <c r="B4" s="188">
        <v>2011</v>
      </c>
      <c r="C4" s="325" t="str">
        <f>+balanza!C5</f>
        <v>enero - agosto</v>
      </c>
      <c r="D4" s="325"/>
      <c r="E4" s="325"/>
      <c r="F4" s="187"/>
      <c r="G4" s="188">
        <f>+B4</f>
        <v>2011</v>
      </c>
      <c r="H4" s="325" t="str">
        <f>+C4</f>
        <v>enero - agosto</v>
      </c>
      <c r="I4" s="325"/>
      <c r="J4" s="325"/>
      <c r="K4" s="325"/>
      <c r="L4" s="137"/>
      <c r="M4" s="137"/>
      <c r="N4" s="137"/>
      <c r="O4" s="137"/>
    </row>
    <row r="5" spans="1:11" s="27" customFormat="1" ht="11.25">
      <c r="A5" s="190"/>
      <c r="B5" s="190"/>
      <c r="C5" s="191">
        <v>2011</v>
      </c>
      <c r="D5" s="191">
        <v>2012</v>
      </c>
      <c r="E5" s="192" t="s">
        <v>402</v>
      </c>
      <c r="F5" s="193"/>
      <c r="G5" s="190"/>
      <c r="H5" s="191">
        <f>+C5</f>
        <v>2011</v>
      </c>
      <c r="I5" s="191">
        <f>+D5</f>
        <v>2012</v>
      </c>
      <c r="J5" s="192" t="str">
        <f>+productos!J5</f>
        <v>Var % 12/11</v>
      </c>
      <c r="K5" s="192" t="s">
        <v>435</v>
      </c>
    </row>
    <row r="7" spans="1:10" ht="12.75">
      <c r="A7" s="24" t="s">
        <v>321</v>
      </c>
      <c r="B7" s="195"/>
      <c r="C7" s="195"/>
      <c r="D7" s="195"/>
      <c r="E7" s="196"/>
      <c r="F7" s="2"/>
      <c r="G7" s="195">
        <f>+balanza!B8</f>
        <v>14507186</v>
      </c>
      <c r="H7" s="195">
        <f>+balanza!C8</f>
        <v>10512450</v>
      </c>
      <c r="I7" s="195">
        <f>+balanza!D8</f>
        <v>10051487</v>
      </c>
      <c r="J7" s="197">
        <f>+I7/H7-1</f>
        <v>-0.04384924541852753</v>
      </c>
    </row>
    <row r="9" spans="1:11" s="170" customFormat="1" ht="11.25">
      <c r="A9" s="16" t="s">
        <v>360</v>
      </c>
      <c r="B9" s="181">
        <f>+productos!B11</f>
        <v>2620925.0360000003</v>
      </c>
      <c r="C9" s="181">
        <f>+productos!C11</f>
        <v>2324267.3070000005</v>
      </c>
      <c r="D9" s="181">
        <f>+productos!D11</f>
        <v>2295511.905</v>
      </c>
      <c r="E9" s="184">
        <f>+D9/C9-1</f>
        <v>-0.012371813652155228</v>
      </c>
      <c r="G9" s="181">
        <f>+productos!G11</f>
        <v>4068352.9060000004</v>
      </c>
      <c r="H9" s="181">
        <f>+productos!H11</f>
        <v>3406561.591</v>
      </c>
      <c r="I9" s="181">
        <f>+productos!I11</f>
        <v>3075605.706</v>
      </c>
      <c r="J9" s="185">
        <f aca="true" t="shared" si="0" ref="J9:J22">+I9/H9-1</f>
        <v>-0.09715247358931434</v>
      </c>
      <c r="K9" s="185">
        <f aca="true" t="shared" si="1" ref="K9:K22">+I9/$I$7</f>
        <v>0.305985144884533</v>
      </c>
    </row>
    <row r="10" spans="1:17" s="170" customFormat="1" ht="11.25">
      <c r="A10" s="17" t="s">
        <v>81</v>
      </c>
      <c r="B10" s="181">
        <f>+productos!B299</f>
        <v>4024910.244</v>
      </c>
      <c r="C10" s="146">
        <f>+productos!C299</f>
        <v>2743245.8710000003</v>
      </c>
      <c r="D10" s="146">
        <f>+productos!D299</f>
        <v>2915021.539</v>
      </c>
      <c r="E10" s="184">
        <f>+D10/C10-1</f>
        <v>0.06261767121055839</v>
      </c>
      <c r="F10" s="146"/>
      <c r="G10" s="146">
        <f>+productos!G299</f>
        <v>2789928.9650000003</v>
      </c>
      <c r="H10" s="146">
        <f>+productos!H299</f>
        <v>2004306.8110000002</v>
      </c>
      <c r="I10" s="146">
        <f>+productos!I299</f>
        <v>1722979.858</v>
      </c>
      <c r="J10" s="185">
        <f t="shared" si="0"/>
        <v>-0.1403612218728324</v>
      </c>
      <c r="K10" s="185">
        <f t="shared" si="1"/>
        <v>0.1714154192310053</v>
      </c>
      <c r="L10" s="22"/>
      <c r="M10" s="22"/>
      <c r="N10" s="22"/>
      <c r="O10" s="21"/>
      <c r="P10" s="21"/>
      <c r="Q10" s="22"/>
    </row>
    <row r="11" spans="1:11" s="170" customFormat="1" ht="11.25">
      <c r="A11" s="170" t="s">
        <v>335</v>
      </c>
      <c r="B11" s="181">
        <f>+productos!B207</f>
        <v>672409.769</v>
      </c>
      <c r="C11" s="181">
        <f>+productos!C207</f>
        <v>407316.975</v>
      </c>
      <c r="D11" s="181">
        <f>+productos!D207</f>
        <v>457516.997</v>
      </c>
      <c r="E11" s="184">
        <f>+D11/C11-1</f>
        <v>0.12324559269841373</v>
      </c>
      <c r="G11" s="181">
        <f>+productos!G207</f>
        <v>1721152.4500000002</v>
      </c>
      <c r="H11" s="181">
        <f>+productos!H207</f>
        <v>1064396.149</v>
      </c>
      <c r="I11" s="181">
        <f>+productos!I207</f>
        <v>1153986.3250000002</v>
      </c>
      <c r="J11" s="185">
        <f t="shared" si="0"/>
        <v>0.08416995503428892</v>
      </c>
      <c r="K11" s="185">
        <f t="shared" si="1"/>
        <v>0.1148075230062975</v>
      </c>
    </row>
    <row r="12" spans="1:11" s="170" customFormat="1" ht="11.25">
      <c r="A12" s="16" t="s">
        <v>314</v>
      </c>
      <c r="B12" s="181">
        <f>+productos!B55</f>
        <v>615289.465</v>
      </c>
      <c r="C12" s="181">
        <f>+productos!C55</f>
        <v>419514.3359999999</v>
      </c>
      <c r="D12" s="181">
        <f>+productos!D55</f>
        <v>420420.996</v>
      </c>
      <c r="E12" s="184">
        <f>+D12/C12-1</f>
        <v>0.0021612133893800234</v>
      </c>
      <c r="G12" s="181">
        <f>+productos!G55</f>
        <v>1210919.123</v>
      </c>
      <c r="H12" s="181">
        <f>+productos!H55</f>
        <v>822147.291</v>
      </c>
      <c r="I12" s="181">
        <f>+productos!I55</f>
        <v>861596.4900000001</v>
      </c>
      <c r="J12" s="185">
        <f t="shared" si="0"/>
        <v>0.047983128366228645</v>
      </c>
      <c r="K12" s="185">
        <f t="shared" si="1"/>
        <v>0.08571831113147738</v>
      </c>
    </row>
    <row r="13" spans="1:11" s="170" customFormat="1" ht="11.25">
      <c r="A13" s="170" t="s">
        <v>339</v>
      </c>
      <c r="B13" s="203" t="s">
        <v>145</v>
      </c>
      <c r="C13" s="203" t="s">
        <v>145</v>
      </c>
      <c r="D13" s="203" t="s">
        <v>145</v>
      </c>
      <c r="E13" s="203" t="s">
        <v>145</v>
      </c>
      <c r="G13" s="181">
        <f>+productos!G311</f>
        <v>1078397.202</v>
      </c>
      <c r="H13" s="181">
        <f>+productos!H311</f>
        <v>727875.724</v>
      </c>
      <c r="I13" s="181">
        <f>+productos!I311</f>
        <v>670773.218</v>
      </c>
      <c r="J13" s="185">
        <f t="shared" si="0"/>
        <v>-0.07845090050015191</v>
      </c>
      <c r="K13" s="185">
        <f t="shared" si="1"/>
        <v>0.06673372984514629</v>
      </c>
    </row>
    <row r="14" spans="1:11" s="170" customFormat="1" ht="11.25">
      <c r="A14" s="170" t="s">
        <v>71</v>
      </c>
      <c r="B14" s="181">
        <f>+productos!B267</f>
        <v>234073.14099999997</v>
      </c>
      <c r="C14" s="181">
        <f>+productos!C267</f>
        <v>154185.821</v>
      </c>
      <c r="D14" s="181">
        <f>+productos!D267</f>
        <v>178747.93300000002</v>
      </c>
      <c r="E14" s="184">
        <f>+D14/C14-1</f>
        <v>0.15930201519632625</v>
      </c>
      <c r="G14" s="181">
        <f>+productos!G267</f>
        <v>759101.6429999999</v>
      </c>
      <c r="H14" s="181">
        <f>+productos!H267</f>
        <v>504153.077</v>
      </c>
      <c r="I14" s="181">
        <f>+productos!I267</f>
        <v>530408.379</v>
      </c>
      <c r="J14" s="185">
        <f t="shared" si="0"/>
        <v>0.052078035814507206</v>
      </c>
      <c r="K14" s="185">
        <f t="shared" si="1"/>
        <v>0.05276914540107349</v>
      </c>
    </row>
    <row r="15" spans="1:11" s="170" customFormat="1" ht="11.25">
      <c r="A15" s="170" t="s">
        <v>317</v>
      </c>
      <c r="B15" s="181">
        <f>+productos!B110</f>
        <v>76519.68700000002</v>
      </c>
      <c r="C15" s="181">
        <f>+productos!C110</f>
        <v>71535.114</v>
      </c>
      <c r="D15" s="181">
        <f>+productos!D110</f>
        <v>101592.93899999998</v>
      </c>
      <c r="E15" s="184">
        <f>+D15/C15-1</f>
        <v>0.42018280700580113</v>
      </c>
      <c r="G15" s="181">
        <f>+productos!G110</f>
        <v>425694.24700000003</v>
      </c>
      <c r="H15" s="181">
        <f>+productos!H110</f>
        <v>364074.35900000005</v>
      </c>
      <c r="I15" s="181">
        <f>+productos!I110</f>
        <v>440612.10699999996</v>
      </c>
      <c r="J15" s="185">
        <f>+I15/H15-1</f>
        <v>0.2102255929536634</v>
      </c>
      <c r="K15" s="185">
        <f>+I15/$I$7</f>
        <v>0.04383551478502633</v>
      </c>
    </row>
    <row r="16" spans="1:11" s="170" customFormat="1" ht="11.25">
      <c r="A16" s="170" t="s">
        <v>340</v>
      </c>
      <c r="B16" s="203" t="s">
        <v>145</v>
      </c>
      <c r="C16" s="203" t="s">
        <v>145</v>
      </c>
      <c r="D16" s="203" t="s">
        <v>145</v>
      </c>
      <c r="E16" s="204" t="s">
        <v>145</v>
      </c>
      <c r="G16" s="181">
        <f>+productos!G306</f>
        <v>678500.79</v>
      </c>
      <c r="H16" s="181">
        <f>+productos!H306</f>
        <v>447751.856</v>
      </c>
      <c r="I16" s="181">
        <f>+productos!I306</f>
        <v>471244.881</v>
      </c>
      <c r="J16" s="185">
        <f t="shared" si="0"/>
        <v>0.05246885006770352</v>
      </c>
      <c r="K16" s="185">
        <f t="shared" si="1"/>
        <v>0.046883101077482364</v>
      </c>
    </row>
    <row r="17" spans="1:11" s="170" customFormat="1" ht="11.25">
      <c r="A17" s="170" t="s">
        <v>79</v>
      </c>
      <c r="B17" s="181">
        <f>+productos!B289</f>
        <v>5121905.211</v>
      </c>
      <c r="C17" s="181">
        <f>+productos!C289</f>
        <v>3413486.676</v>
      </c>
      <c r="D17" s="181">
        <f>+productos!D289</f>
        <v>3139416.62</v>
      </c>
      <c r="E17" s="184">
        <f aca="true" t="shared" si="2" ref="E17:E22">+D17/C17-1</f>
        <v>-0.08029035470592827</v>
      </c>
      <c r="G17" s="181">
        <f>+productos!G289</f>
        <v>410658.753</v>
      </c>
      <c r="H17" s="181">
        <f>+productos!H289</f>
        <v>276400.593</v>
      </c>
      <c r="I17" s="181">
        <f>+productos!I289</f>
        <v>266686.79600000003</v>
      </c>
      <c r="J17" s="185">
        <f t="shared" si="0"/>
        <v>-0.03514390795825817</v>
      </c>
      <c r="K17" s="185">
        <f t="shared" si="1"/>
        <v>0.02653207391105416</v>
      </c>
    </row>
    <row r="18" spans="1:11" s="170" customFormat="1" ht="11.25">
      <c r="A18" s="170" t="s">
        <v>64</v>
      </c>
      <c r="B18" s="181">
        <f>+productos!B257</f>
        <v>72949.154</v>
      </c>
      <c r="C18" s="181">
        <f>+productos!C257</f>
        <v>48471.37799999999</v>
      </c>
      <c r="D18" s="181">
        <f>+productos!D257</f>
        <v>56882.705</v>
      </c>
      <c r="E18" s="184">
        <f t="shared" si="2"/>
        <v>0.17353183150683305</v>
      </c>
      <c r="G18" s="181">
        <f>+productos!G257</f>
        <v>199560.172</v>
      </c>
      <c r="H18" s="181">
        <f>+productos!H257</f>
        <v>137306.473</v>
      </c>
      <c r="I18" s="181">
        <f>+productos!I257</f>
        <v>147442.48200000002</v>
      </c>
      <c r="J18" s="185">
        <f t="shared" si="0"/>
        <v>0.07382032892214796</v>
      </c>
      <c r="K18" s="185">
        <f t="shared" si="1"/>
        <v>0.01466872334411814</v>
      </c>
    </row>
    <row r="19" spans="1:11" s="170" customFormat="1" ht="11.25">
      <c r="A19" s="170" t="s">
        <v>316</v>
      </c>
      <c r="B19" s="181">
        <f>+productos!B192</f>
        <v>134583.467</v>
      </c>
      <c r="C19" s="181">
        <f>+productos!C192</f>
        <v>81073.85399999999</v>
      </c>
      <c r="D19" s="181">
        <f>+productos!D192</f>
        <v>87010.957</v>
      </c>
      <c r="E19" s="184">
        <f t="shared" si="2"/>
        <v>0.07323079768725438</v>
      </c>
      <c r="G19" s="181">
        <f>+productos!G192</f>
        <v>191483.024</v>
      </c>
      <c r="H19" s="181">
        <f>+productos!H192</f>
        <v>110138.079</v>
      </c>
      <c r="I19" s="181">
        <f>+productos!I192</f>
        <v>120330.356</v>
      </c>
      <c r="J19" s="185">
        <f t="shared" si="0"/>
        <v>0.09254090040920371</v>
      </c>
      <c r="K19" s="185">
        <f t="shared" si="1"/>
        <v>0.011971398460745162</v>
      </c>
    </row>
    <row r="20" spans="1:11" s="170" customFormat="1" ht="11.25">
      <c r="A20" s="170" t="s">
        <v>315</v>
      </c>
      <c r="B20" s="181">
        <f>+productos!B174</f>
        <v>100439.04199999999</v>
      </c>
      <c r="C20" s="181">
        <f>+productos!C174</f>
        <v>94676.37699999998</v>
      </c>
      <c r="D20" s="181">
        <f>+productos!D174</f>
        <v>48369.804</v>
      </c>
      <c r="E20" s="184">
        <f t="shared" si="2"/>
        <v>-0.4891037708382102</v>
      </c>
      <c r="G20" s="181">
        <f>+productos!G174</f>
        <v>77385.265</v>
      </c>
      <c r="H20" s="181">
        <f>+productos!H174</f>
        <v>68316.538</v>
      </c>
      <c r="I20" s="181">
        <f>+productos!I174</f>
        <v>41177.234</v>
      </c>
      <c r="J20" s="185">
        <f t="shared" si="0"/>
        <v>-0.39725818659019285</v>
      </c>
      <c r="K20" s="185">
        <f t="shared" si="1"/>
        <v>0.004096631075581155</v>
      </c>
    </row>
    <row r="21" spans="1:11" s="170" customFormat="1" ht="11.25">
      <c r="A21" s="170" t="s">
        <v>320</v>
      </c>
      <c r="B21" s="181">
        <f>+productos!B252</f>
        <v>7427.554</v>
      </c>
      <c r="C21" s="181">
        <f>+productos!C252</f>
        <v>6815.038</v>
      </c>
      <c r="D21" s="181">
        <f>+productos!D252</f>
        <v>6958.836</v>
      </c>
      <c r="E21" s="184">
        <f t="shared" si="2"/>
        <v>0.02110010244990579</v>
      </c>
      <c r="G21" s="181">
        <f>+productos!G252</f>
        <v>27640.32</v>
      </c>
      <c r="H21" s="181">
        <f>+productos!H252</f>
        <v>25404.25</v>
      </c>
      <c r="I21" s="181">
        <f>+productos!I252</f>
        <v>21046.083</v>
      </c>
      <c r="J21" s="185">
        <f t="shared" si="0"/>
        <v>-0.1715526732731728</v>
      </c>
      <c r="K21" s="185">
        <f t="shared" si="1"/>
        <v>0.002093827808761032</v>
      </c>
    </row>
    <row r="22" spans="1:17" s="21" customFormat="1" ht="11.25">
      <c r="A22" s="182" t="s">
        <v>318</v>
      </c>
      <c r="B22" s="183">
        <f>+productos!B141</f>
        <v>12304.764999999998</v>
      </c>
      <c r="C22" s="183">
        <f>+productos!C141</f>
        <v>5060.203</v>
      </c>
      <c r="D22" s="183">
        <f>+productos!D141</f>
        <v>40909.85499999999</v>
      </c>
      <c r="E22" s="186">
        <f t="shared" si="2"/>
        <v>7.084627237286723</v>
      </c>
      <c r="F22" s="182"/>
      <c r="G22" s="183">
        <f>+productos!G141</f>
        <v>41772.776</v>
      </c>
      <c r="H22" s="183">
        <f>+productos!H141</f>
        <v>17228.681</v>
      </c>
      <c r="I22" s="183">
        <f>+productos!I141</f>
        <v>12762.779000000002</v>
      </c>
      <c r="J22" s="186">
        <f t="shared" si="0"/>
        <v>-0.25921322706015615</v>
      </c>
      <c r="K22" s="186">
        <f t="shared" si="1"/>
        <v>0.0012697403876660242</v>
      </c>
      <c r="L22" s="170"/>
      <c r="M22" s="170"/>
      <c r="N22" s="170"/>
      <c r="O22" s="170"/>
      <c r="P22" s="170"/>
      <c r="Q22" s="170"/>
    </row>
    <row r="23" spans="1:17" s="21" customFormat="1" ht="11.25">
      <c r="A23" s="16" t="s">
        <v>376</v>
      </c>
      <c r="B23" s="16"/>
      <c r="C23" s="16"/>
      <c r="D23" s="16"/>
      <c r="E23" s="16"/>
      <c r="F23" s="16"/>
      <c r="G23" s="16"/>
      <c r="H23" s="16"/>
      <c r="I23" s="16"/>
      <c r="J23" s="16"/>
      <c r="K23" s="16"/>
      <c r="L23" s="22"/>
      <c r="M23" s="22"/>
      <c r="N23" s="22"/>
      <c r="Q23" s="22"/>
    </row>
    <row r="24" s="170" customFormat="1" ht="11.25">
      <c r="A24" s="170" t="s">
        <v>337</v>
      </c>
    </row>
    <row r="25" s="170" customFormat="1" ht="11.25"/>
    <row r="26" s="170" customFormat="1" ht="11.25"/>
    <row r="27" s="170" customFormat="1" ht="11.25"/>
    <row r="28" s="170" customFormat="1" ht="11.25"/>
    <row r="29" s="170" customFormat="1" ht="11.25"/>
    <row r="30" s="170" customFormat="1" ht="11.25"/>
    <row r="31" s="170" customFormat="1" ht="11.25"/>
    <row r="32" s="170" customFormat="1" ht="11.25"/>
    <row r="33" s="170" customFormat="1" ht="11.25"/>
    <row r="34" s="170" customFormat="1" ht="11.25"/>
    <row r="35" s="170" customFormat="1" ht="11.25"/>
    <row r="36" spans="9:10" s="170" customFormat="1" ht="11.25">
      <c r="I36" s="185"/>
      <c r="J36" s="185"/>
    </row>
    <row r="37" s="170"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7"/>
  <sheetViews>
    <sheetView tabSelected="1" zoomScale="75" zoomScaleNormal="75" zoomScalePageLayoutView="0" workbookViewId="0" topLeftCell="A91">
      <selection activeCell="A104" sqref="A104:K104"/>
    </sheetView>
  </sheetViews>
  <sheetFormatPr defaultColWidth="11.421875" defaultRowHeight="12.75"/>
  <cols>
    <col min="1" max="1" width="32.57421875" style="21" customWidth="1"/>
    <col min="2" max="5" width="11.7109375" style="21" customWidth="1"/>
    <col min="6" max="6" width="2.7109375" style="21" customWidth="1"/>
    <col min="7" max="10" width="11.7109375" style="21" customWidth="1"/>
    <col min="11" max="11" width="15.28125" style="21" hidden="1" customWidth="1"/>
    <col min="12" max="14" width="7.8515625" style="22" hidden="1" customWidth="1"/>
    <col min="15" max="16" width="4.57421875" style="21" customWidth="1"/>
    <col min="17" max="19" width="15.57421875" style="254" customWidth="1"/>
    <col min="20" max="21" width="12.00390625" style="21" customWidth="1"/>
    <col min="22" max="22" width="14.00390625" style="21" customWidth="1"/>
    <col min="23" max="23" width="12.00390625" style="21" customWidth="1"/>
    <col min="24" max="25" width="15.140625" style="21" bestFit="1" customWidth="1"/>
    <col min="26" max="16384" width="11.421875" style="21" customWidth="1"/>
  </cols>
  <sheetData>
    <row r="1" spans="1:20" ht="19.5" customHeight="1">
      <c r="A1" s="322" t="s">
        <v>323</v>
      </c>
      <c r="B1" s="322"/>
      <c r="C1" s="322"/>
      <c r="D1" s="322"/>
      <c r="E1" s="322"/>
      <c r="F1" s="322"/>
      <c r="G1" s="322"/>
      <c r="H1" s="322"/>
      <c r="I1" s="322"/>
      <c r="J1" s="322"/>
      <c r="K1" s="322"/>
      <c r="L1" s="27"/>
      <c r="O1" s="121"/>
      <c r="P1" s="121"/>
      <c r="Q1" s="251"/>
      <c r="R1" s="251"/>
      <c r="S1" s="251"/>
      <c r="T1" s="121"/>
    </row>
    <row r="2" spans="1:20" ht="19.5" customHeight="1">
      <c r="A2" s="323" t="s">
        <v>180</v>
      </c>
      <c r="B2" s="323"/>
      <c r="C2" s="323"/>
      <c r="D2" s="323"/>
      <c r="E2" s="323"/>
      <c r="F2" s="323"/>
      <c r="G2" s="323"/>
      <c r="H2" s="323"/>
      <c r="I2" s="323"/>
      <c r="J2" s="323"/>
      <c r="K2" s="323"/>
      <c r="O2" s="123"/>
      <c r="P2" s="123"/>
      <c r="Q2" s="123"/>
      <c r="R2" s="123"/>
      <c r="S2" s="123"/>
      <c r="T2" s="123"/>
    </row>
    <row r="3" spans="1:20" s="27" customFormat="1" ht="11.25">
      <c r="A3" s="24"/>
      <c r="B3" s="324" t="s">
        <v>118</v>
      </c>
      <c r="C3" s="324"/>
      <c r="D3" s="324"/>
      <c r="E3" s="324"/>
      <c r="F3" s="187"/>
      <c r="G3" s="324" t="s">
        <v>119</v>
      </c>
      <c r="H3" s="324"/>
      <c r="I3" s="324"/>
      <c r="J3" s="324"/>
      <c r="K3" s="187"/>
      <c r="L3" s="326" t="s">
        <v>201</v>
      </c>
      <c r="M3" s="326"/>
      <c r="N3" s="326"/>
      <c r="O3" s="137"/>
      <c r="P3" s="137"/>
      <c r="Q3" s="252"/>
      <c r="R3" s="252"/>
      <c r="S3" s="252"/>
      <c r="T3" s="137"/>
    </row>
    <row r="4" spans="1:20" s="27" customFormat="1" ht="11.25">
      <c r="A4" s="24" t="s">
        <v>330</v>
      </c>
      <c r="B4" s="188">
        <v>2011</v>
      </c>
      <c r="C4" s="325" t="str">
        <f>+balanza!C5</f>
        <v>enero - agosto</v>
      </c>
      <c r="D4" s="325"/>
      <c r="E4" s="325"/>
      <c r="F4" s="187"/>
      <c r="G4" s="188">
        <f>+B4</f>
        <v>2011</v>
      </c>
      <c r="H4" s="325" t="str">
        <f>+C4</f>
        <v>enero - agosto</v>
      </c>
      <c r="I4" s="325"/>
      <c r="J4" s="325"/>
      <c r="K4" s="189" t="s">
        <v>223</v>
      </c>
      <c r="L4" s="327" t="s">
        <v>200</v>
      </c>
      <c r="M4" s="327"/>
      <c r="N4" s="327"/>
      <c r="O4" s="137"/>
      <c r="P4" s="137"/>
      <c r="Q4" s="252"/>
      <c r="R4" s="252"/>
      <c r="S4" s="252"/>
      <c r="T4" s="137"/>
    </row>
    <row r="5" spans="1:19" s="27" customFormat="1" ht="11.25">
      <c r="A5" s="190"/>
      <c r="B5" s="190"/>
      <c r="C5" s="191">
        <v>2011</v>
      </c>
      <c r="D5" s="191">
        <v>2012</v>
      </c>
      <c r="E5" s="192" t="s">
        <v>402</v>
      </c>
      <c r="F5" s="193"/>
      <c r="G5" s="190"/>
      <c r="H5" s="191">
        <f>+C5</f>
        <v>2011</v>
      </c>
      <c r="I5" s="191">
        <f>+D5</f>
        <v>2012</v>
      </c>
      <c r="J5" s="192" t="str">
        <f>+E5</f>
        <v>Var % 12/11</v>
      </c>
      <c r="K5" s="193">
        <v>2011</v>
      </c>
      <c r="L5" s="194">
        <v>2010</v>
      </c>
      <c r="M5" s="194">
        <v>2011</v>
      </c>
      <c r="N5" s="193" t="s">
        <v>348</v>
      </c>
      <c r="Q5" s="253"/>
      <c r="R5" s="253"/>
      <c r="S5" s="253"/>
    </row>
    <row r="6" spans="1:11" ht="11.25">
      <c r="A6" s="16"/>
      <c r="B6" s="16"/>
      <c r="C6" s="16"/>
      <c r="D6" s="16"/>
      <c r="E6" s="16"/>
      <c r="F6" s="16"/>
      <c r="G6" s="16"/>
      <c r="H6" s="16"/>
      <c r="I6" s="16"/>
      <c r="J6" s="16"/>
      <c r="K6" s="16"/>
    </row>
    <row r="7" spans="1:19" s="27" customFormat="1" ht="11.25">
      <c r="A7" s="24" t="s">
        <v>391</v>
      </c>
      <c r="B7" s="24"/>
      <c r="C7" s="24"/>
      <c r="D7" s="24"/>
      <c r="E7" s="24"/>
      <c r="F7" s="24"/>
      <c r="G7" s="25">
        <f>+balanza!B9</f>
        <v>8156207</v>
      </c>
      <c r="H7" s="25">
        <f>+balanza!C9</f>
        <v>6120371</v>
      </c>
      <c r="I7" s="25">
        <f>+balanza!D9</f>
        <v>5961893</v>
      </c>
      <c r="J7" s="23">
        <f>+I7/H7*100-100</f>
        <v>-2.589352834983373</v>
      </c>
      <c r="K7" s="24"/>
      <c r="L7" s="26"/>
      <c r="M7" s="26"/>
      <c r="N7" s="26"/>
      <c r="Q7" s="253"/>
      <c r="R7" s="253"/>
      <c r="S7" s="253"/>
    </row>
    <row r="8" spans="1:19" s="27" customFormat="1" ht="11.25">
      <c r="A8" s="24"/>
      <c r="B8" s="24"/>
      <c r="C8" s="24"/>
      <c r="D8" s="24"/>
      <c r="E8" s="24"/>
      <c r="F8" s="24"/>
      <c r="G8" s="25"/>
      <c r="H8" s="25"/>
      <c r="I8" s="25"/>
      <c r="J8" s="23"/>
      <c r="K8" s="24"/>
      <c r="L8" s="26"/>
      <c r="M8" s="26"/>
      <c r="N8" s="26"/>
      <c r="Q8" s="253"/>
      <c r="R8" s="253"/>
      <c r="S8" s="253"/>
    </row>
    <row r="9" spans="1:19" s="126" customFormat="1" ht="11.25">
      <c r="A9" s="124" t="s">
        <v>392</v>
      </c>
      <c r="B9" s="124">
        <f>+B11+B55</f>
        <v>3236214.501</v>
      </c>
      <c r="C9" s="124">
        <f>+C11+C55</f>
        <v>2743781.643</v>
      </c>
      <c r="D9" s="124">
        <f>+D11+D55</f>
        <v>2715932.9009999996</v>
      </c>
      <c r="E9" s="125">
        <f>+D9/C9*100-100</f>
        <v>-1.014976613428729</v>
      </c>
      <c r="F9" s="124"/>
      <c r="G9" s="124">
        <f>+G11+G55</f>
        <v>5279272.029</v>
      </c>
      <c r="H9" s="124">
        <f>+H11+H55</f>
        <v>4228708.882</v>
      </c>
      <c r="I9" s="124">
        <f>+I11+I55</f>
        <v>3937202.196</v>
      </c>
      <c r="J9" s="125">
        <f>+I9/H9*100-100</f>
        <v>-6.893515116181987</v>
      </c>
      <c r="K9" s="125">
        <f>+I9/$I$7*100</f>
        <v>66.03946424399096</v>
      </c>
      <c r="L9" s="125"/>
      <c r="M9" s="125"/>
      <c r="N9" s="125"/>
      <c r="Q9" s="255"/>
      <c r="R9" s="256"/>
      <c r="S9" s="256"/>
    </row>
    <row r="10" spans="1:19" ht="11.25" customHeight="1">
      <c r="A10" s="16"/>
      <c r="B10" s="18"/>
      <c r="C10" s="18"/>
      <c r="D10" s="18"/>
      <c r="E10" s="19"/>
      <c r="F10" s="19"/>
      <c r="G10" s="18"/>
      <c r="H10" s="18"/>
      <c r="I10" s="18"/>
      <c r="J10" s="19"/>
      <c r="Q10" s="257"/>
      <c r="S10" s="258"/>
    </row>
    <row r="11" spans="1:17" ht="11.25" customHeight="1">
      <c r="A11" s="24" t="s">
        <v>325</v>
      </c>
      <c r="B11" s="25">
        <f>+B13+B29</f>
        <v>2620925.0360000003</v>
      </c>
      <c r="C11" s="25">
        <f>+C13+C29</f>
        <v>2324267.3070000005</v>
      </c>
      <c r="D11" s="25">
        <f>+D13+D29</f>
        <v>2295511.905</v>
      </c>
      <c r="E11" s="23">
        <f>+D11/C11*100-100</f>
        <v>-1.2371813652155197</v>
      </c>
      <c r="F11" s="23"/>
      <c r="G11" s="25">
        <f>+G13+G29</f>
        <v>4068352.9060000004</v>
      </c>
      <c r="H11" s="25">
        <f>+H13+H29</f>
        <v>3406561.591</v>
      </c>
      <c r="I11" s="25">
        <f>+I13+I29</f>
        <v>3075605.706</v>
      </c>
      <c r="J11" s="23">
        <f>+I11/H11*100-100</f>
        <v>-9.715247358931435</v>
      </c>
      <c r="K11" s="23">
        <f>+I11/I9*100</f>
        <v>78.11652927362128</v>
      </c>
      <c r="L11" s="22">
        <f>+H11/C11</f>
        <v>1.4656496611815912</v>
      </c>
      <c r="M11" s="22">
        <f>+I11/D11</f>
        <v>1.3398343521115392</v>
      </c>
      <c r="N11" s="22">
        <f>+M11/L11*100-100</f>
        <v>-8.58426896974963</v>
      </c>
      <c r="Q11" s="255"/>
    </row>
    <row r="12" spans="1:17" ht="11.25" customHeight="1">
      <c r="A12" s="16"/>
      <c r="B12" s="18"/>
      <c r="C12" s="18"/>
      <c r="D12" s="18"/>
      <c r="E12" s="19"/>
      <c r="F12" s="19"/>
      <c r="G12" s="18"/>
      <c r="H12" s="18"/>
      <c r="I12" s="18"/>
      <c r="J12" s="19"/>
      <c r="K12" s="19"/>
      <c r="Q12" s="257"/>
    </row>
    <row r="13" spans="1:19" s="27" customFormat="1" ht="11.25" customHeight="1">
      <c r="A13" s="24" t="s">
        <v>217</v>
      </c>
      <c r="B13" s="25">
        <f>SUM(B14:B27)</f>
        <v>2579389.0680000004</v>
      </c>
      <c r="C13" s="25">
        <f>SUM(C14:C27)</f>
        <v>2293476.2640000004</v>
      </c>
      <c r="D13" s="25">
        <f>SUM(D14:D27)</f>
        <v>2267543.1649999996</v>
      </c>
      <c r="E13" s="23">
        <f>+D13/C13*100-100</f>
        <v>-1.1307332631719333</v>
      </c>
      <c r="F13" s="23"/>
      <c r="G13" s="25">
        <f>SUM(G14:G27)</f>
        <v>3793380.8030000003</v>
      </c>
      <c r="H13" s="25">
        <f>SUM(H14:H27)</f>
        <v>3228927.28</v>
      </c>
      <c r="I13" s="25">
        <f>SUM(I14:I27)</f>
        <v>2902335.8189999997</v>
      </c>
      <c r="J13" s="23">
        <f>+I13/H13*100-100</f>
        <v>-10.114549900919428</v>
      </c>
      <c r="K13" s="23">
        <f>+I13/I11*100</f>
        <v>94.36631663603761</v>
      </c>
      <c r="L13" s="26"/>
      <c r="M13" s="26"/>
      <c r="N13" s="26"/>
      <c r="Q13" s="255"/>
      <c r="R13" s="253"/>
      <c r="S13" s="253"/>
    </row>
    <row r="14" spans="1:17" ht="11.25" customHeight="1">
      <c r="A14" s="17" t="s">
        <v>206</v>
      </c>
      <c r="B14" s="18">
        <v>853520.187</v>
      </c>
      <c r="C14" s="18">
        <v>828953.297</v>
      </c>
      <c r="D14" s="18">
        <v>793701.284</v>
      </c>
      <c r="E14" s="19">
        <f aca="true" t="shared" si="0" ref="E14:E45">+D14/C14*100-100</f>
        <v>-4.2525933761983765</v>
      </c>
      <c r="F14" s="19"/>
      <c r="G14" s="18">
        <v>1430101.637</v>
      </c>
      <c r="H14" s="18">
        <v>1376308.141</v>
      </c>
      <c r="I14" s="18">
        <v>1168279.429</v>
      </c>
      <c r="J14" s="19">
        <f aca="true" t="shared" si="1" ref="J14:J27">+I14/H14*100-100</f>
        <v>-15.114980853695329</v>
      </c>
      <c r="K14" s="19">
        <f>+I14/$I$13*100</f>
        <v>40.253075517723204</v>
      </c>
      <c r="L14" s="22">
        <f>+H14/C14</f>
        <v>1.6602963592531559</v>
      </c>
      <c r="M14" s="22">
        <f>+I14/D14</f>
        <v>1.471938438995898</v>
      </c>
      <c r="N14" s="22">
        <f>+M14/L14*100-100</f>
        <v>-11.344837276038248</v>
      </c>
      <c r="Q14" s="257"/>
    </row>
    <row r="15" spans="1:17" ht="11.25" customHeight="1">
      <c r="A15" s="17" t="s">
        <v>107</v>
      </c>
      <c r="B15" s="18">
        <v>800833.582</v>
      </c>
      <c r="C15" s="18">
        <v>742136.476</v>
      </c>
      <c r="D15" s="18">
        <v>702980.108</v>
      </c>
      <c r="E15" s="19">
        <f t="shared" si="0"/>
        <v>-5.276168099302538</v>
      </c>
      <c r="F15" s="19"/>
      <c r="G15" s="18">
        <v>667207.807</v>
      </c>
      <c r="H15" s="18">
        <v>616160.798</v>
      </c>
      <c r="I15" s="18">
        <v>557395.937</v>
      </c>
      <c r="J15" s="19">
        <f t="shared" si="1"/>
        <v>-9.537260596705451</v>
      </c>
      <c r="K15" s="19">
        <f aca="true" t="shared" si="2" ref="K15:K27">+I15/$I$13*100</f>
        <v>19.205080726738608</v>
      </c>
      <c r="L15" s="22">
        <f aca="true" t="shared" si="3" ref="L15:L27">+H15/C15</f>
        <v>0.8302526798318964</v>
      </c>
      <c r="M15" s="22">
        <f aca="true" t="shared" si="4" ref="M15:M27">+I15/D15</f>
        <v>0.7929042808704909</v>
      </c>
      <c r="N15" s="22">
        <f aca="true" t="shared" si="5" ref="N15:N27">+M15/L15*100-100</f>
        <v>-4.498437628526247</v>
      </c>
      <c r="Q15" s="257"/>
    </row>
    <row r="16" spans="1:17" ht="11.25" customHeight="1">
      <c r="A16" s="17" t="s">
        <v>108</v>
      </c>
      <c r="B16" s="18">
        <v>178518.197</v>
      </c>
      <c r="C16" s="18">
        <v>160489.047</v>
      </c>
      <c r="D16" s="18">
        <v>187732.949</v>
      </c>
      <c r="E16" s="19">
        <f t="shared" si="0"/>
        <v>16.975552231922734</v>
      </c>
      <c r="F16" s="19"/>
      <c r="G16" s="18">
        <v>172137.004</v>
      </c>
      <c r="H16" s="18">
        <v>153254.364</v>
      </c>
      <c r="I16" s="18">
        <v>156626.994</v>
      </c>
      <c r="J16" s="19">
        <f t="shared" si="1"/>
        <v>2.200674690085819</v>
      </c>
      <c r="K16" s="19">
        <f t="shared" si="2"/>
        <v>5.396584122851982</v>
      </c>
      <c r="L16" s="22">
        <f t="shared" si="3"/>
        <v>0.9549210171333375</v>
      </c>
      <c r="M16" s="22">
        <f t="shared" si="4"/>
        <v>0.8343074288999743</v>
      </c>
      <c r="N16" s="22">
        <f t="shared" si="5"/>
        <v>-12.630739722898127</v>
      </c>
      <c r="Q16" s="257"/>
    </row>
    <row r="17" spans="1:17" ht="11.25" customHeight="1">
      <c r="A17" s="17" t="s">
        <v>113</v>
      </c>
      <c r="B17" s="18">
        <v>102372.863</v>
      </c>
      <c r="C17" s="18">
        <v>38692.18</v>
      </c>
      <c r="D17" s="18">
        <v>42144.992</v>
      </c>
      <c r="E17" s="19">
        <f t="shared" si="0"/>
        <v>8.923798038776837</v>
      </c>
      <c r="F17" s="19"/>
      <c r="G17" s="18">
        <v>202824.886</v>
      </c>
      <c r="H17" s="18">
        <v>91346.085</v>
      </c>
      <c r="I17" s="18">
        <v>67791.855</v>
      </c>
      <c r="J17" s="19">
        <f t="shared" si="1"/>
        <v>-25.785702802698125</v>
      </c>
      <c r="K17" s="19">
        <f t="shared" si="2"/>
        <v>2.335768816144704</v>
      </c>
      <c r="L17" s="22">
        <f t="shared" si="3"/>
        <v>2.360841001980245</v>
      </c>
      <c r="M17" s="22">
        <f t="shared" si="4"/>
        <v>1.6085388033766859</v>
      </c>
      <c r="N17" s="22">
        <f t="shared" si="5"/>
        <v>-31.865856191608728</v>
      </c>
      <c r="Q17" s="257"/>
    </row>
    <row r="18" spans="1:17" ht="11.25" customHeight="1">
      <c r="A18" s="17" t="s">
        <v>109</v>
      </c>
      <c r="B18" s="18">
        <v>100926.707</v>
      </c>
      <c r="C18" s="18">
        <v>99986.161</v>
      </c>
      <c r="D18" s="18">
        <v>103752.142</v>
      </c>
      <c r="E18" s="19">
        <f t="shared" si="0"/>
        <v>3.7665022462458637</v>
      </c>
      <c r="F18" s="19"/>
      <c r="G18" s="18">
        <v>134086.978</v>
      </c>
      <c r="H18" s="18">
        <v>132547.376</v>
      </c>
      <c r="I18" s="18">
        <v>121097.254</v>
      </c>
      <c r="J18" s="19">
        <f t="shared" si="1"/>
        <v>-8.638512768445892</v>
      </c>
      <c r="K18" s="19">
        <f t="shared" si="2"/>
        <v>4.172406694195852</v>
      </c>
      <c r="L18" s="22">
        <f t="shared" si="3"/>
        <v>1.3256572177023578</v>
      </c>
      <c r="M18" s="22">
        <f t="shared" si="4"/>
        <v>1.1671783508816618</v>
      </c>
      <c r="N18" s="22">
        <f t="shared" si="5"/>
        <v>-11.954739483512427</v>
      </c>
      <c r="Q18" s="257"/>
    </row>
    <row r="19" spans="1:17" ht="11.25" customHeight="1">
      <c r="A19" s="17" t="s">
        <v>207</v>
      </c>
      <c r="B19" s="18">
        <v>133551.196</v>
      </c>
      <c r="C19" s="18">
        <v>127618.986</v>
      </c>
      <c r="D19" s="18">
        <v>128566.013</v>
      </c>
      <c r="E19" s="19">
        <f t="shared" si="0"/>
        <v>0.7420737538221829</v>
      </c>
      <c r="F19" s="19"/>
      <c r="G19" s="18">
        <v>133758.359</v>
      </c>
      <c r="H19" s="18">
        <v>127362.671</v>
      </c>
      <c r="I19" s="18">
        <v>116461.545</v>
      </c>
      <c r="J19" s="19">
        <f t="shared" si="1"/>
        <v>-8.559121691158637</v>
      </c>
      <c r="K19" s="19">
        <f t="shared" si="2"/>
        <v>4.012683309684227</v>
      </c>
      <c r="L19" s="22">
        <f t="shared" si="3"/>
        <v>0.9979915605974177</v>
      </c>
      <c r="M19" s="22">
        <f t="shared" si="4"/>
        <v>0.9058501720824149</v>
      </c>
      <c r="N19" s="22">
        <f t="shared" si="5"/>
        <v>-9.232682134089899</v>
      </c>
      <c r="Q19" s="257"/>
    </row>
    <row r="20" spans="1:17" ht="11.25" customHeight="1">
      <c r="A20" s="17" t="s">
        <v>249</v>
      </c>
      <c r="B20" s="18">
        <v>73740.634</v>
      </c>
      <c r="C20" s="18">
        <v>56683.954</v>
      </c>
      <c r="D20" s="18">
        <v>52559.918</v>
      </c>
      <c r="E20" s="19">
        <f t="shared" si="0"/>
        <v>-7.275491049900992</v>
      </c>
      <c r="F20" s="19"/>
      <c r="G20" s="18">
        <v>388794.387</v>
      </c>
      <c r="H20" s="18">
        <v>295546.723</v>
      </c>
      <c r="I20" s="18">
        <v>273380.399</v>
      </c>
      <c r="J20" s="19">
        <f t="shared" si="1"/>
        <v>-7.500108197782325</v>
      </c>
      <c r="K20" s="19">
        <f t="shared" si="2"/>
        <v>9.41932347078269</v>
      </c>
      <c r="L20" s="22">
        <f t="shared" si="3"/>
        <v>5.213939786204752</v>
      </c>
      <c r="M20" s="22">
        <f t="shared" si="4"/>
        <v>5.201309465513245</v>
      </c>
      <c r="N20" s="22">
        <f t="shared" si="5"/>
        <v>-0.24224139919921583</v>
      </c>
      <c r="Q20" s="257"/>
    </row>
    <row r="21" spans="1:17" ht="11.25" customHeight="1">
      <c r="A21" s="17" t="s">
        <v>208</v>
      </c>
      <c r="B21" s="18">
        <v>62639.487</v>
      </c>
      <c r="C21" s="18">
        <v>57242.478</v>
      </c>
      <c r="D21" s="18">
        <v>56084.037</v>
      </c>
      <c r="E21" s="19">
        <f t="shared" si="0"/>
        <v>-2.0237436261931236</v>
      </c>
      <c r="F21" s="19"/>
      <c r="G21" s="18">
        <v>83472.881</v>
      </c>
      <c r="H21" s="18">
        <v>74998.952</v>
      </c>
      <c r="I21" s="18">
        <v>67517.684</v>
      </c>
      <c r="J21" s="19">
        <f t="shared" si="1"/>
        <v>-9.975163386283072</v>
      </c>
      <c r="K21" s="19">
        <f t="shared" si="2"/>
        <v>2.3263222525111935</v>
      </c>
      <c r="L21" s="22">
        <f t="shared" si="3"/>
        <v>1.3101975075222985</v>
      </c>
      <c r="M21" s="22">
        <f t="shared" si="4"/>
        <v>1.203866333659255</v>
      </c>
      <c r="N21" s="22">
        <f t="shared" si="5"/>
        <v>-8.11565991024706</v>
      </c>
      <c r="Q21" s="257"/>
    </row>
    <row r="22" spans="1:17" ht="11.25" customHeight="1">
      <c r="A22" s="17" t="s">
        <v>110</v>
      </c>
      <c r="B22" s="18">
        <v>37678.543</v>
      </c>
      <c r="C22" s="18">
        <v>33432.195</v>
      </c>
      <c r="D22" s="18">
        <v>30264.648</v>
      </c>
      <c r="E22" s="19">
        <f t="shared" si="0"/>
        <v>-9.474540932774516</v>
      </c>
      <c r="F22" s="19"/>
      <c r="G22" s="18">
        <v>44582.19</v>
      </c>
      <c r="H22" s="18">
        <v>37804.165</v>
      </c>
      <c r="I22" s="18">
        <v>34787.212</v>
      </c>
      <c r="J22" s="19">
        <f t="shared" si="1"/>
        <v>-7.980477812431516</v>
      </c>
      <c r="K22" s="19">
        <f t="shared" si="2"/>
        <v>1.1985936214640365</v>
      </c>
      <c r="L22" s="22">
        <f t="shared" si="3"/>
        <v>1.1307712520820126</v>
      </c>
      <c r="M22" s="22">
        <f t="shared" si="4"/>
        <v>1.149433887352663</v>
      </c>
      <c r="N22" s="22">
        <f t="shared" si="5"/>
        <v>1.650434182535875</v>
      </c>
      <c r="Q22" s="257"/>
    </row>
    <row r="23" spans="1:17" ht="11.25" customHeight="1">
      <c r="A23" s="17" t="s">
        <v>209</v>
      </c>
      <c r="B23" s="18">
        <v>46628.892</v>
      </c>
      <c r="C23" s="18">
        <v>38091.24</v>
      </c>
      <c r="D23" s="18">
        <v>36558.136</v>
      </c>
      <c r="E23" s="19">
        <f t="shared" si="0"/>
        <v>-4.02482040490149</v>
      </c>
      <c r="F23" s="19"/>
      <c r="G23" s="18">
        <v>39594.763</v>
      </c>
      <c r="H23" s="18">
        <v>34107.002</v>
      </c>
      <c r="I23" s="18">
        <v>26917.867</v>
      </c>
      <c r="J23" s="19">
        <f t="shared" si="1"/>
        <v>-21.078179196166232</v>
      </c>
      <c r="K23" s="19">
        <f t="shared" si="2"/>
        <v>0.9274552870065379</v>
      </c>
      <c r="L23" s="22">
        <f t="shared" si="3"/>
        <v>0.8954027750212386</v>
      </c>
      <c r="M23" s="22">
        <f t="shared" si="4"/>
        <v>0.7363030489300658</v>
      </c>
      <c r="N23" s="22">
        <f t="shared" si="5"/>
        <v>-17.768509382540046</v>
      </c>
      <c r="Q23" s="257"/>
    </row>
    <row r="24" spans="1:17" ht="11.25" customHeight="1">
      <c r="A24" s="17" t="s">
        <v>219</v>
      </c>
      <c r="B24" s="18">
        <v>47673.85</v>
      </c>
      <c r="C24" s="18">
        <v>32615.771</v>
      </c>
      <c r="D24" s="18">
        <v>35568.295</v>
      </c>
      <c r="E24" s="19">
        <f t="shared" si="0"/>
        <v>9.052442758443433</v>
      </c>
      <c r="F24" s="19"/>
      <c r="G24" s="18">
        <v>63910.045</v>
      </c>
      <c r="H24" s="18">
        <v>41541.987</v>
      </c>
      <c r="I24" s="18">
        <v>34147.181</v>
      </c>
      <c r="J24" s="19">
        <f t="shared" si="1"/>
        <v>-17.800799947291893</v>
      </c>
      <c r="K24" s="19">
        <f t="shared" si="2"/>
        <v>1.1765413490905203</v>
      </c>
      <c r="Q24" s="257"/>
    </row>
    <row r="25" spans="1:17" ht="11.25" customHeight="1">
      <c r="A25" s="17" t="s">
        <v>111</v>
      </c>
      <c r="B25" s="18">
        <v>64668.412</v>
      </c>
      <c r="C25" s="18">
        <v>36483.926</v>
      </c>
      <c r="D25" s="18">
        <v>42927.204</v>
      </c>
      <c r="E25" s="19">
        <f t="shared" si="0"/>
        <v>17.66059387358696</v>
      </c>
      <c r="F25" s="19"/>
      <c r="G25" s="18">
        <v>345100.178</v>
      </c>
      <c r="H25" s="18">
        <v>193311.117</v>
      </c>
      <c r="I25" s="18">
        <v>216845.051</v>
      </c>
      <c r="J25" s="19">
        <f t="shared" si="1"/>
        <v>12.174123436470552</v>
      </c>
      <c r="K25" s="19">
        <f t="shared" si="2"/>
        <v>7.47139767839526</v>
      </c>
      <c r="L25" s="22">
        <f t="shared" si="3"/>
        <v>5.298528371096904</v>
      </c>
      <c r="M25" s="22">
        <f t="shared" si="4"/>
        <v>5.051459932028185</v>
      </c>
      <c r="N25" s="22">
        <f t="shared" si="5"/>
        <v>-4.662963407282305</v>
      </c>
      <c r="Q25" s="257"/>
    </row>
    <row r="26" spans="1:17" ht="11.25" customHeight="1">
      <c r="A26" s="17" t="s">
        <v>114</v>
      </c>
      <c r="B26" s="18">
        <v>62608.666</v>
      </c>
      <c r="C26" s="18">
        <v>29019.001</v>
      </c>
      <c r="D26" s="18">
        <v>43506.068</v>
      </c>
      <c r="E26" s="19">
        <f t="shared" si="0"/>
        <v>49.92269375503312</v>
      </c>
      <c r="F26" s="19"/>
      <c r="G26" s="18">
        <v>55718.651</v>
      </c>
      <c r="H26" s="18">
        <v>26519.133</v>
      </c>
      <c r="I26" s="18">
        <v>36850.22</v>
      </c>
      <c r="J26" s="19">
        <f t="shared" si="1"/>
        <v>38.95710693105991</v>
      </c>
      <c r="K26" s="19">
        <f t="shared" si="2"/>
        <v>1.2696745758627184</v>
      </c>
      <c r="L26" s="22">
        <f t="shared" si="3"/>
        <v>0.9138540985611463</v>
      </c>
      <c r="M26" s="22">
        <f t="shared" si="4"/>
        <v>0.8470133407597303</v>
      </c>
      <c r="N26" s="22">
        <f t="shared" si="5"/>
        <v>-7.314160751333944</v>
      </c>
      <c r="Q26" s="257"/>
    </row>
    <row r="27" spans="1:17" ht="11.25" customHeight="1">
      <c r="A27" s="17" t="s">
        <v>0</v>
      </c>
      <c r="B27" s="18">
        <v>14027.852</v>
      </c>
      <c r="C27" s="18">
        <v>12031.552</v>
      </c>
      <c r="D27" s="18">
        <v>11197.371</v>
      </c>
      <c r="E27" s="19">
        <f t="shared" si="0"/>
        <v>-6.933278433239536</v>
      </c>
      <c r="F27" s="19"/>
      <c r="G27" s="18">
        <v>32091.037</v>
      </c>
      <c r="H27" s="18">
        <v>28118.766</v>
      </c>
      <c r="I27" s="18">
        <v>24237.191</v>
      </c>
      <c r="J27" s="19">
        <f t="shared" si="1"/>
        <v>-13.804215305892171</v>
      </c>
      <c r="K27" s="19">
        <f t="shared" si="2"/>
        <v>0.835092577548484</v>
      </c>
      <c r="L27" s="22">
        <f t="shared" si="3"/>
        <v>2.3370855231311802</v>
      </c>
      <c r="M27" s="22">
        <f t="shared" si="4"/>
        <v>2.1645429985306373</v>
      </c>
      <c r="N27" s="22">
        <f t="shared" si="5"/>
        <v>-7.3828074707926845</v>
      </c>
      <c r="Q27" s="257"/>
    </row>
    <row r="28" spans="1:17" ht="11.25" customHeight="1">
      <c r="A28" s="16"/>
      <c r="B28" s="18"/>
      <c r="C28" s="18"/>
      <c r="D28" s="18"/>
      <c r="E28" s="19"/>
      <c r="F28" s="19"/>
      <c r="G28" s="18"/>
      <c r="H28" s="18"/>
      <c r="I28" s="18"/>
      <c r="J28" s="19"/>
      <c r="K28" s="19"/>
      <c r="Q28" s="257"/>
    </row>
    <row r="29" spans="1:19" s="27" customFormat="1" ht="11.25" customHeight="1">
      <c r="A29" s="127" t="s">
        <v>216</v>
      </c>
      <c r="B29" s="25">
        <f>SUM(B30:B46)</f>
        <v>41535.968</v>
      </c>
      <c r="C29" s="25">
        <f>SUM(C30:C46)</f>
        <v>30791.043000000005</v>
      </c>
      <c r="D29" s="25">
        <f>SUM(D30:D46)</f>
        <v>27968.74</v>
      </c>
      <c r="E29" s="23">
        <f t="shared" si="0"/>
        <v>-9.165987004727327</v>
      </c>
      <c r="F29" s="23"/>
      <c r="G29" s="25">
        <f>SUM(G30:G46)</f>
        <v>274972.103</v>
      </c>
      <c r="H29" s="25">
        <f>SUM(H30:H46)</f>
        <v>177634.311</v>
      </c>
      <c r="I29" s="25">
        <f>SUM(I30:I46)</f>
        <v>173269.88699999996</v>
      </c>
      <c r="J29" s="23">
        <f>+I29/H29*100-100</f>
        <v>-2.4569712773564447</v>
      </c>
      <c r="K29" s="23">
        <f>+I29/$I$11*100</f>
        <v>5.633683363962389</v>
      </c>
      <c r="L29" s="26"/>
      <c r="M29" s="26"/>
      <c r="N29" s="26"/>
      <c r="Q29" s="255"/>
      <c r="R29" s="253"/>
      <c r="S29" s="253"/>
    </row>
    <row r="30" spans="1:17" ht="11.25" customHeight="1">
      <c r="A30" s="17" t="s">
        <v>470</v>
      </c>
      <c r="B30" s="18">
        <v>503.124</v>
      </c>
      <c r="C30" s="18">
        <v>352.639</v>
      </c>
      <c r="D30" s="18">
        <v>229</v>
      </c>
      <c r="E30" s="19">
        <f t="shared" si="0"/>
        <v>-35.0610681178202</v>
      </c>
      <c r="F30" s="19"/>
      <c r="G30" s="18">
        <v>2054.736</v>
      </c>
      <c r="H30" s="18">
        <v>1453.652</v>
      </c>
      <c r="I30" s="18">
        <v>1013.675</v>
      </c>
      <c r="J30" s="19">
        <f aca="true" t="shared" si="6" ref="J30:J45">+I30/H30*100-100</f>
        <v>-30.26701026105286</v>
      </c>
      <c r="K30" s="19">
        <f aca="true" t="shared" si="7" ref="K30:K44">+I30/$I$29*100</f>
        <v>0.5850266411266258</v>
      </c>
      <c r="Q30" s="257"/>
    </row>
    <row r="31" spans="1:17" ht="11.25" customHeight="1">
      <c r="A31" s="17" t="s">
        <v>210</v>
      </c>
      <c r="B31" s="18">
        <v>8799.889</v>
      </c>
      <c r="C31" s="18">
        <v>4140.895</v>
      </c>
      <c r="D31" s="18">
        <v>4601.546</v>
      </c>
      <c r="E31" s="19">
        <f t="shared" si="0"/>
        <v>11.124430829567018</v>
      </c>
      <c r="F31" s="19"/>
      <c r="G31" s="18">
        <v>54351.031</v>
      </c>
      <c r="H31" s="18">
        <v>24494.14</v>
      </c>
      <c r="I31" s="18">
        <v>28077.939</v>
      </c>
      <c r="J31" s="19">
        <f t="shared" si="6"/>
        <v>14.631250576668549</v>
      </c>
      <c r="K31" s="19">
        <f t="shared" si="7"/>
        <v>16.20474248938594</v>
      </c>
      <c r="L31" s="22">
        <f>+H31/C31</f>
        <v>5.9151801724023425</v>
      </c>
      <c r="M31" s="22">
        <f>+I31/D31</f>
        <v>6.101849030738799</v>
      </c>
      <c r="N31" s="22">
        <f>+M31/L31*100-100</f>
        <v>3.1557594679427154</v>
      </c>
      <c r="Q31" s="257"/>
    </row>
    <row r="32" spans="1:17" ht="11.25" customHeight="1">
      <c r="A32" s="17" t="s">
        <v>211</v>
      </c>
      <c r="B32" s="18">
        <v>4999.89</v>
      </c>
      <c r="C32" s="18">
        <v>4861.39</v>
      </c>
      <c r="D32" s="18">
        <v>5426.963</v>
      </c>
      <c r="E32" s="19">
        <f t="shared" si="0"/>
        <v>11.63397711354159</v>
      </c>
      <c r="F32" s="19"/>
      <c r="G32" s="18">
        <v>15775.56</v>
      </c>
      <c r="H32" s="18">
        <v>15276.185</v>
      </c>
      <c r="I32" s="18">
        <v>19954.733</v>
      </c>
      <c r="J32" s="19">
        <f t="shared" si="6"/>
        <v>30.626416215828755</v>
      </c>
      <c r="K32" s="19">
        <f t="shared" si="7"/>
        <v>11.516561443824342</v>
      </c>
      <c r="L32" s="22">
        <f>+H32/C32</f>
        <v>3.142349204651344</v>
      </c>
      <c r="M32" s="22">
        <f aca="true" t="shared" si="8" ref="M32:M44">+I32/D32</f>
        <v>3.6769613133533436</v>
      </c>
      <c r="N32" s="22">
        <f>+M32/L32*100-100</f>
        <v>17.013134883629746</v>
      </c>
      <c r="Q32" s="257"/>
    </row>
    <row r="33" spans="1:24" ht="11.25" customHeight="1">
      <c r="A33" s="17" t="s">
        <v>212</v>
      </c>
      <c r="B33" s="18">
        <v>109.31</v>
      </c>
      <c r="C33" s="18">
        <v>31.17</v>
      </c>
      <c r="D33" s="18">
        <v>40.115</v>
      </c>
      <c r="E33" s="19">
        <f t="shared" si="0"/>
        <v>28.697465511709964</v>
      </c>
      <c r="F33" s="19"/>
      <c r="G33" s="18">
        <v>834.739</v>
      </c>
      <c r="H33" s="18">
        <v>239.041</v>
      </c>
      <c r="I33" s="18">
        <v>340.84</v>
      </c>
      <c r="J33" s="19">
        <f t="shared" si="6"/>
        <v>42.58641822950872</v>
      </c>
      <c r="K33" s="19">
        <f t="shared" si="7"/>
        <v>0.19671046475606005</v>
      </c>
      <c r="L33" s="22">
        <f>+H33/C33</f>
        <v>7.668944497914661</v>
      </c>
      <c r="M33" s="22">
        <f t="shared" si="8"/>
        <v>8.496572354480866</v>
      </c>
      <c r="N33" s="22">
        <f>+M33/L33*100-100</f>
        <v>10.791939579054883</v>
      </c>
      <c r="Q33" s="257"/>
      <c r="S33" s="258"/>
      <c r="T33" s="20"/>
      <c r="U33" s="20"/>
      <c r="V33" s="20"/>
      <c r="W33" s="20"/>
      <c r="X33" s="20"/>
    </row>
    <row r="34" spans="1:24" ht="11.25" customHeight="1">
      <c r="A34" s="17" t="s">
        <v>465</v>
      </c>
      <c r="B34" s="18">
        <v>0</v>
      </c>
      <c r="C34" s="18">
        <v>0</v>
      </c>
      <c r="D34" s="18">
        <v>865.54</v>
      </c>
      <c r="E34" s="19"/>
      <c r="F34" s="19"/>
      <c r="G34" s="18">
        <v>0</v>
      </c>
      <c r="H34" s="18">
        <v>0</v>
      </c>
      <c r="I34" s="18">
        <v>1157.745</v>
      </c>
      <c r="J34" s="19"/>
      <c r="K34" s="19"/>
      <c r="Q34" s="257"/>
      <c r="S34" s="258"/>
      <c r="T34" s="20"/>
      <c r="U34" s="20"/>
      <c r="V34" s="20"/>
      <c r="W34" s="20"/>
      <c r="X34" s="20"/>
    </row>
    <row r="35" spans="1:17" ht="11.25" customHeight="1">
      <c r="A35" s="17" t="s">
        <v>213</v>
      </c>
      <c r="B35" s="18">
        <v>422.1</v>
      </c>
      <c r="C35" s="18">
        <v>422.1</v>
      </c>
      <c r="D35" s="18">
        <v>0</v>
      </c>
      <c r="E35" s="19">
        <f t="shared" si="0"/>
        <v>-100</v>
      </c>
      <c r="F35" s="19"/>
      <c r="G35" s="18">
        <v>543.72</v>
      </c>
      <c r="H35" s="18">
        <v>543.72</v>
      </c>
      <c r="I35" s="18">
        <v>0</v>
      </c>
      <c r="J35" s="19">
        <f t="shared" si="6"/>
        <v>-100</v>
      </c>
      <c r="K35" s="19">
        <f t="shared" si="7"/>
        <v>0</v>
      </c>
      <c r="M35" s="22" t="e">
        <f t="shared" si="8"/>
        <v>#DIV/0!</v>
      </c>
      <c r="Q35" s="257"/>
    </row>
    <row r="36" spans="1:17" ht="11.25" customHeight="1">
      <c r="A36" s="17" t="s">
        <v>214</v>
      </c>
      <c r="B36" s="18">
        <v>4.709</v>
      </c>
      <c r="C36" s="18">
        <v>4.709</v>
      </c>
      <c r="D36" s="18">
        <v>1.038</v>
      </c>
      <c r="E36" s="19">
        <f t="shared" si="0"/>
        <v>-77.95710341898491</v>
      </c>
      <c r="F36" s="19"/>
      <c r="G36" s="18">
        <v>12.182</v>
      </c>
      <c r="H36" s="18">
        <v>12.182</v>
      </c>
      <c r="I36" s="18">
        <v>7.541</v>
      </c>
      <c r="J36" s="19">
        <f t="shared" si="6"/>
        <v>-38.09719257921523</v>
      </c>
      <c r="K36" s="19">
        <f t="shared" si="7"/>
        <v>0.004352169976309849</v>
      </c>
      <c r="L36" s="22">
        <f>+H36/C36</f>
        <v>2.5869611382459126</v>
      </c>
      <c r="M36" s="22">
        <f t="shared" si="8"/>
        <v>7.264932562620424</v>
      </c>
      <c r="N36" s="22">
        <f>+M36/L36*100-100</f>
        <v>180.82882480199942</v>
      </c>
      <c r="Q36" s="257"/>
    </row>
    <row r="37" spans="1:17" ht="11.25" customHeight="1">
      <c r="A37" s="17" t="s">
        <v>361</v>
      </c>
      <c r="B37" s="18">
        <v>2.03</v>
      </c>
      <c r="C37" s="18">
        <v>2.03</v>
      </c>
      <c r="D37" s="18">
        <v>0</v>
      </c>
      <c r="E37" s="19">
        <f t="shared" si="0"/>
        <v>-100</v>
      </c>
      <c r="F37" s="19"/>
      <c r="G37" s="18">
        <v>1.8</v>
      </c>
      <c r="H37" s="18">
        <v>1.8</v>
      </c>
      <c r="I37" s="18">
        <v>0</v>
      </c>
      <c r="J37" s="19">
        <f t="shared" si="6"/>
        <v>-100</v>
      </c>
      <c r="K37" s="19"/>
      <c r="Q37" s="257"/>
    </row>
    <row r="38" spans="1:17" ht="11.25" customHeight="1">
      <c r="A38" s="17" t="s">
        <v>471</v>
      </c>
      <c r="B38" s="18">
        <v>0</v>
      </c>
      <c r="C38" s="18">
        <v>0</v>
      </c>
      <c r="D38" s="18">
        <v>66</v>
      </c>
      <c r="E38" s="19"/>
      <c r="F38" s="19"/>
      <c r="G38" s="18">
        <v>0</v>
      </c>
      <c r="H38" s="18">
        <v>0</v>
      </c>
      <c r="I38" s="18">
        <v>310.335</v>
      </c>
      <c r="J38" s="19"/>
      <c r="K38" s="19"/>
      <c r="Q38" s="257"/>
    </row>
    <row r="39" spans="1:17" ht="11.25" customHeight="1">
      <c r="A39" s="17" t="s">
        <v>336</v>
      </c>
      <c r="B39" s="18">
        <v>5.12</v>
      </c>
      <c r="C39" s="18">
        <v>1.12</v>
      </c>
      <c r="D39" s="18">
        <v>1.5</v>
      </c>
      <c r="E39" s="19">
        <f t="shared" si="0"/>
        <v>33.928571428571416</v>
      </c>
      <c r="F39" s="19"/>
      <c r="G39" s="18">
        <v>75.896</v>
      </c>
      <c r="H39" s="18">
        <v>0.896</v>
      </c>
      <c r="I39" s="18">
        <v>16.431</v>
      </c>
      <c r="J39" s="19">
        <f t="shared" si="6"/>
        <v>1733.8169642857142</v>
      </c>
      <c r="K39" s="19"/>
      <c r="Q39" s="257"/>
    </row>
    <row r="40" spans="1:17" ht="11.25" customHeight="1">
      <c r="A40" s="17" t="s">
        <v>112</v>
      </c>
      <c r="B40" s="18">
        <v>17754.306</v>
      </c>
      <c r="C40" s="18">
        <v>16177.166</v>
      </c>
      <c r="D40" s="18">
        <v>10586.846</v>
      </c>
      <c r="E40" s="19">
        <f t="shared" si="0"/>
        <v>-34.55685625034694</v>
      </c>
      <c r="F40" s="19"/>
      <c r="G40" s="18">
        <v>81247.249</v>
      </c>
      <c r="H40" s="18">
        <v>74422.14</v>
      </c>
      <c r="I40" s="18">
        <v>44121.541</v>
      </c>
      <c r="J40" s="19">
        <f t="shared" si="6"/>
        <v>-40.71449571323803</v>
      </c>
      <c r="K40" s="19"/>
      <c r="Q40" s="257"/>
    </row>
    <row r="41" spans="1:17" ht="11.25" customHeight="1">
      <c r="A41" s="17" t="s">
        <v>215</v>
      </c>
      <c r="B41" s="18">
        <v>8931.14</v>
      </c>
      <c r="C41" s="18">
        <v>4794.574</v>
      </c>
      <c r="D41" s="18">
        <v>6089.692</v>
      </c>
      <c r="E41" s="19">
        <f t="shared" si="0"/>
        <v>27.012159995861992</v>
      </c>
      <c r="F41" s="19"/>
      <c r="G41" s="18">
        <v>120013.707</v>
      </c>
      <c r="H41" s="18">
        <v>61146.768</v>
      </c>
      <c r="I41" s="18">
        <v>77978.679</v>
      </c>
      <c r="J41" s="19">
        <f t="shared" si="6"/>
        <v>27.527065698713642</v>
      </c>
      <c r="K41" s="19">
        <f t="shared" si="7"/>
        <v>45.0041725946298</v>
      </c>
      <c r="M41" s="22">
        <f t="shared" si="8"/>
        <v>12.805028398809004</v>
      </c>
      <c r="Q41" s="257"/>
    </row>
    <row r="42" spans="1:17" ht="11.25" customHeight="1">
      <c r="A42" s="17" t="s">
        <v>466</v>
      </c>
      <c r="B42" s="18">
        <v>0</v>
      </c>
      <c r="C42" s="18">
        <v>0</v>
      </c>
      <c r="D42" s="18">
        <v>0.5</v>
      </c>
      <c r="E42" s="19"/>
      <c r="F42" s="19"/>
      <c r="G42" s="18">
        <v>0</v>
      </c>
      <c r="H42" s="18">
        <v>0</v>
      </c>
      <c r="I42" s="18">
        <v>8.55</v>
      </c>
      <c r="J42" s="19"/>
      <c r="K42" s="19">
        <f t="shared" si="7"/>
        <v>0.004934498514447581</v>
      </c>
      <c r="L42" s="22" t="e">
        <f>+H42/C42</f>
        <v>#DIV/0!</v>
      </c>
      <c r="M42" s="22">
        <f t="shared" si="8"/>
        <v>17.1</v>
      </c>
      <c r="N42" s="22" t="e">
        <f>+M42/L42*100-100</f>
        <v>#DIV/0!</v>
      </c>
      <c r="Q42" s="257"/>
    </row>
    <row r="43" spans="1:17" ht="11.25" customHeight="1">
      <c r="A43" s="17" t="s">
        <v>472</v>
      </c>
      <c r="B43" s="18">
        <v>3.65</v>
      </c>
      <c r="C43" s="18">
        <v>2.75</v>
      </c>
      <c r="D43" s="18">
        <v>0</v>
      </c>
      <c r="E43" s="19">
        <f t="shared" si="0"/>
        <v>-100</v>
      </c>
      <c r="F43" s="19"/>
      <c r="G43" s="18">
        <v>49.02</v>
      </c>
      <c r="H43" s="18">
        <v>36.937</v>
      </c>
      <c r="I43" s="18">
        <v>0</v>
      </c>
      <c r="J43" s="19">
        <f t="shared" si="6"/>
        <v>-100</v>
      </c>
      <c r="K43" s="19"/>
      <c r="Q43" s="257"/>
    </row>
    <row r="44" spans="1:17" ht="11.25" customHeight="1">
      <c r="A44" s="17" t="s">
        <v>400</v>
      </c>
      <c r="B44" s="18">
        <v>0.2</v>
      </c>
      <c r="C44" s="18">
        <v>0</v>
      </c>
      <c r="D44" s="18">
        <v>60</v>
      </c>
      <c r="E44" s="19"/>
      <c r="F44" s="19"/>
      <c r="G44" s="18">
        <v>5.613</v>
      </c>
      <c r="H44" s="18">
        <v>0</v>
      </c>
      <c r="I44" s="18">
        <v>281.878</v>
      </c>
      <c r="J44" s="19"/>
      <c r="K44" s="19">
        <f t="shared" si="7"/>
        <v>0.1626814704392345</v>
      </c>
      <c r="M44" s="22">
        <f t="shared" si="8"/>
        <v>4.697966666666667</v>
      </c>
      <c r="Q44" s="257"/>
    </row>
    <row r="45" spans="1:17" ht="11.25" customHeight="1">
      <c r="A45" s="17" t="s">
        <v>301</v>
      </c>
      <c r="B45" s="18">
        <v>0.5</v>
      </c>
      <c r="C45" s="18">
        <v>0.5</v>
      </c>
      <c r="D45" s="18">
        <v>0</v>
      </c>
      <c r="E45" s="19">
        <f t="shared" si="0"/>
        <v>-100</v>
      </c>
      <c r="F45" s="19"/>
      <c r="G45" s="18">
        <v>6.85</v>
      </c>
      <c r="H45" s="18">
        <v>6.85</v>
      </c>
      <c r="I45" s="18">
        <v>0</v>
      </c>
      <c r="J45" s="19">
        <f t="shared" si="6"/>
        <v>-100</v>
      </c>
      <c r="K45" s="19"/>
      <c r="Q45" s="257"/>
    </row>
    <row r="46" spans="2:17" ht="11.25" customHeight="1">
      <c r="B46" s="18"/>
      <c r="C46" s="18"/>
      <c r="D46" s="18"/>
      <c r="E46" s="19"/>
      <c r="F46" s="19"/>
      <c r="G46" s="18"/>
      <c r="H46" s="18"/>
      <c r="I46" s="18"/>
      <c r="J46" s="19"/>
      <c r="K46" s="19"/>
      <c r="Q46" s="257"/>
    </row>
    <row r="47" spans="1:17" ht="11.25">
      <c r="A47" s="122"/>
      <c r="B47" s="128"/>
      <c r="C47" s="128"/>
      <c r="D47" s="128"/>
      <c r="E47" s="128"/>
      <c r="F47" s="128"/>
      <c r="G47" s="128"/>
      <c r="H47" s="128"/>
      <c r="I47" s="128"/>
      <c r="J47" s="128"/>
      <c r="K47" s="122"/>
      <c r="Q47" s="257"/>
    </row>
    <row r="48" spans="1:17" ht="11.25">
      <c r="A48" s="16" t="s">
        <v>376</v>
      </c>
      <c r="B48" s="16"/>
      <c r="C48" s="16"/>
      <c r="D48" s="16"/>
      <c r="E48" s="16"/>
      <c r="F48" s="16"/>
      <c r="G48" s="16"/>
      <c r="H48" s="16"/>
      <c r="I48" s="16"/>
      <c r="J48" s="16"/>
      <c r="K48" s="16"/>
      <c r="Q48" s="257"/>
    </row>
    <row r="49" spans="1:17" ht="11.25" customHeight="1">
      <c r="A49" s="16"/>
      <c r="B49" s="18"/>
      <c r="C49" s="18"/>
      <c r="D49" s="18"/>
      <c r="E49" s="19"/>
      <c r="F49" s="19"/>
      <c r="G49" s="18"/>
      <c r="H49" s="18"/>
      <c r="I49" s="18"/>
      <c r="J49" s="19"/>
      <c r="K49" s="19"/>
      <c r="Q49" s="257"/>
    </row>
    <row r="50" spans="1:20" ht="19.5" customHeight="1">
      <c r="A50" s="322" t="s">
        <v>324</v>
      </c>
      <c r="B50" s="322"/>
      <c r="C50" s="322"/>
      <c r="D50" s="322"/>
      <c r="E50" s="322"/>
      <c r="F50" s="322"/>
      <c r="G50" s="322"/>
      <c r="H50" s="322"/>
      <c r="I50" s="322"/>
      <c r="J50" s="322"/>
      <c r="K50" s="322"/>
      <c r="L50" s="27"/>
      <c r="O50" s="121"/>
      <c r="P50" s="121"/>
      <c r="Q50" s="251"/>
      <c r="R50" s="251"/>
      <c r="S50" s="251"/>
      <c r="T50" s="121"/>
    </row>
    <row r="51" spans="1:20" ht="19.5" customHeight="1">
      <c r="A51" s="323" t="s">
        <v>180</v>
      </c>
      <c r="B51" s="323"/>
      <c r="C51" s="323"/>
      <c r="D51" s="323"/>
      <c r="E51" s="323"/>
      <c r="F51" s="323"/>
      <c r="G51" s="323"/>
      <c r="H51" s="323"/>
      <c r="I51" s="323"/>
      <c r="J51" s="323"/>
      <c r="K51" s="323"/>
      <c r="O51" s="123"/>
      <c r="P51" s="123"/>
      <c r="Q51" s="123"/>
      <c r="R51" s="123"/>
      <c r="S51" s="123"/>
      <c r="T51" s="123"/>
    </row>
    <row r="52" spans="1:20" s="27" customFormat="1" ht="11.25">
      <c r="A52" s="24"/>
      <c r="B52" s="324" t="s">
        <v>118</v>
      </c>
      <c r="C52" s="324"/>
      <c r="D52" s="324"/>
      <c r="E52" s="324"/>
      <c r="F52" s="187"/>
      <c r="G52" s="324" t="s">
        <v>119</v>
      </c>
      <c r="H52" s="324"/>
      <c r="I52" s="324"/>
      <c r="J52" s="324"/>
      <c r="K52" s="187"/>
      <c r="L52" s="326" t="s">
        <v>201</v>
      </c>
      <c r="M52" s="326"/>
      <c r="N52" s="326"/>
      <c r="O52" s="137"/>
      <c r="P52" s="137"/>
      <c r="Q52" s="252"/>
      <c r="R52" s="252"/>
      <c r="S52" s="252"/>
      <c r="T52" s="137"/>
    </row>
    <row r="53" spans="1:20" s="27" customFormat="1" ht="11.25">
      <c r="A53" s="24" t="s">
        <v>330</v>
      </c>
      <c r="B53" s="188">
        <f>+B4</f>
        <v>2011</v>
      </c>
      <c r="C53" s="325" t="str">
        <f>+C4</f>
        <v>enero - agosto</v>
      </c>
      <c r="D53" s="325"/>
      <c r="E53" s="325"/>
      <c r="F53" s="187"/>
      <c r="G53" s="188">
        <f>+B53</f>
        <v>2011</v>
      </c>
      <c r="H53" s="325" t="str">
        <f>+C53</f>
        <v>enero - agosto</v>
      </c>
      <c r="I53" s="325"/>
      <c r="J53" s="325"/>
      <c r="K53" s="189" t="s">
        <v>223</v>
      </c>
      <c r="L53" s="327" t="s">
        <v>200</v>
      </c>
      <c r="M53" s="327"/>
      <c r="N53" s="327"/>
      <c r="O53" s="137"/>
      <c r="P53" s="137"/>
      <c r="Q53" s="252"/>
      <c r="R53" s="252"/>
      <c r="S53" s="252"/>
      <c r="T53" s="137"/>
    </row>
    <row r="54" spans="1:19" s="27" customFormat="1" ht="11.25">
      <c r="A54" s="190"/>
      <c r="B54" s="190"/>
      <c r="C54" s="191">
        <f>+C5</f>
        <v>2011</v>
      </c>
      <c r="D54" s="191">
        <f>+D5</f>
        <v>2012</v>
      </c>
      <c r="E54" s="192" t="str">
        <f>+E5</f>
        <v>Var % 12/11</v>
      </c>
      <c r="F54" s="193"/>
      <c r="G54" s="190"/>
      <c r="H54" s="191">
        <f>+C54</f>
        <v>2011</v>
      </c>
      <c r="I54" s="191">
        <f>+D54</f>
        <v>2012</v>
      </c>
      <c r="J54" s="192" t="str">
        <f>+E54</f>
        <v>Var % 12/11</v>
      </c>
      <c r="K54" s="193">
        <v>2008</v>
      </c>
      <c r="L54" s="194">
        <v>2007</v>
      </c>
      <c r="M54" s="194">
        <v>2008</v>
      </c>
      <c r="N54" s="193" t="s">
        <v>196</v>
      </c>
      <c r="Q54" s="253"/>
      <c r="R54" s="253"/>
      <c r="S54" s="253"/>
    </row>
    <row r="55" spans="1:17" ht="11.25" customHeight="1">
      <c r="A55" s="24" t="s">
        <v>326</v>
      </c>
      <c r="B55" s="25">
        <f>+B57+B63+B74+B81+B88+B94+B100</f>
        <v>615289.465</v>
      </c>
      <c r="C55" s="25">
        <f>+C57+C63+C74+C81+C88+C94+C100</f>
        <v>419514.3359999999</v>
      </c>
      <c r="D55" s="25">
        <f>+D57+D63+D74+D81+D88+D94+D100</f>
        <v>420420.996</v>
      </c>
      <c r="E55" s="23">
        <f>+D55/C55*100-100</f>
        <v>0.21612133893799523</v>
      </c>
      <c r="F55" s="23"/>
      <c r="G55" s="25">
        <f>+G57+G63+G74+G81+G88+G94+G100</f>
        <v>1210919.123</v>
      </c>
      <c r="H55" s="25">
        <f>+H57+H63+H74+H81+H88+H94+H100</f>
        <v>822147.291</v>
      </c>
      <c r="I55" s="25">
        <f>+I57+I63+I74+I81+I88+I94+I100</f>
        <v>861596.4900000001</v>
      </c>
      <c r="J55" s="23">
        <f>+I55/H55*100-100</f>
        <v>4.79831283662287</v>
      </c>
      <c r="K55" s="23">
        <f>+I55/I9*100</f>
        <v>21.88347072637872</v>
      </c>
      <c r="L55" s="22">
        <f>+H55/C55</f>
        <v>1.959759704135594</v>
      </c>
      <c r="M55" s="22">
        <f>+I55/D55</f>
        <v>2.0493659883722843</v>
      </c>
      <c r="N55" s="22">
        <f>+M55/L55*100-100</f>
        <v>4.572309760609826</v>
      </c>
      <c r="P55" s="22"/>
      <c r="Q55" s="255"/>
    </row>
    <row r="56" spans="1:17" ht="11.25" customHeight="1">
      <c r="A56" s="16"/>
      <c r="B56" s="18"/>
      <c r="C56" s="18"/>
      <c r="D56" s="18"/>
      <c r="E56" s="19"/>
      <c r="F56" s="19"/>
      <c r="G56" s="18"/>
      <c r="H56" s="18"/>
      <c r="I56" s="18"/>
      <c r="J56" s="19"/>
      <c r="K56" s="19"/>
      <c r="Q56" s="257"/>
    </row>
    <row r="57" spans="1:19" s="27" customFormat="1" ht="11.25" customHeight="1">
      <c r="A57" s="24" t="s">
        <v>448</v>
      </c>
      <c r="B57" s="25">
        <f>SUM(B58:B61)</f>
        <v>155924.903</v>
      </c>
      <c r="C57" s="25">
        <f>SUM(C58:C61)</f>
        <v>103986.70099999999</v>
      </c>
      <c r="D57" s="25">
        <f>SUM(D58:D61)</f>
        <v>114566.076</v>
      </c>
      <c r="E57" s="23">
        <f aca="true" t="shared" si="9" ref="E57:E100">+D57/C57*100-100</f>
        <v>10.173776933263824</v>
      </c>
      <c r="F57" s="23"/>
      <c r="G57" s="25">
        <f>SUM(G58:G61)</f>
        <v>159769.175</v>
      </c>
      <c r="H57" s="25">
        <f>SUM(H58:H61)</f>
        <v>105154.50700000001</v>
      </c>
      <c r="I57" s="25">
        <f>SUM(I58:I61)</f>
        <v>138754.37900000002</v>
      </c>
      <c r="J57" s="23">
        <f aca="true" t="shared" si="10" ref="J57:J100">+I57/H57*100-100</f>
        <v>31.952859614471862</v>
      </c>
      <c r="K57" s="23"/>
      <c r="L57" s="26"/>
      <c r="M57" s="26"/>
      <c r="N57" s="26"/>
      <c r="Q57" s="255"/>
      <c r="R57" s="253"/>
      <c r="S57" s="253"/>
    </row>
    <row r="58" spans="1:17" ht="11.25" customHeight="1">
      <c r="A58" s="16" t="s">
        <v>446</v>
      </c>
      <c r="B58" s="18">
        <v>1668.844</v>
      </c>
      <c r="C58" s="18">
        <v>1321.676</v>
      </c>
      <c r="D58" s="18">
        <v>1403.671</v>
      </c>
      <c r="E58" s="19">
        <f t="shared" si="9"/>
        <v>6.203865395149805</v>
      </c>
      <c r="F58" s="19"/>
      <c r="G58" s="18">
        <v>1891.282</v>
      </c>
      <c r="H58" s="18">
        <v>1492.011</v>
      </c>
      <c r="I58" s="18">
        <v>1718.753</v>
      </c>
      <c r="J58" s="19">
        <f t="shared" si="10"/>
        <v>15.197072943832197</v>
      </c>
      <c r="K58" s="19"/>
      <c r="Q58" s="257"/>
    </row>
    <row r="59" spans="1:22" ht="11.25" customHeight="1">
      <c r="A59" s="16" t="s">
        <v>447</v>
      </c>
      <c r="B59" s="18">
        <v>54814.403</v>
      </c>
      <c r="C59" s="18">
        <v>37373.268</v>
      </c>
      <c r="D59" s="18">
        <v>33407.364</v>
      </c>
      <c r="E59" s="19">
        <f t="shared" si="9"/>
        <v>-10.611606135165914</v>
      </c>
      <c r="F59" s="19"/>
      <c r="G59" s="18">
        <v>58800.516</v>
      </c>
      <c r="H59" s="18">
        <v>39867.835</v>
      </c>
      <c r="I59" s="18">
        <v>42020.183</v>
      </c>
      <c r="J59" s="19">
        <f t="shared" si="10"/>
        <v>5.398708006090615</v>
      </c>
      <c r="K59" s="19"/>
      <c r="Q59" s="257"/>
      <c r="R59" s="257"/>
      <c r="S59" s="257"/>
      <c r="T59" s="20"/>
      <c r="U59" s="20"/>
      <c r="V59" s="20"/>
    </row>
    <row r="60" spans="1:22" ht="11.25" customHeight="1">
      <c r="A60" s="16" t="s">
        <v>263</v>
      </c>
      <c r="B60" s="18">
        <v>99441.017</v>
      </c>
      <c r="C60" s="18">
        <v>65291.128</v>
      </c>
      <c r="D60" s="18">
        <v>21598.697</v>
      </c>
      <c r="E60" s="19">
        <f t="shared" si="9"/>
        <v>-66.91939983024952</v>
      </c>
      <c r="F60" s="19"/>
      <c r="G60" s="18">
        <v>99070.634</v>
      </c>
      <c r="H60" s="18">
        <v>63788.012</v>
      </c>
      <c r="I60" s="18">
        <v>24362.419</v>
      </c>
      <c r="J60" s="19">
        <f>+I60/H60*100-100</f>
        <v>-61.80721386959041</v>
      </c>
      <c r="K60" s="19">
        <f>+J60/I60*100-100</f>
        <v>-100.2536990020145</v>
      </c>
      <c r="L60" s="19">
        <f>+K60/J60*100-100</f>
        <v>62.20387997676761</v>
      </c>
      <c r="M60" s="19">
        <f>+L60/K60*100-100</f>
        <v>-162.0464687048781</v>
      </c>
      <c r="N60" s="19">
        <f>+M60/L60*100-100</f>
        <v>-360.5086190208721</v>
      </c>
      <c r="Q60" s="257"/>
      <c r="R60" s="257"/>
      <c r="S60" s="257"/>
      <c r="T60" s="20"/>
      <c r="U60" s="20"/>
      <c r="V60" s="20"/>
    </row>
    <row r="61" spans="1:17" ht="11.25" customHeight="1">
      <c r="A61" s="16" t="s">
        <v>176</v>
      </c>
      <c r="B61" s="18">
        <v>0.639</v>
      </c>
      <c r="C61" s="18">
        <v>0.629</v>
      </c>
      <c r="D61" s="18">
        <v>58156.344</v>
      </c>
      <c r="E61" s="19"/>
      <c r="F61" s="19"/>
      <c r="G61" s="18">
        <v>6.743</v>
      </c>
      <c r="H61" s="18">
        <v>6.649</v>
      </c>
      <c r="I61" s="18">
        <v>70653.024</v>
      </c>
      <c r="J61" s="19"/>
      <c r="K61" s="19"/>
      <c r="Q61" s="257"/>
    </row>
    <row r="62" spans="1:17" ht="11.25" customHeight="1">
      <c r="A62" s="16"/>
      <c r="B62" s="18"/>
      <c r="C62" s="18"/>
      <c r="D62" s="18"/>
      <c r="E62" s="19"/>
      <c r="F62" s="19"/>
      <c r="G62" s="18"/>
      <c r="H62" s="18"/>
      <c r="I62" s="18"/>
      <c r="J62" s="19"/>
      <c r="K62" s="19"/>
      <c r="Q62" s="257"/>
    </row>
    <row r="63" spans="1:17" ht="11.25" customHeight="1">
      <c r="A63" s="24" t="s">
        <v>124</v>
      </c>
      <c r="B63" s="25">
        <f>SUM(B64:B72)</f>
        <v>90131.95599999998</v>
      </c>
      <c r="C63" s="25">
        <f>SUM(C64:C72)</f>
        <v>60964.301999999996</v>
      </c>
      <c r="D63" s="25">
        <f>SUM(D64:D72)</f>
        <v>51348.403</v>
      </c>
      <c r="E63" s="23">
        <f aca="true" t="shared" si="11" ref="E63:E72">+D63/C63*100-100</f>
        <v>-15.772999418577768</v>
      </c>
      <c r="F63" s="19"/>
      <c r="G63" s="25">
        <f>SUM(G64:G72)</f>
        <v>146709.588</v>
      </c>
      <c r="H63" s="25">
        <f>SUM(H64:H72)</f>
        <v>96761.784</v>
      </c>
      <c r="I63" s="25">
        <f>SUM(I64:I72)</f>
        <v>93604.055</v>
      </c>
      <c r="J63" s="23">
        <f aca="true" t="shared" si="12" ref="J63:J72">+I63/H63*100-100</f>
        <v>-3.263405106296929</v>
      </c>
      <c r="K63" s="19"/>
      <c r="Q63" s="257"/>
    </row>
    <row r="64" spans="1:17" ht="11.25" customHeight="1">
      <c r="A64" s="16" t="s">
        <v>449</v>
      </c>
      <c r="B64" s="18">
        <v>1989.677</v>
      </c>
      <c r="C64" s="18">
        <v>1164.369</v>
      </c>
      <c r="D64" s="18">
        <v>1624.6</v>
      </c>
      <c r="E64" s="19">
        <f t="shared" si="11"/>
        <v>39.52621548667133</v>
      </c>
      <c r="F64" s="19"/>
      <c r="G64" s="18">
        <v>4826.035</v>
      </c>
      <c r="H64" s="18">
        <v>2715.025</v>
      </c>
      <c r="I64" s="18">
        <v>3961.79</v>
      </c>
      <c r="J64" s="19">
        <f t="shared" si="12"/>
        <v>45.92093995451239</v>
      </c>
      <c r="K64" s="19"/>
      <c r="Q64" s="257"/>
    </row>
    <row r="65" spans="1:17" ht="11.25" customHeight="1">
      <c r="A65" s="16" t="s">
        <v>111</v>
      </c>
      <c r="B65" s="18">
        <v>6133.434</v>
      </c>
      <c r="C65" s="18">
        <v>3845.883</v>
      </c>
      <c r="D65" s="18">
        <v>3770.921</v>
      </c>
      <c r="E65" s="19">
        <f t="shared" si="11"/>
        <v>-1.9491492590908166</v>
      </c>
      <c r="F65" s="19"/>
      <c r="G65" s="18">
        <v>17597.391</v>
      </c>
      <c r="H65" s="18">
        <v>11077.247</v>
      </c>
      <c r="I65" s="18">
        <v>10908.886</v>
      </c>
      <c r="J65" s="19">
        <f t="shared" si="12"/>
        <v>-1.5198812484726432</v>
      </c>
      <c r="K65" s="19"/>
      <c r="Q65" s="257"/>
    </row>
    <row r="66" spans="1:17" ht="11.25" customHeight="1">
      <c r="A66" s="16" t="s">
        <v>446</v>
      </c>
      <c r="B66" s="18">
        <v>136.721</v>
      </c>
      <c r="C66" s="18">
        <v>136.721</v>
      </c>
      <c r="D66" s="18">
        <v>36.144</v>
      </c>
      <c r="E66" s="19">
        <f t="shared" si="11"/>
        <v>-73.56368078056772</v>
      </c>
      <c r="F66" s="19"/>
      <c r="G66" s="18">
        <v>182.659</v>
      </c>
      <c r="H66" s="18">
        <v>182.659</v>
      </c>
      <c r="I66" s="18">
        <v>58.001</v>
      </c>
      <c r="J66" s="19">
        <f t="shared" si="12"/>
        <v>-68.24629500873212</v>
      </c>
      <c r="K66" s="19"/>
      <c r="Q66" s="257"/>
    </row>
    <row r="67" spans="1:17" ht="11.25" customHeight="1">
      <c r="A67" s="16" t="s">
        <v>447</v>
      </c>
      <c r="B67" s="18">
        <v>66961.408</v>
      </c>
      <c r="C67" s="18">
        <v>46268.961</v>
      </c>
      <c r="D67" s="18">
        <v>41175.231</v>
      </c>
      <c r="E67" s="19">
        <f t="shared" si="11"/>
        <v>-11.008956954965996</v>
      </c>
      <c r="F67" s="19"/>
      <c r="G67" s="18">
        <v>87852.73</v>
      </c>
      <c r="H67" s="18">
        <v>60830.521</v>
      </c>
      <c r="I67" s="18">
        <v>60243.84</v>
      </c>
      <c r="J67" s="19">
        <f t="shared" si="12"/>
        <v>-0.9644517100223453</v>
      </c>
      <c r="K67" s="19"/>
      <c r="Q67" s="257"/>
    </row>
    <row r="68" spans="1:17" ht="11.25" customHeight="1">
      <c r="A68" s="16" t="s">
        <v>450</v>
      </c>
      <c r="B68" s="18">
        <v>4396.495</v>
      </c>
      <c r="C68" s="18">
        <v>2144.727</v>
      </c>
      <c r="D68" s="18">
        <v>3605.089</v>
      </c>
      <c r="E68" s="19">
        <f t="shared" si="11"/>
        <v>68.09081062531504</v>
      </c>
      <c r="F68" s="19"/>
      <c r="G68" s="18">
        <v>11929.566</v>
      </c>
      <c r="H68" s="18">
        <v>5289.558</v>
      </c>
      <c r="I68" s="18">
        <v>10459.302</v>
      </c>
      <c r="J68" s="19">
        <f t="shared" si="12"/>
        <v>97.73489580792952</v>
      </c>
      <c r="K68" s="19"/>
      <c r="Q68" s="257"/>
    </row>
    <row r="69" spans="1:17" ht="11.25" customHeight="1">
      <c r="A69" s="16" t="s">
        <v>451</v>
      </c>
      <c r="B69" s="18">
        <v>1272.618</v>
      </c>
      <c r="C69" s="18">
        <v>872.5</v>
      </c>
      <c r="D69" s="18">
        <v>975.45</v>
      </c>
      <c r="E69" s="19">
        <f t="shared" si="11"/>
        <v>11.79942693409744</v>
      </c>
      <c r="F69" s="19"/>
      <c r="G69" s="18">
        <v>10129.069</v>
      </c>
      <c r="H69" s="18">
        <v>6630.871</v>
      </c>
      <c r="I69" s="18">
        <v>7552.863</v>
      </c>
      <c r="J69" s="19">
        <f t="shared" si="12"/>
        <v>13.904538332897758</v>
      </c>
      <c r="K69" s="19"/>
      <c r="Q69" s="257"/>
    </row>
    <row r="70" spans="1:17" ht="11.25" customHeight="1">
      <c r="A70" s="16" t="s">
        <v>269</v>
      </c>
      <c r="B70" s="18">
        <v>8791.752</v>
      </c>
      <c r="C70" s="18">
        <v>6196.935</v>
      </c>
      <c r="D70" s="18">
        <v>0</v>
      </c>
      <c r="E70" s="19">
        <f t="shared" si="11"/>
        <v>-100</v>
      </c>
      <c r="F70" s="19"/>
      <c r="G70" s="18">
        <v>13145.025</v>
      </c>
      <c r="H70" s="18">
        <v>9320.083</v>
      </c>
      <c r="I70" s="18">
        <v>0</v>
      </c>
      <c r="J70" s="19">
        <f t="shared" si="12"/>
        <v>-100</v>
      </c>
      <c r="K70" s="19"/>
      <c r="Q70" s="257"/>
    </row>
    <row r="71" spans="1:17" ht="11.25" customHeight="1">
      <c r="A71" s="16" t="s">
        <v>452</v>
      </c>
      <c r="B71" s="18">
        <v>200.493</v>
      </c>
      <c r="C71" s="18">
        <v>144.011</v>
      </c>
      <c r="D71" s="18">
        <v>0</v>
      </c>
      <c r="E71" s="19">
        <f t="shared" si="11"/>
        <v>-100</v>
      </c>
      <c r="F71" s="19"/>
      <c r="G71" s="18">
        <v>294.816</v>
      </c>
      <c r="H71" s="18">
        <v>220.087</v>
      </c>
      <c r="I71" s="18">
        <v>0</v>
      </c>
      <c r="J71" s="19">
        <f t="shared" si="12"/>
        <v>-100</v>
      </c>
      <c r="K71" s="19"/>
      <c r="Q71" s="257"/>
    </row>
    <row r="72" spans="1:17" ht="11.25" customHeight="1">
      <c r="A72" s="16" t="s">
        <v>270</v>
      </c>
      <c r="B72" s="18">
        <v>249.358</v>
      </c>
      <c r="C72" s="18">
        <v>190.195</v>
      </c>
      <c r="D72" s="18">
        <v>160.968</v>
      </c>
      <c r="E72" s="19">
        <f t="shared" si="11"/>
        <v>-15.366860327558555</v>
      </c>
      <c r="F72" s="19"/>
      <c r="G72" s="18">
        <v>752.297</v>
      </c>
      <c r="H72" s="18">
        <v>495.733</v>
      </c>
      <c r="I72" s="18">
        <v>419.373</v>
      </c>
      <c r="J72" s="19">
        <f t="shared" si="12"/>
        <v>-15.403453068486456</v>
      </c>
      <c r="K72" s="19"/>
      <c r="Q72" s="257"/>
    </row>
    <row r="73" spans="1:17" ht="11.25" customHeight="1">
      <c r="A73" s="16"/>
      <c r="B73" s="18"/>
      <c r="C73" s="18"/>
      <c r="D73" s="18"/>
      <c r="E73" s="19"/>
      <c r="F73" s="19"/>
      <c r="G73" s="18"/>
      <c r="H73" s="18"/>
      <c r="I73" s="18"/>
      <c r="J73" s="19"/>
      <c r="K73" s="19"/>
      <c r="Q73" s="257"/>
    </row>
    <row r="74" spans="1:19" s="27" customFormat="1" ht="11.25" customHeight="1">
      <c r="A74" s="24" t="s">
        <v>278</v>
      </c>
      <c r="B74" s="25">
        <f>SUM(B75:B79)</f>
        <v>124237.049</v>
      </c>
      <c r="C74" s="25">
        <f>SUM(C75:C79)</f>
        <v>100664.12299999999</v>
      </c>
      <c r="D74" s="25">
        <f>SUM(D75:D79)</f>
        <v>95714.13500000001</v>
      </c>
      <c r="E74" s="23">
        <f t="shared" si="9"/>
        <v>-4.917330874675159</v>
      </c>
      <c r="F74" s="23"/>
      <c r="G74" s="25">
        <f>SUM(G75:G79)</f>
        <v>319637.787</v>
      </c>
      <c r="H74" s="25">
        <f>SUM(H75:H79)</f>
        <v>258541.755</v>
      </c>
      <c r="I74" s="25">
        <f>SUM(I75:I79)</f>
        <v>246764.089</v>
      </c>
      <c r="J74" s="23">
        <f t="shared" si="10"/>
        <v>-4.555421231669129</v>
      </c>
      <c r="K74" s="23"/>
      <c r="L74" s="26"/>
      <c r="M74" s="26"/>
      <c r="N74" s="26"/>
      <c r="Q74" s="255"/>
      <c r="R74" s="253"/>
      <c r="S74" s="253"/>
    </row>
    <row r="75" spans="1:17" ht="11.25" customHeight="1">
      <c r="A75" s="16" t="s">
        <v>264</v>
      </c>
      <c r="B75" s="18">
        <v>49023.39</v>
      </c>
      <c r="C75" s="18">
        <v>41079.546</v>
      </c>
      <c r="D75" s="18">
        <v>30779.679</v>
      </c>
      <c r="E75" s="19">
        <f t="shared" si="9"/>
        <v>-25.072981575794444</v>
      </c>
      <c r="F75" s="19"/>
      <c r="G75" s="18">
        <v>129218.282</v>
      </c>
      <c r="H75" s="18">
        <v>107900.933</v>
      </c>
      <c r="I75" s="18">
        <v>70104.924</v>
      </c>
      <c r="J75" s="19">
        <f t="shared" si="10"/>
        <v>-35.02843575967968</v>
      </c>
      <c r="K75" s="19"/>
      <c r="Q75" s="257"/>
    </row>
    <row r="76" spans="1:17" ht="11.25" customHeight="1">
      <c r="A76" s="16" t="s">
        <v>265</v>
      </c>
      <c r="B76" s="18">
        <v>17486.967</v>
      </c>
      <c r="C76" s="18">
        <v>11786.524</v>
      </c>
      <c r="D76" s="18">
        <v>11559.129</v>
      </c>
      <c r="E76" s="19">
        <f t="shared" si="9"/>
        <v>-1.929279573859091</v>
      </c>
      <c r="F76" s="19"/>
      <c r="G76" s="18">
        <v>32290.79</v>
      </c>
      <c r="H76" s="18">
        <v>20684.117</v>
      </c>
      <c r="I76" s="18">
        <v>24875.557</v>
      </c>
      <c r="J76" s="19">
        <f t="shared" si="10"/>
        <v>20.26405091404193</v>
      </c>
      <c r="K76" s="19"/>
      <c r="Q76" s="257"/>
    </row>
    <row r="77" spans="1:17" ht="11.25" customHeight="1">
      <c r="A77" s="16" t="s">
        <v>266</v>
      </c>
      <c r="B77" s="18">
        <v>14314.167</v>
      </c>
      <c r="C77" s="18">
        <v>12811.302</v>
      </c>
      <c r="D77" s="18">
        <v>15126.147</v>
      </c>
      <c r="E77" s="19">
        <f t="shared" si="9"/>
        <v>18.06877240111895</v>
      </c>
      <c r="F77" s="19"/>
      <c r="G77" s="18">
        <v>32119.02</v>
      </c>
      <c r="H77" s="18">
        <v>28451.994</v>
      </c>
      <c r="I77" s="18">
        <v>39055.676</v>
      </c>
      <c r="J77" s="19">
        <f t="shared" si="10"/>
        <v>37.268677900044565</v>
      </c>
      <c r="K77" s="19"/>
      <c r="Q77" s="257"/>
    </row>
    <row r="78" spans="1:17" ht="11.25" customHeight="1">
      <c r="A78" s="16" t="s">
        <v>267</v>
      </c>
      <c r="B78" s="18">
        <v>2274.971</v>
      </c>
      <c r="C78" s="18">
        <v>1717.147</v>
      </c>
      <c r="D78" s="18">
        <v>1649.212</v>
      </c>
      <c r="E78" s="19">
        <f t="shared" si="9"/>
        <v>-3.9562716529219557</v>
      </c>
      <c r="F78" s="19"/>
      <c r="G78" s="18">
        <v>6887.581</v>
      </c>
      <c r="H78" s="18">
        <v>5071.614</v>
      </c>
      <c r="I78" s="18">
        <v>5169.065</v>
      </c>
      <c r="J78" s="19">
        <f t="shared" si="10"/>
        <v>1.9214987575947333</v>
      </c>
      <c r="K78" s="19"/>
      <c r="Q78" s="257"/>
    </row>
    <row r="79" spans="1:17" ht="11.25" customHeight="1">
      <c r="A79" s="16" t="s">
        <v>268</v>
      </c>
      <c r="B79" s="18">
        <v>41137.554</v>
      </c>
      <c r="C79" s="18">
        <v>33269.604</v>
      </c>
      <c r="D79" s="18">
        <v>36599.968</v>
      </c>
      <c r="E79" s="19">
        <f t="shared" si="9"/>
        <v>10.010230359219193</v>
      </c>
      <c r="F79" s="19"/>
      <c r="G79" s="18">
        <v>119122.114</v>
      </c>
      <c r="H79" s="18">
        <v>96433.097</v>
      </c>
      <c r="I79" s="18">
        <v>107558.867</v>
      </c>
      <c r="J79" s="19">
        <f t="shared" si="10"/>
        <v>11.537294088978612</v>
      </c>
      <c r="K79" s="19"/>
      <c r="Q79" s="257"/>
    </row>
    <row r="80" spans="1:17" ht="11.25" customHeight="1">
      <c r="A80" s="16"/>
      <c r="B80" s="18"/>
      <c r="C80" s="18"/>
      <c r="D80" s="18"/>
      <c r="E80" s="19"/>
      <c r="F80" s="19"/>
      <c r="G80" s="18"/>
      <c r="H80" s="18"/>
      <c r="I80" s="18"/>
      <c r="J80" s="19"/>
      <c r="K80" s="19"/>
      <c r="Q80" s="257"/>
    </row>
    <row r="81" spans="1:19" s="27" customFormat="1" ht="11.25" customHeight="1">
      <c r="A81" s="24" t="s">
        <v>1</v>
      </c>
      <c r="B81" s="25">
        <f>SUM(B82:B86)</f>
        <v>140441.317</v>
      </c>
      <c r="C81" s="25">
        <f>SUM(C82:C86)</f>
        <v>78704.246</v>
      </c>
      <c r="D81" s="25">
        <f>SUM(D82:D86)</f>
        <v>97159.11600000001</v>
      </c>
      <c r="E81" s="23">
        <f t="shared" si="9"/>
        <v>23.448379138274206</v>
      </c>
      <c r="F81" s="23"/>
      <c r="G81" s="25">
        <f>SUM(G82:G86)</f>
        <v>345078.335</v>
      </c>
      <c r="H81" s="25">
        <f>SUM(H82:H86)</f>
        <v>193504.052</v>
      </c>
      <c r="I81" s="25">
        <f>SUM(I82:I86)</f>
        <v>227614.20799999998</v>
      </c>
      <c r="J81" s="23">
        <f t="shared" si="10"/>
        <v>17.627618464547695</v>
      </c>
      <c r="K81" s="23"/>
      <c r="L81" s="26"/>
      <c r="M81" s="26"/>
      <c r="N81" s="26"/>
      <c r="Q81" s="255"/>
      <c r="R81" s="253"/>
      <c r="S81" s="253"/>
    </row>
    <row r="82" spans="1:17" ht="11.25" customHeight="1">
      <c r="A82" s="16" t="s">
        <v>271</v>
      </c>
      <c r="B82" s="18">
        <v>57965.964</v>
      </c>
      <c r="C82" s="18">
        <v>32848</v>
      </c>
      <c r="D82" s="18">
        <v>45228.464</v>
      </c>
      <c r="E82" s="19">
        <f t="shared" si="9"/>
        <v>37.69016074037995</v>
      </c>
      <c r="F82" s="19"/>
      <c r="G82" s="18">
        <v>112303.153</v>
      </c>
      <c r="H82" s="18">
        <v>62599.058</v>
      </c>
      <c r="I82" s="18">
        <v>81550.917</v>
      </c>
      <c r="J82" s="19">
        <f t="shared" si="10"/>
        <v>30.274990719508935</v>
      </c>
      <c r="K82" s="19"/>
      <c r="Q82" s="257"/>
    </row>
    <row r="83" spans="1:17" ht="11.25" customHeight="1">
      <c r="A83" s="16" t="s">
        <v>107</v>
      </c>
      <c r="B83" s="18">
        <v>5268.859</v>
      </c>
      <c r="C83" s="18">
        <v>3381.839</v>
      </c>
      <c r="D83" s="18">
        <v>3536.816</v>
      </c>
      <c r="E83" s="19">
        <f t="shared" si="9"/>
        <v>4.582625015561064</v>
      </c>
      <c r="F83" s="19"/>
      <c r="G83" s="18">
        <v>32292.861</v>
      </c>
      <c r="H83" s="18">
        <v>19294.878</v>
      </c>
      <c r="I83" s="18">
        <v>23161.607</v>
      </c>
      <c r="J83" s="19">
        <f t="shared" si="10"/>
        <v>20.040183721296387</v>
      </c>
      <c r="K83" s="19"/>
      <c r="Q83" s="257"/>
    </row>
    <row r="84" spans="1:17" ht="11.25" customHeight="1">
      <c r="A84" s="16" t="s">
        <v>272</v>
      </c>
      <c r="B84" s="18">
        <v>6535.043</v>
      </c>
      <c r="C84" s="18">
        <v>4156.865</v>
      </c>
      <c r="D84" s="18">
        <v>3445.214</v>
      </c>
      <c r="E84" s="19">
        <f t="shared" si="9"/>
        <v>-17.11989684533897</v>
      </c>
      <c r="F84" s="19"/>
      <c r="G84" s="18">
        <v>26926.904</v>
      </c>
      <c r="H84" s="18">
        <v>16670.64</v>
      </c>
      <c r="I84" s="18">
        <v>14431.567</v>
      </c>
      <c r="J84" s="19">
        <f t="shared" si="10"/>
        <v>-13.431235993339186</v>
      </c>
      <c r="K84" s="19"/>
      <c r="Q84" s="257"/>
    </row>
    <row r="85" spans="1:17" ht="11.25" customHeight="1">
      <c r="A85" s="16" t="s">
        <v>273</v>
      </c>
      <c r="B85" s="18">
        <v>70164.248</v>
      </c>
      <c r="C85" s="18">
        <v>37960.533</v>
      </c>
      <c r="D85" s="18">
        <v>44556.913</v>
      </c>
      <c r="E85" s="19">
        <f t="shared" si="9"/>
        <v>17.37694252080179</v>
      </c>
      <c r="F85" s="19"/>
      <c r="G85" s="18">
        <v>167788.94</v>
      </c>
      <c r="H85" s="18">
        <v>90425.057</v>
      </c>
      <c r="I85" s="18">
        <v>105029.355</v>
      </c>
      <c r="J85" s="19">
        <f t="shared" si="10"/>
        <v>16.150720258876916</v>
      </c>
      <c r="K85" s="19"/>
      <c r="Q85" s="257"/>
    </row>
    <row r="86" spans="1:17" ht="11.25" customHeight="1">
      <c r="A86" s="16" t="s">
        <v>274</v>
      </c>
      <c r="B86" s="18">
        <v>507.203</v>
      </c>
      <c r="C86" s="18">
        <v>357.009</v>
      </c>
      <c r="D86" s="18">
        <v>391.709</v>
      </c>
      <c r="E86" s="19">
        <f t="shared" si="9"/>
        <v>9.719642922167225</v>
      </c>
      <c r="F86" s="19"/>
      <c r="G86" s="18">
        <v>5766.477</v>
      </c>
      <c r="H86" s="18">
        <v>4514.419</v>
      </c>
      <c r="I86" s="18">
        <v>3440.762</v>
      </c>
      <c r="J86" s="19">
        <f t="shared" si="10"/>
        <v>-23.78283894339448</v>
      </c>
      <c r="K86" s="19"/>
      <c r="Q86" s="257"/>
    </row>
    <row r="87" spans="1:17" ht="11.25" customHeight="1">
      <c r="A87" s="16"/>
      <c r="B87" s="18"/>
      <c r="C87" s="18"/>
      <c r="D87" s="18"/>
      <c r="E87" s="19"/>
      <c r="F87" s="19"/>
      <c r="G87" s="18"/>
      <c r="H87" s="18"/>
      <c r="I87" s="18"/>
      <c r="J87" s="19"/>
      <c r="K87" s="19"/>
      <c r="Q87" s="257"/>
    </row>
    <row r="88" spans="1:19" s="27" customFormat="1" ht="11.25" customHeight="1">
      <c r="A88" s="24" t="s">
        <v>370</v>
      </c>
      <c r="B88" s="25">
        <f>SUM(B89:B92)</f>
        <v>6940.4800000000005</v>
      </c>
      <c r="C88" s="25">
        <f>SUM(C89:C92)</f>
        <v>3840.7729999999997</v>
      </c>
      <c r="D88" s="25">
        <f>SUM(D89:D92)</f>
        <v>5754.113</v>
      </c>
      <c r="E88" s="23">
        <f t="shared" si="9"/>
        <v>49.81653432785538</v>
      </c>
      <c r="F88" s="23"/>
      <c r="G88" s="25">
        <f>SUM(G89:G92)</f>
        <v>28772.819</v>
      </c>
      <c r="H88" s="25">
        <f>SUM(H89:H92)</f>
        <v>16778.565000000002</v>
      </c>
      <c r="I88" s="25">
        <f>SUM(I89:I92)</f>
        <v>22257.003</v>
      </c>
      <c r="J88" s="23">
        <f t="shared" si="10"/>
        <v>32.65140970041239</v>
      </c>
      <c r="K88" s="23"/>
      <c r="L88" s="26"/>
      <c r="M88" s="26"/>
      <c r="N88" s="26"/>
      <c r="Q88" s="255"/>
      <c r="R88" s="253"/>
      <c r="S88" s="253"/>
    </row>
    <row r="89" spans="1:17" ht="11.25" customHeight="1">
      <c r="A89" s="16" t="s">
        <v>275</v>
      </c>
      <c r="B89" s="18">
        <v>6651.901</v>
      </c>
      <c r="C89" s="18">
        <v>3639.408</v>
      </c>
      <c r="D89" s="18">
        <v>5598.888</v>
      </c>
      <c r="E89" s="19">
        <f t="shared" si="9"/>
        <v>53.84062462906056</v>
      </c>
      <c r="F89" s="19"/>
      <c r="G89" s="18">
        <v>24130.733</v>
      </c>
      <c r="H89" s="18">
        <v>13621.028</v>
      </c>
      <c r="I89" s="18">
        <v>19581.303</v>
      </c>
      <c r="J89" s="19">
        <f t="shared" si="10"/>
        <v>43.75789404441426</v>
      </c>
      <c r="K89" s="19"/>
      <c r="Q89" s="257"/>
    </row>
    <row r="90" spans="1:17" ht="11.25" customHeight="1">
      <c r="A90" s="16" t="s">
        <v>276</v>
      </c>
      <c r="B90" s="18">
        <v>267.818</v>
      </c>
      <c r="C90" s="18">
        <v>180.604</v>
      </c>
      <c r="D90" s="18">
        <v>149.319</v>
      </c>
      <c r="E90" s="19">
        <f t="shared" si="9"/>
        <v>-17.322429182077926</v>
      </c>
      <c r="F90" s="19"/>
      <c r="G90" s="18">
        <v>4485.418</v>
      </c>
      <c r="H90" s="18">
        <v>3000.869</v>
      </c>
      <c r="I90" s="18">
        <v>2576.82</v>
      </c>
      <c r="J90" s="19">
        <f t="shared" si="10"/>
        <v>-14.130873423664951</v>
      </c>
      <c r="K90" s="19"/>
      <c r="Q90" s="257"/>
    </row>
    <row r="91" spans="1:17" ht="11.25" customHeight="1">
      <c r="A91" s="16" t="s">
        <v>403</v>
      </c>
      <c r="B91" s="18">
        <v>0</v>
      </c>
      <c r="C91" s="18">
        <v>0</v>
      </c>
      <c r="D91" s="18">
        <v>5.797</v>
      </c>
      <c r="E91" s="19"/>
      <c r="F91" s="19"/>
      <c r="G91" s="18">
        <v>0</v>
      </c>
      <c r="H91" s="18">
        <v>0</v>
      </c>
      <c r="I91" s="18">
        <v>84.322</v>
      </c>
      <c r="J91" s="19"/>
      <c r="K91" s="19"/>
      <c r="Q91" s="257"/>
    </row>
    <row r="92" spans="1:17" ht="11.25" customHeight="1">
      <c r="A92" s="16" t="s">
        <v>0</v>
      </c>
      <c r="B92" s="18">
        <v>20.761</v>
      </c>
      <c r="C92" s="18">
        <v>20.761</v>
      </c>
      <c r="D92" s="18">
        <v>0.109</v>
      </c>
      <c r="E92" s="19">
        <f t="shared" si="9"/>
        <v>-99.4749771205626</v>
      </c>
      <c r="F92" s="19"/>
      <c r="G92" s="18">
        <v>156.668</v>
      </c>
      <c r="H92" s="18">
        <v>156.668</v>
      </c>
      <c r="I92" s="18">
        <v>14.558</v>
      </c>
      <c r="J92" s="19">
        <f t="shared" si="10"/>
        <v>-90.70773865754335</v>
      </c>
      <c r="K92" s="19"/>
      <c r="Q92" s="257"/>
    </row>
    <row r="93" spans="1:17" ht="11.25" customHeight="1">
      <c r="A93" s="16"/>
      <c r="B93" s="18"/>
      <c r="C93" s="18"/>
      <c r="D93" s="18"/>
      <c r="E93" s="19"/>
      <c r="F93" s="19"/>
      <c r="G93" s="18"/>
      <c r="H93" s="18"/>
      <c r="I93" s="18"/>
      <c r="J93" s="19"/>
      <c r="K93" s="19"/>
      <c r="Q93" s="257"/>
    </row>
    <row r="94" spans="1:19" s="27" customFormat="1" ht="11.25" customHeight="1">
      <c r="A94" s="24" t="s">
        <v>2</v>
      </c>
      <c r="B94" s="25">
        <f>SUM(B95:B98)</f>
        <v>92944.274</v>
      </c>
      <c r="C94" s="25">
        <f>SUM(C95:C98)</f>
        <v>68280.293</v>
      </c>
      <c r="D94" s="25">
        <f>SUM(D95:D98)</f>
        <v>55162.027</v>
      </c>
      <c r="E94" s="23">
        <f t="shared" si="9"/>
        <v>-19.21237508456504</v>
      </c>
      <c r="F94" s="23"/>
      <c r="G94" s="25">
        <f>SUM(G95:G98)</f>
        <v>197264.762</v>
      </c>
      <c r="H94" s="25">
        <f>SUM(H95:H98)</f>
        <v>142477.83299999998</v>
      </c>
      <c r="I94" s="25">
        <f>SUM(I95:I98)</f>
        <v>129848.44200000001</v>
      </c>
      <c r="J94" s="23">
        <f t="shared" si="10"/>
        <v>-8.864109408514082</v>
      </c>
      <c r="K94" s="23"/>
      <c r="L94" s="26"/>
      <c r="M94" s="26"/>
      <c r="N94" s="26"/>
      <c r="Q94" s="255"/>
      <c r="R94" s="253"/>
      <c r="S94" s="253"/>
    </row>
    <row r="95" spans="1:17" ht="11.25" customHeight="1">
      <c r="A95" s="16" t="s">
        <v>107</v>
      </c>
      <c r="B95" s="18">
        <v>55339.01</v>
      </c>
      <c r="C95" s="18">
        <v>42874.508</v>
      </c>
      <c r="D95" s="18">
        <v>31615.382</v>
      </c>
      <c r="E95" s="19">
        <f t="shared" si="9"/>
        <v>-26.26065353333034</v>
      </c>
      <c r="F95" s="19"/>
      <c r="G95" s="18">
        <v>101655.974</v>
      </c>
      <c r="H95" s="18">
        <v>77806.62</v>
      </c>
      <c r="I95" s="18">
        <v>62975.375</v>
      </c>
      <c r="J95" s="19">
        <f t="shared" si="10"/>
        <v>-19.06167495773495</v>
      </c>
      <c r="K95" s="19"/>
      <c r="Q95" s="257"/>
    </row>
    <row r="96" spans="1:17" ht="11.25" customHeight="1">
      <c r="A96" s="16" t="s">
        <v>277</v>
      </c>
      <c r="B96" s="18">
        <v>28071.62</v>
      </c>
      <c r="C96" s="18">
        <v>18962.049</v>
      </c>
      <c r="D96" s="18">
        <v>16902.188</v>
      </c>
      <c r="E96" s="19">
        <f t="shared" si="9"/>
        <v>-10.863071812545158</v>
      </c>
      <c r="F96" s="19"/>
      <c r="G96" s="18">
        <v>67527.343</v>
      </c>
      <c r="H96" s="18">
        <v>43940.962</v>
      </c>
      <c r="I96" s="18">
        <v>42238.907</v>
      </c>
      <c r="J96" s="19">
        <f t="shared" si="10"/>
        <v>-3.8735041804501265</v>
      </c>
      <c r="K96" s="19"/>
      <c r="Q96" s="257"/>
    </row>
    <row r="97" spans="1:17" ht="11.25" customHeight="1">
      <c r="A97" s="16" t="s">
        <v>404</v>
      </c>
      <c r="B97" s="18">
        <v>53.767</v>
      </c>
      <c r="C97" s="18">
        <v>46.782</v>
      </c>
      <c r="D97" s="18">
        <v>24.15</v>
      </c>
      <c r="E97" s="19">
        <f t="shared" si="9"/>
        <v>-48.377581120943944</v>
      </c>
      <c r="F97" s="19"/>
      <c r="G97" s="18">
        <v>170.662</v>
      </c>
      <c r="H97" s="18">
        <v>146.386</v>
      </c>
      <c r="I97" s="18">
        <v>89.736</v>
      </c>
      <c r="J97" s="19">
        <f t="shared" si="10"/>
        <v>-38.69905592064814</v>
      </c>
      <c r="K97" s="19"/>
      <c r="Q97" s="257"/>
    </row>
    <row r="98" spans="1:17" ht="11.25" customHeight="1">
      <c r="A98" s="16" t="s">
        <v>0</v>
      </c>
      <c r="B98" s="18">
        <v>9479.877</v>
      </c>
      <c r="C98" s="18">
        <v>6396.954</v>
      </c>
      <c r="D98" s="18">
        <v>6620.307</v>
      </c>
      <c r="E98" s="19">
        <f t="shared" si="9"/>
        <v>3.4915523857135753</v>
      </c>
      <c r="F98" s="19"/>
      <c r="G98" s="18">
        <v>27910.783</v>
      </c>
      <c r="H98" s="18">
        <v>20583.865</v>
      </c>
      <c r="I98" s="18">
        <v>24544.424</v>
      </c>
      <c r="J98" s="19">
        <f t="shared" si="10"/>
        <v>19.241085189783334</v>
      </c>
      <c r="K98" s="19"/>
      <c r="Q98" s="257"/>
    </row>
    <row r="99" spans="1:19" s="27" customFormat="1" ht="11.25" customHeight="1">
      <c r="A99" s="24"/>
      <c r="B99" s="25"/>
      <c r="C99" s="25"/>
      <c r="D99" s="25"/>
      <c r="E99" s="23"/>
      <c r="F99" s="23"/>
      <c r="G99" s="25"/>
      <c r="H99" s="25"/>
      <c r="I99" s="25"/>
      <c r="J99" s="23"/>
      <c r="K99" s="23"/>
      <c r="L99" s="26"/>
      <c r="M99" s="26"/>
      <c r="N99" s="26"/>
      <c r="Q99" s="255"/>
      <c r="R99" s="253"/>
      <c r="S99" s="253"/>
    </row>
    <row r="100" spans="1:19" s="27" customFormat="1" ht="11.25" customHeight="1">
      <c r="A100" s="24" t="s">
        <v>453</v>
      </c>
      <c r="B100" s="25">
        <v>4669.486</v>
      </c>
      <c r="C100" s="25">
        <v>3073.898</v>
      </c>
      <c r="D100" s="25">
        <v>717.126</v>
      </c>
      <c r="E100" s="23">
        <f t="shared" si="9"/>
        <v>-76.67046857117575</v>
      </c>
      <c r="F100" s="23"/>
      <c r="G100" s="25">
        <v>13686.657</v>
      </c>
      <c r="H100" s="25">
        <v>8928.795</v>
      </c>
      <c r="I100" s="25">
        <v>2754.314</v>
      </c>
      <c r="J100" s="23">
        <f t="shared" si="10"/>
        <v>-69.15245562251121</v>
      </c>
      <c r="K100" s="23"/>
      <c r="L100" s="26"/>
      <c r="M100" s="26"/>
      <c r="N100" s="26"/>
      <c r="Q100" s="255"/>
      <c r="R100" s="253"/>
      <c r="S100" s="253"/>
    </row>
    <row r="101" spans="1:17" ht="11.25">
      <c r="A101" s="122"/>
      <c r="B101" s="128"/>
      <c r="C101" s="128"/>
      <c r="D101" s="128"/>
      <c r="E101" s="128"/>
      <c r="F101" s="128"/>
      <c r="G101" s="128"/>
      <c r="H101" s="128"/>
      <c r="I101" s="128"/>
      <c r="J101" s="122"/>
      <c r="K101" s="122"/>
      <c r="Q101" s="257"/>
    </row>
    <row r="102" spans="1:17" ht="11.25">
      <c r="A102" s="16" t="s">
        <v>376</v>
      </c>
      <c r="B102" s="16"/>
      <c r="C102" s="16"/>
      <c r="D102" s="16"/>
      <c r="E102" s="16"/>
      <c r="F102" s="16"/>
      <c r="G102" s="16"/>
      <c r="H102" s="16"/>
      <c r="I102" s="16"/>
      <c r="J102" s="16"/>
      <c r="K102" s="16"/>
      <c r="Q102" s="257"/>
    </row>
    <row r="103" spans="1:17" ht="19.5" customHeight="1">
      <c r="A103" s="322" t="s">
        <v>185</v>
      </c>
      <c r="B103" s="322"/>
      <c r="C103" s="322"/>
      <c r="D103" s="322"/>
      <c r="E103" s="322"/>
      <c r="F103" s="322"/>
      <c r="G103" s="322"/>
      <c r="H103" s="322"/>
      <c r="I103" s="322"/>
      <c r="J103" s="322"/>
      <c r="K103" s="322"/>
      <c r="Q103" s="257"/>
    </row>
    <row r="104" spans="1:17" ht="19.5" customHeight="1">
      <c r="A104" s="323" t="s">
        <v>182</v>
      </c>
      <c r="B104" s="323"/>
      <c r="C104" s="323"/>
      <c r="D104" s="323"/>
      <c r="E104" s="323"/>
      <c r="F104" s="323"/>
      <c r="G104" s="323"/>
      <c r="H104" s="323"/>
      <c r="I104" s="323"/>
      <c r="J104" s="323"/>
      <c r="K104" s="323"/>
      <c r="Q104" s="257"/>
    </row>
    <row r="105" spans="1:20" s="27" customFormat="1" ht="11.25">
      <c r="A105" s="24"/>
      <c r="B105" s="324" t="s">
        <v>118</v>
      </c>
      <c r="C105" s="324"/>
      <c r="D105" s="324"/>
      <c r="E105" s="324"/>
      <c r="F105" s="187"/>
      <c r="G105" s="324" t="s">
        <v>119</v>
      </c>
      <c r="H105" s="324"/>
      <c r="I105" s="324"/>
      <c r="J105" s="324"/>
      <c r="K105" s="187"/>
      <c r="L105" s="326"/>
      <c r="M105" s="326"/>
      <c r="N105" s="326"/>
      <c r="O105" s="137"/>
      <c r="P105" s="137"/>
      <c r="Q105" s="252"/>
      <c r="R105" s="252"/>
      <c r="S105" s="252"/>
      <c r="T105" s="137"/>
    </row>
    <row r="106" spans="1:20" s="27" customFormat="1" ht="11.25">
      <c r="A106" s="24" t="s">
        <v>330</v>
      </c>
      <c r="B106" s="188">
        <f>+B4</f>
        <v>2011</v>
      </c>
      <c r="C106" s="325" t="str">
        <f>+C4</f>
        <v>enero - agosto</v>
      </c>
      <c r="D106" s="325"/>
      <c r="E106" s="325"/>
      <c r="F106" s="187"/>
      <c r="G106" s="188">
        <f>+B106</f>
        <v>2011</v>
      </c>
      <c r="H106" s="325" t="str">
        <f>+C106</f>
        <v>enero - agosto</v>
      </c>
      <c r="I106" s="325"/>
      <c r="J106" s="325"/>
      <c r="K106" s="189" t="s">
        <v>223</v>
      </c>
      <c r="L106" s="327"/>
      <c r="M106" s="327"/>
      <c r="N106" s="327"/>
      <c r="O106" s="137"/>
      <c r="P106" s="137"/>
      <c r="Q106" s="252"/>
      <c r="R106" s="252"/>
      <c r="S106" s="252"/>
      <c r="T106" s="137"/>
    </row>
    <row r="107" spans="1:19" s="27" customFormat="1" ht="11.25">
      <c r="A107" s="190"/>
      <c r="B107" s="190"/>
      <c r="C107" s="191">
        <f>+C5</f>
        <v>2011</v>
      </c>
      <c r="D107" s="191">
        <f>+D5</f>
        <v>2012</v>
      </c>
      <c r="E107" s="192" t="str">
        <f>+E5</f>
        <v>Var % 12/11</v>
      </c>
      <c r="F107" s="193"/>
      <c r="G107" s="190"/>
      <c r="H107" s="191">
        <f>+C107</f>
        <v>2011</v>
      </c>
      <c r="I107" s="191">
        <f>+D107</f>
        <v>2012</v>
      </c>
      <c r="J107" s="192" t="str">
        <f>+E107</f>
        <v>Var % 12/11</v>
      </c>
      <c r="K107" s="193">
        <v>2008</v>
      </c>
      <c r="L107" s="194"/>
      <c r="M107" s="194"/>
      <c r="N107" s="193"/>
      <c r="Q107" s="253"/>
      <c r="R107" s="253"/>
      <c r="S107" s="253"/>
    </row>
    <row r="108" spans="1:17" ht="11.25">
      <c r="A108" s="16"/>
      <c r="B108" s="16"/>
      <c r="C108" s="16"/>
      <c r="D108" s="16"/>
      <c r="E108" s="16"/>
      <c r="F108" s="16"/>
      <c r="G108" s="16"/>
      <c r="H108" s="16"/>
      <c r="I108" s="16"/>
      <c r="J108" s="18"/>
      <c r="K108" s="18"/>
      <c r="Q108" s="257"/>
    </row>
    <row r="109" spans="1:19" s="27" customFormat="1" ht="11.25">
      <c r="A109" s="24" t="s">
        <v>391</v>
      </c>
      <c r="B109" s="24"/>
      <c r="C109" s="24"/>
      <c r="D109" s="24"/>
      <c r="E109" s="24"/>
      <c r="F109" s="24"/>
      <c r="G109" s="25">
        <f>+G7</f>
        <v>8156207</v>
      </c>
      <c r="H109" s="25">
        <f>+H7</f>
        <v>6120371</v>
      </c>
      <c r="I109" s="25">
        <f>+I7</f>
        <v>5961893</v>
      </c>
      <c r="J109" s="23">
        <f>+I109/H109*100-100</f>
        <v>-2.589352834983373</v>
      </c>
      <c r="K109" s="24"/>
      <c r="L109" s="26"/>
      <c r="M109" s="26"/>
      <c r="N109" s="26"/>
      <c r="Q109" s="253"/>
      <c r="R109" s="253"/>
      <c r="S109" s="253"/>
    </row>
    <row r="110" spans="1:19" s="126" customFormat="1" ht="11.25">
      <c r="A110" s="124" t="s">
        <v>393</v>
      </c>
      <c r="B110" s="124">
        <f>SUM(B112:B131)</f>
        <v>76519.68700000002</v>
      </c>
      <c r="C110" s="124">
        <f>SUM(C112:C131)</f>
        <v>71535.114</v>
      </c>
      <c r="D110" s="124">
        <f>SUM(D112:D131)</f>
        <v>101592.93899999998</v>
      </c>
      <c r="E110" s="125">
        <f>+D110/C110*100-100</f>
        <v>42.01828070058011</v>
      </c>
      <c r="F110" s="124"/>
      <c r="G110" s="124">
        <f>SUM(G112:G131)</f>
        <v>425694.24700000003</v>
      </c>
      <c r="H110" s="124">
        <f>SUM(H112:H131)</f>
        <v>364074.35900000005</v>
      </c>
      <c r="I110" s="124">
        <f>SUM(I112:I131)</f>
        <v>440612.10699999996</v>
      </c>
      <c r="J110" s="125">
        <f>+I110/H110*100-100</f>
        <v>21.022559295366335</v>
      </c>
      <c r="K110" s="125">
        <f>+I110/$I$7*100</f>
        <v>7.390473243984753</v>
      </c>
      <c r="L110" s="129"/>
      <c r="M110" s="129"/>
      <c r="N110" s="129"/>
      <c r="Q110" s="255"/>
      <c r="R110" s="256"/>
      <c r="S110" s="256"/>
    </row>
    <row r="111" spans="1:26" ht="11.25" customHeight="1">
      <c r="A111" s="24"/>
      <c r="B111" s="25"/>
      <c r="C111" s="25"/>
      <c r="D111" s="25"/>
      <c r="E111" s="23"/>
      <c r="F111" s="23"/>
      <c r="G111" s="25"/>
      <c r="H111" s="25"/>
      <c r="I111" s="25"/>
      <c r="J111" s="19"/>
      <c r="O111" s="121"/>
      <c r="P111" s="121"/>
      <c r="Q111" s="259"/>
      <c r="R111" s="251"/>
      <c r="S111" s="251"/>
      <c r="T111" s="121"/>
      <c r="U111" s="121"/>
      <c r="V111" s="121"/>
      <c r="W111" s="121"/>
      <c r="X111" s="121"/>
      <c r="Y111" s="121"/>
      <c r="Z111" s="121"/>
    </row>
    <row r="112" spans="1:26" ht="11.25" customHeight="1">
      <c r="A112" s="16" t="s">
        <v>405</v>
      </c>
      <c r="B112" s="18">
        <v>487.925</v>
      </c>
      <c r="C112" s="18">
        <v>412.95</v>
      </c>
      <c r="D112" s="18">
        <v>400</v>
      </c>
      <c r="E112" s="19">
        <f aca="true" t="shared" si="13" ref="E112:E130">+D112/C112*100-100</f>
        <v>-3.1359728780724083</v>
      </c>
      <c r="F112" s="23"/>
      <c r="G112" s="242">
        <v>545.996</v>
      </c>
      <c r="H112" s="242">
        <v>476.943</v>
      </c>
      <c r="I112" s="242">
        <v>369.381</v>
      </c>
      <c r="J112" s="19">
        <f aca="true" t="shared" si="14" ref="J112:J130">+I112/H112*100-100</f>
        <v>-22.5523804731383</v>
      </c>
      <c r="O112" s="121"/>
      <c r="P112" s="121"/>
      <c r="Q112" s="259"/>
      <c r="R112" s="251"/>
      <c r="S112" s="251"/>
      <c r="T112" s="121"/>
      <c r="U112" s="121"/>
      <c r="V112" s="121"/>
      <c r="W112" s="121"/>
      <c r="X112" s="121"/>
      <c r="Y112" s="121"/>
      <c r="Z112" s="121"/>
    </row>
    <row r="113" spans="1:26" ht="11.25" customHeight="1">
      <c r="A113" s="16" t="s">
        <v>454</v>
      </c>
      <c r="B113" s="18">
        <v>0</v>
      </c>
      <c r="C113" s="18">
        <v>0</v>
      </c>
      <c r="D113" s="18">
        <v>8.117</v>
      </c>
      <c r="E113" s="19"/>
      <c r="F113" s="23"/>
      <c r="G113" s="242">
        <v>0</v>
      </c>
      <c r="H113" s="242">
        <v>0</v>
      </c>
      <c r="I113" s="242">
        <v>8.226</v>
      </c>
      <c r="J113" s="19"/>
      <c r="O113" s="121"/>
      <c r="P113" s="121"/>
      <c r="Q113" s="259"/>
      <c r="R113" s="251"/>
      <c r="S113" s="251"/>
      <c r="T113" s="121"/>
      <c r="U113" s="121"/>
      <c r="V113" s="121"/>
      <c r="W113" s="121"/>
      <c r="X113" s="121"/>
      <c r="Y113" s="121"/>
      <c r="Z113" s="121"/>
    </row>
    <row r="114" spans="1:26" ht="11.25" customHeight="1">
      <c r="A114" s="16" t="s">
        <v>406</v>
      </c>
      <c r="B114" s="18">
        <v>2240.466</v>
      </c>
      <c r="C114" s="18">
        <v>2141.938</v>
      </c>
      <c r="D114" s="18">
        <v>1054.785</v>
      </c>
      <c r="E114" s="19">
        <f t="shared" si="13"/>
        <v>-50.75557742567712</v>
      </c>
      <c r="F114" s="23"/>
      <c r="G114" s="242">
        <v>6906.42</v>
      </c>
      <c r="H114" s="242">
        <v>6482.815</v>
      </c>
      <c r="I114" s="242">
        <v>3411.223</v>
      </c>
      <c r="J114" s="19">
        <f t="shared" si="14"/>
        <v>-47.380528366149576</v>
      </c>
      <c r="O114" s="121"/>
      <c r="P114" s="121"/>
      <c r="Q114" s="259"/>
      <c r="R114" s="251"/>
      <c r="S114" s="251"/>
      <c r="T114" s="121"/>
      <c r="U114" s="121"/>
      <c r="V114" s="121"/>
      <c r="W114" s="121"/>
      <c r="X114" s="121"/>
      <c r="Y114" s="121"/>
      <c r="Z114" s="121"/>
    </row>
    <row r="115" spans="1:26" ht="11.25" customHeight="1">
      <c r="A115" s="16" t="s">
        <v>464</v>
      </c>
      <c r="B115" s="18">
        <v>0</v>
      </c>
      <c r="C115" s="18">
        <v>0</v>
      </c>
      <c r="D115" s="18">
        <v>39.654</v>
      </c>
      <c r="E115" s="19"/>
      <c r="F115" s="23"/>
      <c r="G115" s="242">
        <v>0</v>
      </c>
      <c r="H115" s="242">
        <v>0</v>
      </c>
      <c r="I115" s="242">
        <v>392.018</v>
      </c>
      <c r="J115" s="19"/>
      <c r="O115" s="121"/>
      <c r="P115" s="121"/>
      <c r="Q115" s="259"/>
      <c r="R115" s="251"/>
      <c r="S115" s="251"/>
      <c r="T115" s="121"/>
      <c r="U115" s="121"/>
      <c r="V115" s="121"/>
      <c r="W115" s="121"/>
      <c r="X115" s="121"/>
      <c r="Y115" s="121"/>
      <c r="Z115" s="121"/>
    </row>
    <row r="116" spans="1:26" ht="11.25" customHeight="1">
      <c r="A116" s="16" t="s">
        <v>407</v>
      </c>
      <c r="B116" s="18">
        <v>104.2</v>
      </c>
      <c r="C116" s="18">
        <v>1.4</v>
      </c>
      <c r="D116" s="18">
        <v>0.071</v>
      </c>
      <c r="E116" s="19">
        <f t="shared" si="13"/>
        <v>-94.92857142857143</v>
      </c>
      <c r="F116" s="23"/>
      <c r="G116" s="242">
        <v>42.629</v>
      </c>
      <c r="H116" s="242">
        <v>3.286</v>
      </c>
      <c r="I116" s="242">
        <v>7.971</v>
      </c>
      <c r="J116" s="19">
        <f t="shared" si="14"/>
        <v>142.57455873402313</v>
      </c>
      <c r="O116" s="121"/>
      <c r="P116" s="121"/>
      <c r="Q116" s="259"/>
      <c r="R116" s="251"/>
      <c r="S116" s="251"/>
      <c r="T116" s="121"/>
      <c r="U116" s="121"/>
      <c r="V116" s="121"/>
      <c r="W116" s="121"/>
      <c r="X116" s="121"/>
      <c r="Y116" s="121"/>
      <c r="Z116" s="121"/>
    </row>
    <row r="117" spans="1:26" ht="11.25" customHeight="1">
      <c r="A117" s="16" t="s">
        <v>85</v>
      </c>
      <c r="B117" s="18">
        <v>1906.48</v>
      </c>
      <c r="C117" s="18">
        <v>605.28</v>
      </c>
      <c r="D117" s="18">
        <v>0</v>
      </c>
      <c r="E117" s="19">
        <f t="shared" si="13"/>
        <v>-100</v>
      </c>
      <c r="F117" s="23"/>
      <c r="G117" s="242">
        <v>847.952</v>
      </c>
      <c r="H117" s="242">
        <v>278.574</v>
      </c>
      <c r="I117" s="242">
        <v>0</v>
      </c>
      <c r="J117" s="19">
        <f t="shared" si="14"/>
        <v>-100</v>
      </c>
      <c r="O117" s="121"/>
      <c r="P117" s="121"/>
      <c r="Q117" s="259"/>
      <c r="R117" s="251"/>
      <c r="S117" s="251"/>
      <c r="T117" s="121"/>
      <c r="U117" s="121"/>
      <c r="V117" s="121"/>
      <c r="W117" s="121"/>
      <c r="X117" s="121"/>
      <c r="Y117" s="121"/>
      <c r="Z117" s="121"/>
    </row>
    <row r="118" spans="1:26" ht="11.25" customHeight="1">
      <c r="A118" s="16" t="s">
        <v>408</v>
      </c>
      <c r="B118" s="18">
        <v>47914.938</v>
      </c>
      <c r="C118" s="18">
        <v>46027.136</v>
      </c>
      <c r="D118" s="18">
        <v>78822</v>
      </c>
      <c r="E118" s="19">
        <f t="shared" si="13"/>
        <v>71.25115062557879</v>
      </c>
      <c r="F118" s="23"/>
      <c r="G118" s="242">
        <v>166163.885</v>
      </c>
      <c r="H118" s="242">
        <v>160231.902</v>
      </c>
      <c r="I118" s="242">
        <v>229231.28</v>
      </c>
      <c r="J118" s="19">
        <f t="shared" si="14"/>
        <v>43.06219743930893</v>
      </c>
      <c r="O118" s="121"/>
      <c r="P118" s="121"/>
      <c r="Q118" s="259"/>
      <c r="R118" s="251"/>
      <c r="S118" s="251"/>
      <c r="T118" s="121"/>
      <c r="U118" s="121"/>
      <c r="V118" s="121"/>
      <c r="W118" s="121"/>
      <c r="X118" s="121"/>
      <c r="Y118" s="121"/>
      <c r="Z118" s="121"/>
    </row>
    <row r="119" spans="1:26" ht="11.25" customHeight="1">
      <c r="A119" s="16" t="s">
        <v>409</v>
      </c>
      <c r="B119" s="18">
        <v>0</v>
      </c>
      <c r="C119" s="18">
        <v>0</v>
      </c>
      <c r="D119" s="18">
        <v>1203.97</v>
      </c>
      <c r="E119" s="19"/>
      <c r="F119" s="23"/>
      <c r="G119" s="242">
        <v>0</v>
      </c>
      <c r="H119" s="242">
        <v>0</v>
      </c>
      <c r="I119" s="242">
        <v>937.678</v>
      </c>
      <c r="J119" s="19"/>
      <c r="O119" s="121"/>
      <c r="P119" s="121"/>
      <c r="Q119" s="259"/>
      <c r="R119" s="251"/>
      <c r="S119" s="251"/>
      <c r="T119" s="121"/>
      <c r="U119" s="121"/>
      <c r="V119" s="121"/>
      <c r="W119" s="121"/>
      <c r="X119" s="121"/>
      <c r="Y119" s="121"/>
      <c r="Z119" s="121"/>
    </row>
    <row r="120" spans="1:26" ht="11.25" customHeight="1">
      <c r="A120" s="16" t="s">
        <v>410</v>
      </c>
      <c r="B120" s="18">
        <v>0</v>
      </c>
      <c r="C120" s="18">
        <v>0</v>
      </c>
      <c r="D120" s="18">
        <v>0.759</v>
      </c>
      <c r="E120" s="19"/>
      <c r="F120" s="23"/>
      <c r="G120" s="242">
        <v>0</v>
      </c>
      <c r="H120" s="242">
        <v>0</v>
      </c>
      <c r="I120" s="242">
        <v>1.586</v>
      </c>
      <c r="J120" s="19"/>
      <c r="O120" s="121"/>
      <c r="P120" s="121"/>
      <c r="Q120" s="259"/>
      <c r="R120" s="251"/>
      <c r="S120" s="251"/>
      <c r="T120" s="121"/>
      <c r="U120" s="121"/>
      <c r="V120" s="121"/>
      <c r="W120" s="121"/>
      <c r="X120" s="121"/>
      <c r="Y120" s="121"/>
      <c r="Z120" s="121"/>
    </row>
    <row r="121" spans="1:26" ht="11.25" customHeight="1">
      <c r="A121" s="16" t="s">
        <v>411</v>
      </c>
      <c r="B121" s="18">
        <v>10740.003</v>
      </c>
      <c r="C121" s="18">
        <v>10738.448</v>
      </c>
      <c r="D121" s="18">
        <v>6007.479</v>
      </c>
      <c r="E121" s="19">
        <f t="shared" si="13"/>
        <v>-44.05635711976256</v>
      </c>
      <c r="F121" s="23"/>
      <c r="G121" s="242">
        <v>22070.685</v>
      </c>
      <c r="H121" s="242">
        <v>22068.524</v>
      </c>
      <c r="I121" s="242">
        <v>13586.275</v>
      </c>
      <c r="J121" s="19">
        <f t="shared" si="14"/>
        <v>-38.43595974066957</v>
      </c>
      <c r="O121" s="121"/>
      <c r="P121" s="121"/>
      <c r="Q121" s="259"/>
      <c r="R121" s="251"/>
      <c r="S121" s="251"/>
      <c r="T121" s="121"/>
      <c r="U121" s="121"/>
      <c r="V121" s="121"/>
      <c r="W121" s="121"/>
      <c r="X121" s="121"/>
      <c r="Y121" s="121"/>
      <c r="Z121" s="121"/>
    </row>
    <row r="122" spans="1:26" ht="11.25" customHeight="1">
      <c r="A122" s="16" t="s">
        <v>412</v>
      </c>
      <c r="B122" s="18">
        <v>6390.088</v>
      </c>
      <c r="C122" s="18">
        <v>6390.088</v>
      </c>
      <c r="D122" s="18">
        <v>7394.6810000000005</v>
      </c>
      <c r="E122" s="19">
        <f t="shared" si="13"/>
        <v>15.721113699842633</v>
      </c>
      <c r="F122" s="23"/>
      <c r="G122" s="242">
        <v>17634.214</v>
      </c>
      <c r="H122" s="242">
        <v>17634.214</v>
      </c>
      <c r="I122" s="242">
        <v>21297.172</v>
      </c>
      <c r="J122" s="19">
        <f t="shared" si="14"/>
        <v>20.771881298480338</v>
      </c>
      <c r="O122" s="121"/>
      <c r="P122" s="121"/>
      <c r="Q122" s="259"/>
      <c r="R122" s="251"/>
      <c r="S122" s="251"/>
      <c r="T122" s="121"/>
      <c r="U122" s="121"/>
      <c r="V122" s="121"/>
      <c r="W122" s="121"/>
      <c r="X122" s="121"/>
      <c r="Y122" s="121"/>
      <c r="Z122" s="121"/>
    </row>
    <row r="123" spans="1:26" ht="11.25" customHeight="1">
      <c r="A123" s="16" t="s">
        <v>413</v>
      </c>
      <c r="B123" s="18">
        <v>2951.938</v>
      </c>
      <c r="C123" s="18">
        <v>2153.771</v>
      </c>
      <c r="D123" s="18">
        <v>2054.62</v>
      </c>
      <c r="E123" s="19">
        <f t="shared" si="13"/>
        <v>-4.603599918468589</v>
      </c>
      <c r="F123" s="23"/>
      <c r="G123" s="242">
        <v>14372.771</v>
      </c>
      <c r="H123" s="242">
        <v>10679.17</v>
      </c>
      <c r="I123" s="242">
        <v>9565.506</v>
      </c>
      <c r="J123" s="19">
        <f t="shared" si="14"/>
        <v>-10.428375988021543</v>
      </c>
      <c r="O123" s="121"/>
      <c r="P123" s="121"/>
      <c r="Q123" s="259"/>
      <c r="R123" s="251"/>
      <c r="S123" s="251"/>
      <c r="T123" s="121"/>
      <c r="U123" s="121"/>
      <c r="V123" s="121"/>
      <c r="W123" s="121"/>
      <c r="X123" s="121"/>
      <c r="Y123" s="121"/>
      <c r="Z123" s="121"/>
    </row>
    <row r="124" spans="1:26" ht="11.25" customHeight="1">
      <c r="A124" s="16" t="s">
        <v>414</v>
      </c>
      <c r="B124" s="18">
        <v>0.591</v>
      </c>
      <c r="C124" s="18">
        <v>0.591</v>
      </c>
      <c r="D124" s="18">
        <v>0.072</v>
      </c>
      <c r="E124" s="19">
        <f t="shared" si="13"/>
        <v>-87.81725888324873</v>
      </c>
      <c r="F124" s="23"/>
      <c r="G124" s="242">
        <v>16.779</v>
      </c>
      <c r="H124" s="242">
        <v>16.779</v>
      </c>
      <c r="I124" s="242">
        <v>3.6</v>
      </c>
      <c r="J124" s="19">
        <f t="shared" si="14"/>
        <v>-78.54460933309494</v>
      </c>
      <c r="O124" s="121"/>
      <c r="P124" s="121"/>
      <c r="Q124" s="259"/>
      <c r="R124" s="251"/>
      <c r="S124" s="251"/>
      <c r="T124" s="121"/>
      <c r="U124" s="121"/>
      <c r="V124" s="121"/>
      <c r="W124" s="121"/>
      <c r="X124" s="121"/>
      <c r="Y124" s="121"/>
      <c r="Z124" s="121"/>
    </row>
    <row r="125" spans="1:26" ht="11.25" customHeight="1">
      <c r="A125" s="16" t="s">
        <v>415</v>
      </c>
      <c r="B125" s="18">
        <v>8.215</v>
      </c>
      <c r="C125" s="18">
        <v>8.215</v>
      </c>
      <c r="D125" s="18">
        <v>0</v>
      </c>
      <c r="E125" s="19">
        <f t="shared" si="13"/>
        <v>-100</v>
      </c>
      <c r="F125" s="23"/>
      <c r="G125" s="242">
        <v>14.548</v>
      </c>
      <c r="H125" s="242">
        <v>14.548</v>
      </c>
      <c r="I125" s="242">
        <v>0</v>
      </c>
      <c r="J125" s="19">
        <f t="shared" si="14"/>
        <v>-100</v>
      </c>
      <c r="O125" s="121"/>
      <c r="P125" s="121"/>
      <c r="Q125" s="259"/>
      <c r="R125" s="251"/>
      <c r="S125" s="251"/>
      <c r="T125" s="121"/>
      <c r="U125" s="121"/>
      <c r="V125" s="121"/>
      <c r="W125" s="121"/>
      <c r="X125" s="121"/>
      <c r="Y125" s="121"/>
      <c r="Z125" s="121"/>
    </row>
    <row r="126" spans="1:26" ht="11.25" customHeight="1">
      <c r="A126" s="16" t="s">
        <v>463</v>
      </c>
      <c r="B126" s="18">
        <v>0</v>
      </c>
      <c r="C126" s="18">
        <v>0</v>
      </c>
      <c r="D126" s="18">
        <v>0.078</v>
      </c>
      <c r="E126" s="19"/>
      <c r="F126" s="23"/>
      <c r="G126" s="242">
        <v>0</v>
      </c>
      <c r="H126" s="242">
        <v>0</v>
      </c>
      <c r="I126" s="242">
        <v>149.516</v>
      </c>
      <c r="J126" s="19"/>
      <c r="O126" s="121"/>
      <c r="P126" s="121"/>
      <c r="Q126" s="259"/>
      <c r="R126" s="251"/>
      <c r="S126" s="251"/>
      <c r="T126" s="121"/>
      <c r="U126" s="121"/>
      <c r="V126" s="121"/>
      <c r="W126" s="121"/>
      <c r="X126" s="121"/>
      <c r="Y126" s="121"/>
      <c r="Z126" s="121"/>
    </row>
    <row r="127" spans="1:26" ht="11.25" customHeight="1">
      <c r="A127" s="16" t="s">
        <v>416</v>
      </c>
      <c r="B127" s="18">
        <v>81.584</v>
      </c>
      <c r="C127" s="18">
        <v>81.584</v>
      </c>
      <c r="D127" s="18">
        <v>41.518</v>
      </c>
      <c r="E127" s="19">
        <f t="shared" si="13"/>
        <v>-49.11011963130025</v>
      </c>
      <c r="F127" s="23"/>
      <c r="G127" s="242">
        <v>559.869</v>
      </c>
      <c r="H127" s="242">
        <v>559.869</v>
      </c>
      <c r="I127" s="242">
        <v>238.095</v>
      </c>
      <c r="J127" s="19">
        <f t="shared" si="14"/>
        <v>-57.47308745438665</v>
      </c>
      <c r="O127" s="121"/>
      <c r="P127" s="121"/>
      <c r="Q127" s="259"/>
      <c r="R127" s="251"/>
      <c r="S127" s="251"/>
      <c r="T127" s="121"/>
      <c r="U127" s="121"/>
      <c r="V127" s="121"/>
      <c r="W127" s="121"/>
      <c r="X127" s="121"/>
      <c r="Y127" s="121"/>
      <c r="Z127" s="121"/>
    </row>
    <row r="128" spans="1:26" s="132" customFormat="1" ht="11.25" customHeight="1">
      <c r="A128" s="16" t="s">
        <v>417</v>
      </c>
      <c r="B128" s="18">
        <v>1485.331</v>
      </c>
      <c r="C128" s="18">
        <v>1119.798</v>
      </c>
      <c r="D128" s="18">
        <v>875.237</v>
      </c>
      <c r="E128" s="19">
        <f t="shared" si="13"/>
        <v>-21.83974252499111</v>
      </c>
      <c r="F128" s="243"/>
      <c r="G128" s="242">
        <v>49895.453</v>
      </c>
      <c r="H128" s="242">
        <v>18790.056</v>
      </c>
      <c r="I128" s="242">
        <v>3329.089</v>
      </c>
      <c r="J128" s="19">
        <f t="shared" si="14"/>
        <v>-82.2827084709061</v>
      </c>
      <c r="K128" s="19">
        <f>+I128/$I$110*100</f>
        <v>0.7555600373005639</v>
      </c>
      <c r="L128" s="22"/>
      <c r="M128" s="22"/>
      <c r="N128" s="22"/>
      <c r="O128" s="244"/>
      <c r="P128" s="244"/>
      <c r="Q128" s="244"/>
      <c r="R128" s="244"/>
      <c r="S128" s="244"/>
      <c r="T128" s="244"/>
      <c r="U128" s="131"/>
      <c r="V128" s="131"/>
      <c r="W128" s="131"/>
      <c r="X128" s="131"/>
      <c r="Y128" s="131"/>
      <c r="Z128" s="131"/>
    </row>
    <row r="129" spans="1:17" ht="11.25" customHeight="1">
      <c r="A129" s="16" t="s">
        <v>418</v>
      </c>
      <c r="B129" s="18">
        <v>1893.536</v>
      </c>
      <c r="C129" s="18">
        <v>1686.569</v>
      </c>
      <c r="D129" s="245">
        <v>1622.571</v>
      </c>
      <c r="E129" s="19">
        <f t="shared" si="13"/>
        <v>-3.794567551045944</v>
      </c>
      <c r="F129" s="19"/>
      <c r="G129" s="242">
        <v>145413.234</v>
      </c>
      <c r="H129" s="242">
        <v>125780.705</v>
      </c>
      <c r="I129" s="242">
        <v>138390.919</v>
      </c>
      <c r="J129" s="19">
        <f t="shared" si="14"/>
        <v>10.025555191473927</v>
      </c>
      <c r="K129" s="19">
        <f>+I129/$I$110*100</f>
        <v>31.40878718523275</v>
      </c>
      <c r="L129" s="22">
        <f>+H129/C129</f>
        <v>74.57785895507388</v>
      </c>
      <c r="M129" s="22">
        <f>+I129/D129</f>
        <v>85.29113302283845</v>
      </c>
      <c r="N129" s="22">
        <f>+M129/L129*100-100</f>
        <v>14.365220747646163</v>
      </c>
      <c r="Q129" s="257"/>
    </row>
    <row r="130" spans="1:17" ht="11.25" customHeight="1">
      <c r="A130" s="16" t="s">
        <v>419</v>
      </c>
      <c r="B130" s="18">
        <v>314.392</v>
      </c>
      <c r="C130" s="18">
        <v>167.346</v>
      </c>
      <c r="D130" s="18">
        <v>2049.065</v>
      </c>
      <c r="E130" s="19">
        <f t="shared" si="13"/>
        <v>1124.4481493432768</v>
      </c>
      <c r="F130" s="19"/>
      <c r="G130" s="242">
        <v>1209.812</v>
      </c>
      <c r="H130" s="242">
        <v>1056.974</v>
      </c>
      <c r="I130" s="242">
        <v>3723.504</v>
      </c>
      <c r="J130" s="19">
        <f t="shared" si="14"/>
        <v>252.27962087998384</v>
      </c>
      <c r="K130" s="19">
        <f>+I130/$I$110*100</f>
        <v>0.8450752806935466</v>
      </c>
      <c r="Q130" s="257"/>
    </row>
    <row r="131" spans="1:17" ht="11.25">
      <c r="A131" s="16" t="s">
        <v>467</v>
      </c>
      <c r="B131" s="18">
        <v>0</v>
      </c>
      <c r="C131" s="18">
        <v>0</v>
      </c>
      <c r="D131" s="18">
        <v>18.262</v>
      </c>
      <c r="E131" s="19"/>
      <c r="F131" s="19"/>
      <c r="G131" s="18">
        <v>0</v>
      </c>
      <c r="H131" s="18">
        <v>0</v>
      </c>
      <c r="I131" s="18">
        <v>15969.068</v>
      </c>
      <c r="J131" s="19"/>
      <c r="K131" s="19">
        <f>+I131/$I$110*100</f>
        <v>3.6242916947354784</v>
      </c>
      <c r="L131" s="22" t="e">
        <f>+H131/C131</f>
        <v>#DIV/0!</v>
      </c>
      <c r="M131" s="22">
        <f>+I131/D131</f>
        <v>874.4424488007885</v>
      </c>
      <c r="N131" s="22" t="e">
        <f>+M131/L131*100-100</f>
        <v>#DIV/0!</v>
      </c>
      <c r="Q131" s="257"/>
    </row>
    <row r="132" spans="1:17" ht="11.25">
      <c r="A132" s="122"/>
      <c r="B132" s="128"/>
      <c r="C132" s="128"/>
      <c r="D132" s="128"/>
      <c r="E132" s="128"/>
      <c r="F132" s="128"/>
      <c r="G132" s="128"/>
      <c r="H132" s="128"/>
      <c r="I132" s="128"/>
      <c r="J132" s="122"/>
      <c r="K132" s="122"/>
      <c r="L132" s="122"/>
      <c r="M132" s="122"/>
      <c r="N132" s="122"/>
      <c r="O132" s="132"/>
      <c r="Q132" s="257"/>
    </row>
    <row r="133" spans="1:17" ht="11.25">
      <c r="A133" s="16" t="s">
        <v>376</v>
      </c>
      <c r="B133" s="16"/>
      <c r="C133" s="16"/>
      <c r="D133" s="16"/>
      <c r="E133" s="16"/>
      <c r="F133" s="16"/>
      <c r="G133" s="16"/>
      <c r="H133" s="16"/>
      <c r="I133" s="16"/>
      <c r="J133" s="16"/>
      <c r="K133" s="16"/>
      <c r="L133" s="133"/>
      <c r="M133" s="134"/>
      <c r="N133" s="134"/>
      <c r="O133" s="132"/>
      <c r="Q133" s="257"/>
    </row>
    <row r="134" spans="1:17" ht="19.5" customHeight="1">
      <c r="A134" s="322" t="s">
        <v>187</v>
      </c>
      <c r="B134" s="322"/>
      <c r="C134" s="322"/>
      <c r="D134" s="322"/>
      <c r="E134" s="322"/>
      <c r="F134" s="322"/>
      <c r="G134" s="322"/>
      <c r="H134" s="322"/>
      <c r="I134" s="322"/>
      <c r="J134" s="322"/>
      <c r="K134" s="322"/>
      <c r="L134" s="133"/>
      <c r="M134" s="134"/>
      <c r="N134" s="134"/>
      <c r="O134" s="132"/>
      <c r="Q134" s="257"/>
    </row>
    <row r="135" spans="1:17" ht="19.5" customHeight="1">
      <c r="A135" s="323" t="s">
        <v>183</v>
      </c>
      <c r="B135" s="323"/>
      <c r="C135" s="323"/>
      <c r="D135" s="323"/>
      <c r="E135" s="323"/>
      <c r="F135" s="323"/>
      <c r="G135" s="323"/>
      <c r="H135" s="323"/>
      <c r="I135" s="323"/>
      <c r="J135" s="323"/>
      <c r="K135" s="323"/>
      <c r="L135" s="133"/>
      <c r="M135" s="134"/>
      <c r="N135" s="134"/>
      <c r="O135" s="132"/>
      <c r="Q135" s="257"/>
    </row>
    <row r="136" spans="1:20" s="27" customFormat="1" ht="11.25">
      <c r="A136" s="24"/>
      <c r="B136" s="324" t="s">
        <v>420</v>
      </c>
      <c r="C136" s="324"/>
      <c r="D136" s="324"/>
      <c r="E136" s="324"/>
      <c r="F136" s="187"/>
      <c r="G136" s="324" t="s">
        <v>119</v>
      </c>
      <c r="H136" s="324"/>
      <c r="I136" s="324"/>
      <c r="J136" s="324"/>
      <c r="K136" s="187"/>
      <c r="L136" s="326"/>
      <c r="M136" s="326"/>
      <c r="N136" s="326"/>
      <c r="O136" s="137"/>
      <c r="P136" s="137"/>
      <c r="Q136" s="252"/>
      <c r="R136" s="252"/>
      <c r="S136" s="252"/>
      <c r="T136" s="137"/>
    </row>
    <row r="137" spans="1:20" s="27" customFormat="1" ht="11.25">
      <c r="A137" s="24" t="s">
        <v>330</v>
      </c>
      <c r="B137" s="188">
        <f>+B106</f>
        <v>2011</v>
      </c>
      <c r="C137" s="325" t="str">
        <f>+C106</f>
        <v>enero - agosto</v>
      </c>
      <c r="D137" s="325"/>
      <c r="E137" s="325"/>
      <c r="F137" s="187"/>
      <c r="G137" s="188">
        <f>+G106</f>
        <v>2011</v>
      </c>
      <c r="H137" s="325" t="str">
        <f>+C137</f>
        <v>enero - agosto</v>
      </c>
      <c r="I137" s="325"/>
      <c r="J137" s="325"/>
      <c r="K137" s="189" t="s">
        <v>223</v>
      </c>
      <c r="L137" s="327"/>
      <c r="M137" s="327"/>
      <c r="N137" s="327"/>
      <c r="O137" s="137"/>
      <c r="P137" s="137"/>
      <c r="Q137" s="252"/>
      <c r="R137" s="252"/>
      <c r="S137" s="252"/>
      <c r="T137" s="137"/>
    </row>
    <row r="138" spans="1:19" s="27" customFormat="1" ht="11.25">
      <c r="A138" s="190"/>
      <c r="B138" s="190"/>
      <c r="C138" s="191">
        <f>+C107</f>
        <v>2011</v>
      </c>
      <c r="D138" s="191">
        <f>+D107</f>
        <v>2012</v>
      </c>
      <c r="E138" s="192" t="str">
        <f>+E107</f>
        <v>Var % 12/11</v>
      </c>
      <c r="F138" s="193"/>
      <c r="G138" s="190"/>
      <c r="H138" s="191">
        <f>+H107</f>
        <v>2011</v>
      </c>
      <c r="I138" s="191">
        <f>+I107</f>
        <v>2012</v>
      </c>
      <c r="J138" s="192" t="str">
        <f>+J107</f>
        <v>Var % 12/11</v>
      </c>
      <c r="K138" s="193">
        <v>2008</v>
      </c>
      <c r="L138" s="194"/>
      <c r="M138" s="194"/>
      <c r="N138" s="193"/>
      <c r="Q138" s="253"/>
      <c r="R138" s="253"/>
      <c r="S138" s="253"/>
    </row>
    <row r="139" spans="1:17" ht="11.25" customHeight="1">
      <c r="A139" s="16"/>
      <c r="B139" s="18"/>
      <c r="C139" s="18"/>
      <c r="D139" s="18"/>
      <c r="E139" s="19"/>
      <c r="F139" s="19"/>
      <c r="G139" s="18"/>
      <c r="H139" s="18"/>
      <c r="I139" s="18"/>
      <c r="J139" s="19"/>
      <c r="K139" s="19"/>
      <c r="L139" s="133"/>
      <c r="M139" s="134"/>
      <c r="N139" s="134"/>
      <c r="O139" s="132"/>
      <c r="Q139" s="257"/>
    </row>
    <row r="140" spans="1:19" s="27" customFormat="1" ht="11.25">
      <c r="A140" s="24" t="s">
        <v>391</v>
      </c>
      <c r="B140" s="24"/>
      <c r="C140" s="24"/>
      <c r="D140" s="24"/>
      <c r="E140" s="24"/>
      <c r="F140" s="24"/>
      <c r="G140" s="25">
        <f>+G109</f>
        <v>8156207</v>
      </c>
      <c r="H140" s="25">
        <f>+H109</f>
        <v>6120371</v>
      </c>
      <c r="I140" s="25">
        <f>+I109</f>
        <v>5961893</v>
      </c>
      <c r="J140" s="23">
        <f>+I140/H140*100-100</f>
        <v>-2.589352834983373</v>
      </c>
      <c r="K140" s="24"/>
      <c r="L140" s="26"/>
      <c r="M140" s="26"/>
      <c r="N140" s="26"/>
      <c r="Q140" s="253"/>
      <c r="R140" s="253"/>
      <c r="S140" s="253"/>
    </row>
    <row r="141" spans="1:19" s="126" customFormat="1" ht="11.25">
      <c r="A141" s="124" t="s">
        <v>394</v>
      </c>
      <c r="B141" s="124">
        <f>+B143+B149+B154+B161+B162</f>
        <v>12304.764999999998</v>
      </c>
      <c r="C141" s="124">
        <f>+C143+C149+C154+C161+C162</f>
        <v>5060.203</v>
      </c>
      <c r="D141" s="124">
        <f>+D143+D149+D154+D161+D162</f>
        <v>40909.85499999999</v>
      </c>
      <c r="E141" s="23">
        <f>+D141/C141*100-100</f>
        <v>708.4627237286722</v>
      </c>
      <c r="F141" s="124"/>
      <c r="G141" s="124">
        <f>+G143+G149+G154+G161+G162</f>
        <v>41772.776</v>
      </c>
      <c r="H141" s="124">
        <f>+H143+H149+H154+H161+H162</f>
        <v>17228.681</v>
      </c>
      <c r="I141" s="124">
        <f>+I143+I149+I154+I161+I162</f>
        <v>12762.779000000002</v>
      </c>
      <c r="J141" s="125">
        <f>+I141/H141*100-100</f>
        <v>-25.921322706015616</v>
      </c>
      <c r="K141" s="125">
        <f>+I141/$I$140*100</f>
        <v>0.21407259405695475</v>
      </c>
      <c r="L141" s="129"/>
      <c r="M141" s="129"/>
      <c r="N141" s="129"/>
      <c r="Q141" s="259"/>
      <c r="R141" s="256"/>
      <c r="S141" s="256"/>
    </row>
    <row r="142" spans="1:25" ht="11.25" customHeight="1">
      <c r="A142" s="24"/>
      <c r="B142" s="25"/>
      <c r="C142" s="25"/>
      <c r="D142" s="25"/>
      <c r="E142" s="23"/>
      <c r="F142" s="23"/>
      <c r="G142" s="25"/>
      <c r="H142" s="25"/>
      <c r="I142" s="25"/>
      <c r="J142" s="23"/>
      <c r="L142" s="133"/>
      <c r="M142" s="134"/>
      <c r="N142" s="134"/>
      <c r="O142" s="131"/>
      <c r="P142" s="121"/>
      <c r="Q142" s="259"/>
      <c r="R142" s="251"/>
      <c r="S142" s="251"/>
      <c r="T142" s="121"/>
      <c r="U142" s="121"/>
      <c r="V142" s="121"/>
      <c r="W142" s="121"/>
      <c r="X142" s="121"/>
      <c r="Y142" s="121"/>
    </row>
    <row r="143" spans="1:25" s="27" customFormat="1" ht="11.25" customHeight="1">
      <c r="A143" s="135" t="s">
        <v>421</v>
      </c>
      <c r="B143" s="25">
        <f>SUM(B144:B147)</f>
        <v>11895.224999999999</v>
      </c>
      <c r="C143" s="25">
        <f>SUM(C144:C147)</f>
        <v>4925.428</v>
      </c>
      <c r="D143" s="25">
        <f>SUM(D144:D147)</f>
        <v>40477.537</v>
      </c>
      <c r="E143" s="23">
        <f>+D143/C143*100-100</f>
        <v>721.80750586548</v>
      </c>
      <c r="F143" s="23"/>
      <c r="G143" s="25">
        <f>SUM(G144:G147)</f>
        <v>37188.312</v>
      </c>
      <c r="H143" s="25">
        <f>SUM(H144:H147)</f>
        <v>15701.03</v>
      </c>
      <c r="I143" s="25">
        <f>SUM(I144:I147)</f>
        <v>10475.754</v>
      </c>
      <c r="J143" s="23">
        <f>+I143/H143*100-100</f>
        <v>-33.27982941246529</v>
      </c>
      <c r="K143" s="23">
        <f>+I143/$I$143*100</f>
        <v>100</v>
      </c>
      <c r="L143" s="133"/>
      <c r="M143" s="134"/>
      <c r="N143" s="134"/>
      <c r="O143" s="136"/>
      <c r="P143" s="136"/>
      <c r="Q143" s="136"/>
      <c r="R143" s="123"/>
      <c r="S143" s="123"/>
      <c r="T143" s="123"/>
      <c r="U143" s="137"/>
      <c r="V143" s="137"/>
      <c r="W143" s="137"/>
      <c r="X143" s="137"/>
      <c r="Y143" s="137"/>
    </row>
    <row r="144" spans="1:25" ht="11.25" customHeight="1">
      <c r="A144" s="3" t="s">
        <v>141</v>
      </c>
      <c r="B144" s="18">
        <v>10870.258</v>
      </c>
      <c r="C144" s="18">
        <v>3904.218</v>
      </c>
      <c r="D144" s="18">
        <v>28386.423</v>
      </c>
      <c r="E144" s="19">
        <f>+D144/C144*100-100</f>
        <v>627.070645133033</v>
      </c>
      <c r="F144" s="23"/>
      <c r="G144" s="18">
        <v>32841.542</v>
      </c>
      <c r="H144" s="18">
        <v>11388.499</v>
      </c>
      <c r="I144" s="18">
        <v>6492.78</v>
      </c>
      <c r="J144" s="19">
        <f>+I144/H144*100-100</f>
        <v>-42.98827264242636</v>
      </c>
      <c r="K144" s="19">
        <f>+I144/$I$143*100</f>
        <v>61.97911863909747</v>
      </c>
      <c r="L144" s="133"/>
      <c r="M144" s="134"/>
      <c r="N144" s="134"/>
      <c r="O144" s="131"/>
      <c r="P144" s="121"/>
      <c r="Q144" s="259"/>
      <c r="R144" s="251"/>
      <c r="S144" s="251"/>
      <c r="T144" s="121"/>
      <c r="U144" s="121"/>
      <c r="V144" s="121"/>
      <c r="W144" s="121"/>
      <c r="X144" s="121"/>
      <c r="Y144" s="121"/>
    </row>
    <row r="145" spans="1:17" ht="11.25" customHeight="1">
      <c r="A145" s="3" t="s">
        <v>142</v>
      </c>
      <c r="B145" s="18">
        <v>987.052</v>
      </c>
      <c r="C145" s="18">
        <v>987.052</v>
      </c>
      <c r="D145" s="18">
        <v>12091.114</v>
      </c>
      <c r="E145" s="19">
        <f>+D145/C145*100-100</f>
        <v>1124.972341882697</v>
      </c>
      <c r="F145" s="23"/>
      <c r="G145" s="18">
        <v>4032.508</v>
      </c>
      <c r="H145" s="18">
        <v>4032.508</v>
      </c>
      <c r="I145" s="18">
        <v>3982.974</v>
      </c>
      <c r="J145" s="19">
        <f>+I145/H145*100-100</f>
        <v>-1.2283670608960904</v>
      </c>
      <c r="K145" s="19">
        <f>+I145/$I$143*100</f>
        <v>38.020881360902514</v>
      </c>
      <c r="L145" s="133"/>
      <c r="M145" s="134"/>
      <c r="N145" s="134"/>
      <c r="O145" s="132"/>
      <c r="Q145" s="257"/>
    </row>
    <row r="146" spans="1:17" ht="11.25" customHeight="1">
      <c r="A146" s="3" t="s">
        <v>143</v>
      </c>
      <c r="B146" s="18">
        <v>34.276</v>
      </c>
      <c r="C146" s="18">
        <v>33.751</v>
      </c>
      <c r="D146" s="18">
        <v>0</v>
      </c>
      <c r="E146" s="19">
        <f>+D146/C146*100-100</f>
        <v>-100</v>
      </c>
      <c r="F146" s="23"/>
      <c r="G146" s="18">
        <v>281.168</v>
      </c>
      <c r="H146" s="18">
        <v>252.671</v>
      </c>
      <c r="I146" s="18">
        <v>0</v>
      </c>
      <c r="J146" s="19">
        <f>+I146/H146*100-100</f>
        <v>-100</v>
      </c>
      <c r="K146" s="19">
        <f>+I146/$I$143*100</f>
        <v>0</v>
      </c>
      <c r="L146" s="133"/>
      <c r="M146" s="134"/>
      <c r="N146" s="134"/>
      <c r="O146" s="132"/>
      <c r="Q146" s="257"/>
    </row>
    <row r="147" spans="1:17" ht="11.25" customHeight="1">
      <c r="A147" s="3" t="s">
        <v>144</v>
      </c>
      <c r="B147" s="18">
        <v>3.639</v>
      </c>
      <c r="C147" s="18">
        <v>0.407</v>
      </c>
      <c r="D147" s="18">
        <v>0</v>
      </c>
      <c r="E147" s="19">
        <f>+D147/C147*100-100</f>
        <v>-100</v>
      </c>
      <c r="F147" s="23"/>
      <c r="G147" s="18">
        <v>33.094</v>
      </c>
      <c r="H147" s="18">
        <v>27.352</v>
      </c>
      <c r="I147" s="18">
        <v>0</v>
      </c>
      <c r="J147" s="19">
        <f>+I147/H147*100-100</f>
        <v>-100</v>
      </c>
      <c r="K147" s="19">
        <f>+I147/$I$143*100</f>
        <v>0</v>
      </c>
      <c r="L147" s="133"/>
      <c r="M147" s="134"/>
      <c r="N147" s="134"/>
      <c r="O147" s="132"/>
      <c r="Q147" s="257"/>
    </row>
    <row r="148" spans="1:17" ht="11.25" customHeight="1">
      <c r="A148" s="3"/>
      <c r="B148" s="18"/>
      <c r="C148" s="18"/>
      <c r="D148" s="18"/>
      <c r="E148" s="19"/>
      <c r="F148" s="23"/>
      <c r="G148" s="18"/>
      <c r="H148" s="18"/>
      <c r="I148" s="18"/>
      <c r="J148" s="19"/>
      <c r="K148" s="19"/>
      <c r="L148" s="133"/>
      <c r="M148" s="134"/>
      <c r="N148" s="134"/>
      <c r="O148" s="132"/>
      <c r="Q148" s="257"/>
    </row>
    <row r="149" spans="1:19" s="27" customFormat="1" ht="11.25" customHeight="1">
      <c r="A149" s="135" t="s">
        <v>422</v>
      </c>
      <c r="B149" s="25">
        <f>SUM(B150:B152)</f>
        <v>82.88</v>
      </c>
      <c r="C149" s="25">
        <f>SUM(C150:C152)</f>
        <v>0</v>
      </c>
      <c r="D149" s="25">
        <f>SUM(D150:D152)</f>
        <v>0</v>
      </c>
      <c r="E149" s="23"/>
      <c r="F149" s="23"/>
      <c r="G149" s="25">
        <f>SUM(G150:G152)</f>
        <v>282.493</v>
      </c>
      <c r="H149" s="25">
        <f>SUM(H150:H152)</f>
        <v>0</v>
      </c>
      <c r="I149" s="25">
        <f>SUM(I150:I152)</f>
        <v>0</v>
      </c>
      <c r="J149" s="23"/>
      <c r="K149" s="19"/>
      <c r="L149" s="26"/>
      <c r="M149" s="26"/>
      <c r="N149" s="26"/>
      <c r="Q149" s="257"/>
      <c r="R149" s="253"/>
      <c r="S149" s="253"/>
    </row>
    <row r="150" spans="1:17" ht="11.25" customHeight="1">
      <c r="A150" s="3" t="s">
        <v>218</v>
      </c>
      <c r="B150" s="18">
        <v>82.88</v>
      </c>
      <c r="C150" s="18">
        <v>0</v>
      </c>
      <c r="D150" s="18">
        <v>0</v>
      </c>
      <c r="E150" s="19"/>
      <c r="F150" s="23"/>
      <c r="G150" s="18">
        <v>282.493</v>
      </c>
      <c r="H150" s="18">
        <v>0</v>
      </c>
      <c r="I150" s="18">
        <v>0</v>
      </c>
      <c r="J150" s="19"/>
      <c r="K150" s="19"/>
      <c r="Q150" s="257"/>
    </row>
    <row r="151" spans="1:17" ht="11.25" customHeight="1">
      <c r="A151" s="3" t="s">
        <v>148</v>
      </c>
      <c r="B151" s="18"/>
      <c r="C151" s="18"/>
      <c r="D151" s="18"/>
      <c r="E151" s="19"/>
      <c r="F151" s="23"/>
      <c r="G151" s="18"/>
      <c r="H151" s="18"/>
      <c r="I151" s="18"/>
      <c r="J151" s="19"/>
      <c r="K151" s="19"/>
      <c r="Q151" s="257"/>
    </row>
    <row r="152" spans="1:17" ht="11.25" customHeight="1">
      <c r="A152" s="3" t="s">
        <v>144</v>
      </c>
      <c r="B152" s="18"/>
      <c r="C152" s="18"/>
      <c r="D152" s="18"/>
      <c r="E152" s="19"/>
      <c r="F152" s="23"/>
      <c r="G152" s="18"/>
      <c r="H152" s="18"/>
      <c r="I152" s="18"/>
      <c r="J152" s="19"/>
      <c r="K152" s="19"/>
      <c r="Q152" s="257"/>
    </row>
    <row r="153" spans="1:17" ht="11.25" customHeight="1">
      <c r="A153" s="3"/>
      <c r="B153" s="18"/>
      <c r="C153" s="18"/>
      <c r="D153" s="18"/>
      <c r="E153" s="19"/>
      <c r="F153" s="23"/>
      <c r="G153" s="18"/>
      <c r="H153" s="18"/>
      <c r="I153" s="18"/>
      <c r="J153" s="19"/>
      <c r="K153" s="19"/>
      <c r="Q153" s="257"/>
    </row>
    <row r="154" spans="1:19" s="27" customFormat="1" ht="11.25" customHeight="1">
      <c r="A154" s="135" t="s">
        <v>140</v>
      </c>
      <c r="B154" s="25">
        <f>SUM(B155:B159)</f>
        <v>271.60799999999995</v>
      </c>
      <c r="C154" s="25">
        <f>SUM(C155:C159)</f>
        <v>111.462</v>
      </c>
      <c r="D154" s="25">
        <f>SUM(D155:D159)</f>
        <v>75.916</v>
      </c>
      <c r="E154" s="23">
        <f aca="true" t="shared" si="15" ref="E154:E161">+D154/C154*100-100</f>
        <v>-31.89068920349537</v>
      </c>
      <c r="F154" s="25"/>
      <c r="G154" s="25">
        <f>SUM(G155:G159)</f>
        <v>4134.962</v>
      </c>
      <c r="H154" s="25">
        <f>SUM(H155:H159)</f>
        <v>1473.954</v>
      </c>
      <c r="I154" s="25">
        <f>SUM(I155:I159)</f>
        <v>1124.326</v>
      </c>
      <c r="J154" s="23">
        <f aca="true" t="shared" si="16" ref="J154:J161">+I154/H154*100-100</f>
        <v>-23.720414612667696</v>
      </c>
      <c r="K154" s="23">
        <f aca="true" t="shared" si="17" ref="K154:K159">+I154/$I$154*100</f>
        <v>100</v>
      </c>
      <c r="L154" s="26"/>
      <c r="M154" s="26"/>
      <c r="N154" s="26"/>
      <c r="Q154" s="257"/>
      <c r="R154" s="253"/>
      <c r="S154" s="253"/>
    </row>
    <row r="155" spans="1:17" ht="11.25" customHeight="1">
      <c r="A155" s="3" t="s">
        <v>425</v>
      </c>
      <c r="B155" s="18">
        <v>1.332</v>
      </c>
      <c r="C155" s="18">
        <v>1.332</v>
      </c>
      <c r="D155" s="18">
        <v>2.517</v>
      </c>
      <c r="E155" s="19">
        <f t="shared" si="15"/>
        <v>88.96396396396395</v>
      </c>
      <c r="F155" s="23"/>
      <c r="G155" s="18">
        <v>10.775</v>
      </c>
      <c r="H155" s="18">
        <v>10.775</v>
      </c>
      <c r="I155" s="18">
        <v>13.596</v>
      </c>
      <c r="J155" s="19">
        <f t="shared" si="16"/>
        <v>26.180974477958245</v>
      </c>
      <c r="K155" s="19">
        <f t="shared" si="17"/>
        <v>1.2092578131253746</v>
      </c>
      <c r="Q155" s="257"/>
    </row>
    <row r="156" spans="1:17" ht="11.25" customHeight="1">
      <c r="A156" s="3" t="s">
        <v>220</v>
      </c>
      <c r="B156" s="18">
        <v>0.745</v>
      </c>
      <c r="C156" s="18">
        <v>0.63</v>
      </c>
      <c r="D156" s="18">
        <v>1.96</v>
      </c>
      <c r="E156" s="19">
        <f t="shared" si="15"/>
        <v>211.11111111111114</v>
      </c>
      <c r="F156" s="23"/>
      <c r="G156" s="18">
        <v>13.572</v>
      </c>
      <c r="H156" s="18">
        <v>11.973</v>
      </c>
      <c r="I156" s="18">
        <v>31.861</v>
      </c>
      <c r="J156" s="19">
        <f t="shared" si="16"/>
        <v>166.10707425039675</v>
      </c>
      <c r="K156" s="19">
        <f t="shared" si="17"/>
        <v>2.833786641952601</v>
      </c>
      <c r="Q156" s="257"/>
    </row>
    <row r="157" spans="1:17" ht="11.25" customHeight="1">
      <c r="A157" s="3" t="s">
        <v>221</v>
      </c>
      <c r="B157" s="138">
        <v>130.319</v>
      </c>
      <c r="C157" s="138">
        <v>22.755</v>
      </c>
      <c r="D157" s="18">
        <v>9.773</v>
      </c>
      <c r="E157" s="19">
        <f t="shared" si="15"/>
        <v>-57.051197539002416</v>
      </c>
      <c r="F157" s="23"/>
      <c r="G157" s="138">
        <v>2108.6</v>
      </c>
      <c r="H157" s="138">
        <v>363.678</v>
      </c>
      <c r="I157" s="18">
        <v>180.694</v>
      </c>
      <c r="J157" s="19">
        <f t="shared" si="16"/>
        <v>-50.31483895094012</v>
      </c>
      <c r="K157" s="19">
        <f t="shared" si="17"/>
        <v>16.071317393709652</v>
      </c>
      <c r="Q157" s="257"/>
    </row>
    <row r="158" spans="1:17" ht="11.25" customHeight="1">
      <c r="A158" s="3" t="s">
        <v>222</v>
      </c>
      <c r="B158" s="18">
        <v>11.11</v>
      </c>
      <c r="C158" s="18">
        <v>4.694</v>
      </c>
      <c r="D158" s="18">
        <v>1.358</v>
      </c>
      <c r="E158" s="19">
        <f t="shared" si="15"/>
        <v>-71.06945036216446</v>
      </c>
      <c r="F158" s="23"/>
      <c r="G158" s="18">
        <v>127.559</v>
      </c>
      <c r="H158" s="18">
        <v>94.658</v>
      </c>
      <c r="I158" s="18">
        <v>48.017</v>
      </c>
      <c r="J158" s="19">
        <f t="shared" si="16"/>
        <v>-49.273172896110204</v>
      </c>
      <c r="K158" s="19">
        <f t="shared" si="17"/>
        <v>4.270736423421677</v>
      </c>
      <c r="Q158" s="257"/>
    </row>
    <row r="159" spans="1:17" ht="11.25" customHeight="1">
      <c r="A159" s="3" t="s">
        <v>426</v>
      </c>
      <c r="B159" s="138">
        <v>128.102</v>
      </c>
      <c r="C159" s="138">
        <v>82.051</v>
      </c>
      <c r="D159" s="18">
        <v>60.308</v>
      </c>
      <c r="E159" s="19">
        <f t="shared" si="15"/>
        <v>-26.499372341592434</v>
      </c>
      <c r="F159" s="23"/>
      <c r="G159" s="138">
        <v>1874.456</v>
      </c>
      <c r="H159" s="138">
        <v>992.87</v>
      </c>
      <c r="I159" s="18">
        <v>850.158</v>
      </c>
      <c r="J159" s="19">
        <f t="shared" si="16"/>
        <v>-14.373684369554923</v>
      </c>
      <c r="K159" s="19">
        <f t="shared" si="17"/>
        <v>75.6149017277907</v>
      </c>
      <c r="Q159" s="257"/>
    </row>
    <row r="160" spans="1:17" ht="11.25" customHeight="1">
      <c r="A160" s="3"/>
      <c r="B160" s="18"/>
      <c r="C160" s="18"/>
      <c r="D160" s="18"/>
      <c r="E160" s="19"/>
      <c r="F160" s="23"/>
      <c r="G160" s="18"/>
      <c r="H160" s="18"/>
      <c r="I160" s="18"/>
      <c r="J160" s="19"/>
      <c r="K160" s="19"/>
      <c r="Q160" s="257"/>
    </row>
    <row r="161" spans="1:19" s="27" customFormat="1" ht="11.25" customHeight="1">
      <c r="A161" s="135" t="s">
        <v>139</v>
      </c>
      <c r="B161" s="25">
        <v>55.052</v>
      </c>
      <c r="C161" s="25">
        <v>23.313</v>
      </c>
      <c r="D161" s="25">
        <v>305.452</v>
      </c>
      <c r="E161" s="19">
        <f t="shared" si="15"/>
        <v>1210.2217646806503</v>
      </c>
      <c r="F161" s="23"/>
      <c r="G161" s="25">
        <v>167.009</v>
      </c>
      <c r="H161" s="25">
        <v>53.697</v>
      </c>
      <c r="I161" s="25">
        <v>995.159</v>
      </c>
      <c r="J161" s="19">
        <f t="shared" si="16"/>
        <v>1753.2860308769575</v>
      </c>
      <c r="K161" s="23">
        <f>+I161/$I$140*100</f>
        <v>0.01669199698820492</v>
      </c>
      <c r="L161" s="26"/>
      <c r="M161" s="26"/>
      <c r="N161" s="26"/>
      <c r="Q161" s="257"/>
      <c r="R161" s="253"/>
      <c r="S161" s="253"/>
    </row>
    <row r="162" spans="1:17" ht="11.25" customHeight="1">
      <c r="A162" s="135" t="s">
        <v>424</v>
      </c>
      <c r="B162" s="25">
        <v>0</v>
      </c>
      <c r="C162" s="25">
        <v>0</v>
      </c>
      <c r="D162" s="25">
        <v>50.95</v>
      </c>
      <c r="E162" s="19"/>
      <c r="F162" s="23"/>
      <c r="G162" s="25">
        <v>0</v>
      </c>
      <c r="H162" s="25">
        <v>0</v>
      </c>
      <c r="I162" s="25">
        <v>167.54</v>
      </c>
      <c r="J162" s="19"/>
      <c r="K162" s="19"/>
      <c r="Q162" s="257"/>
    </row>
    <row r="163" spans="1:17" ht="11.25">
      <c r="A163" s="121"/>
      <c r="B163" s="128"/>
      <c r="C163" s="128"/>
      <c r="D163" s="128"/>
      <c r="E163" s="128"/>
      <c r="F163" s="128"/>
      <c r="G163" s="128"/>
      <c r="H163" s="128"/>
      <c r="I163" s="128"/>
      <c r="J163" s="122"/>
      <c r="K163" s="122"/>
      <c r="L163" s="122"/>
      <c r="M163" s="122"/>
      <c r="N163" s="122"/>
      <c r="Q163" s="257"/>
    </row>
    <row r="164" spans="1:17" ht="11.25">
      <c r="A164" s="16" t="s">
        <v>423</v>
      </c>
      <c r="B164" s="16"/>
      <c r="C164" s="16"/>
      <c r="D164" s="16"/>
      <c r="E164" s="16"/>
      <c r="F164" s="16"/>
      <c r="G164" s="16"/>
      <c r="H164" s="16"/>
      <c r="I164" s="16"/>
      <c r="J164" s="16"/>
      <c r="K164" s="16"/>
      <c r="Q164" s="257"/>
    </row>
    <row r="165" spans="1:17" ht="19.5" customHeight="1">
      <c r="A165" s="322" t="s">
        <v>190</v>
      </c>
      <c r="B165" s="322"/>
      <c r="C165" s="322"/>
      <c r="D165" s="322"/>
      <c r="E165" s="322"/>
      <c r="F165" s="322"/>
      <c r="G165" s="322"/>
      <c r="H165" s="322"/>
      <c r="I165" s="322"/>
      <c r="J165" s="322"/>
      <c r="K165" s="322"/>
      <c r="Q165" s="257"/>
    </row>
    <row r="166" spans="1:17" ht="19.5" customHeight="1">
      <c r="A166" s="323" t="s">
        <v>184</v>
      </c>
      <c r="B166" s="323"/>
      <c r="C166" s="323"/>
      <c r="D166" s="323"/>
      <c r="E166" s="323"/>
      <c r="F166" s="323"/>
      <c r="G166" s="323"/>
      <c r="H166" s="323"/>
      <c r="I166" s="323"/>
      <c r="J166" s="323"/>
      <c r="K166" s="323"/>
      <c r="Q166" s="257"/>
    </row>
    <row r="167" spans="1:20" s="27" customFormat="1" ht="11.25">
      <c r="A167" s="24"/>
      <c r="B167" s="324" t="s">
        <v>118</v>
      </c>
      <c r="C167" s="324"/>
      <c r="D167" s="324"/>
      <c r="E167" s="324"/>
      <c r="F167" s="187"/>
      <c r="G167" s="324" t="s">
        <v>119</v>
      </c>
      <c r="H167" s="324"/>
      <c r="I167" s="324"/>
      <c r="J167" s="324"/>
      <c r="K167" s="187"/>
      <c r="L167" s="326"/>
      <c r="M167" s="326"/>
      <c r="N167" s="326"/>
      <c r="O167" s="137"/>
      <c r="P167" s="137"/>
      <c r="Q167" s="252"/>
      <c r="R167" s="252"/>
      <c r="S167" s="252"/>
      <c r="T167" s="137"/>
    </row>
    <row r="168" spans="1:20" s="27" customFormat="1" ht="11.25">
      <c r="A168" s="24" t="s">
        <v>330</v>
      </c>
      <c r="B168" s="188">
        <f>+B137</f>
        <v>2011</v>
      </c>
      <c r="C168" s="325" t="str">
        <f>+C137</f>
        <v>enero - agosto</v>
      </c>
      <c r="D168" s="325"/>
      <c r="E168" s="325"/>
      <c r="F168" s="187"/>
      <c r="G168" s="188">
        <f>+G137</f>
        <v>2011</v>
      </c>
      <c r="H168" s="325" t="str">
        <f>+C168</f>
        <v>enero - agosto</v>
      </c>
      <c r="I168" s="325"/>
      <c r="J168" s="325"/>
      <c r="K168" s="189" t="s">
        <v>223</v>
      </c>
      <c r="L168" s="327"/>
      <c r="M168" s="327"/>
      <c r="N168" s="327"/>
      <c r="O168" s="137"/>
      <c r="P168" s="137"/>
      <c r="Q168" s="252"/>
      <c r="R168" s="252"/>
      <c r="S168" s="252"/>
      <c r="T168" s="137"/>
    </row>
    <row r="169" spans="1:19" s="27" customFormat="1" ht="11.25">
      <c r="A169" s="190"/>
      <c r="B169" s="190"/>
      <c r="C169" s="191">
        <f>+C138</f>
        <v>2011</v>
      </c>
      <c r="D169" s="191">
        <f>+D138</f>
        <v>2012</v>
      </c>
      <c r="E169" s="192" t="str">
        <f>+E138</f>
        <v>Var % 12/11</v>
      </c>
      <c r="F169" s="193"/>
      <c r="G169" s="190"/>
      <c r="H169" s="191">
        <f>+H138</f>
        <v>2011</v>
      </c>
      <c r="I169" s="191">
        <f>+I138</f>
        <v>2012</v>
      </c>
      <c r="J169" s="192" t="str">
        <f>+J138</f>
        <v>Var % 12/11</v>
      </c>
      <c r="K169" s="193">
        <v>2008</v>
      </c>
      <c r="L169" s="194"/>
      <c r="M169" s="194"/>
      <c r="N169" s="193"/>
      <c r="Q169" s="253"/>
      <c r="R169" s="253"/>
      <c r="S169" s="253"/>
    </row>
    <row r="170" spans="1:17" ht="11.25">
      <c r="A170" s="16"/>
      <c r="B170" s="16"/>
      <c r="C170" s="16"/>
      <c r="D170" s="16"/>
      <c r="E170" s="16"/>
      <c r="F170" s="16"/>
      <c r="G170" s="16"/>
      <c r="H170" s="16"/>
      <c r="I170" s="16"/>
      <c r="J170" s="16"/>
      <c r="K170" s="16"/>
      <c r="Q170" s="257"/>
    </row>
    <row r="171" spans="1:19" s="27" customFormat="1" ht="11.25">
      <c r="A171" s="24" t="s">
        <v>391</v>
      </c>
      <c r="B171" s="24"/>
      <c r="C171" s="24"/>
      <c r="D171" s="24"/>
      <c r="E171" s="24"/>
      <c r="F171" s="24"/>
      <c r="G171" s="25">
        <f>+G140</f>
        <v>8156207</v>
      </c>
      <c r="H171" s="25">
        <f>+H140</f>
        <v>6120371</v>
      </c>
      <c r="I171" s="25">
        <f>+I140</f>
        <v>5961893</v>
      </c>
      <c r="J171" s="23">
        <f>+I171/H171*100-100</f>
        <v>-2.589352834983373</v>
      </c>
      <c r="K171" s="24"/>
      <c r="L171" s="26"/>
      <c r="M171" s="26"/>
      <c r="N171" s="26"/>
      <c r="Q171" s="253"/>
      <c r="R171" s="253"/>
      <c r="S171" s="253"/>
    </row>
    <row r="172" spans="1:19" s="126" customFormat="1" ht="11.25">
      <c r="A172" s="124" t="s">
        <v>395</v>
      </c>
      <c r="B172" s="124">
        <f>+B174+B192</f>
        <v>235022.509</v>
      </c>
      <c r="C172" s="124">
        <f>+C174+C192</f>
        <v>175750.23099999997</v>
      </c>
      <c r="D172" s="124">
        <f>+D174+D192</f>
        <v>135380.761</v>
      </c>
      <c r="E172" s="125">
        <f>+D172/C172*100-100</f>
        <v>-22.969796267294797</v>
      </c>
      <c r="F172" s="124"/>
      <c r="G172" s="124">
        <f>+G174+G192</f>
        <v>268868.289</v>
      </c>
      <c r="H172" s="124">
        <f>+H174+H192</f>
        <v>178454.617</v>
      </c>
      <c r="I172" s="124">
        <f>+I174+I192</f>
        <v>161507.59</v>
      </c>
      <c r="J172" s="125">
        <f>+I172/H172*100-100</f>
        <v>-9.496547236993038</v>
      </c>
      <c r="K172" s="125">
        <f>+I172/$I$171*100</f>
        <v>2.7089984674330787</v>
      </c>
      <c r="L172" s="129"/>
      <c r="M172" s="129"/>
      <c r="N172" s="129"/>
      <c r="Q172" s="255"/>
      <c r="R172" s="256"/>
      <c r="S172" s="256"/>
    </row>
    <row r="173" spans="1:17" ht="11.25" customHeight="1">
      <c r="A173" s="24"/>
      <c r="B173" s="18"/>
      <c r="C173" s="18"/>
      <c r="D173" s="18"/>
      <c r="E173" s="19"/>
      <c r="F173" s="19"/>
      <c r="G173" s="18"/>
      <c r="H173" s="18"/>
      <c r="I173" s="18"/>
      <c r="J173" s="19"/>
      <c r="Q173" s="257"/>
    </row>
    <row r="174" spans="1:17" ht="11.25" customHeight="1">
      <c r="A174" s="24" t="s">
        <v>325</v>
      </c>
      <c r="B174" s="25">
        <f>SUM(B176:B190)</f>
        <v>100439.04199999999</v>
      </c>
      <c r="C174" s="25">
        <f>SUM(C176:C190)</f>
        <v>94676.37699999998</v>
      </c>
      <c r="D174" s="25">
        <f>SUM(D176:D190)</f>
        <v>48369.804</v>
      </c>
      <c r="E174" s="23">
        <f>+D174/C174*100-100</f>
        <v>-48.91037708382102</v>
      </c>
      <c r="F174" s="23"/>
      <c r="G174" s="25">
        <f>SUM(G176:G190)</f>
        <v>77385.265</v>
      </c>
      <c r="H174" s="25">
        <f>SUM(H176:H190)</f>
        <v>68316.538</v>
      </c>
      <c r="I174" s="25">
        <f>SUM(I176:I190)</f>
        <v>41177.234</v>
      </c>
      <c r="J174" s="23">
        <f>+I174/H174*100-100</f>
        <v>-39.72581865901928</v>
      </c>
      <c r="K174" s="23">
        <f>+I174/I172*100</f>
        <v>25.495541107386966</v>
      </c>
      <c r="Q174" s="257"/>
    </row>
    <row r="175" spans="1:17" ht="11.25" customHeight="1">
      <c r="A175" s="24"/>
      <c r="B175" s="25"/>
      <c r="C175" s="25"/>
      <c r="D175" s="25"/>
      <c r="E175" s="23"/>
      <c r="F175" s="23"/>
      <c r="G175" s="25"/>
      <c r="H175" s="25"/>
      <c r="I175" s="25"/>
      <c r="J175" s="23"/>
      <c r="K175" s="19"/>
      <c r="Q175" s="257"/>
    </row>
    <row r="176" spans="1:17" ht="11.25" customHeight="1">
      <c r="A176" s="130" t="s">
        <v>137</v>
      </c>
      <c r="B176" s="18">
        <v>1445.48</v>
      </c>
      <c r="C176" s="18">
        <v>1370.127</v>
      </c>
      <c r="D176" s="18">
        <v>671.227</v>
      </c>
      <c r="E176" s="19">
        <f aca="true" t="shared" si="18" ref="E176:E190">+D176/C176*100-100</f>
        <v>-51.00986988797389</v>
      </c>
      <c r="F176" s="19"/>
      <c r="G176" s="18">
        <v>1419.974</v>
      </c>
      <c r="H176" s="18">
        <v>1340.741</v>
      </c>
      <c r="I176" s="18">
        <v>671.974</v>
      </c>
      <c r="J176" s="19">
        <f aca="true" t="shared" si="19" ref="J176:J190">+I176/H176*100-100</f>
        <v>-49.880401956828344</v>
      </c>
      <c r="K176" s="19">
        <f aca="true" t="shared" si="20" ref="K176:K190">+I176/$I$174*100</f>
        <v>1.6319066015944639</v>
      </c>
      <c r="Q176" s="257"/>
    </row>
    <row r="177" spans="1:17" ht="11.25" customHeight="1">
      <c r="A177" s="130" t="s">
        <v>127</v>
      </c>
      <c r="B177" s="18">
        <v>10381.23</v>
      </c>
      <c r="C177" s="18">
        <v>6915.876</v>
      </c>
      <c r="D177" s="18">
        <v>9932.698</v>
      </c>
      <c r="E177" s="19">
        <f t="shared" si="18"/>
        <v>43.62169015176096</v>
      </c>
      <c r="F177" s="19"/>
      <c r="G177" s="18">
        <v>28017.364</v>
      </c>
      <c r="H177" s="18">
        <v>22267.728</v>
      </c>
      <c r="I177" s="18">
        <v>17263.867</v>
      </c>
      <c r="J177" s="19">
        <f t="shared" si="19"/>
        <v>-22.47135855081399</v>
      </c>
      <c r="K177" s="19">
        <f t="shared" si="20"/>
        <v>41.92575683932534</v>
      </c>
      <c r="Q177" s="257"/>
    </row>
    <row r="178" spans="1:17" ht="11.25" customHeight="1">
      <c r="A178" s="130" t="s">
        <v>128</v>
      </c>
      <c r="B178" s="18">
        <v>0</v>
      </c>
      <c r="C178" s="18">
        <v>0</v>
      </c>
      <c r="D178" s="18">
        <v>2.104</v>
      </c>
      <c r="E178" s="19"/>
      <c r="F178" s="19"/>
      <c r="G178" s="18">
        <v>0</v>
      </c>
      <c r="H178" s="18">
        <v>0</v>
      </c>
      <c r="I178" s="18">
        <v>4.581</v>
      </c>
      <c r="J178" s="19"/>
      <c r="K178" s="19">
        <f t="shared" si="20"/>
        <v>0.011125079455312614</v>
      </c>
      <c r="Q178" s="257"/>
    </row>
    <row r="179" spans="1:17" ht="11.25" customHeight="1">
      <c r="A179" s="130" t="s">
        <v>129</v>
      </c>
      <c r="B179" s="18">
        <v>85913.976</v>
      </c>
      <c r="C179" s="18">
        <v>84127.286</v>
      </c>
      <c r="D179" s="18">
        <v>35873.585</v>
      </c>
      <c r="E179" s="19">
        <f t="shared" si="18"/>
        <v>-57.35796706909099</v>
      </c>
      <c r="F179" s="19"/>
      <c r="G179" s="18">
        <v>38852.959</v>
      </c>
      <c r="H179" s="18">
        <v>38367.604</v>
      </c>
      <c r="I179" s="18">
        <v>18991.261</v>
      </c>
      <c r="J179" s="19">
        <f t="shared" si="19"/>
        <v>-50.501832222830494</v>
      </c>
      <c r="K179" s="19">
        <f t="shared" si="20"/>
        <v>46.12077877790431</v>
      </c>
      <c r="Q179" s="257"/>
    </row>
    <row r="180" spans="1:17" ht="11.25" customHeight="1">
      <c r="A180" s="130" t="s">
        <v>130</v>
      </c>
      <c r="B180" s="18">
        <v>6.411</v>
      </c>
      <c r="C180" s="18">
        <v>6.291</v>
      </c>
      <c r="D180" s="18">
        <v>0.141</v>
      </c>
      <c r="E180" s="19">
        <f t="shared" si="18"/>
        <v>-97.7587029089175</v>
      </c>
      <c r="F180" s="19"/>
      <c r="G180" s="19">
        <v>17.788</v>
      </c>
      <c r="H180" s="19">
        <v>17.134</v>
      </c>
      <c r="I180" s="19">
        <v>0.846</v>
      </c>
      <c r="J180" s="19">
        <f t="shared" si="19"/>
        <v>-95.06244893194817</v>
      </c>
      <c r="K180" s="19">
        <f t="shared" si="20"/>
        <v>0.002054533337523351</v>
      </c>
      <c r="Q180" s="257"/>
    </row>
    <row r="181" spans="1:17" ht="11.25" customHeight="1">
      <c r="A181" s="130" t="s">
        <v>131</v>
      </c>
      <c r="B181" s="19">
        <v>14.86</v>
      </c>
      <c r="C181" s="19">
        <v>0.155</v>
      </c>
      <c r="D181" s="19">
        <v>0.017</v>
      </c>
      <c r="E181" s="19">
        <f t="shared" si="18"/>
        <v>-89.03225806451613</v>
      </c>
      <c r="F181" s="19"/>
      <c r="G181" s="19">
        <v>40.688</v>
      </c>
      <c r="H181" s="19">
        <v>0.608</v>
      </c>
      <c r="I181" s="19">
        <v>0.044</v>
      </c>
      <c r="J181" s="19">
        <f t="shared" si="19"/>
        <v>-92.76315789473684</v>
      </c>
      <c r="K181" s="19">
        <f t="shared" si="20"/>
        <v>0.00010685516176244379</v>
      </c>
      <c r="Q181" s="257"/>
    </row>
    <row r="182" spans="1:17" ht="11.25" customHeight="1">
      <c r="A182" s="130" t="s">
        <v>132</v>
      </c>
      <c r="B182" s="19">
        <v>0.994</v>
      </c>
      <c r="C182" s="19">
        <v>0.794</v>
      </c>
      <c r="D182" s="19">
        <v>0</v>
      </c>
      <c r="E182" s="19">
        <f t="shared" si="18"/>
        <v>-100</v>
      </c>
      <c r="F182" s="19"/>
      <c r="G182" s="19">
        <v>18.209</v>
      </c>
      <c r="H182" s="19">
        <v>18.096</v>
      </c>
      <c r="I182" s="19">
        <v>0</v>
      </c>
      <c r="J182" s="19">
        <f t="shared" si="19"/>
        <v>-100</v>
      </c>
      <c r="K182" s="19">
        <f t="shared" si="20"/>
        <v>0</v>
      </c>
      <c r="Q182" s="257"/>
    </row>
    <row r="183" spans="1:17" ht="11.25" customHeight="1">
      <c r="A183" s="130" t="s">
        <v>133</v>
      </c>
      <c r="B183" s="19">
        <v>7.197</v>
      </c>
      <c r="C183" s="19">
        <v>4.697</v>
      </c>
      <c r="D183" s="19">
        <v>7.023</v>
      </c>
      <c r="E183" s="19">
        <f t="shared" si="18"/>
        <v>49.52097083244624</v>
      </c>
      <c r="F183" s="19"/>
      <c r="G183" s="19">
        <v>9.034</v>
      </c>
      <c r="H183" s="19">
        <v>6.054</v>
      </c>
      <c r="I183" s="19">
        <v>7.837</v>
      </c>
      <c r="J183" s="19">
        <f t="shared" si="19"/>
        <v>29.45160224644863</v>
      </c>
      <c r="K183" s="19">
        <f t="shared" si="20"/>
        <v>0.019032361425733453</v>
      </c>
      <c r="Q183" s="257"/>
    </row>
    <row r="184" spans="1:17" ht="11.25" customHeight="1">
      <c r="A184" s="130" t="s">
        <v>134</v>
      </c>
      <c r="B184" s="19">
        <v>2.404</v>
      </c>
      <c r="C184" s="19">
        <v>2.237</v>
      </c>
      <c r="D184" s="19">
        <v>0.92</v>
      </c>
      <c r="E184" s="19">
        <f t="shared" si="18"/>
        <v>-58.87349128296826</v>
      </c>
      <c r="F184" s="19"/>
      <c r="G184" s="19">
        <v>5.27</v>
      </c>
      <c r="H184" s="19">
        <v>4.53</v>
      </c>
      <c r="I184" s="19">
        <v>1.831</v>
      </c>
      <c r="J184" s="19">
        <f t="shared" si="19"/>
        <v>-59.580573951434886</v>
      </c>
      <c r="K184" s="19">
        <f t="shared" si="20"/>
        <v>0.0044466318451598765</v>
      </c>
      <c r="Q184" s="257"/>
    </row>
    <row r="185" spans="1:17" ht="11.25" customHeight="1">
      <c r="A185" s="130" t="s">
        <v>138</v>
      </c>
      <c r="B185" s="18">
        <v>994.22</v>
      </c>
      <c r="C185" s="18">
        <v>747.473</v>
      </c>
      <c r="D185" s="18">
        <v>996.579</v>
      </c>
      <c r="E185" s="19">
        <f t="shared" si="18"/>
        <v>33.326421155011616</v>
      </c>
      <c r="F185" s="19"/>
      <c r="G185" s="18">
        <v>2898.06</v>
      </c>
      <c r="H185" s="18">
        <v>2131.624</v>
      </c>
      <c r="I185" s="18">
        <v>3126.457</v>
      </c>
      <c r="J185" s="19">
        <f t="shared" si="19"/>
        <v>46.67019136583187</v>
      </c>
      <c r="K185" s="19">
        <f t="shared" si="20"/>
        <v>7.592683374507379</v>
      </c>
      <c r="Q185" s="257"/>
    </row>
    <row r="186" spans="1:17" ht="11.25" customHeight="1">
      <c r="A186" s="17" t="s">
        <v>364</v>
      </c>
      <c r="B186" s="18">
        <v>667.632</v>
      </c>
      <c r="C186" s="18">
        <v>661.455</v>
      </c>
      <c r="D186" s="18">
        <v>161.171</v>
      </c>
      <c r="E186" s="19">
        <f t="shared" si="18"/>
        <v>-75.63386776122337</v>
      </c>
      <c r="F186" s="19"/>
      <c r="G186" s="18">
        <v>477.768</v>
      </c>
      <c r="H186" s="18">
        <v>466.229</v>
      </c>
      <c r="I186" s="18">
        <v>177.847</v>
      </c>
      <c r="J186" s="19">
        <f t="shared" si="19"/>
        <v>-61.854153216552376</v>
      </c>
      <c r="K186" s="19">
        <f t="shared" si="20"/>
        <v>0.43190613531739414</v>
      </c>
      <c r="Q186" s="257"/>
    </row>
    <row r="187" spans="1:17" ht="11.25">
      <c r="A187" s="139" t="s">
        <v>135</v>
      </c>
      <c r="B187" s="18">
        <v>203.52</v>
      </c>
      <c r="C187" s="18">
        <v>200.48</v>
      </c>
      <c r="D187" s="18">
        <v>380.92</v>
      </c>
      <c r="E187" s="19">
        <f t="shared" si="18"/>
        <v>90.00399042298486</v>
      </c>
      <c r="F187" s="19"/>
      <c r="G187" s="18">
        <v>52.091</v>
      </c>
      <c r="H187" s="18">
        <v>48.086</v>
      </c>
      <c r="I187" s="18">
        <v>140.425</v>
      </c>
      <c r="J187" s="19">
        <f t="shared" si="19"/>
        <v>192.02886495029742</v>
      </c>
      <c r="K187" s="19">
        <f t="shared" si="20"/>
        <v>0.3410258202384357</v>
      </c>
      <c r="Q187" s="257"/>
    </row>
    <row r="188" spans="1:17" ht="11.25" customHeight="1">
      <c r="A188" s="130" t="s">
        <v>136</v>
      </c>
      <c r="B188" s="18">
        <v>452.739</v>
      </c>
      <c r="C188" s="18">
        <v>299.262</v>
      </c>
      <c r="D188" s="18">
        <v>213.225</v>
      </c>
      <c r="E188" s="19">
        <f t="shared" si="18"/>
        <v>-28.749724321831707</v>
      </c>
      <c r="F188" s="19"/>
      <c r="G188" s="18">
        <v>5454.141</v>
      </c>
      <c r="H188" s="18">
        <v>3540.71</v>
      </c>
      <c r="I188" s="18">
        <v>725.583</v>
      </c>
      <c r="J188" s="19">
        <f t="shared" si="19"/>
        <v>-79.50741517944141</v>
      </c>
      <c r="K188" s="19">
        <f t="shared" si="20"/>
        <v>1.7620974735699828</v>
      </c>
      <c r="Q188" s="257"/>
    </row>
    <row r="189" spans="1:17" ht="11.25" customHeight="1">
      <c r="A189" s="17" t="s">
        <v>455</v>
      </c>
      <c r="B189" s="18">
        <v>15.607</v>
      </c>
      <c r="C189" s="18">
        <v>12.032</v>
      </c>
      <c r="D189" s="18">
        <v>4.054</v>
      </c>
      <c r="E189" s="19">
        <f t="shared" si="18"/>
        <v>-66.3065159574468</v>
      </c>
      <c r="F189" s="19"/>
      <c r="G189" s="18">
        <v>25.261</v>
      </c>
      <c r="H189" s="18">
        <v>17.751</v>
      </c>
      <c r="I189" s="18">
        <v>8.688</v>
      </c>
      <c r="J189" s="19">
        <f t="shared" si="19"/>
        <v>-51.05627851952003</v>
      </c>
      <c r="K189" s="19"/>
      <c r="Q189" s="257"/>
    </row>
    <row r="190" spans="1:17" ht="11.25" customHeight="1">
      <c r="A190" s="130" t="s">
        <v>146</v>
      </c>
      <c r="B190" s="18">
        <v>332.772</v>
      </c>
      <c r="C190" s="18">
        <v>328.212</v>
      </c>
      <c r="D190" s="18">
        <v>126.14</v>
      </c>
      <c r="E190" s="19">
        <f t="shared" si="18"/>
        <v>-61.56752342997818</v>
      </c>
      <c r="F190" s="19"/>
      <c r="G190" s="18">
        <v>96.658</v>
      </c>
      <c r="H190" s="18">
        <v>89.643</v>
      </c>
      <c r="I190" s="18">
        <v>55.993</v>
      </c>
      <c r="J190" s="19">
        <f t="shared" si="19"/>
        <v>-37.53778878440034</v>
      </c>
      <c r="K190" s="19">
        <f t="shared" si="20"/>
        <v>0.1359804789219208</v>
      </c>
      <c r="Q190" s="257"/>
    </row>
    <row r="191" spans="1:17" ht="11.25" customHeight="1">
      <c r="A191" s="130"/>
      <c r="B191" s="18"/>
      <c r="C191" s="18"/>
      <c r="D191" s="18"/>
      <c r="E191" s="18"/>
      <c r="F191" s="18"/>
      <c r="G191" s="18"/>
      <c r="H191" s="18"/>
      <c r="I191" s="18"/>
      <c r="J191" s="19"/>
      <c r="K191" s="19"/>
      <c r="Q191" s="257"/>
    </row>
    <row r="192" spans="1:19" s="27" customFormat="1" ht="11.25" customHeight="1">
      <c r="A192" s="127" t="s">
        <v>326</v>
      </c>
      <c r="B192" s="25">
        <f>SUM(B194:B197)</f>
        <v>134583.467</v>
      </c>
      <c r="C192" s="25">
        <f>SUM(C194:C197)</f>
        <v>81073.85399999999</v>
      </c>
      <c r="D192" s="25">
        <f>SUM(D194:D197)</f>
        <v>87010.957</v>
      </c>
      <c r="E192" s="23">
        <f aca="true" t="shared" si="21" ref="E192:E197">+D192/C192*100-100</f>
        <v>7.323079768725435</v>
      </c>
      <c r="F192" s="23"/>
      <c r="G192" s="25">
        <f>SUM(G194:G197)</f>
        <v>191483.024</v>
      </c>
      <c r="H192" s="25">
        <f>SUM(H194:H197)</f>
        <v>110138.079</v>
      </c>
      <c r="I192" s="25">
        <f>SUM(I194:I197)</f>
        <v>120330.356</v>
      </c>
      <c r="J192" s="23">
        <f aca="true" t="shared" si="22" ref="J192:J197">+I192/H192*100-100</f>
        <v>9.254090040920374</v>
      </c>
      <c r="K192" s="23">
        <f>+I192/I172*100</f>
        <v>74.50445889261303</v>
      </c>
      <c r="L192" s="26"/>
      <c r="M192" s="26"/>
      <c r="N192" s="26"/>
      <c r="Q192" s="255"/>
      <c r="R192" s="253"/>
      <c r="S192" s="253"/>
    </row>
    <row r="193" spans="1:17" ht="11.25" customHeight="1">
      <c r="A193" s="24"/>
      <c r="B193" s="25"/>
      <c r="C193" s="25"/>
      <c r="D193" s="25"/>
      <c r="E193" s="19"/>
      <c r="F193" s="23"/>
      <c r="G193" s="25"/>
      <c r="H193" s="25"/>
      <c r="I193" s="25"/>
      <c r="J193" s="19"/>
      <c r="K193" s="19"/>
      <c r="Q193" s="257"/>
    </row>
    <row r="194" spans="1:17" ht="11.25" customHeight="1">
      <c r="A194" s="16" t="s">
        <v>123</v>
      </c>
      <c r="B194" s="18">
        <v>23855.597</v>
      </c>
      <c r="C194" s="18">
        <v>14538.411</v>
      </c>
      <c r="D194" s="18">
        <v>13430.8</v>
      </c>
      <c r="E194" s="19">
        <f t="shared" si="21"/>
        <v>-7.618514843197104</v>
      </c>
      <c r="G194" s="18">
        <v>53445.394</v>
      </c>
      <c r="H194" s="18">
        <v>29298.124</v>
      </c>
      <c r="I194" s="18">
        <v>32306.35</v>
      </c>
      <c r="J194" s="19">
        <f t="shared" si="22"/>
        <v>10.267640344480753</v>
      </c>
      <c r="K194" s="19">
        <f>+I194/$I$192*100</f>
        <v>26.848046556099277</v>
      </c>
      <c r="Q194" s="257"/>
    </row>
    <row r="195" spans="1:17" ht="11.25" customHeight="1">
      <c r="A195" s="16" t="s">
        <v>124</v>
      </c>
      <c r="B195" s="18">
        <v>10975.146</v>
      </c>
      <c r="C195" s="18">
        <v>4660.839</v>
      </c>
      <c r="D195" s="18">
        <v>3027.191</v>
      </c>
      <c r="E195" s="19">
        <f t="shared" si="21"/>
        <v>-35.05051343760212</v>
      </c>
      <c r="G195" s="18">
        <v>23664.504</v>
      </c>
      <c r="H195" s="18">
        <v>7820.36</v>
      </c>
      <c r="I195" s="18">
        <v>7441.663</v>
      </c>
      <c r="J195" s="19">
        <f t="shared" si="22"/>
        <v>-4.842449708197577</v>
      </c>
      <c r="K195" s="19">
        <f>+I195/$I$192*100</f>
        <v>6.184360495035849</v>
      </c>
      <c r="Q195" s="257"/>
    </row>
    <row r="196" spans="1:17" ht="11.25" customHeight="1">
      <c r="A196" s="16" t="s">
        <v>125</v>
      </c>
      <c r="B196" s="18">
        <v>3006.013</v>
      </c>
      <c r="C196" s="18">
        <v>2293.756</v>
      </c>
      <c r="D196" s="18">
        <v>1904.615</v>
      </c>
      <c r="E196" s="19">
        <f t="shared" si="21"/>
        <v>-16.965230826644145</v>
      </c>
      <c r="G196" s="18">
        <v>17001.039</v>
      </c>
      <c r="H196" s="18">
        <v>12900.061</v>
      </c>
      <c r="I196" s="18">
        <v>10380.072</v>
      </c>
      <c r="J196" s="19">
        <f t="shared" si="22"/>
        <v>-19.534706076196073</v>
      </c>
      <c r="K196" s="19">
        <f>+I196/$I$192*100</f>
        <v>8.626312050468794</v>
      </c>
      <c r="Q196" s="257"/>
    </row>
    <row r="197" spans="1:17" ht="11.25" customHeight="1">
      <c r="A197" s="16" t="s">
        <v>147</v>
      </c>
      <c r="B197" s="18">
        <v>96746.711</v>
      </c>
      <c r="C197" s="18">
        <v>59580.848</v>
      </c>
      <c r="D197" s="18">
        <v>68648.351</v>
      </c>
      <c r="E197" s="19">
        <f t="shared" si="21"/>
        <v>15.218821658933095</v>
      </c>
      <c r="G197" s="18">
        <v>97372.087</v>
      </c>
      <c r="H197" s="18">
        <v>60119.534</v>
      </c>
      <c r="I197" s="18">
        <v>70202.271</v>
      </c>
      <c r="J197" s="19">
        <f t="shared" si="22"/>
        <v>16.77114962334869</v>
      </c>
      <c r="K197" s="19">
        <f>+I197/$I$192*100</f>
        <v>58.34128089839608</v>
      </c>
      <c r="Q197" s="257"/>
    </row>
    <row r="198" spans="1:17" ht="11.25">
      <c r="A198" s="122"/>
      <c r="B198" s="128"/>
      <c r="C198" s="128"/>
      <c r="D198" s="128"/>
      <c r="E198" s="128"/>
      <c r="F198" s="128"/>
      <c r="G198" s="128"/>
      <c r="H198" s="128"/>
      <c r="I198" s="128"/>
      <c r="J198" s="122"/>
      <c r="K198" s="122"/>
      <c r="Q198" s="257"/>
    </row>
    <row r="199" spans="1:17" ht="11.25">
      <c r="A199" s="16" t="s">
        <v>375</v>
      </c>
      <c r="B199" s="16"/>
      <c r="C199" s="16"/>
      <c r="D199" s="16"/>
      <c r="E199" s="16"/>
      <c r="F199" s="16"/>
      <c r="G199" s="16"/>
      <c r="H199" s="16"/>
      <c r="I199" s="16"/>
      <c r="J199" s="16"/>
      <c r="K199" s="16"/>
      <c r="Q199" s="257"/>
    </row>
    <row r="200" spans="1:17" ht="19.5" customHeight="1">
      <c r="A200" s="322" t="s">
        <v>191</v>
      </c>
      <c r="B200" s="322"/>
      <c r="C200" s="322"/>
      <c r="D200" s="322"/>
      <c r="E200" s="322"/>
      <c r="F200" s="322"/>
      <c r="G200" s="322"/>
      <c r="H200" s="322"/>
      <c r="I200" s="322"/>
      <c r="J200" s="322"/>
      <c r="K200" s="322"/>
      <c r="Q200" s="257"/>
    </row>
    <row r="201" spans="1:17" ht="19.5" customHeight="1">
      <c r="A201" s="323" t="s">
        <v>186</v>
      </c>
      <c r="B201" s="323"/>
      <c r="C201" s="323"/>
      <c r="D201" s="323"/>
      <c r="E201" s="323"/>
      <c r="F201" s="323"/>
      <c r="G201" s="323"/>
      <c r="H201" s="323"/>
      <c r="I201" s="323"/>
      <c r="J201" s="323"/>
      <c r="K201" s="323"/>
      <c r="Q201" s="257"/>
    </row>
    <row r="202" spans="1:20" s="27" customFormat="1" ht="11.25">
      <c r="A202" s="24"/>
      <c r="B202" s="324" t="s">
        <v>152</v>
      </c>
      <c r="C202" s="324"/>
      <c r="D202" s="324"/>
      <c r="E202" s="324"/>
      <c r="F202" s="187"/>
      <c r="G202" s="324" t="s">
        <v>119</v>
      </c>
      <c r="H202" s="324"/>
      <c r="I202" s="324"/>
      <c r="J202" s="324"/>
      <c r="K202" s="187"/>
      <c r="L202" s="326"/>
      <c r="M202" s="326"/>
      <c r="N202" s="326"/>
      <c r="O202" s="137"/>
      <c r="P202" s="137"/>
      <c r="Q202" s="252"/>
      <c r="R202" s="252"/>
      <c r="S202" s="252"/>
      <c r="T202" s="137"/>
    </row>
    <row r="203" spans="1:20" s="27" customFormat="1" ht="11.25">
      <c r="A203" s="24" t="s">
        <v>330</v>
      </c>
      <c r="B203" s="188">
        <f>+B168</f>
        <v>2011</v>
      </c>
      <c r="C203" s="325" t="str">
        <f>+C168</f>
        <v>enero - agosto</v>
      </c>
      <c r="D203" s="325"/>
      <c r="E203" s="325"/>
      <c r="F203" s="187"/>
      <c r="G203" s="188">
        <f>+G168</f>
        <v>2011</v>
      </c>
      <c r="H203" s="325" t="str">
        <f>+C203</f>
        <v>enero - agosto</v>
      </c>
      <c r="I203" s="325"/>
      <c r="J203" s="325"/>
      <c r="K203" s="189" t="s">
        <v>223</v>
      </c>
      <c r="L203" s="327"/>
      <c r="M203" s="327"/>
      <c r="N203" s="327"/>
      <c r="O203" s="137"/>
      <c r="P203" s="137"/>
      <c r="Q203" s="252"/>
      <c r="R203" s="252"/>
      <c r="S203" s="252"/>
      <c r="T203" s="137"/>
    </row>
    <row r="204" spans="1:19" s="27" customFormat="1" ht="11.25">
      <c r="A204" s="190"/>
      <c r="B204" s="190"/>
      <c r="C204" s="191">
        <f>+C169</f>
        <v>2011</v>
      </c>
      <c r="D204" s="191">
        <f>+D169</f>
        <v>2012</v>
      </c>
      <c r="E204" s="192" t="str">
        <f>+E169</f>
        <v>Var % 12/11</v>
      </c>
      <c r="F204" s="193"/>
      <c r="G204" s="190"/>
      <c r="H204" s="191">
        <f>+H169</f>
        <v>2011</v>
      </c>
      <c r="I204" s="191">
        <f>+I169</f>
        <v>2012</v>
      </c>
      <c r="J204" s="192" t="str">
        <f>+J169</f>
        <v>Var % 12/11</v>
      </c>
      <c r="K204" s="193">
        <v>2008</v>
      </c>
      <c r="L204" s="194" t="s">
        <v>199</v>
      </c>
      <c r="M204" s="194" t="s">
        <v>199</v>
      </c>
      <c r="N204" s="193" t="s">
        <v>196</v>
      </c>
      <c r="Q204" s="253"/>
      <c r="R204" s="253"/>
      <c r="S204" s="253"/>
    </row>
    <row r="205" spans="1:17" ht="11.25" customHeight="1">
      <c r="A205" s="16"/>
      <c r="B205" s="16"/>
      <c r="C205" s="16"/>
      <c r="D205" s="16"/>
      <c r="E205" s="16"/>
      <c r="F205" s="16"/>
      <c r="G205" s="16"/>
      <c r="H205" s="16"/>
      <c r="I205" s="16"/>
      <c r="J205" s="16"/>
      <c r="K205" s="16"/>
      <c r="Q205" s="257"/>
    </row>
    <row r="206" spans="1:21" s="27" customFormat="1" ht="11.25">
      <c r="A206" s="24" t="s">
        <v>391</v>
      </c>
      <c r="B206" s="24"/>
      <c r="C206" s="24"/>
      <c r="D206" s="24"/>
      <c r="E206" s="24"/>
      <c r="F206" s="24"/>
      <c r="G206" s="25">
        <f>+G171</f>
        <v>8156207</v>
      </c>
      <c r="H206" s="25">
        <f>+H171</f>
        <v>6120371</v>
      </c>
      <c r="I206" s="25">
        <f>+I171</f>
        <v>5961893</v>
      </c>
      <c r="J206" s="23">
        <f>+I206/H206*100-100</f>
        <v>-2.589352834983373</v>
      </c>
      <c r="K206" s="24"/>
      <c r="L206" s="26"/>
      <c r="M206" s="26"/>
      <c r="N206" s="26"/>
      <c r="Q206" s="253"/>
      <c r="R206" s="253"/>
      <c r="S206" s="265"/>
      <c r="T206" s="146"/>
      <c r="U206" s="146"/>
    </row>
    <row r="207" spans="1:19" s="126" customFormat="1" ht="11.25">
      <c r="A207" s="124" t="s">
        <v>396</v>
      </c>
      <c r="B207" s="124">
        <f>+B209+B230</f>
        <v>672409.769</v>
      </c>
      <c r="C207" s="124">
        <f>+C209+C230</f>
        <v>407316.975</v>
      </c>
      <c r="D207" s="124">
        <f>+D209+D230</f>
        <v>457516.997</v>
      </c>
      <c r="E207" s="125">
        <f>+D207/C207*100-100</f>
        <v>12.324559269841373</v>
      </c>
      <c r="F207" s="124"/>
      <c r="G207" s="124">
        <f>+G209+G230</f>
        <v>1721152.4500000002</v>
      </c>
      <c r="H207" s="124">
        <f>+H209+H230</f>
        <v>1064396.149</v>
      </c>
      <c r="I207" s="124">
        <f>+I209+I230</f>
        <v>1153986.3250000002</v>
      </c>
      <c r="J207" s="125">
        <f>+I207/H207*100-100</f>
        <v>8.416995503428893</v>
      </c>
      <c r="K207" s="125">
        <f>+I207/$I$206*100</f>
        <v>19.35603884538015</v>
      </c>
      <c r="L207" s="129"/>
      <c r="M207" s="129"/>
      <c r="N207" s="129"/>
      <c r="Q207" s="255"/>
      <c r="R207" s="256"/>
      <c r="S207" s="256"/>
    </row>
    <row r="208" spans="1:17" ht="11.25" customHeight="1">
      <c r="A208" s="16"/>
      <c r="B208" s="18"/>
      <c r="C208" s="18"/>
      <c r="D208" s="18"/>
      <c r="E208" s="19"/>
      <c r="F208" s="19"/>
      <c r="G208" s="18"/>
      <c r="H208" s="18"/>
      <c r="I208" s="18"/>
      <c r="J208" s="19"/>
      <c r="K208" s="121"/>
      <c r="Q208" s="257"/>
    </row>
    <row r="209" spans="1:22" s="27" customFormat="1" ht="24" customHeight="1">
      <c r="A209" s="266" t="s">
        <v>115</v>
      </c>
      <c r="B209" s="25">
        <f>SUM(B211:B228)</f>
        <v>396576.148</v>
      </c>
      <c r="C209" s="25">
        <f>SUM(C211:C228)</f>
        <v>249514.808</v>
      </c>
      <c r="D209" s="25">
        <f>SUM(D211:D228)</f>
        <v>260687.135</v>
      </c>
      <c r="E209" s="19">
        <f aca="true" t="shared" si="23" ref="E209:E228">+D209/C209*100-100</f>
        <v>4.477620823209833</v>
      </c>
      <c r="F209" s="23"/>
      <c r="G209" s="25">
        <f>SUM(G211:G228)</f>
        <v>1321551.594</v>
      </c>
      <c r="H209" s="25">
        <f>SUM(H211:H228)</f>
        <v>833616.987</v>
      </c>
      <c r="I209" s="25">
        <f>SUM(I211:I228)</f>
        <v>865698.8410000001</v>
      </c>
      <c r="J209" s="23">
        <f>+I209/H209*100-100</f>
        <v>3.848512506379649</v>
      </c>
      <c r="K209" s="23">
        <f>+I209/I207*100</f>
        <v>75.01811956047226</v>
      </c>
      <c r="L209" s="26">
        <f>+H209/C209</f>
        <v>3.340951960654776</v>
      </c>
      <c r="M209" s="26">
        <f>+I209/D209</f>
        <v>3.3208345360042415</v>
      </c>
      <c r="N209" s="26">
        <f>+M209/L209*100-100</f>
        <v>-0.6021464806273968</v>
      </c>
      <c r="O209" s="25"/>
      <c r="Q209" s="267"/>
      <c r="R209" s="267"/>
      <c r="S209" s="268"/>
      <c r="T209" s="172"/>
      <c r="U209" s="172"/>
      <c r="V209" s="172"/>
    </row>
    <row r="210" spans="1:22" s="27" customFormat="1" ht="11.25" customHeight="1">
      <c r="A210" s="24"/>
      <c r="B210" s="25"/>
      <c r="C210" s="25"/>
      <c r="D210" s="25"/>
      <c r="E210" s="23"/>
      <c r="F210" s="23"/>
      <c r="G210" s="25"/>
      <c r="H210" s="25"/>
      <c r="I210" s="25"/>
      <c r="J210" s="23"/>
      <c r="K210" s="23"/>
      <c r="L210" s="26"/>
      <c r="M210" s="26"/>
      <c r="N210" s="26"/>
      <c r="O210" s="25"/>
      <c r="Q210" s="267"/>
      <c r="R210" s="267"/>
      <c r="S210" s="268"/>
      <c r="T210" s="172"/>
      <c r="U210" s="172"/>
      <c r="V210" s="172"/>
    </row>
    <row r="211" spans="1:22" s="27" customFormat="1" ht="15" customHeight="1">
      <c r="A211" s="139" t="s">
        <v>429</v>
      </c>
      <c r="B211" s="18">
        <v>37079.015</v>
      </c>
      <c r="C211" s="18">
        <v>23611.654</v>
      </c>
      <c r="D211" s="18">
        <v>23027.548</v>
      </c>
      <c r="E211" s="19">
        <f t="shared" si="23"/>
        <v>-2.473803825856507</v>
      </c>
      <c r="F211" s="23"/>
      <c r="G211" s="18">
        <v>119054.184</v>
      </c>
      <c r="H211" s="18">
        <v>75822.509</v>
      </c>
      <c r="I211" s="18">
        <v>72125.929</v>
      </c>
      <c r="J211" s="23">
        <f>+I211/H211*100-100</f>
        <v>-4.875306882814968</v>
      </c>
      <c r="K211" s="23"/>
      <c r="L211" s="26"/>
      <c r="M211" s="26"/>
      <c r="N211" s="26"/>
      <c r="O211" s="25"/>
      <c r="Q211" s="267"/>
      <c r="R211" s="267"/>
      <c r="S211" s="268"/>
      <c r="T211" s="172"/>
      <c r="U211" s="172"/>
      <c r="V211" s="172"/>
    </row>
    <row r="212" spans="1:22" s="27" customFormat="1" ht="11.25" customHeight="1">
      <c r="A212" s="139" t="s">
        <v>430</v>
      </c>
      <c r="B212" s="18">
        <v>0</v>
      </c>
      <c r="C212" s="18">
        <v>0</v>
      </c>
      <c r="D212" s="18">
        <v>0.318</v>
      </c>
      <c r="E212" s="19"/>
      <c r="F212" s="23"/>
      <c r="G212" s="18">
        <v>0</v>
      </c>
      <c r="H212" s="18">
        <v>0</v>
      </c>
      <c r="I212" s="18">
        <v>3.033</v>
      </c>
      <c r="J212" s="23"/>
      <c r="K212" s="23"/>
      <c r="L212" s="26"/>
      <c r="M212" s="26"/>
      <c r="N212" s="26"/>
      <c r="O212" s="25"/>
      <c r="Q212" s="267"/>
      <c r="R212" s="267"/>
      <c r="S212" s="268"/>
      <c r="T212" s="172"/>
      <c r="U212" s="172"/>
      <c r="V212" s="172"/>
    </row>
    <row r="213" spans="1:22" s="27" customFormat="1" ht="11.25" customHeight="1">
      <c r="A213" s="139" t="s">
        <v>436</v>
      </c>
      <c r="B213" s="18">
        <v>0</v>
      </c>
      <c r="C213" s="18">
        <v>0</v>
      </c>
      <c r="D213" s="18">
        <v>55.923</v>
      </c>
      <c r="E213" s="19"/>
      <c r="F213" s="23"/>
      <c r="G213" s="18">
        <v>0</v>
      </c>
      <c r="H213" s="18">
        <v>0</v>
      </c>
      <c r="I213" s="18">
        <v>166.308</v>
      </c>
      <c r="J213" s="23"/>
      <c r="K213" s="23"/>
      <c r="L213" s="26"/>
      <c r="M213" s="26"/>
      <c r="N213" s="26"/>
      <c r="O213" s="25"/>
      <c r="Q213" s="267"/>
      <c r="R213" s="267"/>
      <c r="S213" s="268"/>
      <c r="T213" s="172"/>
      <c r="U213" s="172"/>
      <c r="V213" s="172"/>
    </row>
    <row r="214" spans="1:22" s="27" customFormat="1" ht="11.25" customHeight="1">
      <c r="A214" s="269" t="s">
        <v>432</v>
      </c>
      <c r="B214" s="18">
        <v>0</v>
      </c>
      <c r="C214" s="18">
        <v>0</v>
      </c>
      <c r="D214" s="18">
        <v>200.74</v>
      </c>
      <c r="E214" s="19"/>
      <c r="F214" s="23"/>
      <c r="G214" s="18">
        <v>0</v>
      </c>
      <c r="H214" s="18">
        <v>0</v>
      </c>
      <c r="I214" s="18">
        <v>658.66</v>
      </c>
      <c r="J214" s="23"/>
      <c r="K214" s="23"/>
      <c r="L214" s="26"/>
      <c r="M214" s="26"/>
      <c r="N214" s="26"/>
      <c r="O214" s="25"/>
      <c r="Q214" s="267"/>
      <c r="R214" s="267"/>
      <c r="S214" s="268"/>
      <c r="T214" s="172"/>
      <c r="U214" s="172"/>
      <c r="V214" s="172"/>
    </row>
    <row r="215" spans="1:22" s="27" customFormat="1" ht="11.25" customHeight="1">
      <c r="A215" s="269" t="s">
        <v>433</v>
      </c>
      <c r="B215" s="18">
        <v>0</v>
      </c>
      <c r="C215" s="18">
        <v>0</v>
      </c>
      <c r="D215" s="18">
        <v>584.223</v>
      </c>
      <c r="E215" s="19"/>
      <c r="F215" s="23"/>
      <c r="G215" s="18">
        <v>0</v>
      </c>
      <c r="H215" s="18">
        <v>0</v>
      </c>
      <c r="I215" s="18">
        <v>2358.387</v>
      </c>
      <c r="J215" s="23"/>
      <c r="K215" s="23"/>
      <c r="L215" s="26"/>
      <c r="M215" s="26"/>
      <c r="N215" s="26"/>
      <c r="O215" s="25"/>
      <c r="Q215" s="267"/>
      <c r="R215" s="267"/>
      <c r="S215" s="268"/>
      <c r="T215" s="172"/>
      <c r="U215" s="172"/>
      <c r="V215" s="172"/>
    </row>
    <row r="216" spans="1:22" s="27" customFormat="1" ht="11.25" customHeight="1">
      <c r="A216" s="269" t="s">
        <v>434</v>
      </c>
      <c r="B216" s="18">
        <v>52872.805</v>
      </c>
      <c r="C216" s="18">
        <v>33620.778</v>
      </c>
      <c r="D216" s="18">
        <v>33608.692</v>
      </c>
      <c r="E216" s="19">
        <f t="shared" si="23"/>
        <v>-0.03594800810378729</v>
      </c>
      <c r="F216" s="23"/>
      <c r="G216" s="18">
        <v>158176.197</v>
      </c>
      <c r="H216" s="18">
        <v>100621.954</v>
      </c>
      <c r="I216" s="18">
        <v>99666.091</v>
      </c>
      <c r="J216" s="19">
        <f aca="true" t="shared" si="24" ref="J216:J228">+I216/H216*100-100</f>
        <v>-0.9499547186293</v>
      </c>
      <c r="K216" s="23"/>
      <c r="L216" s="26"/>
      <c r="M216" s="26"/>
      <c r="N216" s="26"/>
      <c r="O216" s="25"/>
      <c r="Q216" s="267"/>
      <c r="R216" s="267"/>
      <c r="S216" s="268"/>
      <c r="T216" s="172"/>
      <c r="U216" s="172"/>
      <c r="V216" s="172"/>
    </row>
    <row r="217" spans="1:22" s="27" customFormat="1" ht="11.25" customHeight="1">
      <c r="A217" s="269" t="s">
        <v>437</v>
      </c>
      <c r="B217" s="18">
        <v>5226.248</v>
      </c>
      <c r="C217" s="18">
        <v>2096.443</v>
      </c>
      <c r="D217" s="18">
        <v>2081.991</v>
      </c>
      <c r="E217" s="19">
        <f t="shared" si="23"/>
        <v>-0.6893581175352921</v>
      </c>
      <c r="F217" s="23"/>
      <c r="G217" s="18">
        <v>14227.023</v>
      </c>
      <c r="H217" s="18">
        <v>7495.508</v>
      </c>
      <c r="I217" s="18">
        <v>5623.533</v>
      </c>
      <c r="J217" s="19">
        <f t="shared" si="24"/>
        <v>-24.97462480194804</v>
      </c>
      <c r="K217" s="23"/>
      <c r="L217" s="26"/>
      <c r="M217" s="26"/>
      <c r="N217" s="26"/>
      <c r="O217" s="25"/>
      <c r="Q217" s="267"/>
      <c r="R217" s="267"/>
      <c r="S217" s="268"/>
      <c r="T217" s="172"/>
      <c r="U217" s="172"/>
      <c r="V217" s="172"/>
    </row>
    <row r="218" spans="1:22" s="27" customFormat="1" ht="11.25" customHeight="1">
      <c r="A218" s="269" t="s">
        <v>438</v>
      </c>
      <c r="B218" s="18">
        <v>28260.649</v>
      </c>
      <c r="C218" s="18">
        <v>16925.528</v>
      </c>
      <c r="D218" s="18">
        <v>24331.594</v>
      </c>
      <c r="E218" s="19">
        <f t="shared" si="23"/>
        <v>43.75677969987112</v>
      </c>
      <c r="F218" s="23"/>
      <c r="G218" s="18">
        <v>77975.987</v>
      </c>
      <c r="H218" s="18">
        <v>46568.976</v>
      </c>
      <c r="I218" s="18">
        <v>71123.558</v>
      </c>
      <c r="J218" s="19">
        <f t="shared" si="24"/>
        <v>52.72733933423831</v>
      </c>
      <c r="K218" s="23"/>
      <c r="L218" s="26"/>
      <c r="M218" s="26"/>
      <c r="N218" s="26"/>
      <c r="O218" s="25"/>
      <c r="Q218" s="267"/>
      <c r="R218" s="267"/>
      <c r="S218" s="268"/>
      <c r="T218" s="172"/>
      <c r="U218" s="172"/>
      <c r="V218" s="172"/>
    </row>
    <row r="219" spans="1:22" s="27" customFormat="1" ht="11.25" customHeight="1">
      <c r="A219" s="269" t="s">
        <v>427</v>
      </c>
      <c r="B219" s="18">
        <v>0</v>
      </c>
      <c r="C219" s="18">
        <v>0</v>
      </c>
      <c r="D219" s="18">
        <v>97.105</v>
      </c>
      <c r="E219" s="19"/>
      <c r="F219" s="23"/>
      <c r="G219" s="18">
        <v>0</v>
      </c>
      <c r="H219" s="18">
        <v>0</v>
      </c>
      <c r="I219" s="18">
        <v>532.16</v>
      </c>
      <c r="J219" s="19"/>
      <c r="K219" s="23"/>
      <c r="L219" s="26"/>
      <c r="M219" s="26"/>
      <c r="N219" s="26"/>
      <c r="O219" s="25"/>
      <c r="Q219" s="267"/>
      <c r="R219" s="267"/>
      <c r="S219" s="268"/>
      <c r="T219" s="172"/>
      <c r="U219" s="172"/>
      <c r="V219" s="172"/>
    </row>
    <row r="220" spans="1:22" s="27" customFormat="1" ht="11.25" customHeight="1">
      <c r="A220" s="269" t="s">
        <v>439</v>
      </c>
      <c r="B220" s="18">
        <v>80311.111</v>
      </c>
      <c r="C220" s="18">
        <v>51769.019</v>
      </c>
      <c r="D220" s="18">
        <v>49733.054</v>
      </c>
      <c r="E220" s="19">
        <f t="shared" si="23"/>
        <v>-3.932786518516025</v>
      </c>
      <c r="F220" s="23"/>
      <c r="G220" s="18">
        <v>286413.109</v>
      </c>
      <c r="H220" s="18">
        <v>183719.279</v>
      </c>
      <c r="I220" s="18">
        <v>171189.606</v>
      </c>
      <c r="J220" s="19">
        <f t="shared" si="24"/>
        <v>-6.820009891286375</v>
      </c>
      <c r="K220" s="23"/>
      <c r="L220" s="26"/>
      <c r="M220" s="26"/>
      <c r="N220" s="26"/>
      <c r="O220" s="25"/>
      <c r="Q220" s="267"/>
      <c r="R220" s="267"/>
      <c r="S220" s="268"/>
      <c r="T220" s="172"/>
      <c r="U220" s="172"/>
      <c r="V220" s="172"/>
    </row>
    <row r="221" spans="1:22" s="27" customFormat="1" ht="11.25" customHeight="1">
      <c r="A221" s="269" t="s">
        <v>428</v>
      </c>
      <c r="B221" s="18">
        <v>21435.345</v>
      </c>
      <c r="C221" s="18">
        <v>13584.752</v>
      </c>
      <c r="D221" s="18">
        <v>13251.13</v>
      </c>
      <c r="E221" s="19">
        <f t="shared" si="23"/>
        <v>-2.455856389575615</v>
      </c>
      <c r="F221" s="23"/>
      <c r="G221" s="18">
        <v>82681.247</v>
      </c>
      <c r="H221" s="18">
        <v>52207.035</v>
      </c>
      <c r="I221" s="18">
        <v>50806.796</v>
      </c>
      <c r="J221" s="19">
        <f t="shared" si="24"/>
        <v>-2.6820887261649773</v>
      </c>
      <c r="K221" s="23"/>
      <c r="L221" s="26"/>
      <c r="M221" s="26"/>
      <c r="N221" s="26"/>
      <c r="O221" s="25"/>
      <c r="Q221" s="255"/>
      <c r="R221" s="253"/>
      <c r="S221" s="270"/>
      <c r="T221" s="271"/>
      <c r="U221" s="271"/>
      <c r="V221" s="271"/>
    </row>
    <row r="222" spans="1:22" ht="11.25" customHeight="1">
      <c r="A222" s="269" t="s">
        <v>440</v>
      </c>
      <c r="B222" s="18">
        <v>0</v>
      </c>
      <c r="C222" s="18">
        <v>0</v>
      </c>
      <c r="D222" s="18">
        <v>1021.245</v>
      </c>
      <c r="E222" s="19"/>
      <c r="F222" s="19"/>
      <c r="G222" s="18">
        <v>0</v>
      </c>
      <c r="H222" s="18">
        <v>0</v>
      </c>
      <c r="I222" s="18">
        <v>4829.65</v>
      </c>
      <c r="J222" s="19"/>
      <c r="K222" s="19">
        <f aca="true" t="shared" si="25" ref="K222:K228">+I222/$I$209*100</f>
        <v>0.5578903160389006</v>
      </c>
      <c r="L222" s="22" t="e">
        <f aca="true" t="shared" si="26" ref="L222:L228">+H222/C222</f>
        <v>#DIV/0!</v>
      </c>
      <c r="M222" s="22">
        <f aca="true" t="shared" si="27" ref="M222:M228">+I222/D222</f>
        <v>4.7291786006296235</v>
      </c>
      <c r="N222" s="22" t="e">
        <f aca="true" t="shared" si="28" ref="N222:N228">+M222/L222*100-100</f>
        <v>#DIV/0!</v>
      </c>
      <c r="O222" s="272"/>
      <c r="Q222" s="268"/>
      <c r="R222" s="268"/>
      <c r="S222" s="268"/>
      <c r="T222" s="172"/>
      <c r="U222" s="172"/>
      <c r="V222" s="172"/>
    </row>
    <row r="223" spans="1:17" ht="11.25" customHeight="1">
      <c r="A223" s="269" t="s">
        <v>441</v>
      </c>
      <c r="B223" s="18">
        <v>39131.08</v>
      </c>
      <c r="C223" s="18">
        <v>24196.093</v>
      </c>
      <c r="D223" s="18">
        <v>24939.174</v>
      </c>
      <c r="E223" s="19">
        <f t="shared" si="23"/>
        <v>3.071078458823905</v>
      </c>
      <c r="F223" s="19"/>
      <c r="G223" s="18">
        <v>116244.439</v>
      </c>
      <c r="H223" s="18">
        <v>72279.872</v>
      </c>
      <c r="I223" s="18">
        <v>71740.054</v>
      </c>
      <c r="J223" s="19">
        <f t="shared" si="24"/>
        <v>-0.7468441560051389</v>
      </c>
      <c r="K223" s="19">
        <f t="shared" si="25"/>
        <v>8.28695276028445</v>
      </c>
      <c r="L223" s="22">
        <f t="shared" si="26"/>
        <v>2.9872538512726</v>
      </c>
      <c r="M223" s="22">
        <f t="shared" si="27"/>
        <v>2.8766010454075186</v>
      </c>
      <c r="N223" s="22">
        <f t="shared" si="28"/>
        <v>-3.704164807351134</v>
      </c>
      <c r="O223" s="272"/>
      <c r="Q223" s="257"/>
    </row>
    <row r="224" spans="1:24" ht="11.25" customHeight="1">
      <c r="A224" s="269" t="s">
        <v>431</v>
      </c>
      <c r="B224" s="18">
        <v>5684.312</v>
      </c>
      <c r="C224" s="18">
        <v>3702.652</v>
      </c>
      <c r="D224" s="18">
        <v>3432.204</v>
      </c>
      <c r="E224" s="19">
        <f t="shared" si="23"/>
        <v>-7.304170092139358</v>
      </c>
      <c r="F224" s="19"/>
      <c r="G224" s="18">
        <v>28919.687</v>
      </c>
      <c r="H224" s="18">
        <v>18577.473</v>
      </c>
      <c r="I224" s="18">
        <v>17453.305</v>
      </c>
      <c r="J224" s="19">
        <f t="shared" si="24"/>
        <v>-6.051242814348328</v>
      </c>
      <c r="K224" s="19">
        <f t="shared" si="25"/>
        <v>2.01609430132066</v>
      </c>
      <c r="L224" s="22">
        <f t="shared" si="26"/>
        <v>5.017342434557717</v>
      </c>
      <c r="M224" s="22">
        <f t="shared" si="27"/>
        <v>5.0851595651074355</v>
      </c>
      <c r="N224" s="22">
        <f t="shared" si="28"/>
        <v>1.3516544153458199</v>
      </c>
      <c r="O224" s="272"/>
      <c r="Q224" s="257"/>
      <c r="R224" s="258"/>
      <c r="S224" s="268"/>
      <c r="T224" s="172"/>
      <c r="U224" s="172"/>
      <c r="V224" s="172"/>
      <c r="W224" s="172"/>
      <c r="X224" s="172"/>
    </row>
    <row r="225" spans="1:24" ht="11.25" customHeight="1">
      <c r="A225" s="269" t="s">
        <v>442</v>
      </c>
      <c r="B225" s="18">
        <v>7749.802</v>
      </c>
      <c r="C225" s="18">
        <v>4924.166</v>
      </c>
      <c r="D225" s="18">
        <v>4787.873</v>
      </c>
      <c r="E225" s="19">
        <f t="shared" si="23"/>
        <v>-2.7678392645577077</v>
      </c>
      <c r="F225" s="19"/>
      <c r="G225" s="18">
        <v>34849.104</v>
      </c>
      <c r="H225" s="18">
        <v>21616.987</v>
      </c>
      <c r="I225" s="18">
        <v>21877.475</v>
      </c>
      <c r="J225" s="19">
        <f t="shared" si="24"/>
        <v>1.2050152965350662</v>
      </c>
      <c r="K225" s="19">
        <f t="shared" si="25"/>
        <v>2.5271461579789727</v>
      </c>
      <c r="L225" s="22">
        <f t="shared" si="26"/>
        <v>4.389979338633181</v>
      </c>
      <c r="M225" s="22">
        <f t="shared" si="27"/>
        <v>4.569351568013604</v>
      </c>
      <c r="N225" s="22">
        <f t="shared" si="28"/>
        <v>4.085947006672484</v>
      </c>
      <c r="O225" s="272"/>
      <c r="Q225" s="257"/>
      <c r="S225" s="273"/>
      <c r="T225" s="274"/>
      <c r="U225" s="274"/>
      <c r="V225" s="274"/>
      <c r="W225" s="274"/>
      <c r="X225" s="274"/>
    </row>
    <row r="226" spans="1:22" ht="11.25" customHeight="1">
      <c r="A226" s="269" t="s">
        <v>443</v>
      </c>
      <c r="B226" s="18">
        <v>5737.511</v>
      </c>
      <c r="C226" s="18">
        <v>3003.023</v>
      </c>
      <c r="D226" s="18">
        <v>3989.782</v>
      </c>
      <c r="E226" s="19">
        <f t="shared" si="23"/>
        <v>32.85885589287861</v>
      </c>
      <c r="F226" s="19"/>
      <c r="G226" s="18">
        <v>24282.151</v>
      </c>
      <c r="H226" s="18">
        <v>13994.719</v>
      </c>
      <c r="I226" s="18">
        <v>14978.893</v>
      </c>
      <c r="J226" s="19">
        <f t="shared" si="24"/>
        <v>7.032467032742858</v>
      </c>
      <c r="K226" s="19">
        <f t="shared" si="25"/>
        <v>1.7302660337049012</v>
      </c>
      <c r="L226" s="22">
        <f t="shared" si="26"/>
        <v>4.660210394658981</v>
      </c>
      <c r="M226" s="22">
        <f t="shared" si="27"/>
        <v>3.754313644204119</v>
      </c>
      <c r="N226" s="22">
        <f t="shared" si="28"/>
        <v>-19.438966779120122</v>
      </c>
      <c r="O226" s="272"/>
      <c r="Q226" s="257"/>
      <c r="S226" s="258"/>
      <c r="T226" s="20"/>
      <c r="U226" s="20"/>
      <c r="V226" s="20"/>
    </row>
    <row r="227" spans="1:17" ht="11.25" customHeight="1">
      <c r="A227" s="269" t="s">
        <v>444</v>
      </c>
      <c r="B227" s="18">
        <v>102413.784</v>
      </c>
      <c r="C227" s="18">
        <v>64702.766</v>
      </c>
      <c r="D227" s="18">
        <v>68841.855</v>
      </c>
      <c r="E227" s="19">
        <f t="shared" si="23"/>
        <v>6.397082004191262</v>
      </c>
      <c r="F227" s="19"/>
      <c r="G227" s="18">
        <v>350679.59</v>
      </c>
      <c r="H227" s="18">
        <v>220985.237</v>
      </c>
      <c r="I227" s="18">
        <v>242506.435</v>
      </c>
      <c r="J227" s="19">
        <f t="shared" si="24"/>
        <v>9.73874919979383</v>
      </c>
      <c r="K227" s="19">
        <f t="shared" si="25"/>
        <v>28.012794232214983</v>
      </c>
      <c r="L227" s="22">
        <f t="shared" si="26"/>
        <v>3.4153908814346514</v>
      </c>
      <c r="M227" s="22">
        <f t="shared" si="27"/>
        <v>3.5226597975897076</v>
      </c>
      <c r="N227" s="22">
        <f t="shared" si="28"/>
        <v>3.140750791897574</v>
      </c>
      <c r="O227" s="272"/>
      <c r="Q227" s="257"/>
    </row>
    <row r="228" spans="1:17" ht="11.25" customHeight="1">
      <c r="A228" s="269" t="s">
        <v>116</v>
      </c>
      <c r="B228" s="18">
        <v>10674.486</v>
      </c>
      <c r="C228" s="18">
        <v>7377.934</v>
      </c>
      <c r="D228" s="18">
        <v>6702.684</v>
      </c>
      <c r="E228" s="19">
        <f t="shared" si="23"/>
        <v>-9.152291142750798</v>
      </c>
      <c r="F228" s="19"/>
      <c r="G228" s="18">
        <v>28048.876</v>
      </c>
      <c r="H228" s="18">
        <v>19727.438</v>
      </c>
      <c r="I228" s="18">
        <v>18058.968</v>
      </c>
      <c r="J228" s="19">
        <f t="shared" si="24"/>
        <v>-8.457611170796724</v>
      </c>
      <c r="K228" s="19">
        <f t="shared" si="25"/>
        <v>2.0860566220857395</v>
      </c>
      <c r="L228" s="22">
        <f t="shared" si="26"/>
        <v>2.6738431110931593</v>
      </c>
      <c r="M228" s="22">
        <f t="shared" si="27"/>
        <v>2.6942890340645627</v>
      </c>
      <c r="N228" s="22">
        <f t="shared" si="28"/>
        <v>0.7646642724316308</v>
      </c>
      <c r="O228" s="272"/>
      <c r="Q228" s="257"/>
    </row>
    <row r="229" spans="1:22" ht="11.25" customHeight="1">
      <c r="A229" s="16"/>
      <c r="B229" s="18"/>
      <c r="C229" s="18"/>
      <c r="D229" s="18"/>
      <c r="E229" s="19"/>
      <c r="F229" s="19"/>
      <c r="G229" s="18"/>
      <c r="H229" s="18"/>
      <c r="I229" s="18"/>
      <c r="J229" s="19"/>
      <c r="K229" s="19"/>
      <c r="O229" s="272"/>
      <c r="Q229" s="257"/>
      <c r="R229" s="258"/>
      <c r="S229" s="258"/>
      <c r="T229" s="20"/>
      <c r="U229" s="20"/>
      <c r="V229" s="20"/>
    </row>
    <row r="230" spans="1:19" s="27" customFormat="1" ht="11.25" customHeight="1">
      <c r="A230" s="24" t="s">
        <v>224</v>
      </c>
      <c r="B230" s="25">
        <f>SUM(B231:B235)</f>
        <v>275833.621</v>
      </c>
      <c r="C230" s="25">
        <f>SUM(C231:C235)</f>
        <v>157802.16700000002</v>
      </c>
      <c r="D230" s="25">
        <f>SUM(D231:D235)</f>
        <v>196829.862</v>
      </c>
      <c r="E230" s="23">
        <f aca="true" t="shared" si="29" ref="E230:E235">+D230/C230*100-100</f>
        <v>24.732039959882158</v>
      </c>
      <c r="F230" s="23"/>
      <c r="G230" s="25">
        <f>SUM(G231:G235)</f>
        <v>399600.856</v>
      </c>
      <c r="H230" s="25">
        <f>SUM(H231:H235)</f>
        <v>230779.16199999998</v>
      </c>
      <c r="I230" s="25">
        <f>SUM(I231:I235)</f>
        <v>288287.484</v>
      </c>
      <c r="J230" s="23">
        <f aca="true" t="shared" si="30" ref="J230:J235">+I230/H230*100-100</f>
        <v>24.91920046056846</v>
      </c>
      <c r="K230" s="23">
        <f>+I230/I207*100</f>
        <v>24.981880439527735</v>
      </c>
      <c r="L230" s="26"/>
      <c r="M230" s="26"/>
      <c r="N230" s="26"/>
      <c r="O230" s="275"/>
      <c r="Q230" s="255"/>
      <c r="R230" s="253"/>
      <c r="S230" s="253"/>
    </row>
    <row r="231" spans="1:19" ht="11.25" customHeight="1">
      <c r="A231" s="16" t="s">
        <v>116</v>
      </c>
      <c r="B231" s="18">
        <v>210154.777</v>
      </c>
      <c r="C231" s="18">
        <v>117399.038</v>
      </c>
      <c r="D231" s="18">
        <v>159392.625</v>
      </c>
      <c r="E231" s="19">
        <f t="shared" si="29"/>
        <v>35.7699583534918</v>
      </c>
      <c r="F231" s="19"/>
      <c r="G231" s="18">
        <v>245241.885</v>
      </c>
      <c r="H231" s="18">
        <v>136623.476</v>
      </c>
      <c r="I231" s="18">
        <v>196141.524</v>
      </c>
      <c r="J231" s="19">
        <f t="shared" si="30"/>
        <v>43.56355857905416</v>
      </c>
      <c r="K231" s="19">
        <f>+I231/$I$207*100</f>
        <v>16.996867272235654</v>
      </c>
      <c r="L231" s="22">
        <f aca="true" t="shared" si="31" ref="L231:M234">+H231/C231</f>
        <v>1.1637529431885123</v>
      </c>
      <c r="M231" s="22">
        <f t="shared" si="31"/>
        <v>1.2305558302964144</v>
      </c>
      <c r="N231" s="22">
        <f>+M231/L231*100-100</f>
        <v>5.740298015906362</v>
      </c>
      <c r="Q231" s="257"/>
      <c r="R231" s="258"/>
      <c r="S231" s="258"/>
    </row>
    <row r="232" spans="1:19" ht="11.25" customHeight="1">
      <c r="A232" s="16" t="s">
        <v>445</v>
      </c>
      <c r="B232" s="18">
        <v>49518.246</v>
      </c>
      <c r="C232" s="18">
        <v>30780.774</v>
      </c>
      <c r="D232" s="18">
        <v>26886.09</v>
      </c>
      <c r="E232" s="19">
        <f t="shared" si="29"/>
        <v>-12.652976172723925</v>
      </c>
      <c r="F232" s="19"/>
      <c r="G232" s="18">
        <v>98660.379</v>
      </c>
      <c r="H232" s="18">
        <v>61206.552</v>
      </c>
      <c r="I232" s="18">
        <v>55456.723</v>
      </c>
      <c r="J232" s="19">
        <f t="shared" si="30"/>
        <v>-9.394139699292339</v>
      </c>
      <c r="K232" s="19"/>
      <c r="Q232" s="257"/>
      <c r="R232" s="258"/>
      <c r="S232" s="258"/>
    </row>
    <row r="233" spans="1:17" ht="11.25" customHeight="1">
      <c r="A233" s="16" t="s">
        <v>56</v>
      </c>
      <c r="B233" s="18">
        <v>3796.948</v>
      </c>
      <c r="C233" s="18">
        <v>1962.906</v>
      </c>
      <c r="D233" s="18">
        <v>1966.269</v>
      </c>
      <c r="E233" s="19">
        <f t="shared" si="29"/>
        <v>0.1713276132428092</v>
      </c>
      <c r="F233" s="19"/>
      <c r="G233" s="18">
        <v>14653.13</v>
      </c>
      <c r="H233" s="18">
        <v>7536.751</v>
      </c>
      <c r="I233" s="18">
        <v>8028.74</v>
      </c>
      <c r="J233" s="19">
        <f t="shared" si="30"/>
        <v>6.52786591994348</v>
      </c>
      <c r="K233" s="19">
        <f>+I233/$I$207*100</f>
        <v>0.6957396137254918</v>
      </c>
      <c r="L233" s="22">
        <f t="shared" si="31"/>
        <v>3.8395883450353714</v>
      </c>
      <c r="M233" s="22">
        <f t="shared" si="31"/>
        <v>4.0832358136145155</v>
      </c>
      <c r="N233" s="22">
        <f>+M233/L233*100-100</f>
        <v>6.345666427865453</v>
      </c>
      <c r="Q233" s="257"/>
    </row>
    <row r="234" spans="1:17" ht="11.25" customHeight="1">
      <c r="A234" s="16" t="s">
        <v>57</v>
      </c>
      <c r="B234" s="18">
        <v>327.658</v>
      </c>
      <c r="C234" s="18">
        <v>199.366</v>
      </c>
      <c r="D234" s="18">
        <v>422.065</v>
      </c>
      <c r="E234" s="19">
        <f t="shared" si="29"/>
        <v>111.70360041331014</v>
      </c>
      <c r="F234" s="19"/>
      <c r="G234" s="18">
        <v>1715.232</v>
      </c>
      <c r="H234" s="18">
        <v>987.073</v>
      </c>
      <c r="I234" s="18">
        <v>2074.031</v>
      </c>
      <c r="J234" s="19">
        <f t="shared" si="30"/>
        <v>110.11931235075826</v>
      </c>
      <c r="K234" s="19">
        <f>+I234/$I$207*100</f>
        <v>0.17972751973469006</v>
      </c>
      <c r="L234" s="22">
        <f t="shared" si="31"/>
        <v>4.951059859755424</v>
      </c>
      <c r="M234" s="22">
        <f t="shared" si="31"/>
        <v>4.914008505798869</v>
      </c>
      <c r="N234" s="22">
        <f>+M234/L234*100-100</f>
        <v>-0.748351969196051</v>
      </c>
      <c r="Q234" s="257"/>
    </row>
    <row r="235" spans="1:17" ht="11.25" customHeight="1">
      <c r="A235" s="16" t="s">
        <v>0</v>
      </c>
      <c r="B235" s="18">
        <v>12035.992</v>
      </c>
      <c r="C235" s="18">
        <v>7460.083</v>
      </c>
      <c r="D235" s="18">
        <v>8162.813</v>
      </c>
      <c r="E235" s="19">
        <f t="shared" si="29"/>
        <v>9.419868384842374</v>
      </c>
      <c r="F235" s="19"/>
      <c r="G235" s="18">
        <v>39330.23</v>
      </c>
      <c r="H235" s="18">
        <v>24425.31</v>
      </c>
      <c r="I235" s="18">
        <v>26586.466</v>
      </c>
      <c r="J235" s="19">
        <f t="shared" si="30"/>
        <v>8.84801871501324</v>
      </c>
      <c r="K235" s="19">
        <f>+I235/$I$207*100</f>
        <v>2.3038805074228237</v>
      </c>
      <c r="Q235" s="257"/>
    </row>
    <row r="236" spans="1:17" ht="11.25">
      <c r="A236" s="122"/>
      <c r="B236" s="128"/>
      <c r="C236" s="128"/>
      <c r="D236" s="128"/>
      <c r="E236" s="128"/>
      <c r="F236" s="128"/>
      <c r="G236" s="128"/>
      <c r="H236" s="128"/>
      <c r="I236" s="128"/>
      <c r="J236" s="122"/>
      <c r="K236" s="122"/>
      <c r="Q236" s="257"/>
    </row>
    <row r="237" spans="1:17" ht="11.25">
      <c r="A237" s="16" t="s">
        <v>376</v>
      </c>
      <c r="B237" s="16"/>
      <c r="C237" s="16"/>
      <c r="D237" s="16"/>
      <c r="E237" s="16"/>
      <c r="F237" s="16"/>
      <c r="G237" s="16"/>
      <c r="H237" s="16"/>
      <c r="I237" s="16"/>
      <c r="J237" s="16"/>
      <c r="K237" s="16"/>
      <c r="Q237" s="257"/>
    </row>
    <row r="238" spans="1:17" ht="19.5" customHeight="1">
      <c r="A238" s="322" t="s">
        <v>256</v>
      </c>
      <c r="B238" s="322"/>
      <c r="C238" s="322"/>
      <c r="D238" s="322"/>
      <c r="E238" s="322"/>
      <c r="F238" s="322"/>
      <c r="G238" s="322"/>
      <c r="H238" s="322"/>
      <c r="I238" s="322"/>
      <c r="J238" s="322"/>
      <c r="K238" s="322"/>
      <c r="Q238" s="257"/>
    </row>
    <row r="239" spans="1:19" ht="19.5" customHeight="1">
      <c r="A239" s="323" t="s">
        <v>188</v>
      </c>
      <c r="B239" s="323"/>
      <c r="C239" s="323"/>
      <c r="D239" s="323"/>
      <c r="E239" s="323"/>
      <c r="F239" s="323"/>
      <c r="G239" s="323"/>
      <c r="H239" s="323"/>
      <c r="I239" s="323"/>
      <c r="J239" s="323"/>
      <c r="K239" s="323"/>
      <c r="Q239" s="30"/>
      <c r="R239" s="30"/>
      <c r="S239" s="30"/>
    </row>
    <row r="240" spans="1:16" s="27" customFormat="1" ht="11.25">
      <c r="A240" s="24"/>
      <c r="B240" s="324" t="s">
        <v>118</v>
      </c>
      <c r="C240" s="324"/>
      <c r="D240" s="324"/>
      <c r="E240" s="324"/>
      <c r="F240" s="187"/>
      <c r="G240" s="324" t="s">
        <v>119</v>
      </c>
      <c r="H240" s="324"/>
      <c r="I240" s="324"/>
      <c r="J240" s="324"/>
      <c r="K240" s="187"/>
      <c r="L240" s="326" t="s">
        <v>198</v>
      </c>
      <c r="M240" s="326" t="s">
        <v>198</v>
      </c>
      <c r="N240" s="326" t="s">
        <v>196</v>
      </c>
      <c r="O240" s="137"/>
      <c r="P240" s="137"/>
    </row>
    <row r="241" spans="1:16" s="27" customFormat="1" ht="11.25">
      <c r="A241" s="24" t="s">
        <v>330</v>
      </c>
      <c r="B241" s="188">
        <f>+B203</f>
        <v>2011</v>
      </c>
      <c r="C241" s="325" t="str">
        <f>+C203</f>
        <v>enero - agosto</v>
      </c>
      <c r="D241" s="325"/>
      <c r="E241" s="325"/>
      <c r="F241" s="187"/>
      <c r="G241" s="188">
        <f>+G203</f>
        <v>2011</v>
      </c>
      <c r="H241" s="325" t="str">
        <f>+C241</f>
        <v>enero - agosto</v>
      </c>
      <c r="I241" s="325"/>
      <c r="J241" s="325"/>
      <c r="K241" s="189" t="s">
        <v>223</v>
      </c>
      <c r="L241" s="327"/>
      <c r="M241" s="327"/>
      <c r="N241" s="327"/>
      <c r="O241" s="137"/>
      <c r="P241" s="137"/>
    </row>
    <row r="242" spans="1:14" s="27" customFormat="1" ht="11.25">
      <c r="A242" s="190"/>
      <c r="B242" s="190"/>
      <c r="C242" s="191">
        <f>+C204</f>
        <v>2011</v>
      </c>
      <c r="D242" s="191">
        <f>+D204</f>
        <v>2012</v>
      </c>
      <c r="E242" s="192" t="str">
        <f>+E204</f>
        <v>Var % 12/11</v>
      </c>
      <c r="F242" s="193"/>
      <c r="G242" s="190"/>
      <c r="H242" s="191">
        <f>+H204</f>
        <v>2011</v>
      </c>
      <c r="I242" s="191">
        <f>+I204</f>
        <v>2012</v>
      </c>
      <c r="J242" s="192" t="str">
        <f>+J204</f>
        <v>Var % 12/11</v>
      </c>
      <c r="K242" s="193">
        <v>2008</v>
      </c>
      <c r="L242" s="194"/>
      <c r="M242" s="194"/>
      <c r="N242" s="193"/>
    </row>
    <row r="243" spans="1:11" ht="11.25">
      <c r="A243" s="16"/>
      <c r="B243" s="16"/>
      <c r="C243" s="16"/>
      <c r="D243" s="16"/>
      <c r="E243" s="16"/>
      <c r="F243" s="16"/>
      <c r="G243" s="16"/>
      <c r="H243" s="16"/>
      <c r="I243" s="16"/>
      <c r="J243" s="16"/>
      <c r="K243" s="16"/>
    </row>
    <row r="244" spans="1:14" s="126" customFormat="1" ht="11.25">
      <c r="A244" s="124" t="s">
        <v>397</v>
      </c>
      <c r="B244" s="124"/>
      <c r="C244" s="124"/>
      <c r="D244" s="124"/>
      <c r="E244" s="124"/>
      <c r="F244" s="124"/>
      <c r="G244" s="124">
        <f>(G246+G255)</f>
        <v>1240755</v>
      </c>
      <c r="H244" s="124">
        <f>(+H246+H255)</f>
        <v>835333</v>
      </c>
      <c r="I244" s="124">
        <f>(+I246+I255)</f>
        <v>875553</v>
      </c>
      <c r="J244" s="125">
        <f>+I244/H244*100-100</f>
        <v>4.814846294830929</v>
      </c>
      <c r="K244" s="124">
        <f>(+K246+K255)</f>
        <v>100</v>
      </c>
      <c r="L244" s="129"/>
      <c r="M244" s="129"/>
      <c r="N244" s="129"/>
    </row>
    <row r="245" spans="1:11" ht="11.25" customHeight="1">
      <c r="A245" s="16"/>
      <c r="B245" s="18"/>
      <c r="C245" s="18"/>
      <c r="D245" s="18"/>
      <c r="E245" s="19"/>
      <c r="F245" s="19"/>
      <c r="G245" s="18"/>
      <c r="H245" s="18"/>
      <c r="I245" s="18"/>
      <c r="J245" s="19"/>
      <c r="K245" s="19"/>
    </row>
    <row r="246" spans="1:12" ht="11.25" customHeight="1">
      <c r="A246" s="24" t="s">
        <v>325</v>
      </c>
      <c r="B246" s="25"/>
      <c r="C246" s="25"/>
      <c r="D246" s="25"/>
      <c r="E246" s="23"/>
      <c r="F246" s="23"/>
      <c r="G246" s="25">
        <f>SUM(G248:G253)</f>
        <v>94459</v>
      </c>
      <c r="H246" s="25">
        <f>SUM(H248:H253)</f>
        <v>74231</v>
      </c>
      <c r="I246" s="25">
        <f>SUM(I248:I253)</f>
        <v>64494</v>
      </c>
      <c r="J246" s="23">
        <f>+I246/H246*100-100</f>
        <v>-13.117161293799086</v>
      </c>
      <c r="K246" s="140">
        <f>+I246/$I$244*100</f>
        <v>7.3660874898492725</v>
      </c>
      <c r="L246" s="21"/>
    </row>
    <row r="247" spans="1:12" ht="11.25" customHeight="1">
      <c r="A247" s="24"/>
      <c r="B247" s="18"/>
      <c r="C247" s="18"/>
      <c r="D247" s="18"/>
      <c r="E247" s="19"/>
      <c r="F247" s="19"/>
      <c r="G247" s="18"/>
      <c r="H247" s="18"/>
      <c r="I247" s="18"/>
      <c r="J247" s="19"/>
      <c r="K247" s="129"/>
      <c r="L247" s="21"/>
    </row>
    <row r="248" spans="1:12" ht="11.25" customHeight="1">
      <c r="A248" s="16" t="s">
        <v>58</v>
      </c>
      <c r="B248" s="18">
        <v>203620</v>
      </c>
      <c r="C248" s="18">
        <v>203620</v>
      </c>
      <c r="D248" s="18">
        <v>1</v>
      </c>
      <c r="E248" s="19">
        <f aca="true" t="shared" si="32" ref="E248:E265">+D248/C248*100-100</f>
        <v>-99.99950888910716</v>
      </c>
      <c r="F248" s="19"/>
      <c r="G248" s="18">
        <v>346.688</v>
      </c>
      <c r="H248" s="18">
        <v>346.688</v>
      </c>
      <c r="I248" s="18">
        <v>0.08</v>
      </c>
      <c r="J248" s="19">
        <f aca="true" t="shared" si="33" ref="J248:J265">+I248/H248*100-100</f>
        <v>-99.97692449695403</v>
      </c>
      <c r="K248" s="129">
        <f aca="true" t="shared" si="34" ref="K248:K253">+I248/$I$246*100</f>
        <v>0.00012404254659348157</v>
      </c>
      <c r="L248" s="21"/>
    </row>
    <row r="249" spans="1:12" ht="11.25" customHeight="1">
      <c r="A249" s="16" t="s">
        <v>59</v>
      </c>
      <c r="B249" s="18">
        <v>242</v>
      </c>
      <c r="C249" s="18">
        <v>119</v>
      </c>
      <c r="D249" s="18">
        <v>185</v>
      </c>
      <c r="E249" s="19">
        <f t="shared" si="32"/>
        <v>55.46218487394958</v>
      </c>
      <c r="F249" s="19"/>
      <c r="G249" s="18">
        <v>3345.325</v>
      </c>
      <c r="H249" s="18">
        <v>1639.85</v>
      </c>
      <c r="I249" s="18">
        <v>2551.4</v>
      </c>
      <c r="J249" s="19">
        <f t="shared" si="33"/>
        <v>55.587401286703084</v>
      </c>
      <c r="K249" s="129">
        <f t="shared" si="34"/>
        <v>3.956026917232611</v>
      </c>
      <c r="L249" s="21"/>
    </row>
    <row r="250" spans="1:12" ht="11.25" customHeight="1">
      <c r="A250" s="16" t="s">
        <v>60</v>
      </c>
      <c r="B250" s="18">
        <v>1157</v>
      </c>
      <c r="C250" s="18">
        <v>573</v>
      </c>
      <c r="D250" s="18">
        <v>719</v>
      </c>
      <c r="E250" s="19">
        <f t="shared" si="32"/>
        <v>25.479930191972073</v>
      </c>
      <c r="F250" s="19"/>
      <c r="G250" s="18">
        <v>1857.751</v>
      </c>
      <c r="H250" s="18">
        <v>877.139</v>
      </c>
      <c r="I250" s="18">
        <v>1162.225</v>
      </c>
      <c r="J250" s="19">
        <f t="shared" si="33"/>
        <v>32.50180416102805</v>
      </c>
      <c r="K250" s="129">
        <f t="shared" si="34"/>
        <v>1.8020668589326136</v>
      </c>
      <c r="L250" s="21"/>
    </row>
    <row r="251" spans="1:12" ht="11.25" customHeight="1">
      <c r="A251" s="16" t="s">
        <v>61</v>
      </c>
      <c r="B251" s="18">
        <v>4011.674</v>
      </c>
      <c r="C251" s="18">
        <v>3305.187</v>
      </c>
      <c r="D251" s="18">
        <v>2809.065</v>
      </c>
      <c r="E251" s="19">
        <f t="shared" si="32"/>
        <v>-15.010406370350609</v>
      </c>
      <c r="F251" s="19"/>
      <c r="G251" s="18">
        <v>15155.348</v>
      </c>
      <c r="H251" s="18">
        <v>12553.577</v>
      </c>
      <c r="I251" s="18">
        <v>11948.379</v>
      </c>
      <c r="J251" s="19">
        <f t="shared" si="33"/>
        <v>-4.820920762265601</v>
      </c>
      <c r="K251" s="129">
        <f t="shared" si="34"/>
        <v>18.52634198530096</v>
      </c>
      <c r="L251" s="21"/>
    </row>
    <row r="252" spans="1:12" ht="11.25" customHeight="1">
      <c r="A252" s="16" t="s">
        <v>62</v>
      </c>
      <c r="B252" s="18">
        <v>7427.554</v>
      </c>
      <c r="C252" s="18">
        <v>6815.038</v>
      </c>
      <c r="D252" s="18">
        <v>6958.836</v>
      </c>
      <c r="E252" s="19">
        <f t="shared" si="32"/>
        <v>2.110010244990576</v>
      </c>
      <c r="F252" s="19"/>
      <c r="G252" s="18">
        <v>27640.32</v>
      </c>
      <c r="H252" s="18">
        <v>25404.25</v>
      </c>
      <c r="I252" s="18">
        <v>21046.083</v>
      </c>
      <c r="J252" s="19">
        <f t="shared" si="33"/>
        <v>-17.155267327317276</v>
      </c>
      <c r="K252" s="129">
        <f t="shared" si="34"/>
        <v>32.63262163922225</v>
      </c>
      <c r="L252" s="21"/>
    </row>
    <row r="253" spans="1:12" ht="11.25" customHeight="1">
      <c r="A253" s="16" t="s">
        <v>63</v>
      </c>
      <c r="B253" s="141"/>
      <c r="C253" s="141"/>
      <c r="D253" s="18"/>
      <c r="E253" s="142"/>
      <c r="F253" s="19"/>
      <c r="G253" s="18">
        <v>46113.568</v>
      </c>
      <c r="H253" s="18">
        <v>33409.496</v>
      </c>
      <c r="I253" s="18">
        <v>27785.833</v>
      </c>
      <c r="J253" s="19">
        <f t="shared" si="33"/>
        <v>-16.832528691842583</v>
      </c>
      <c r="K253" s="129">
        <f t="shared" si="34"/>
        <v>43.08281855676497</v>
      </c>
      <c r="L253" s="21"/>
    </row>
    <row r="254" spans="1:12" ht="11.25" customHeight="1">
      <c r="A254" s="16"/>
      <c r="B254" s="18"/>
      <c r="C254" s="18"/>
      <c r="D254" s="18"/>
      <c r="E254" s="19"/>
      <c r="F254" s="19"/>
      <c r="G254" s="18"/>
      <c r="H254" s="18"/>
      <c r="I254" s="18"/>
      <c r="J254" s="19"/>
      <c r="K254" s="129"/>
      <c r="L254" s="21"/>
    </row>
    <row r="255" spans="1:12" ht="11.25" customHeight="1">
      <c r="A255" s="24" t="s">
        <v>326</v>
      </c>
      <c r="B255" s="18"/>
      <c r="C255" s="18"/>
      <c r="D255" s="18"/>
      <c r="E255" s="19"/>
      <c r="F255" s="19"/>
      <c r="G255" s="25">
        <f>(G257+G267+G274)</f>
        <v>1146296</v>
      </c>
      <c r="H255" s="25">
        <f>(H257+H267+H274)</f>
        <v>761102</v>
      </c>
      <c r="I255" s="25">
        <f>(I257+I267+I274)</f>
        <v>811059</v>
      </c>
      <c r="J255" s="23">
        <f t="shared" si="33"/>
        <v>6.563772004278007</v>
      </c>
      <c r="K255" s="140">
        <f>+I255/$I$244*100</f>
        <v>92.63391251015072</v>
      </c>
      <c r="L255" s="21"/>
    </row>
    <row r="256" spans="1:12" ht="11.25" customHeight="1">
      <c r="A256" s="24"/>
      <c r="B256" s="18"/>
      <c r="C256" s="18"/>
      <c r="D256" s="18"/>
      <c r="E256" s="19"/>
      <c r="F256" s="19"/>
      <c r="G256" s="18"/>
      <c r="H256" s="18"/>
      <c r="I256" s="18"/>
      <c r="J256" s="19"/>
      <c r="K256" s="129"/>
      <c r="L256" s="21"/>
    </row>
    <row r="257" spans="1:17" ht="11.25" customHeight="1">
      <c r="A257" s="24" t="s">
        <v>64</v>
      </c>
      <c r="B257" s="25">
        <f>SUM(B258:B265)</f>
        <v>72949.154</v>
      </c>
      <c r="C257" s="25">
        <f>SUM(C258:C265)</f>
        <v>48471.37799999999</v>
      </c>
      <c r="D257" s="25">
        <f>SUM(D258:D265)</f>
        <v>56882.705</v>
      </c>
      <c r="E257" s="23">
        <f t="shared" si="32"/>
        <v>17.353183150683307</v>
      </c>
      <c r="F257" s="19"/>
      <c r="G257" s="25">
        <f>SUM(G258:G265)</f>
        <v>199560.172</v>
      </c>
      <c r="H257" s="25">
        <f>SUM(H258:H265)</f>
        <v>137306.473</v>
      </c>
      <c r="I257" s="25">
        <f>SUM(I258:I265)</f>
        <v>147442.48200000002</v>
      </c>
      <c r="J257" s="23">
        <f t="shared" si="33"/>
        <v>7.382032892214795</v>
      </c>
      <c r="K257" s="140">
        <f>+I257/$I$244*100</f>
        <v>16.83992653785665</v>
      </c>
      <c r="L257" s="21"/>
      <c r="Q257" s="258"/>
    </row>
    <row r="258" spans="1:17" ht="11.25" customHeight="1">
      <c r="A258" s="16" t="s">
        <v>65</v>
      </c>
      <c r="B258" s="18">
        <v>1455.437</v>
      </c>
      <c r="C258" s="18">
        <v>966.069</v>
      </c>
      <c r="D258" s="18">
        <v>1447.76</v>
      </c>
      <c r="E258" s="19">
        <f t="shared" si="32"/>
        <v>49.8609312585333</v>
      </c>
      <c r="F258" s="19"/>
      <c r="G258" s="18">
        <v>1415.46</v>
      </c>
      <c r="H258" s="18">
        <v>959.883</v>
      </c>
      <c r="I258" s="18">
        <v>1366.186</v>
      </c>
      <c r="J258" s="19">
        <f t="shared" si="33"/>
        <v>42.32838793894672</v>
      </c>
      <c r="K258" s="129">
        <f>+I258/$I$257*100</f>
        <v>0.926589122394182</v>
      </c>
      <c r="L258" s="20">
        <f>+H258/C258*1000</f>
        <v>993.5967306683063</v>
      </c>
      <c r="M258" s="20">
        <f>+I258/D258*1000</f>
        <v>943.6550256948665</v>
      </c>
      <c r="N258" s="19">
        <f aca="true" t="shared" si="35" ref="N258:N272">+M258/L258*100-100</f>
        <v>-5.02635560604638</v>
      </c>
      <c r="Q258" s="258"/>
    </row>
    <row r="259" spans="1:21" ht="11.25" customHeight="1">
      <c r="A259" s="16" t="s">
        <v>66</v>
      </c>
      <c r="B259" s="18">
        <v>1863.638</v>
      </c>
      <c r="C259" s="18">
        <v>1674.74</v>
      </c>
      <c r="D259" s="18">
        <v>4352.236</v>
      </c>
      <c r="E259" s="19">
        <f t="shared" si="32"/>
        <v>159.87532393087884</v>
      </c>
      <c r="F259" s="19"/>
      <c r="G259" s="18">
        <v>6527.964</v>
      </c>
      <c r="H259" s="18">
        <v>5904.189</v>
      </c>
      <c r="I259" s="18">
        <v>15508.091</v>
      </c>
      <c r="J259" s="19">
        <f t="shared" si="33"/>
        <v>162.6625096181711</v>
      </c>
      <c r="K259" s="129">
        <f aca="true" t="shared" si="36" ref="K259:K265">+I259/$I$257*100</f>
        <v>10.518061544840243</v>
      </c>
      <c r="L259" s="20">
        <f aca="true" t="shared" si="37" ref="L259:L272">+H259/C259*1000</f>
        <v>3525.436187109641</v>
      </c>
      <c r="M259" s="20">
        <f aca="true" t="shared" si="38" ref="M259:M264">+I259/D259*1000</f>
        <v>3563.24680003566</v>
      </c>
      <c r="N259" s="19">
        <f t="shared" si="35"/>
        <v>1.0725087881116195</v>
      </c>
      <c r="Q259" s="258"/>
      <c r="S259" s="258"/>
      <c r="T259" s="20"/>
      <c r="U259" s="20"/>
    </row>
    <row r="260" spans="1:21" ht="11.25" customHeight="1">
      <c r="A260" s="16" t="s">
        <v>67</v>
      </c>
      <c r="B260" s="18">
        <v>13973.736</v>
      </c>
      <c r="C260" s="18">
        <v>12169.189</v>
      </c>
      <c r="D260" s="18">
        <v>10946.038</v>
      </c>
      <c r="E260" s="19">
        <f t="shared" si="32"/>
        <v>-10.051212122681306</v>
      </c>
      <c r="F260" s="19"/>
      <c r="G260" s="18">
        <v>53604.184</v>
      </c>
      <c r="H260" s="18">
        <v>46741.975</v>
      </c>
      <c r="I260" s="18">
        <v>43954.69</v>
      </c>
      <c r="J260" s="19">
        <f t="shared" si="33"/>
        <v>-5.963130569472071</v>
      </c>
      <c r="K260" s="129">
        <f t="shared" si="36"/>
        <v>29.811414867527798</v>
      </c>
      <c r="L260" s="20">
        <f t="shared" si="37"/>
        <v>3841.0098651602825</v>
      </c>
      <c r="M260" s="20">
        <f t="shared" si="38"/>
        <v>4015.5798837899156</v>
      </c>
      <c r="N260" s="19">
        <f t="shared" si="35"/>
        <v>4.54489899161841</v>
      </c>
      <c r="Q260" s="258"/>
      <c r="S260" s="258"/>
      <c r="T260" s="20"/>
      <c r="U260" s="20"/>
    </row>
    <row r="261" spans="1:17" ht="11.25" customHeight="1">
      <c r="A261" s="16" t="s">
        <v>68</v>
      </c>
      <c r="B261" s="18">
        <v>49.591</v>
      </c>
      <c r="C261" s="18">
        <v>30.969</v>
      </c>
      <c r="D261" s="18">
        <v>41.382</v>
      </c>
      <c r="E261" s="19">
        <f t="shared" si="32"/>
        <v>33.623946527172336</v>
      </c>
      <c r="F261" s="19"/>
      <c r="G261" s="18">
        <v>25.292</v>
      </c>
      <c r="H261" s="18">
        <v>15.883</v>
      </c>
      <c r="I261" s="18">
        <v>27.445</v>
      </c>
      <c r="J261" s="19">
        <f t="shared" si="33"/>
        <v>72.79481206321225</v>
      </c>
      <c r="K261" s="129">
        <f t="shared" si="36"/>
        <v>0.01861403825255736</v>
      </c>
      <c r="L261" s="20">
        <f t="shared" si="37"/>
        <v>512.8677064160935</v>
      </c>
      <c r="M261" s="20">
        <f t="shared" si="38"/>
        <v>663.2110579479001</v>
      </c>
      <c r="N261" s="19">
        <f t="shared" si="35"/>
        <v>29.314255830690172</v>
      </c>
      <c r="Q261" s="258"/>
    </row>
    <row r="262" spans="1:14" ht="11.25" customHeight="1">
      <c r="A262" s="16" t="s">
        <v>69</v>
      </c>
      <c r="B262" s="18">
        <v>10361.314</v>
      </c>
      <c r="C262" s="18">
        <v>7010.498</v>
      </c>
      <c r="D262" s="18">
        <v>5711.348</v>
      </c>
      <c r="E262" s="19">
        <f t="shared" si="32"/>
        <v>-18.531493768345698</v>
      </c>
      <c r="F262" s="19"/>
      <c r="G262" s="18">
        <v>46798.986</v>
      </c>
      <c r="H262" s="18">
        <v>31269.328</v>
      </c>
      <c r="I262" s="18">
        <v>26949.613</v>
      </c>
      <c r="J262" s="19">
        <f t="shared" si="33"/>
        <v>-13.814543759942651</v>
      </c>
      <c r="K262" s="129">
        <f t="shared" si="36"/>
        <v>18.278051640503445</v>
      </c>
      <c r="L262" s="20">
        <f t="shared" si="37"/>
        <v>4460.357595138035</v>
      </c>
      <c r="M262" s="20">
        <f t="shared" si="38"/>
        <v>4718.608111430086</v>
      </c>
      <c r="N262" s="19">
        <f t="shared" si="35"/>
        <v>5.789906095725456</v>
      </c>
    </row>
    <row r="263" spans="1:14" ht="11.25" customHeight="1">
      <c r="A263" s="16" t="s">
        <v>117</v>
      </c>
      <c r="B263" s="18">
        <v>27649.935</v>
      </c>
      <c r="C263" s="18">
        <v>16630.128</v>
      </c>
      <c r="D263" s="18">
        <v>20694.063</v>
      </c>
      <c r="E263" s="19">
        <f t="shared" si="32"/>
        <v>24.4371841275064</v>
      </c>
      <c r="F263" s="19"/>
      <c r="G263" s="18">
        <v>55768.191</v>
      </c>
      <c r="H263" s="18">
        <v>32870.642</v>
      </c>
      <c r="I263" s="18">
        <v>38471.833</v>
      </c>
      <c r="J263" s="19">
        <f t="shared" si="33"/>
        <v>17.040102228608745</v>
      </c>
      <c r="K263" s="129">
        <f t="shared" si="36"/>
        <v>26.092773587465786</v>
      </c>
      <c r="L263" s="20">
        <f t="shared" si="37"/>
        <v>1976.5717978839368</v>
      </c>
      <c r="M263" s="20">
        <f t="shared" si="38"/>
        <v>1859.0758615164166</v>
      </c>
      <c r="N263" s="19">
        <f t="shared" si="35"/>
        <v>-5.944430477724509</v>
      </c>
    </row>
    <row r="264" spans="1:14" ht="11.25" customHeight="1">
      <c r="A264" s="16" t="s">
        <v>70</v>
      </c>
      <c r="B264" s="18">
        <v>3582.089</v>
      </c>
      <c r="C264" s="18">
        <v>2077.325</v>
      </c>
      <c r="D264" s="18">
        <v>2647.648</v>
      </c>
      <c r="E264" s="19">
        <f t="shared" si="32"/>
        <v>27.45468330665642</v>
      </c>
      <c r="F264" s="19"/>
      <c r="G264" s="18">
        <v>6577.448</v>
      </c>
      <c r="H264" s="18">
        <v>3768.624</v>
      </c>
      <c r="I264" s="18">
        <v>4654.625</v>
      </c>
      <c r="J264" s="19">
        <f t="shared" si="33"/>
        <v>23.50993359910673</v>
      </c>
      <c r="K264" s="129">
        <f t="shared" si="36"/>
        <v>3.1569090107964946</v>
      </c>
      <c r="L264" s="20">
        <f t="shared" si="37"/>
        <v>1814.1715908680635</v>
      </c>
      <c r="M264" s="20">
        <f t="shared" si="38"/>
        <v>1758.02259212705</v>
      </c>
      <c r="N264" s="19">
        <f t="shared" si="35"/>
        <v>-3.0950213873730945</v>
      </c>
    </row>
    <row r="265" spans="1:14" ht="11.25" customHeight="1">
      <c r="A265" s="16" t="s">
        <v>0</v>
      </c>
      <c r="B265" s="205">
        <v>14013.414</v>
      </c>
      <c r="C265" s="205">
        <v>7912.46</v>
      </c>
      <c r="D265" s="205">
        <v>11042.23</v>
      </c>
      <c r="E265" s="19">
        <f t="shared" si="32"/>
        <v>39.55495509613951</v>
      </c>
      <c r="F265" s="19"/>
      <c r="G265" s="18">
        <v>28842.647</v>
      </c>
      <c r="H265" s="18">
        <v>15775.949</v>
      </c>
      <c r="I265" s="18">
        <v>16509.999</v>
      </c>
      <c r="J265" s="19">
        <f t="shared" si="33"/>
        <v>4.652968895880676</v>
      </c>
      <c r="K265" s="129">
        <f t="shared" si="36"/>
        <v>11.197586188219482</v>
      </c>
      <c r="L265" s="20"/>
      <c r="N265" s="19"/>
    </row>
    <row r="266" spans="1:14" ht="11.25" customHeight="1">
      <c r="A266" s="16"/>
      <c r="B266" s="18"/>
      <c r="C266" s="18"/>
      <c r="D266" s="18"/>
      <c r="E266" s="19"/>
      <c r="F266" s="19"/>
      <c r="G266" s="18"/>
      <c r="H266" s="18"/>
      <c r="I266" s="18"/>
      <c r="J266" s="19"/>
      <c r="K266" s="129"/>
      <c r="L266" s="20"/>
      <c r="N266" s="19"/>
    </row>
    <row r="267" spans="1:14" ht="11.25" customHeight="1">
      <c r="A267" s="24" t="s">
        <v>71</v>
      </c>
      <c r="B267" s="25">
        <f>SUM(B268:B272)</f>
        <v>234073.14099999997</v>
      </c>
      <c r="C267" s="25">
        <f>SUM(C268:C272)</f>
        <v>154185.821</v>
      </c>
      <c r="D267" s="25">
        <f>SUM(D268:D272)</f>
        <v>178747.93300000002</v>
      </c>
      <c r="E267" s="23">
        <f aca="true" t="shared" si="39" ref="E267:E272">+D267/C267*100-100</f>
        <v>15.930201519632618</v>
      </c>
      <c r="F267" s="23"/>
      <c r="G267" s="25">
        <f>SUM(G268:G272)</f>
        <v>759101.6429999999</v>
      </c>
      <c r="H267" s="25">
        <f>SUM(H268:H272)</f>
        <v>504153.077</v>
      </c>
      <c r="I267" s="25">
        <f>SUM(I268:I272)</f>
        <v>530408.379</v>
      </c>
      <c r="J267" s="23">
        <f aca="true" t="shared" si="40" ref="J267:J272">+I267/H267*100-100</f>
        <v>5.207803581450719</v>
      </c>
      <c r="K267" s="140">
        <f>+I267/$I$244*100</f>
        <v>60.579814014685574</v>
      </c>
      <c r="L267" s="20">
        <f t="shared" si="37"/>
        <v>3269.7758699874225</v>
      </c>
      <c r="M267" s="20">
        <f aca="true" t="shared" si="41" ref="M267:M272">+I267/D267*1000</f>
        <v>2967.3539161988515</v>
      </c>
      <c r="N267" s="19">
        <f t="shared" si="35"/>
        <v>-9.249011730878493</v>
      </c>
    </row>
    <row r="268" spans="1:14" ht="11.25" customHeight="1">
      <c r="A268" s="16" t="s">
        <v>72</v>
      </c>
      <c r="B268" s="18">
        <v>4046.567</v>
      </c>
      <c r="C268" s="18">
        <v>2782.041</v>
      </c>
      <c r="D268" s="18">
        <v>1219.411</v>
      </c>
      <c r="E268" s="19">
        <f t="shared" si="39"/>
        <v>-56.168474871506206</v>
      </c>
      <c r="F268" s="19"/>
      <c r="G268" s="18">
        <v>30288.541</v>
      </c>
      <c r="H268" s="18">
        <v>19437.478</v>
      </c>
      <c r="I268" s="18">
        <v>11020.38</v>
      </c>
      <c r="J268" s="19">
        <f t="shared" si="40"/>
        <v>-43.3034470830012</v>
      </c>
      <c r="K268" s="129">
        <f>+I268/$I$267*100</f>
        <v>2.07771604603554</v>
      </c>
      <c r="L268" s="20">
        <f t="shared" si="37"/>
        <v>6986.769066307793</v>
      </c>
      <c r="M268" s="20">
        <f t="shared" si="41"/>
        <v>9037.461528557638</v>
      </c>
      <c r="N268" s="19">
        <f t="shared" si="35"/>
        <v>29.351084067439302</v>
      </c>
    </row>
    <row r="269" spans="1:14" ht="11.25" customHeight="1">
      <c r="A269" s="16" t="s">
        <v>73</v>
      </c>
      <c r="B269" s="18">
        <v>97228.778</v>
      </c>
      <c r="C269" s="18">
        <v>64221.08</v>
      </c>
      <c r="D269" s="18">
        <v>66823.868</v>
      </c>
      <c r="E269" s="19">
        <f t="shared" si="39"/>
        <v>4.052856164985073</v>
      </c>
      <c r="F269" s="19"/>
      <c r="G269" s="18">
        <v>246545.664</v>
      </c>
      <c r="H269" s="18">
        <v>164245.631</v>
      </c>
      <c r="I269" s="18">
        <v>160459.253</v>
      </c>
      <c r="J269" s="19">
        <f t="shared" si="40"/>
        <v>-2.305314288694831</v>
      </c>
      <c r="K269" s="129">
        <f>+I269/$I$267*100</f>
        <v>30.25202077360094</v>
      </c>
      <c r="L269" s="20">
        <f t="shared" si="37"/>
        <v>2557.5034085381308</v>
      </c>
      <c r="M269" s="20">
        <f t="shared" si="41"/>
        <v>2401.2266545240986</v>
      </c>
      <c r="N269" s="19">
        <f t="shared" si="35"/>
        <v>-6.110519872321888</v>
      </c>
    </row>
    <row r="270" spans="1:26" ht="11.25" customHeight="1">
      <c r="A270" s="16" t="s">
        <v>74</v>
      </c>
      <c r="B270" s="18">
        <v>6440.491</v>
      </c>
      <c r="C270" s="18">
        <v>5766.195</v>
      </c>
      <c r="D270" s="18">
        <v>4033.347</v>
      </c>
      <c r="E270" s="19">
        <f t="shared" si="39"/>
        <v>-30.05184528098684</v>
      </c>
      <c r="F270" s="19"/>
      <c r="G270" s="18">
        <v>44641.104</v>
      </c>
      <c r="H270" s="18">
        <v>40839.855</v>
      </c>
      <c r="I270" s="18">
        <v>25191.263</v>
      </c>
      <c r="J270" s="19">
        <f t="shared" si="40"/>
        <v>-38.316962682654</v>
      </c>
      <c r="K270" s="129">
        <f>+I270/$I$267*100</f>
        <v>4.749408945517431</v>
      </c>
      <c r="L270" s="20">
        <f t="shared" si="37"/>
        <v>7082.635082580455</v>
      </c>
      <c r="M270" s="20">
        <f t="shared" si="41"/>
        <v>6245.746522677071</v>
      </c>
      <c r="N270" s="19">
        <f t="shared" si="35"/>
        <v>-11.816062103237371</v>
      </c>
      <c r="U270" s="20"/>
      <c r="V270" s="20"/>
      <c r="W270" s="20"/>
      <c r="X270" s="20"/>
      <c r="Y270" s="20"/>
      <c r="Z270" s="20"/>
    </row>
    <row r="271" spans="1:20" ht="11.25" customHeight="1">
      <c r="A271" s="16" t="s">
        <v>75</v>
      </c>
      <c r="B271" s="18">
        <v>100887.639</v>
      </c>
      <c r="C271" s="18">
        <v>65238.804</v>
      </c>
      <c r="D271" s="18">
        <v>85546.161</v>
      </c>
      <c r="E271" s="19">
        <f t="shared" si="39"/>
        <v>31.127727295552518</v>
      </c>
      <c r="F271" s="19"/>
      <c r="G271" s="18">
        <v>403331.685</v>
      </c>
      <c r="H271" s="18">
        <v>259143.384</v>
      </c>
      <c r="I271" s="18">
        <v>303983.605</v>
      </c>
      <c r="J271" s="19">
        <f t="shared" si="40"/>
        <v>17.303247456242204</v>
      </c>
      <c r="K271" s="129">
        <f>+I271/$I$267*100</f>
        <v>57.31123734755329</v>
      </c>
      <c r="L271" s="20">
        <f t="shared" si="37"/>
        <v>3972.227694425545</v>
      </c>
      <c r="M271" s="20">
        <f t="shared" si="41"/>
        <v>3553.445314746503</v>
      </c>
      <c r="N271" s="19">
        <f t="shared" si="35"/>
        <v>-10.542758670827041</v>
      </c>
      <c r="Q271" s="258"/>
      <c r="R271" s="249"/>
      <c r="S271" s="246"/>
      <c r="T271" s="30"/>
    </row>
    <row r="272" spans="1:24" ht="11.25" customHeight="1">
      <c r="A272" s="16" t="s">
        <v>76</v>
      </c>
      <c r="B272" s="18">
        <v>25469.666</v>
      </c>
      <c r="C272" s="18">
        <v>16177.701</v>
      </c>
      <c r="D272" s="18">
        <v>21125.146</v>
      </c>
      <c r="E272" s="19">
        <f t="shared" si="39"/>
        <v>30.581879341199368</v>
      </c>
      <c r="F272" s="19"/>
      <c r="G272" s="18">
        <v>34294.649</v>
      </c>
      <c r="H272" s="18">
        <v>20486.729</v>
      </c>
      <c r="I272" s="18">
        <v>29753.878</v>
      </c>
      <c r="J272" s="19">
        <f t="shared" si="40"/>
        <v>45.234888400193114</v>
      </c>
      <c r="K272" s="129">
        <f>+I272/$I$267*100</f>
        <v>5.609616887292801</v>
      </c>
      <c r="L272" s="20">
        <f t="shared" si="37"/>
        <v>1266.3560168407118</v>
      </c>
      <c r="M272" s="20">
        <f t="shared" si="41"/>
        <v>1408.4578634391448</v>
      </c>
      <c r="N272" s="19">
        <f t="shared" si="35"/>
        <v>11.221318863627843</v>
      </c>
      <c r="Q272" s="258"/>
      <c r="R272" s="248"/>
      <c r="S272" s="246"/>
      <c r="T272" s="30"/>
      <c r="U272" s="20"/>
      <c r="V272" s="20"/>
      <c r="W272" s="20"/>
      <c r="X272" s="20"/>
    </row>
    <row r="273" spans="1:24" ht="11.25" customHeight="1">
      <c r="A273" s="16"/>
      <c r="B273" s="18"/>
      <c r="C273" s="18"/>
      <c r="D273" s="18"/>
      <c r="E273" s="19"/>
      <c r="F273" s="19"/>
      <c r="G273" s="18"/>
      <c r="H273" s="18"/>
      <c r="I273" s="18"/>
      <c r="J273" s="19"/>
      <c r="K273" s="129"/>
      <c r="L273" s="21"/>
      <c r="N273" s="143"/>
      <c r="P273" s="199"/>
      <c r="Q273" s="260"/>
      <c r="R273" s="260"/>
      <c r="S273" s="261"/>
      <c r="T273" s="200"/>
      <c r="U273" s="200"/>
      <c r="V273" s="20"/>
      <c r="W273" s="20"/>
      <c r="X273" s="20"/>
    </row>
    <row r="274" spans="1:25" ht="11.25" customHeight="1">
      <c r="A274" s="24" t="s">
        <v>77</v>
      </c>
      <c r="B274" s="18"/>
      <c r="C274" s="18"/>
      <c r="D274" s="18"/>
      <c r="E274" s="19"/>
      <c r="F274" s="19"/>
      <c r="G274" s="25">
        <v>187634.18500000006</v>
      </c>
      <c r="H274" s="25">
        <v>119642.44999999995</v>
      </c>
      <c r="I274" s="25">
        <v>133208.13899999997</v>
      </c>
      <c r="J274" s="23">
        <f>+I274/H274*100-100</f>
        <v>11.338524913189275</v>
      </c>
      <c r="K274" s="140">
        <f>+I274/$I$244*100</f>
        <v>15.214171957608503</v>
      </c>
      <c r="L274" s="21"/>
      <c r="N274" s="143"/>
      <c r="P274" s="199"/>
      <c r="Q274" s="246"/>
      <c r="R274" s="262"/>
      <c r="S274" s="262"/>
      <c r="T274" s="198"/>
      <c r="U274" s="198"/>
      <c r="V274" s="198"/>
      <c r="W274" s="198"/>
      <c r="X274" s="198"/>
      <c r="Y274" s="198"/>
    </row>
    <row r="275" spans="1:25" ht="11.25" customHeight="1">
      <c r="A275" s="121" t="s">
        <v>153</v>
      </c>
      <c r="B275" s="18">
        <v>3893.324</v>
      </c>
      <c r="C275" s="18">
        <v>2896.087</v>
      </c>
      <c r="D275" s="18">
        <v>1869.073</v>
      </c>
      <c r="E275" s="19">
        <f>+D275/C275*100-100</f>
        <v>-35.46212527455148</v>
      </c>
      <c r="F275" s="19"/>
      <c r="G275" s="18">
        <v>9158.001</v>
      </c>
      <c r="H275" s="18">
        <v>6639.096</v>
      </c>
      <c r="I275" s="18">
        <v>5815.717</v>
      </c>
      <c r="J275" s="19">
        <f>+I275/H275*100-100</f>
        <v>-12.401974606181327</v>
      </c>
      <c r="K275" s="129">
        <f>+I275/$I$274*100</f>
        <v>4.365887132467185</v>
      </c>
      <c r="L275" s="21"/>
      <c r="N275" s="143"/>
      <c r="P275" s="199"/>
      <c r="Q275" s="261"/>
      <c r="R275" s="262"/>
      <c r="S275" s="262"/>
      <c r="T275" s="198"/>
      <c r="U275" s="198"/>
      <c r="V275" s="198"/>
      <c r="W275" s="198"/>
      <c r="X275" s="198"/>
      <c r="Y275" s="198"/>
    </row>
    <row r="276" spans="1:25" ht="15">
      <c r="A276" s="16" t="s">
        <v>0</v>
      </c>
      <c r="B276" s="18"/>
      <c r="C276" s="18"/>
      <c r="D276" s="18"/>
      <c r="E276" s="18"/>
      <c r="F276" s="18"/>
      <c r="G276" s="18">
        <f>+G274-G275</f>
        <v>178476.18400000007</v>
      </c>
      <c r="H276" s="18">
        <f>+H274-H275</f>
        <v>113003.35399999995</v>
      </c>
      <c r="I276" s="18">
        <f>+I274-I275</f>
        <v>127392.42199999996</v>
      </c>
      <c r="J276" s="19">
        <f>+I276/H276*100-100</f>
        <v>12.733310552888554</v>
      </c>
      <c r="K276" s="129">
        <f>+I276/$I$274*100</f>
        <v>95.63411286753282</v>
      </c>
      <c r="L276" s="21"/>
      <c r="P276" s="199"/>
      <c r="Q276" s="261"/>
      <c r="R276" s="262"/>
      <c r="S276" s="262"/>
      <c r="T276" s="198"/>
      <c r="U276" s="198"/>
      <c r="V276" s="198"/>
      <c r="W276" s="198"/>
      <c r="X276" s="198"/>
      <c r="Y276" s="198"/>
    </row>
    <row r="277" spans="1:25" ht="15">
      <c r="A277" s="122"/>
      <c r="B277" s="128"/>
      <c r="C277" s="128"/>
      <c r="D277" s="128"/>
      <c r="E277" s="128"/>
      <c r="F277" s="128"/>
      <c r="G277" s="128"/>
      <c r="H277" s="128"/>
      <c r="I277" s="128"/>
      <c r="J277" s="122"/>
      <c r="K277" s="122"/>
      <c r="P277" s="199"/>
      <c r="Q277" s="263"/>
      <c r="R277" s="262"/>
      <c r="S277" s="262"/>
      <c r="T277" s="198"/>
      <c r="U277" s="198"/>
      <c r="V277" s="198"/>
      <c r="W277" s="198"/>
      <c r="X277" s="198"/>
      <c r="Y277" s="198"/>
    </row>
    <row r="278" spans="1:25" ht="15">
      <c r="A278" s="16" t="s">
        <v>375</v>
      </c>
      <c r="B278" s="16"/>
      <c r="C278" s="16"/>
      <c r="D278" s="16"/>
      <c r="E278" s="16"/>
      <c r="F278" s="16"/>
      <c r="G278" s="16"/>
      <c r="H278" s="16"/>
      <c r="I278" s="16"/>
      <c r="J278" s="16"/>
      <c r="K278" s="16"/>
      <c r="P278" s="199"/>
      <c r="Q278" s="263"/>
      <c r="R278" s="262"/>
      <c r="S278" s="262"/>
      <c r="T278" s="198"/>
      <c r="U278" s="198"/>
      <c r="V278" s="198"/>
      <c r="W278" s="198"/>
      <c r="X278" s="198"/>
      <c r="Y278" s="198"/>
    </row>
    <row r="279" spans="1:25" ht="19.5" customHeight="1">
      <c r="A279" s="322" t="s">
        <v>257</v>
      </c>
      <c r="B279" s="322"/>
      <c r="C279" s="322"/>
      <c r="D279" s="322"/>
      <c r="E279" s="322"/>
      <c r="F279" s="322"/>
      <c r="G279" s="322"/>
      <c r="H279" s="322"/>
      <c r="I279" s="322"/>
      <c r="J279" s="322"/>
      <c r="K279" s="322"/>
      <c r="P279" s="199"/>
      <c r="Q279" s="263"/>
      <c r="R279" s="262"/>
      <c r="S279" s="262"/>
      <c r="T279" s="198"/>
      <c r="U279" s="198"/>
      <c r="V279" s="198"/>
      <c r="W279" s="198"/>
      <c r="X279" s="198"/>
      <c r="Y279" s="198"/>
    </row>
    <row r="280" spans="1:25" ht="19.5" customHeight="1">
      <c r="A280" s="323" t="s">
        <v>189</v>
      </c>
      <c r="B280" s="323"/>
      <c r="C280" s="323"/>
      <c r="D280" s="323"/>
      <c r="E280" s="323"/>
      <c r="F280" s="323"/>
      <c r="G280" s="323"/>
      <c r="H280" s="323"/>
      <c r="I280" s="323"/>
      <c r="J280" s="323"/>
      <c r="K280" s="323"/>
      <c r="P280" s="199"/>
      <c r="Q280" s="263"/>
      <c r="X280" s="198"/>
      <c r="Y280" s="198"/>
    </row>
    <row r="281" spans="1:25" s="27" customFormat="1" ht="15.75">
      <c r="A281" s="24"/>
      <c r="B281" s="324" t="s">
        <v>118</v>
      </c>
      <c r="C281" s="324"/>
      <c r="D281" s="324"/>
      <c r="E281" s="324"/>
      <c r="F281" s="187"/>
      <c r="G281" s="324" t="s">
        <v>119</v>
      </c>
      <c r="H281" s="324"/>
      <c r="I281" s="324"/>
      <c r="J281" s="324"/>
      <c r="K281" s="187"/>
      <c r="L281" s="326" t="s">
        <v>198</v>
      </c>
      <c r="M281" s="326" t="s">
        <v>198</v>
      </c>
      <c r="N281" s="326" t="s">
        <v>196</v>
      </c>
      <c r="O281" s="137"/>
      <c r="P281" s="207"/>
      <c r="Q281" s="33"/>
      <c r="X281" s="208"/>
      <c r="Y281" s="208"/>
    </row>
    <row r="282" spans="1:25" s="27" customFormat="1" ht="15.75">
      <c r="A282" s="24" t="s">
        <v>330</v>
      </c>
      <c r="B282" s="188">
        <f>+B241</f>
        <v>2011</v>
      </c>
      <c r="C282" s="325" t="str">
        <f>+C241</f>
        <v>enero - agosto</v>
      </c>
      <c r="D282" s="325"/>
      <c r="E282" s="325"/>
      <c r="F282" s="187"/>
      <c r="G282" s="188">
        <f>+G241</f>
        <v>2011</v>
      </c>
      <c r="H282" s="325" t="str">
        <f>+C282</f>
        <v>enero - agosto</v>
      </c>
      <c r="I282" s="325"/>
      <c r="J282" s="325"/>
      <c r="K282" s="189" t="s">
        <v>223</v>
      </c>
      <c r="L282" s="327"/>
      <c r="M282" s="327"/>
      <c r="N282" s="327"/>
      <c r="O282" s="137"/>
      <c r="P282" s="207"/>
      <c r="Q282" s="33"/>
      <c r="X282" s="208"/>
      <c r="Y282" s="208"/>
    </row>
    <row r="283" spans="1:17" s="27" customFormat="1" ht="12.75">
      <c r="A283" s="190"/>
      <c r="B283" s="190"/>
      <c r="C283" s="191">
        <f>+C242</f>
        <v>2011</v>
      </c>
      <c r="D283" s="191">
        <f>+D242</f>
        <v>2012</v>
      </c>
      <c r="E283" s="192" t="str">
        <f>+E242</f>
        <v>Var % 12/11</v>
      </c>
      <c r="F283" s="193"/>
      <c r="G283" s="190"/>
      <c r="H283" s="191">
        <f>+H242</f>
        <v>2011</v>
      </c>
      <c r="I283" s="191">
        <f>+I242</f>
        <v>2012</v>
      </c>
      <c r="J283" s="192" t="str">
        <f>+J242</f>
        <v>Var % 12/11</v>
      </c>
      <c r="K283" s="193">
        <v>2008</v>
      </c>
      <c r="L283" s="194"/>
      <c r="M283" s="194"/>
      <c r="N283" s="193"/>
      <c r="Q283" s="33"/>
    </row>
    <row r="284" spans="1:17" ht="12.75">
      <c r="A284" s="16"/>
      <c r="B284" s="18"/>
      <c r="C284" s="18"/>
      <c r="D284" s="18"/>
      <c r="E284" s="19"/>
      <c r="F284" s="19"/>
      <c r="G284" s="18"/>
      <c r="H284" s="18"/>
      <c r="I284" s="18"/>
      <c r="J284" s="19"/>
      <c r="K284" s="19"/>
      <c r="Q284" s="175"/>
    </row>
    <row r="285" spans="1:17" s="126" customFormat="1" ht="12.75">
      <c r="A285" s="124" t="s">
        <v>379</v>
      </c>
      <c r="B285" s="124"/>
      <c r="C285" s="124"/>
      <c r="D285" s="124"/>
      <c r="E285" s="124"/>
      <c r="F285" s="124"/>
      <c r="G285" s="124">
        <f>+G287+G297</f>
        <v>5110223.696</v>
      </c>
      <c r="H285" s="124">
        <f>+H287+H297</f>
        <v>3556745.6760000004</v>
      </c>
      <c r="I285" s="124">
        <f>+I287+I297</f>
        <v>3214040.7849999997</v>
      </c>
      <c r="J285" s="125">
        <f>+I285/H285*100-100</f>
        <v>-9.635349901807274</v>
      </c>
      <c r="K285" s="124">
        <f>+K287+K297</f>
        <v>100</v>
      </c>
      <c r="L285" s="129"/>
      <c r="M285" s="129"/>
      <c r="N285" s="129"/>
      <c r="Q285" s="175"/>
    </row>
    <row r="286" spans="1:17" ht="12.75">
      <c r="A286" s="16"/>
      <c r="B286" s="18"/>
      <c r="C286" s="18"/>
      <c r="D286" s="18"/>
      <c r="E286" s="19"/>
      <c r="F286" s="19"/>
      <c r="G286" s="18"/>
      <c r="H286" s="18"/>
      <c r="I286" s="18"/>
      <c r="J286" s="19"/>
      <c r="K286" s="19"/>
      <c r="Q286" s="175"/>
    </row>
    <row r="287" spans="1:17" ht="15" customHeight="1">
      <c r="A287" s="24" t="s">
        <v>325</v>
      </c>
      <c r="B287" s="25"/>
      <c r="C287" s="25"/>
      <c r="D287" s="25"/>
      <c r="E287" s="23"/>
      <c r="F287" s="23"/>
      <c r="G287" s="25">
        <f>+G289+G292+G295</f>
        <v>421677.869</v>
      </c>
      <c r="H287" s="25">
        <f>+H289+H292+H295</f>
        <v>283605.038</v>
      </c>
      <c r="I287" s="25">
        <f>+I289+I292+I295</f>
        <v>272247</v>
      </c>
      <c r="J287" s="23">
        <f>+I287/H287*100-100</f>
        <v>-4.004878784981244</v>
      </c>
      <c r="K287" s="23">
        <f>+I287/$I$285*100</f>
        <v>8.470552124620909</v>
      </c>
      <c r="Q287" s="33"/>
    </row>
    <row r="288" spans="1:17" ht="12.75">
      <c r="A288" s="24"/>
      <c r="B288" s="18"/>
      <c r="C288" s="18"/>
      <c r="D288" s="18"/>
      <c r="E288" s="19"/>
      <c r="F288" s="19"/>
      <c r="G288" s="18"/>
      <c r="H288" s="18"/>
      <c r="I288" s="18"/>
      <c r="J288" s="23"/>
      <c r="K288" s="19"/>
      <c r="Q288" s="175"/>
    </row>
    <row r="289" spans="1:17" ht="14.25" customHeight="1">
      <c r="A289" s="24" t="s">
        <v>79</v>
      </c>
      <c r="B289" s="25">
        <f>+B290+B291</f>
        <v>5121905.211</v>
      </c>
      <c r="C289" s="25">
        <f>+C290+C291</f>
        <v>3413486.676</v>
      </c>
      <c r="D289" s="25">
        <f>+D290+D291</f>
        <v>3139416.62</v>
      </c>
      <c r="E289" s="23">
        <f aca="true" t="shared" si="42" ref="E289:E294">+D289/C289*100-100</f>
        <v>-8.02903547059283</v>
      </c>
      <c r="F289" s="18"/>
      <c r="G289" s="25">
        <f>+G290+G291</f>
        <v>410658.753</v>
      </c>
      <c r="H289" s="25">
        <f>+H290+H291</f>
        <v>276400.593</v>
      </c>
      <c r="I289" s="25">
        <f>+I290+I291</f>
        <v>266686.79600000003</v>
      </c>
      <c r="J289" s="23">
        <f aca="true" t="shared" si="43" ref="J289:J295">+I289/H289*100-100</f>
        <v>-3.5143907958258183</v>
      </c>
      <c r="K289" s="23">
        <f aca="true" t="shared" si="44" ref="K289:K316">+I289/$I$285*100</f>
        <v>8.297554817743237</v>
      </c>
      <c r="Q289" s="175"/>
    </row>
    <row r="290" spans="1:17" ht="11.25" customHeight="1">
      <c r="A290" s="16" t="s">
        <v>102</v>
      </c>
      <c r="B290" s="18">
        <v>0</v>
      </c>
      <c r="C290" s="18">
        <v>0</v>
      </c>
      <c r="D290" s="18">
        <v>6736.017</v>
      </c>
      <c r="E290" s="19"/>
      <c r="F290" s="19"/>
      <c r="G290" s="18">
        <v>0</v>
      </c>
      <c r="H290" s="18">
        <v>0</v>
      </c>
      <c r="I290" s="18">
        <v>497.358</v>
      </c>
      <c r="J290" s="19"/>
      <c r="K290" s="129">
        <f t="shared" si="44"/>
        <v>0.015474539163323035</v>
      </c>
      <c r="L290" s="20"/>
      <c r="M290" s="20"/>
      <c r="N290" s="19"/>
      <c r="Q290" s="175"/>
    </row>
    <row r="291" spans="1:14" ht="11.25" customHeight="1">
      <c r="A291" s="16" t="s">
        <v>103</v>
      </c>
      <c r="B291" s="18">
        <v>5121905.211</v>
      </c>
      <c r="C291" s="18">
        <v>3413486.676</v>
      </c>
      <c r="D291" s="18">
        <v>3132680.603</v>
      </c>
      <c r="E291" s="19">
        <f t="shared" si="42"/>
        <v>-8.226370853424697</v>
      </c>
      <c r="F291" s="19"/>
      <c r="G291" s="18">
        <v>410658.753</v>
      </c>
      <c r="H291" s="18">
        <v>276400.593</v>
      </c>
      <c r="I291" s="18">
        <v>266189.438</v>
      </c>
      <c r="J291" s="19">
        <f t="shared" si="43"/>
        <v>-3.694331799063818</v>
      </c>
      <c r="K291" s="129">
        <f t="shared" si="44"/>
        <v>8.282080278579913</v>
      </c>
      <c r="L291" s="20"/>
      <c r="M291" s="20"/>
      <c r="N291" s="19"/>
    </row>
    <row r="292" spans="1:11" ht="11.25">
      <c r="A292" s="24" t="s">
        <v>380</v>
      </c>
      <c r="B292" s="25">
        <f>+B293+B294</f>
        <v>1043290</v>
      </c>
      <c r="C292" s="25">
        <f>+C293+C294</f>
        <v>604069</v>
      </c>
      <c r="D292" s="25">
        <f>+D293+D294</f>
        <v>721564</v>
      </c>
      <c r="E292" s="23">
        <f t="shared" si="42"/>
        <v>19.450592564756676</v>
      </c>
      <c r="F292" s="19"/>
      <c r="G292" s="25">
        <f>+G293+G294</f>
        <v>7039.092000000001</v>
      </c>
      <c r="H292" s="25">
        <f>+H293+H294</f>
        <v>4270.251</v>
      </c>
      <c r="I292" s="25">
        <f>+I293+I294</f>
        <v>1933.5079999999998</v>
      </c>
      <c r="J292" s="23">
        <f t="shared" si="43"/>
        <v>-54.72144377461653</v>
      </c>
      <c r="K292" s="19">
        <f t="shared" si="44"/>
        <v>0.060158166287861845</v>
      </c>
    </row>
    <row r="293" spans="1:14" ht="11.25" customHeight="1">
      <c r="A293" s="16" t="s">
        <v>102</v>
      </c>
      <c r="B293" s="18">
        <v>1040891</v>
      </c>
      <c r="C293" s="18">
        <v>602155</v>
      </c>
      <c r="D293" s="18">
        <v>702242</v>
      </c>
      <c r="E293" s="19">
        <f t="shared" si="42"/>
        <v>16.621467894478997</v>
      </c>
      <c r="F293" s="19"/>
      <c r="G293" s="18">
        <v>6246.907</v>
      </c>
      <c r="H293" s="18">
        <v>3703.716</v>
      </c>
      <c r="I293" s="18">
        <v>1274.86</v>
      </c>
      <c r="J293" s="19">
        <f t="shared" si="43"/>
        <v>-65.578894278071</v>
      </c>
      <c r="K293" s="129">
        <f t="shared" si="44"/>
        <v>0.03966533361834735</v>
      </c>
      <c r="L293" s="20"/>
      <c r="M293" s="20"/>
      <c r="N293" s="19"/>
    </row>
    <row r="294" spans="1:14" ht="11.25" customHeight="1">
      <c r="A294" s="16" t="s">
        <v>103</v>
      </c>
      <c r="B294" s="18">
        <v>2399</v>
      </c>
      <c r="C294" s="18">
        <v>1914</v>
      </c>
      <c r="D294" s="18">
        <v>19322</v>
      </c>
      <c r="E294" s="19">
        <f t="shared" si="42"/>
        <v>909.5088819226751</v>
      </c>
      <c r="F294" s="19"/>
      <c r="G294" s="18">
        <v>792.185</v>
      </c>
      <c r="H294" s="18">
        <v>566.535</v>
      </c>
      <c r="I294" s="18">
        <v>658.648</v>
      </c>
      <c r="J294" s="19">
        <f t="shared" si="43"/>
        <v>16.25901312363756</v>
      </c>
      <c r="K294" s="129">
        <f t="shared" si="44"/>
        <v>0.020492832669514495</v>
      </c>
      <c r="L294" s="20"/>
      <c r="M294" s="20"/>
      <c r="N294" s="19"/>
    </row>
    <row r="295" spans="1:14" ht="11.25" customHeight="1">
      <c r="A295" s="24" t="s">
        <v>80</v>
      </c>
      <c r="B295" s="25"/>
      <c r="C295" s="25"/>
      <c r="D295" s="25"/>
      <c r="E295" s="23"/>
      <c r="F295" s="23"/>
      <c r="G295" s="25">
        <v>3980.024</v>
      </c>
      <c r="H295" s="25">
        <v>2934.194</v>
      </c>
      <c r="I295" s="25">
        <v>3626.6959999999963</v>
      </c>
      <c r="J295" s="23">
        <f t="shared" si="43"/>
        <v>23.601097950578477</v>
      </c>
      <c r="K295" s="140">
        <f t="shared" si="44"/>
        <v>0.11283914058981043</v>
      </c>
      <c r="L295" s="20"/>
      <c r="M295" s="20"/>
      <c r="N295" s="19"/>
    </row>
    <row r="296" spans="1:14" ht="11.25" customHeight="1">
      <c r="A296" s="16"/>
      <c r="B296" s="18"/>
      <c r="C296" s="18"/>
      <c r="D296" s="18"/>
      <c r="E296" s="19"/>
      <c r="F296" s="19"/>
      <c r="G296" s="18"/>
      <c r="H296" s="18"/>
      <c r="I296" s="18"/>
      <c r="J296" s="19"/>
      <c r="K296" s="129"/>
      <c r="L296" s="20"/>
      <c r="M296" s="20"/>
      <c r="N296" s="19"/>
    </row>
    <row r="297" spans="1:17" ht="11.25" customHeight="1">
      <c r="A297" s="24" t="s">
        <v>326</v>
      </c>
      <c r="B297" s="25"/>
      <c r="C297" s="25"/>
      <c r="D297" s="25"/>
      <c r="E297" s="23"/>
      <c r="F297" s="23"/>
      <c r="G297" s="25">
        <f>+G299+G306+G311+G315+G316</f>
        <v>4688545.8270000005</v>
      </c>
      <c r="H297" s="25">
        <f>+H299+H306+H311+H315+H316</f>
        <v>3273140.6380000003</v>
      </c>
      <c r="I297" s="25">
        <f>+I299+I306+I311+I315+I316</f>
        <v>2941793.7849999997</v>
      </c>
      <c r="J297" s="23">
        <f>+I297/H297*100-100</f>
        <v>-10.12320855245818</v>
      </c>
      <c r="K297" s="140">
        <f t="shared" si="44"/>
        <v>91.52944787537909</v>
      </c>
      <c r="L297" s="20"/>
      <c r="M297" s="20"/>
      <c r="N297" s="19"/>
      <c r="Q297" s="258"/>
    </row>
    <row r="298" spans="1:14" ht="11.25" customHeight="1">
      <c r="A298" s="16"/>
      <c r="B298" s="18"/>
      <c r="C298" s="18"/>
      <c r="D298" s="18"/>
      <c r="E298" s="19"/>
      <c r="F298" s="19"/>
      <c r="G298" s="18"/>
      <c r="H298" s="18"/>
      <c r="I298" s="18"/>
      <c r="J298" s="19"/>
      <c r="K298" s="129"/>
      <c r="L298" s="20"/>
      <c r="M298" s="20"/>
      <c r="N298" s="19"/>
    </row>
    <row r="299" spans="1:21" ht="11.25">
      <c r="A299" s="24" t="s">
        <v>81</v>
      </c>
      <c r="B299" s="25">
        <f>+B300+B301+B302+B303</f>
        <v>4024910.244</v>
      </c>
      <c r="C299" s="25">
        <f>+C300+C301+C302+C303</f>
        <v>2743245.8710000003</v>
      </c>
      <c r="D299" s="25">
        <f>+D300+D301+D302+D303</f>
        <v>2915021.539</v>
      </c>
      <c r="E299" s="23">
        <f>+D299/C299*100-100</f>
        <v>6.26176712105584</v>
      </c>
      <c r="F299" s="19"/>
      <c r="G299" s="25">
        <f>SUM(G300:G304)</f>
        <v>2789928.9650000003</v>
      </c>
      <c r="H299" s="25">
        <f>SUM(H300:H304)</f>
        <v>2004306.8110000002</v>
      </c>
      <c r="I299" s="25">
        <f>SUM(I300:I304)</f>
        <v>1722979.858</v>
      </c>
      <c r="J299" s="23">
        <f>+I299/H299*100-100</f>
        <v>-14.03612218728324</v>
      </c>
      <c r="K299" s="23">
        <f t="shared" si="44"/>
        <v>53.607902738545995</v>
      </c>
      <c r="L299" s="20">
        <f>+H299/C299*1000</f>
        <v>730.6333100464548</v>
      </c>
      <c r="M299" s="20">
        <f>+I299/D299*1000</f>
        <v>591.0693402941611</v>
      </c>
      <c r="N299" s="19">
        <f>+M299/L299*100-100</f>
        <v>-19.101780309389397</v>
      </c>
      <c r="Q299" s="257"/>
      <c r="U299" s="20"/>
    </row>
    <row r="300" spans="1:19" ht="12.75">
      <c r="A300" s="16" t="s">
        <v>381</v>
      </c>
      <c r="B300" s="18">
        <v>361280.545</v>
      </c>
      <c r="C300" s="18">
        <v>266982.777</v>
      </c>
      <c r="D300" s="18">
        <v>255461.268</v>
      </c>
      <c r="E300" s="19">
        <f>+D300/C300*100-100</f>
        <v>-4.315450280899583</v>
      </c>
      <c r="F300" s="19"/>
      <c r="G300" s="18">
        <v>250935.793</v>
      </c>
      <c r="H300" s="18">
        <v>190734.74</v>
      </c>
      <c r="I300" s="18">
        <v>149606.843</v>
      </c>
      <c r="J300" s="19">
        <f>+I300/H300*100-100</f>
        <v>-21.562876799475532</v>
      </c>
      <c r="K300" s="19">
        <f t="shared" si="44"/>
        <v>4.654789811573595</v>
      </c>
      <c r="L300" s="20">
        <f>+H300/C300*1000</f>
        <v>714.4084054530603</v>
      </c>
      <c r="M300" s="20">
        <f>+I300/D300*1000</f>
        <v>585.6341517885207</v>
      </c>
      <c r="N300" s="19">
        <f>+M300/L300*100-100</f>
        <v>-18.025299350008922</v>
      </c>
      <c r="Q300" s="246"/>
      <c r="R300" s="246"/>
      <c r="S300" s="246"/>
    </row>
    <row r="301" spans="1:17" ht="11.25">
      <c r="A301" s="16" t="s">
        <v>382</v>
      </c>
      <c r="B301" s="18">
        <v>0</v>
      </c>
      <c r="C301" s="18">
        <v>0</v>
      </c>
      <c r="D301" s="18">
        <v>0</v>
      </c>
      <c r="E301" s="19"/>
      <c r="F301" s="19"/>
      <c r="G301" s="18">
        <v>0</v>
      </c>
      <c r="H301" s="18">
        <v>0</v>
      </c>
      <c r="I301" s="18">
        <v>0</v>
      </c>
      <c r="J301" s="19"/>
      <c r="K301" s="19">
        <f t="shared" si="44"/>
        <v>0</v>
      </c>
      <c r="L301" s="20"/>
      <c r="M301" s="20"/>
      <c r="N301" s="19"/>
      <c r="Q301" s="257"/>
    </row>
    <row r="302" spans="1:17" ht="11.25">
      <c r="A302" s="16" t="s">
        <v>383</v>
      </c>
      <c r="B302" s="18">
        <v>1799255.517</v>
      </c>
      <c r="C302" s="18">
        <v>1238752.415</v>
      </c>
      <c r="D302" s="18">
        <v>1301100.483</v>
      </c>
      <c r="E302" s="19">
        <f>+D302/C302*100-100</f>
        <v>5.033133921276757</v>
      </c>
      <c r="F302" s="19"/>
      <c r="G302" s="18">
        <v>1358992.986</v>
      </c>
      <c r="H302" s="18">
        <v>980602.829</v>
      </c>
      <c r="I302" s="18">
        <v>799274.299</v>
      </c>
      <c r="J302" s="19">
        <f>+I302/H302*100-100</f>
        <v>-18.49153649545508</v>
      </c>
      <c r="K302" s="19">
        <f t="shared" si="44"/>
        <v>24.86820648730505</v>
      </c>
      <c r="L302" s="20">
        <f>+H302/C302*1000</f>
        <v>791.6051804427764</v>
      </c>
      <c r="M302" s="20">
        <f>+I302/D302*1000</f>
        <v>614.3063579202437</v>
      </c>
      <c r="N302" s="19">
        <f>+M302/L302*100-100</f>
        <v>-22.397380272746872</v>
      </c>
      <c r="Q302" s="257"/>
    </row>
    <row r="303" spans="1:18" ht="11.25">
      <c r="A303" s="16" t="s">
        <v>384</v>
      </c>
      <c r="B303" s="18">
        <v>1864374.182</v>
      </c>
      <c r="C303" s="18">
        <v>1237510.679</v>
      </c>
      <c r="D303" s="18">
        <v>1358459.788</v>
      </c>
      <c r="E303" s="19">
        <f>+D303/C303*100-100</f>
        <v>9.773581032669213</v>
      </c>
      <c r="F303" s="19"/>
      <c r="G303" s="18">
        <v>1179995.53</v>
      </c>
      <c r="H303" s="18">
        <v>832969.242</v>
      </c>
      <c r="I303" s="18">
        <v>774098.416</v>
      </c>
      <c r="J303" s="19">
        <f>+I303/H303*100-100</f>
        <v>-7.0675870166164</v>
      </c>
      <c r="K303" s="19">
        <f t="shared" si="44"/>
        <v>24.08489710562276</v>
      </c>
      <c r="L303" s="20">
        <f>+H303/C303*1000</f>
        <v>673.1006496631614</v>
      </c>
      <c r="M303" s="20">
        <f>+I303/D303*1000</f>
        <v>569.835355332579</v>
      </c>
      <c r="N303" s="19">
        <f>+M303/L303*100-100</f>
        <v>-15.341731490269595</v>
      </c>
      <c r="Q303" s="257"/>
      <c r="R303" s="258"/>
    </row>
    <row r="304" spans="1:19" ht="11.25">
      <c r="A304" s="16" t="s">
        <v>0</v>
      </c>
      <c r="B304" s="18">
        <v>23.28</v>
      </c>
      <c r="C304" s="18">
        <v>0</v>
      </c>
      <c r="D304" s="18">
        <v>0.047</v>
      </c>
      <c r="E304" s="19"/>
      <c r="F304" s="19"/>
      <c r="G304" s="18">
        <v>4.656</v>
      </c>
      <c r="H304" s="18">
        <v>0</v>
      </c>
      <c r="I304" s="18">
        <v>0.3</v>
      </c>
      <c r="J304" s="19"/>
      <c r="K304" s="19">
        <f t="shared" si="44"/>
        <v>9.334044589605294E-06</v>
      </c>
      <c r="L304" s="20"/>
      <c r="M304" s="20"/>
      <c r="N304" s="19"/>
      <c r="Q304" s="257"/>
      <c r="S304" s="258"/>
    </row>
    <row r="305" spans="1:17" ht="11.25">
      <c r="A305" s="16"/>
      <c r="B305" s="18"/>
      <c r="C305" s="18"/>
      <c r="D305" s="18"/>
      <c r="E305" s="19"/>
      <c r="F305" s="19"/>
      <c r="G305" s="18"/>
      <c r="H305" s="18"/>
      <c r="I305" s="18"/>
      <c r="J305" s="19"/>
      <c r="K305" s="19"/>
      <c r="L305" s="20"/>
      <c r="M305" s="20"/>
      <c r="N305" s="19"/>
      <c r="Q305" s="257"/>
    </row>
    <row r="306" spans="1:19" ht="12.75">
      <c r="A306" s="24" t="s">
        <v>386</v>
      </c>
      <c r="B306" s="18"/>
      <c r="C306" s="18"/>
      <c r="D306" s="18"/>
      <c r="E306" s="19"/>
      <c r="F306" s="19"/>
      <c r="G306" s="25">
        <f>+G307+G308+G309</f>
        <v>678500.79</v>
      </c>
      <c r="H306" s="25">
        <f>+H307+H308+H309</f>
        <v>447751.856</v>
      </c>
      <c r="I306" s="25">
        <f>+I307+I308+I309</f>
        <v>471244.881</v>
      </c>
      <c r="J306" s="23">
        <f aca="true" t="shared" si="45" ref="J306:J316">+I306/H306*100-100</f>
        <v>5.246885006770356</v>
      </c>
      <c r="K306" s="23">
        <f t="shared" si="44"/>
        <v>14.66206910625747</v>
      </c>
      <c r="L306" s="20"/>
      <c r="M306" s="20"/>
      <c r="N306" s="19"/>
      <c r="Q306" s="246"/>
      <c r="R306" s="246"/>
      <c r="S306" s="246"/>
    </row>
    <row r="307" spans="1:17" ht="11.25">
      <c r="A307" s="16" t="s">
        <v>387</v>
      </c>
      <c r="B307" s="18">
        <v>5178352</v>
      </c>
      <c r="C307" s="18">
        <v>3079863</v>
      </c>
      <c r="D307" s="18">
        <v>3821144</v>
      </c>
      <c r="E307" s="19">
        <f>+D307/C307*100-100</f>
        <v>24.068635520476064</v>
      </c>
      <c r="F307" s="19"/>
      <c r="G307" s="18">
        <v>673625.707</v>
      </c>
      <c r="H307" s="18">
        <v>444732.995</v>
      </c>
      <c r="I307" s="18">
        <v>468210.898</v>
      </c>
      <c r="J307" s="19">
        <f t="shared" si="45"/>
        <v>5.279100778209639</v>
      </c>
      <c r="K307" s="19">
        <f t="shared" si="44"/>
        <v>14.567671330903787</v>
      </c>
      <c r="L307" s="20">
        <f>+H307/C307*1000</f>
        <v>144.40025254370082</v>
      </c>
      <c r="M307" s="20">
        <f>+I307/D307*1000</f>
        <v>122.53160257765737</v>
      </c>
      <c r="N307" s="19">
        <f>+M307/L307*100-100</f>
        <v>-15.144467949891705</v>
      </c>
      <c r="Q307" s="257"/>
    </row>
    <row r="308" spans="1:17" ht="11.25">
      <c r="A308" s="16" t="s">
        <v>388</v>
      </c>
      <c r="B308" s="18">
        <v>173082</v>
      </c>
      <c r="C308" s="18">
        <v>170880</v>
      </c>
      <c r="D308" s="18">
        <v>96507</v>
      </c>
      <c r="E308" s="19">
        <f>+D308/C308*100-100</f>
        <v>-43.52352528089888</v>
      </c>
      <c r="F308" s="19"/>
      <c r="G308" s="18">
        <v>3579.618</v>
      </c>
      <c r="H308" s="18">
        <v>2382.118</v>
      </c>
      <c r="I308" s="18">
        <v>2438.917</v>
      </c>
      <c r="J308" s="19">
        <f t="shared" si="45"/>
        <v>2.384390697690037</v>
      </c>
      <c r="K308" s="19">
        <f t="shared" si="44"/>
        <v>0.07588320009448792</v>
      </c>
      <c r="L308" s="20">
        <f>+H308/C308*1000</f>
        <v>13.940297284644194</v>
      </c>
      <c r="M308" s="20">
        <f>+I308/D308*1000</f>
        <v>25.271918099205237</v>
      </c>
      <c r="N308" s="19">
        <f>+M308/L308*100-100</f>
        <v>81.28679455812815</v>
      </c>
      <c r="Q308" s="257"/>
    </row>
    <row r="309" spans="1:17" ht="11.25">
      <c r="A309" s="16" t="s">
        <v>104</v>
      </c>
      <c r="B309" s="141"/>
      <c r="C309" s="141"/>
      <c r="D309" s="141"/>
      <c r="E309" s="19"/>
      <c r="F309" s="19"/>
      <c r="G309" s="18">
        <v>1295.465</v>
      </c>
      <c r="H309" s="18">
        <v>636.743</v>
      </c>
      <c r="I309" s="18">
        <v>595.066</v>
      </c>
      <c r="J309" s="19">
        <f t="shared" si="45"/>
        <v>-6.545340898918411</v>
      </c>
      <c r="K309" s="19">
        <f t="shared" si="44"/>
        <v>0.018514575259193547</v>
      </c>
      <c r="L309" s="20"/>
      <c r="M309" s="20"/>
      <c r="N309" s="19"/>
      <c r="Q309" s="257"/>
    </row>
    <row r="310" spans="1:20" ht="12.75">
      <c r="A310" s="16"/>
      <c r="B310" s="18"/>
      <c r="C310" s="18"/>
      <c r="D310" s="18"/>
      <c r="E310" s="19"/>
      <c r="F310" s="19"/>
      <c r="G310" s="18"/>
      <c r="H310" s="18"/>
      <c r="I310" s="18"/>
      <c r="J310" s="19"/>
      <c r="K310" s="19"/>
      <c r="L310" s="20"/>
      <c r="M310" s="20"/>
      <c r="N310" s="19"/>
      <c r="Q310" s="257"/>
      <c r="R310" s="246"/>
      <c r="S310" s="246"/>
      <c r="T310" s="30"/>
    </row>
    <row r="311" spans="1:17" ht="11.25">
      <c r="A311" s="24" t="s">
        <v>385</v>
      </c>
      <c r="B311" s="18"/>
      <c r="C311" s="18"/>
      <c r="D311" s="18"/>
      <c r="E311" s="19"/>
      <c r="F311" s="19"/>
      <c r="G311" s="25">
        <f>SUM(G312:G314)</f>
        <v>1078397.202</v>
      </c>
      <c r="H311" s="25">
        <f>SUM(H312:H314)</f>
        <v>727875.724</v>
      </c>
      <c r="I311" s="25">
        <f>SUM(I312:I314)</f>
        <v>670773.218</v>
      </c>
      <c r="J311" s="23">
        <f t="shared" si="45"/>
        <v>-7.845090050015187</v>
      </c>
      <c r="K311" s="23">
        <f t="shared" si="44"/>
        <v>20.870090421083443</v>
      </c>
      <c r="L311" s="20"/>
      <c r="M311" s="20"/>
      <c r="N311" s="19"/>
      <c r="Q311" s="257"/>
    </row>
    <row r="312" spans="1:20" ht="11.25">
      <c r="A312" s="16" t="s">
        <v>389</v>
      </c>
      <c r="B312" s="141"/>
      <c r="C312" s="141"/>
      <c r="D312" s="141"/>
      <c r="E312" s="19"/>
      <c r="F312" s="19"/>
      <c r="G312" s="18">
        <v>622247.009</v>
      </c>
      <c r="H312" s="18">
        <v>418990.324</v>
      </c>
      <c r="I312" s="18">
        <v>349882.997</v>
      </c>
      <c r="J312" s="19">
        <f t="shared" si="45"/>
        <v>-16.493776357470253</v>
      </c>
      <c r="K312" s="19">
        <f t="shared" si="44"/>
        <v>10.88607831714245</v>
      </c>
      <c r="L312" s="20"/>
      <c r="M312" s="20"/>
      <c r="N312" s="19"/>
      <c r="Q312" s="257"/>
      <c r="T312" s="20"/>
    </row>
    <row r="313" spans="1:17" ht="11.25">
      <c r="A313" s="16" t="s">
        <v>390</v>
      </c>
      <c r="B313" s="141"/>
      <c r="C313" s="141"/>
      <c r="D313" s="141"/>
      <c r="E313" s="19"/>
      <c r="F313" s="19"/>
      <c r="G313" s="18">
        <v>19870.479</v>
      </c>
      <c r="H313" s="18">
        <v>11815.608</v>
      </c>
      <c r="I313" s="18">
        <v>16651.287</v>
      </c>
      <c r="J313" s="19">
        <f t="shared" si="45"/>
        <v>40.92619694221406</v>
      </c>
      <c r="K313" s="19">
        <f t="shared" si="44"/>
        <v>0.5180795177743833</v>
      </c>
      <c r="L313" s="20"/>
      <c r="M313" s="20"/>
      <c r="N313" s="19"/>
      <c r="Q313" s="257"/>
    </row>
    <row r="314" spans="1:17" ht="11.25">
      <c r="A314" s="16" t="s">
        <v>105</v>
      </c>
      <c r="B314" s="141"/>
      <c r="C314" s="141"/>
      <c r="D314" s="141"/>
      <c r="E314" s="19"/>
      <c r="F314" s="19"/>
      <c r="G314" s="18">
        <v>436279.714</v>
      </c>
      <c r="H314" s="18">
        <v>297069.792</v>
      </c>
      <c r="I314" s="18">
        <v>304238.934</v>
      </c>
      <c r="J314" s="19">
        <f t="shared" si="45"/>
        <v>2.41328542755366</v>
      </c>
      <c r="K314" s="19">
        <f t="shared" si="44"/>
        <v>9.465932586166607</v>
      </c>
      <c r="L314" s="20"/>
      <c r="M314" s="20"/>
      <c r="N314" s="19"/>
      <c r="Q314" s="257"/>
    </row>
    <row r="315" spans="1:17" ht="11.25">
      <c r="A315" s="24" t="s">
        <v>11</v>
      </c>
      <c r="B315" s="25">
        <v>210750.892</v>
      </c>
      <c r="C315" s="25">
        <v>139380.491</v>
      </c>
      <c r="D315" s="25">
        <v>113774.704</v>
      </c>
      <c r="E315" s="23">
        <f>+D315/C315*100-100</f>
        <v>-18.37114133856798</v>
      </c>
      <c r="F315" s="19"/>
      <c r="G315" s="25">
        <v>141171.261</v>
      </c>
      <c r="H315" s="25">
        <v>92849.037</v>
      </c>
      <c r="I315" s="25">
        <v>76737.508</v>
      </c>
      <c r="J315" s="23">
        <f t="shared" si="45"/>
        <v>-17.35239214166539</v>
      </c>
      <c r="K315" s="19">
        <f t="shared" si="44"/>
        <v>2.3875710712239764</v>
      </c>
      <c r="L315" s="20">
        <f>+H315/C315*1000</f>
        <v>666.1551866681256</v>
      </c>
      <c r="M315" s="20">
        <f>+I315/D315*1000</f>
        <v>674.4689751071556</v>
      </c>
      <c r="N315" s="19">
        <f>+M315/L315*100-100</f>
        <v>1.248025776187788</v>
      </c>
      <c r="Q315" s="257"/>
    </row>
    <row r="316" spans="1:17" ht="12.75">
      <c r="A316" s="24" t="s">
        <v>80</v>
      </c>
      <c r="B316" s="25"/>
      <c r="C316" s="25"/>
      <c r="D316" s="25"/>
      <c r="E316" s="23"/>
      <c r="F316" s="23"/>
      <c r="G316" s="25">
        <v>547.609</v>
      </c>
      <c r="H316" s="25">
        <v>357.21</v>
      </c>
      <c r="I316" s="25">
        <v>58.32</v>
      </c>
      <c r="J316" s="23">
        <f t="shared" si="45"/>
        <v>-83.6734693877551</v>
      </c>
      <c r="K316" s="19">
        <f t="shared" si="44"/>
        <v>0.0018145382682192694</v>
      </c>
      <c r="L316" s="20"/>
      <c r="M316" s="20"/>
      <c r="N316" s="19"/>
      <c r="Q316" s="246"/>
    </row>
    <row r="317" spans="1:17" ht="11.25">
      <c r="A317" s="122"/>
      <c r="B317" s="128"/>
      <c r="C317" s="128"/>
      <c r="D317" s="128"/>
      <c r="E317" s="128"/>
      <c r="F317" s="128"/>
      <c r="G317" s="128"/>
      <c r="H317" s="128"/>
      <c r="I317" s="128"/>
      <c r="J317" s="122"/>
      <c r="K317" s="122"/>
      <c r="Q317" s="257"/>
    </row>
    <row r="318" spans="1:17" ht="11.25">
      <c r="A318" s="16" t="s">
        <v>375</v>
      </c>
      <c r="B318" s="16"/>
      <c r="C318" s="16"/>
      <c r="D318" s="16"/>
      <c r="E318" s="16"/>
      <c r="F318" s="16"/>
      <c r="G318" s="16"/>
      <c r="H318" s="16"/>
      <c r="I318" s="16"/>
      <c r="J318" s="16"/>
      <c r="K318" s="16"/>
      <c r="Q318" s="257"/>
    </row>
    <row r="319" spans="1:17" ht="11.25">
      <c r="A319" s="16"/>
      <c r="B319" s="16"/>
      <c r="C319" s="16"/>
      <c r="D319" s="16"/>
      <c r="E319" s="16"/>
      <c r="F319" s="16"/>
      <c r="G319" s="16"/>
      <c r="H319" s="16"/>
      <c r="I319" s="16"/>
      <c r="J319" s="16"/>
      <c r="K319" s="16"/>
      <c r="Q319" s="257"/>
    </row>
    <row r="320" spans="1:17" ht="19.5" customHeight="1">
      <c r="A320" s="322" t="s">
        <v>258</v>
      </c>
      <c r="B320" s="322"/>
      <c r="C320" s="322"/>
      <c r="D320" s="322"/>
      <c r="E320" s="322"/>
      <c r="F320" s="322"/>
      <c r="G320" s="322"/>
      <c r="H320" s="322"/>
      <c r="I320" s="322"/>
      <c r="J320" s="322"/>
      <c r="K320" s="119"/>
      <c r="Q320" s="257"/>
    </row>
    <row r="321" spans="1:19" ht="19.5" customHeight="1">
      <c r="A321" s="323" t="s">
        <v>363</v>
      </c>
      <c r="B321" s="323"/>
      <c r="C321" s="323"/>
      <c r="D321" s="323"/>
      <c r="E321" s="323"/>
      <c r="F321" s="323"/>
      <c r="G321" s="323"/>
      <c r="H321" s="323"/>
      <c r="I321" s="323"/>
      <c r="J321" s="323"/>
      <c r="K321" s="120"/>
      <c r="Q321" s="257"/>
      <c r="R321" s="258"/>
      <c r="S321" s="258"/>
    </row>
    <row r="322" spans="1:20" s="27" customFormat="1" ht="12.75">
      <c r="A322" s="24"/>
      <c r="B322" s="324" t="s">
        <v>118</v>
      </c>
      <c r="C322" s="324"/>
      <c r="D322" s="324"/>
      <c r="E322" s="324"/>
      <c r="F322" s="187"/>
      <c r="G322" s="324" t="s">
        <v>119</v>
      </c>
      <c r="H322" s="324"/>
      <c r="I322" s="324"/>
      <c r="J322" s="324"/>
      <c r="K322" s="187"/>
      <c r="L322" s="326"/>
      <c r="M322" s="326"/>
      <c r="N322" s="326"/>
      <c r="O322" s="137"/>
      <c r="P322" s="137"/>
      <c r="Q322" s="247"/>
      <c r="R322" s="247"/>
      <c r="S322" s="247"/>
      <c r="T322" s="137"/>
    </row>
    <row r="323" spans="1:19" s="27" customFormat="1" ht="12.75">
      <c r="A323" s="24" t="s">
        <v>330</v>
      </c>
      <c r="B323" s="188">
        <f>+B282</f>
        <v>2011</v>
      </c>
      <c r="C323" s="325" t="str">
        <f>+C282</f>
        <v>enero - agosto</v>
      </c>
      <c r="D323" s="325"/>
      <c r="E323" s="325"/>
      <c r="F323" s="187"/>
      <c r="G323" s="188">
        <f>+B323</f>
        <v>2011</v>
      </c>
      <c r="H323" s="325" t="str">
        <f>+C323</f>
        <v>enero - agosto</v>
      </c>
      <c r="I323" s="325"/>
      <c r="J323" s="325"/>
      <c r="K323" s="189" t="s">
        <v>223</v>
      </c>
      <c r="L323" s="327"/>
      <c r="M323" s="327"/>
      <c r="N323" s="327"/>
      <c r="O323" s="137"/>
      <c r="P323" s="137"/>
      <c r="Q323" s="247"/>
      <c r="R323" s="253"/>
      <c r="S323" s="253"/>
    </row>
    <row r="324" spans="1:19" s="27" customFormat="1" ht="12.75">
      <c r="A324" s="190"/>
      <c r="B324" s="190"/>
      <c r="C324" s="191">
        <f>+C283</f>
        <v>2011</v>
      </c>
      <c r="D324" s="191">
        <f>+D283</f>
        <v>2012</v>
      </c>
      <c r="E324" s="192" t="str">
        <f>+E283</f>
        <v>Var % 12/11</v>
      </c>
      <c r="F324" s="193"/>
      <c r="G324" s="190"/>
      <c r="H324" s="191">
        <f>+C324</f>
        <v>2011</v>
      </c>
      <c r="I324" s="191">
        <f>+D324</f>
        <v>2012</v>
      </c>
      <c r="J324" s="192" t="str">
        <f>+E324</f>
        <v>Var % 12/11</v>
      </c>
      <c r="K324" s="193">
        <v>2008</v>
      </c>
      <c r="L324" s="194"/>
      <c r="M324" s="194"/>
      <c r="N324" s="193"/>
      <c r="Q324" s="247"/>
      <c r="R324" s="253"/>
      <c r="S324" s="253"/>
    </row>
    <row r="325" spans="1:19" s="126" customFormat="1" ht="12.75">
      <c r="A325" s="124" t="s">
        <v>328</v>
      </c>
      <c r="B325" s="124"/>
      <c r="C325" s="124"/>
      <c r="D325" s="124"/>
      <c r="E325" s="124"/>
      <c r="F325" s="124"/>
      <c r="G325" s="124">
        <f>+G334+G327+G340+G345</f>
        <v>826511.7450000001</v>
      </c>
      <c r="H325" s="124">
        <f>+H334+H327+H340+H345</f>
        <v>515787.29800000007</v>
      </c>
      <c r="I325" s="124">
        <f>+I334+I327+I340+I345</f>
        <v>662496.3869999999</v>
      </c>
      <c r="J325" s="125">
        <f>+I325/H325*100-100</f>
        <v>28.443718868005107</v>
      </c>
      <c r="K325" s="124"/>
      <c r="Q325" s="246"/>
      <c r="R325" s="256"/>
      <c r="S325" s="256"/>
    </row>
    <row r="326" spans="1:17" ht="12.75">
      <c r="A326" s="121"/>
      <c r="B326" s="126"/>
      <c r="C326" s="126"/>
      <c r="E326" s="126"/>
      <c r="F326" s="126"/>
      <c r="G326" s="126"/>
      <c r="I326" s="145"/>
      <c r="J326" s="126"/>
      <c r="L326" s="21"/>
      <c r="M326" s="21"/>
      <c r="N326" s="21"/>
      <c r="Q326" s="247"/>
    </row>
    <row r="327" spans="1:17" ht="12.75">
      <c r="A327" s="137" t="s">
        <v>229</v>
      </c>
      <c r="B327" s="28">
        <f>SUM(B328:B332)</f>
        <v>1529784.827</v>
      </c>
      <c r="C327" s="28">
        <f>SUM(C328:C332)</f>
        <v>1006942.839</v>
      </c>
      <c r="D327" s="28">
        <f>SUM(D328:D332)</f>
        <v>1177643.839</v>
      </c>
      <c r="E327" s="23">
        <f>+D327/C327*100-100</f>
        <v>16.952402200856184</v>
      </c>
      <c r="F327" s="28"/>
      <c r="G327" s="28">
        <f>SUM(G328:G332)</f>
        <v>742259.9110000001</v>
      </c>
      <c r="H327" s="28">
        <f>SUM(H328:H332)</f>
        <v>463597.862</v>
      </c>
      <c r="I327" s="28">
        <f>SUM(I328:I332)</f>
        <v>603755.321</v>
      </c>
      <c r="J327" s="23">
        <f>+I327/H327*100-100</f>
        <v>30.23255077047787</v>
      </c>
      <c r="K327" s="26">
        <f>+I327/$I$405*100</f>
        <v>168.6078439302585</v>
      </c>
      <c r="L327" s="20">
        <f aca="true" t="shared" si="46" ref="L327:M332">+H327/C327*1000</f>
        <v>460.4013694167599</v>
      </c>
      <c r="M327" s="20">
        <f t="shared" si="46"/>
        <v>512.6807452350625</v>
      </c>
      <c r="N327" s="19">
        <f>+M327/L327*100-100</f>
        <v>11.3551738311575</v>
      </c>
      <c r="Q327" s="246"/>
    </row>
    <row r="328" spans="1:17" ht="12.75">
      <c r="A328" s="121" t="s">
        <v>230</v>
      </c>
      <c r="B328" s="126">
        <v>0</v>
      </c>
      <c r="C328" s="126">
        <v>0</v>
      </c>
      <c r="D328" s="126">
        <v>0.354</v>
      </c>
      <c r="E328" s="19"/>
      <c r="F328" s="126"/>
      <c r="G328" s="126">
        <v>0</v>
      </c>
      <c r="H328" s="126">
        <v>0</v>
      </c>
      <c r="I328" s="126">
        <v>1.025</v>
      </c>
      <c r="J328" s="19"/>
      <c r="K328" s="22"/>
      <c r="L328" s="20"/>
      <c r="M328" s="20"/>
      <c r="N328" s="19"/>
      <c r="Q328" s="249"/>
    </row>
    <row r="329" spans="1:19" ht="12.75">
      <c r="A329" s="121" t="s">
        <v>231</v>
      </c>
      <c r="B329" s="146">
        <v>48.005</v>
      </c>
      <c r="C329" s="146">
        <v>48</v>
      </c>
      <c r="D329" s="146">
        <v>0.004</v>
      </c>
      <c r="E329" s="19">
        <f>+D329/C329*100-100</f>
        <v>-99.99166666666666</v>
      </c>
      <c r="F329" s="146"/>
      <c r="G329" s="146">
        <v>53.18</v>
      </c>
      <c r="H329" s="146">
        <v>53.15</v>
      </c>
      <c r="I329" s="146">
        <v>0.022</v>
      </c>
      <c r="J329" s="19">
        <f>+I329/H329*100-100</f>
        <v>-99.95860771401694</v>
      </c>
      <c r="K329" s="22">
        <f>+I329/$I$405*100</f>
        <v>6.143834161696253E-06</v>
      </c>
      <c r="L329" s="20">
        <f t="shared" si="46"/>
        <v>1107.2916666666665</v>
      </c>
      <c r="M329" s="20">
        <f t="shared" si="46"/>
        <v>5500</v>
      </c>
      <c r="N329" s="19">
        <f>+M329/L329*100-100</f>
        <v>396.7074317968016</v>
      </c>
      <c r="Q329" s="246"/>
      <c r="R329" s="21"/>
      <c r="S329" s="21"/>
    </row>
    <row r="330" spans="1:19" ht="11.25">
      <c r="A330" s="121" t="s">
        <v>232</v>
      </c>
      <c r="B330" s="146">
        <v>257155.046</v>
      </c>
      <c r="C330" s="146">
        <v>122245.736</v>
      </c>
      <c r="D330" s="146">
        <v>165885.54</v>
      </c>
      <c r="E330" s="19">
        <f>+D330/C330*100-100</f>
        <v>35.698426323843336</v>
      </c>
      <c r="F330" s="146"/>
      <c r="G330" s="146">
        <v>118785.175</v>
      </c>
      <c r="H330" s="146">
        <v>55196.922</v>
      </c>
      <c r="I330" s="146">
        <v>81622.966</v>
      </c>
      <c r="J330" s="19">
        <f>+I330/H330*100-100</f>
        <v>47.87593771986053</v>
      </c>
      <c r="K330" s="22">
        <f>+I330/$I$405*100</f>
        <v>22.79445304044417</v>
      </c>
      <c r="L330" s="20">
        <f t="shared" si="46"/>
        <v>451.5243132897494</v>
      </c>
      <c r="M330" s="20">
        <f t="shared" si="46"/>
        <v>492.0438876106983</v>
      </c>
      <c r="N330" s="19">
        <f>+M330/L330*100-100</f>
        <v>8.97395181794937</v>
      </c>
      <c r="Q330" s="258"/>
      <c r="R330" s="21"/>
      <c r="S330" s="21"/>
    </row>
    <row r="331" spans="1:19" ht="11.25">
      <c r="A331" s="121" t="s">
        <v>233</v>
      </c>
      <c r="B331" s="146">
        <v>25.5</v>
      </c>
      <c r="C331" s="146">
        <v>25</v>
      </c>
      <c r="D331" s="146">
        <v>0</v>
      </c>
      <c r="E331" s="19">
        <f>+D331/C331*100-100</f>
        <v>-100</v>
      </c>
      <c r="F331" s="146"/>
      <c r="G331" s="146">
        <v>33.283</v>
      </c>
      <c r="H331" s="146">
        <v>31.938</v>
      </c>
      <c r="I331" s="146">
        <v>0</v>
      </c>
      <c r="J331" s="19">
        <f>+I331/H331*100-100</f>
        <v>-100</v>
      </c>
      <c r="K331" s="22">
        <f>+I331/$I$405*100</f>
        <v>0</v>
      </c>
      <c r="L331" s="20">
        <f t="shared" si="46"/>
        <v>1277.52</v>
      </c>
      <c r="M331" s="20" t="e">
        <f t="shared" si="46"/>
        <v>#DIV/0!</v>
      </c>
      <c r="N331" s="19" t="e">
        <f>+M331/L331*100-100</f>
        <v>#DIV/0!</v>
      </c>
      <c r="R331" s="21"/>
      <c r="S331" s="21"/>
    </row>
    <row r="332" spans="1:19" ht="11.25">
      <c r="A332" s="121" t="s">
        <v>235</v>
      </c>
      <c r="B332" s="146">
        <v>1272556.276</v>
      </c>
      <c r="C332" s="146">
        <v>884624.103</v>
      </c>
      <c r="D332" s="146">
        <v>1011757.941</v>
      </c>
      <c r="E332" s="19">
        <f>+D332/C332*100-100</f>
        <v>14.371509612823658</v>
      </c>
      <c r="F332" s="146"/>
      <c r="G332" s="146">
        <v>623388.273</v>
      </c>
      <c r="H332" s="146">
        <v>408315.852</v>
      </c>
      <c r="I332" s="146">
        <v>522131.308</v>
      </c>
      <c r="J332" s="19">
        <f>+I332/H332*100-100</f>
        <v>27.874366239398412</v>
      </c>
      <c r="K332" s="22">
        <f>+I332/$I$405*100</f>
        <v>145.81309849916127</v>
      </c>
      <c r="L332" s="20">
        <f t="shared" si="46"/>
        <v>461.56989235912783</v>
      </c>
      <c r="M332" s="20">
        <f t="shared" si="46"/>
        <v>516.0634642352661</v>
      </c>
      <c r="N332" s="19">
        <f>+M332/L332*100-100</f>
        <v>11.806136573946887</v>
      </c>
      <c r="R332" s="21"/>
      <c r="S332" s="21"/>
    </row>
    <row r="333" spans="1:19" ht="11.25">
      <c r="A333" s="121"/>
      <c r="B333" s="126"/>
      <c r="C333" s="126"/>
      <c r="D333" s="126"/>
      <c r="E333" s="19"/>
      <c r="F333" s="126"/>
      <c r="G333" s="126"/>
      <c r="H333" s="126"/>
      <c r="I333" s="147"/>
      <c r="J333" s="19"/>
      <c r="L333" s="20"/>
      <c r="M333" s="20"/>
      <c r="N333" s="19"/>
      <c r="R333" s="21"/>
      <c r="S333" s="21"/>
    </row>
    <row r="334" spans="1:19" ht="11.25">
      <c r="A334" s="137" t="s">
        <v>473</v>
      </c>
      <c r="B334" s="28">
        <f>SUM(B335:B338)</f>
        <v>18146.757</v>
      </c>
      <c r="C334" s="28">
        <f>SUM(C335:C338)</f>
        <v>11219.051000000001</v>
      </c>
      <c r="D334" s="28">
        <f>SUM(D335:D338)</f>
        <v>12068.07</v>
      </c>
      <c r="E334" s="23">
        <f>+D334/C334*100-100</f>
        <v>7.567654340817228</v>
      </c>
      <c r="F334" s="28"/>
      <c r="G334" s="28">
        <f>SUM(G335:G338)</f>
        <v>78043.78700000001</v>
      </c>
      <c r="H334" s="28">
        <f>SUM(H335:H338)</f>
        <v>48560.645</v>
      </c>
      <c r="I334" s="28">
        <f>SUM(I335:I338)</f>
        <v>53512.879</v>
      </c>
      <c r="J334" s="23">
        <f>+I334/H334*100-100</f>
        <v>10.198039997203495</v>
      </c>
      <c r="K334" s="26">
        <f>+I334/$I$413*100</f>
        <v>27.145751792346278</v>
      </c>
      <c r="L334" s="21"/>
      <c r="M334" s="21"/>
      <c r="N334" s="21"/>
      <c r="R334" s="21"/>
      <c r="S334" s="21"/>
    </row>
    <row r="335" spans="1:19" ht="11.25">
      <c r="A335" s="121" t="s">
        <v>225</v>
      </c>
      <c r="B335" s="20">
        <v>206.271</v>
      </c>
      <c r="C335" s="146">
        <v>168.79</v>
      </c>
      <c r="D335" s="146">
        <v>218.073</v>
      </c>
      <c r="E335" s="19">
        <f>+D335/C335*100-100</f>
        <v>29.19781977605308</v>
      </c>
      <c r="F335" s="20"/>
      <c r="G335" s="146">
        <v>2572.22</v>
      </c>
      <c r="H335" s="146">
        <v>1926.462</v>
      </c>
      <c r="I335" s="146">
        <v>2785.845</v>
      </c>
      <c r="J335" s="19">
        <f>+I335/H335*100-100</f>
        <v>44.609392762483736</v>
      </c>
      <c r="K335" s="22">
        <f>+I335/$I$413*100</f>
        <v>1.4131898398131209</v>
      </c>
      <c r="L335" s="20">
        <f aca="true" t="shared" si="47" ref="L335:M338">+H335/C335*1000</f>
        <v>11413.365720718053</v>
      </c>
      <c r="M335" s="20">
        <f t="shared" si="47"/>
        <v>12774.827695313035</v>
      </c>
      <c r="N335" s="19">
        <f>+M335/L335*100-100</f>
        <v>11.928663357589556</v>
      </c>
      <c r="R335" s="21"/>
      <c r="S335" s="21"/>
    </row>
    <row r="336" spans="1:19" ht="11.25">
      <c r="A336" s="121" t="s">
        <v>226</v>
      </c>
      <c r="B336" s="20">
        <v>15514.873</v>
      </c>
      <c r="C336" s="146">
        <v>9635.106</v>
      </c>
      <c r="D336" s="146">
        <v>9457.806</v>
      </c>
      <c r="E336" s="19">
        <f>+D336/C336*100-100</f>
        <v>-1.8401458167663094</v>
      </c>
      <c r="F336" s="146"/>
      <c r="G336" s="146">
        <v>53853.359</v>
      </c>
      <c r="H336" s="146">
        <v>34052.462</v>
      </c>
      <c r="I336" s="146">
        <v>33093.699</v>
      </c>
      <c r="J336" s="19">
        <f>+I336/H336*100-100</f>
        <v>-2.815546787777052</v>
      </c>
      <c r="K336" s="22">
        <f>+I336/$I$413*100</f>
        <v>16.78760993114608</v>
      </c>
      <c r="L336" s="20">
        <f t="shared" si="47"/>
        <v>3534.2073039985235</v>
      </c>
      <c r="M336" s="20">
        <f t="shared" si="47"/>
        <v>3499.0883720812203</v>
      </c>
      <c r="N336" s="19">
        <f>+M336/L336*100-100</f>
        <v>-0.9936862469151322</v>
      </c>
      <c r="R336" s="21"/>
      <c r="S336" s="21"/>
    </row>
    <row r="337" spans="1:19" ht="11.25">
      <c r="A337" s="121" t="s">
        <v>227</v>
      </c>
      <c r="B337" s="20">
        <v>1078.248</v>
      </c>
      <c r="C337" s="146">
        <v>635.558</v>
      </c>
      <c r="D337" s="146">
        <v>1416.318</v>
      </c>
      <c r="E337" s="19">
        <f>+D337/C337*100-100</f>
        <v>122.84638066077366</v>
      </c>
      <c r="F337" s="146"/>
      <c r="G337" s="146">
        <v>16963.964</v>
      </c>
      <c r="H337" s="146">
        <v>9746.483</v>
      </c>
      <c r="I337" s="146">
        <v>14578.077</v>
      </c>
      <c r="J337" s="19">
        <f>+I337/H337*100-100</f>
        <v>49.57269201618675</v>
      </c>
      <c r="K337" s="22">
        <f>+I337/$I$413*100</f>
        <v>7.395095671300213</v>
      </c>
      <c r="L337" s="20">
        <f t="shared" si="47"/>
        <v>15335.316367664322</v>
      </c>
      <c r="M337" s="20">
        <f t="shared" si="47"/>
        <v>10292.940568431666</v>
      </c>
      <c r="N337" s="19">
        <f>+M337/L337*100-100</f>
        <v>-32.88080714047014</v>
      </c>
      <c r="R337" s="21"/>
      <c r="S337" s="21"/>
    </row>
    <row r="338" spans="1:19" ht="11.25">
      <c r="A338" s="121" t="s">
        <v>228</v>
      </c>
      <c r="B338" s="146">
        <v>1347.365</v>
      </c>
      <c r="C338" s="146">
        <v>779.597</v>
      </c>
      <c r="D338" s="146">
        <v>975.873</v>
      </c>
      <c r="E338" s="19">
        <f>+D338/C338*100-100</f>
        <v>25.176597652376813</v>
      </c>
      <c r="F338" s="146"/>
      <c r="G338" s="146">
        <v>4654.244</v>
      </c>
      <c r="H338" s="146">
        <v>2835.238</v>
      </c>
      <c r="I338" s="146">
        <v>3055.258</v>
      </c>
      <c r="J338" s="19">
        <f>+I338/H338*100-100</f>
        <v>7.76019508767871</v>
      </c>
      <c r="K338" s="22">
        <f>+I338/$I$413*100</f>
        <v>1.5498563500868698</v>
      </c>
      <c r="L338" s="20">
        <f t="shared" si="47"/>
        <v>3636.799525908899</v>
      </c>
      <c r="M338" s="20">
        <f t="shared" si="47"/>
        <v>3130.7946833245715</v>
      </c>
      <c r="N338" s="19">
        <f>+M338/L338*100-100</f>
        <v>-13.913465369193474</v>
      </c>
      <c r="R338" s="21"/>
      <c r="S338" s="21"/>
    </row>
    <row r="339" spans="1:19" ht="11.25">
      <c r="A339" s="121"/>
      <c r="B339" s="146"/>
      <c r="C339" s="146"/>
      <c r="D339" s="146"/>
      <c r="E339" s="19"/>
      <c r="F339" s="146"/>
      <c r="G339" s="146"/>
      <c r="H339" s="146"/>
      <c r="I339" s="146"/>
      <c r="J339" s="19"/>
      <c r="K339" s="22"/>
      <c r="L339" s="20"/>
      <c r="M339" s="20"/>
      <c r="N339" s="19"/>
      <c r="R339" s="21"/>
      <c r="S339" s="21"/>
    </row>
    <row r="340" spans="1:19" ht="11.25">
      <c r="A340" s="137" t="s">
        <v>236</v>
      </c>
      <c r="B340" s="28">
        <f>SUM(B341:B343)</f>
        <v>642.014</v>
      </c>
      <c r="C340" s="28">
        <f>SUM(C341:C343)</f>
        <v>446.057</v>
      </c>
      <c r="D340" s="28">
        <f>SUM(D341:D343)</f>
        <v>872.136</v>
      </c>
      <c r="E340" s="23">
        <f>+D340/C340*100-100</f>
        <v>95.52120020535492</v>
      </c>
      <c r="F340" s="28"/>
      <c r="G340" s="28">
        <f>SUM(G341:G343)</f>
        <v>4528.854</v>
      </c>
      <c r="H340" s="28">
        <f>SUM(H341:H343)</f>
        <v>2598.955</v>
      </c>
      <c r="I340" s="28">
        <f>SUM(I341:I343)</f>
        <v>3922.7929999999997</v>
      </c>
      <c r="J340" s="23">
        <f>+I340/H340*100-100</f>
        <v>50.93731903784405</v>
      </c>
      <c r="K340" s="26">
        <f>+I340/$I$419*100</f>
        <v>5.883982854522149</v>
      </c>
      <c r="L340" s="20">
        <f aca="true" t="shared" si="48" ref="L340:M343">+H340/C340*1000</f>
        <v>5826.5087197376115</v>
      </c>
      <c r="M340" s="20">
        <f t="shared" si="48"/>
        <v>4497.9143161158345</v>
      </c>
      <c r="N340" s="19">
        <f>+M340/L340*100-100</f>
        <v>-22.802581572067197</v>
      </c>
      <c r="R340" s="21"/>
      <c r="S340" s="21"/>
    </row>
    <row r="341" spans="1:19" ht="11.25">
      <c r="A341" s="121" t="s">
        <v>237</v>
      </c>
      <c r="B341" s="146">
        <v>141.363</v>
      </c>
      <c r="C341" s="146">
        <v>109.327</v>
      </c>
      <c r="D341" s="146">
        <v>124.37</v>
      </c>
      <c r="E341" s="19">
        <f>+D341/C341*100-100</f>
        <v>13.759638515645719</v>
      </c>
      <c r="F341" s="146"/>
      <c r="G341" s="146">
        <v>1688.624</v>
      </c>
      <c r="H341" s="146">
        <v>1314.228</v>
      </c>
      <c r="I341" s="146">
        <v>1635.059</v>
      </c>
      <c r="J341" s="19">
        <f>+I341/H341*100-100</f>
        <v>24.412126358592275</v>
      </c>
      <c r="K341" s="22">
        <f>+I341/$I$419*100</f>
        <v>2.4525023681168316</v>
      </c>
      <c r="L341" s="20">
        <f t="shared" si="48"/>
        <v>12021.074391504386</v>
      </c>
      <c r="M341" s="20">
        <f t="shared" si="48"/>
        <v>13146.731526895552</v>
      </c>
      <c r="N341" s="19">
        <f>+M341/L341*100-100</f>
        <v>9.364031023605506</v>
      </c>
      <c r="R341" s="21"/>
      <c r="S341" s="21"/>
    </row>
    <row r="342" spans="1:19" ht="11.25">
      <c r="A342" s="121" t="s">
        <v>238</v>
      </c>
      <c r="B342" s="146">
        <v>3.663</v>
      </c>
      <c r="C342" s="146">
        <v>0.48</v>
      </c>
      <c r="D342" s="146">
        <v>0.368</v>
      </c>
      <c r="E342" s="19">
        <f>+D342/C342*100-100</f>
        <v>-23.33333333333333</v>
      </c>
      <c r="F342" s="146"/>
      <c r="G342" s="146">
        <v>896.471</v>
      </c>
      <c r="H342" s="146">
        <v>47.692</v>
      </c>
      <c r="I342" s="146">
        <v>250.558</v>
      </c>
      <c r="J342" s="19">
        <f>+I342/H342*100-100</f>
        <v>425.3669378512119</v>
      </c>
      <c r="K342" s="22">
        <f>+I342/$I$419*100</f>
        <v>0.3758238010681065</v>
      </c>
      <c r="L342" s="20">
        <f t="shared" si="48"/>
        <v>99358.33333333333</v>
      </c>
      <c r="M342" s="20">
        <f t="shared" si="48"/>
        <v>680864.1304347826</v>
      </c>
      <c r="N342" s="19">
        <f>+M342/L342*100-100</f>
        <v>585.2612232841894</v>
      </c>
      <c r="R342" s="21"/>
      <c r="S342" s="21"/>
    </row>
    <row r="343" spans="1:19" ht="11.25">
      <c r="A343" s="121" t="s">
        <v>239</v>
      </c>
      <c r="B343" s="146">
        <v>496.988</v>
      </c>
      <c r="C343" s="146">
        <v>336.25</v>
      </c>
      <c r="D343" s="146">
        <v>747.398</v>
      </c>
      <c r="E343" s="19">
        <f>+D343/C343*100-100</f>
        <v>122.27449814126396</v>
      </c>
      <c r="F343" s="146"/>
      <c r="G343" s="146">
        <v>1943.759</v>
      </c>
      <c r="H343" s="146">
        <v>1237.035</v>
      </c>
      <c r="I343" s="146">
        <v>2037.176</v>
      </c>
      <c r="J343" s="19">
        <f>+I343/H343*100-100</f>
        <v>64.68216339877205</v>
      </c>
      <c r="K343" s="22">
        <f>+I343/$I$419*100</f>
        <v>3.055656685337211</v>
      </c>
      <c r="L343" s="20">
        <f t="shared" si="48"/>
        <v>3678.914498141264</v>
      </c>
      <c r="M343" s="20">
        <f t="shared" si="48"/>
        <v>2725.690997299966</v>
      </c>
      <c r="N343" s="19">
        <f>+M343/L343*100-100</f>
        <v>-25.910455416207824</v>
      </c>
      <c r="R343" s="21"/>
      <c r="S343" s="21"/>
    </row>
    <row r="344" spans="1:19" ht="11.25">
      <c r="A344" s="121"/>
      <c r="B344" s="126"/>
      <c r="C344" s="126"/>
      <c r="D344" s="126"/>
      <c r="E344" s="147"/>
      <c r="F344" s="126"/>
      <c r="G344" s="126"/>
      <c r="H344" s="126"/>
      <c r="I344" s="146"/>
      <c r="J344" s="147"/>
      <c r="L344" s="20"/>
      <c r="M344" s="20"/>
      <c r="N344" s="19"/>
      <c r="R344" s="21"/>
      <c r="S344" s="21"/>
    </row>
    <row r="345" spans="1:14" ht="11.25">
      <c r="A345" s="137" t="s">
        <v>239</v>
      </c>
      <c r="B345" s="28"/>
      <c r="C345" s="28"/>
      <c r="D345" s="28"/>
      <c r="E345" s="147"/>
      <c r="F345" s="28"/>
      <c r="G345" s="28">
        <f>SUM(G346:G347)</f>
        <v>1679.193</v>
      </c>
      <c r="H345" s="28">
        <f>SUM(H346:H347)</f>
        <v>1029.836</v>
      </c>
      <c r="I345" s="28">
        <f>SUM(I346:I347)</f>
        <v>1305.394</v>
      </c>
      <c r="J345" s="23">
        <f>+I345/H345*100-100</f>
        <v>26.757464295285843</v>
      </c>
      <c r="K345" s="26">
        <f>+I345/$I$424*100</f>
        <v>4.634768843658203</v>
      </c>
      <c r="L345" s="20"/>
      <c r="M345" s="20"/>
      <c r="N345" s="19"/>
    </row>
    <row r="346" spans="1:14" ht="22.5">
      <c r="A346" s="148" t="s">
        <v>240</v>
      </c>
      <c r="B346" s="146">
        <v>11.92</v>
      </c>
      <c r="C346" s="146">
        <v>11.606</v>
      </c>
      <c r="D346" s="146">
        <v>3.496</v>
      </c>
      <c r="E346" s="19">
        <f>+D346/C346*100-100</f>
        <v>-69.87764949164225</v>
      </c>
      <c r="F346" s="146"/>
      <c r="G346" s="146">
        <v>141.225</v>
      </c>
      <c r="H346" s="146">
        <v>133.35</v>
      </c>
      <c r="I346" s="146">
        <v>80.681</v>
      </c>
      <c r="J346" s="19">
        <f>+I346/H346*100-100</f>
        <v>-39.4968128983877</v>
      </c>
      <c r="K346" s="22">
        <f>+I346/$I$424*100</f>
        <v>0.28645587851268467</v>
      </c>
      <c r="L346" s="20">
        <f>+H346/C346*1000</f>
        <v>11489.746682750301</v>
      </c>
      <c r="M346" s="20">
        <f>+I346/D346*1000</f>
        <v>23078.08924485126</v>
      </c>
      <c r="N346" s="19">
        <f>+M346/L346*100-100</f>
        <v>100.85812056673697</v>
      </c>
    </row>
    <row r="347" spans="1:14" ht="11.25">
      <c r="A347" s="121" t="s">
        <v>241</v>
      </c>
      <c r="B347" s="146">
        <v>664.868</v>
      </c>
      <c r="C347" s="146">
        <v>475.221</v>
      </c>
      <c r="D347" s="146">
        <v>430.078</v>
      </c>
      <c r="E347" s="19">
        <f>+D347/C347*100-100</f>
        <v>-9.499369766908444</v>
      </c>
      <c r="F347" s="146"/>
      <c r="G347" s="146">
        <v>1537.968</v>
      </c>
      <c r="H347" s="146">
        <v>896.486</v>
      </c>
      <c r="I347" s="146">
        <v>1224.713</v>
      </c>
      <c r="J347" s="19">
        <f>+I347/H347*100-100</f>
        <v>36.612618601963675</v>
      </c>
      <c r="K347" s="22">
        <f>+I347/$I$424*100</f>
        <v>4.348312965145518</v>
      </c>
      <c r="L347" s="20">
        <f>+H347/C347*1000</f>
        <v>1886.4612464516508</v>
      </c>
      <c r="M347" s="20">
        <f>+I347/D347*1000</f>
        <v>2847.6532163933057</v>
      </c>
      <c r="N347" s="19">
        <f>+M347/L347*100-100</f>
        <v>50.95211851023254</v>
      </c>
    </row>
    <row r="348" spans="1:14" ht="11.25">
      <c r="A348" s="121"/>
      <c r="B348" s="126"/>
      <c r="C348" s="126"/>
      <c r="D348" s="126"/>
      <c r="F348" s="126"/>
      <c r="G348" s="126"/>
      <c r="H348" s="126"/>
      <c r="L348" s="20"/>
      <c r="M348" s="20"/>
      <c r="N348" s="19"/>
    </row>
    <row r="349" spans="1:19" s="126" customFormat="1" ht="11.25">
      <c r="A349" s="124" t="s">
        <v>329</v>
      </c>
      <c r="B349" s="124"/>
      <c r="C349" s="124"/>
      <c r="D349" s="124"/>
      <c r="E349" s="124"/>
      <c r="F349" s="124"/>
      <c r="G349" s="124">
        <f>SUM(G351:G354)</f>
        <v>20764.534</v>
      </c>
      <c r="H349" s="124">
        <f>SUM(H351:H354)</f>
        <v>13836.939</v>
      </c>
      <c r="I349" s="124">
        <f>SUM(I351:I354)</f>
        <v>71279.977</v>
      </c>
      <c r="J349" s="125">
        <f>+I349/H349*100-100</f>
        <v>415.1426699214327</v>
      </c>
      <c r="K349" s="124"/>
      <c r="L349" s="20"/>
      <c r="M349" s="20"/>
      <c r="N349" s="19"/>
      <c r="Q349" s="256"/>
      <c r="R349" s="256"/>
      <c r="S349" s="256"/>
    </row>
    <row r="350" spans="1:14" ht="11.25">
      <c r="A350" s="121"/>
      <c r="B350" s="126"/>
      <c r="C350" s="126"/>
      <c r="D350" s="126"/>
      <c r="E350" s="20"/>
      <c r="F350" s="126"/>
      <c r="G350" s="126"/>
      <c r="H350" s="126"/>
      <c r="I350" s="20"/>
      <c r="J350" s="20"/>
      <c r="L350" s="20"/>
      <c r="M350" s="20"/>
      <c r="N350" s="19"/>
    </row>
    <row r="351" spans="1:14" ht="11.25">
      <c r="A351" s="121" t="s">
        <v>242</v>
      </c>
      <c r="B351" s="146">
        <v>25</v>
      </c>
      <c r="C351" s="146">
        <v>19</v>
      </c>
      <c r="D351" s="146">
        <v>10</v>
      </c>
      <c r="E351" s="19">
        <f>+D351/C351*100-100</f>
        <v>-47.36842105263158</v>
      </c>
      <c r="F351" s="146"/>
      <c r="G351" s="146">
        <v>445.81</v>
      </c>
      <c r="H351" s="146">
        <v>389.399</v>
      </c>
      <c r="I351" s="146">
        <v>195.672</v>
      </c>
      <c r="J351" s="19">
        <f>+I351/H351*100-100</f>
        <v>-49.75025616398604</v>
      </c>
      <c r="K351" s="22">
        <f>+I351/$I$428*100</f>
        <v>0.05071093847631554</v>
      </c>
      <c r="L351" s="20">
        <f aca="true" t="shared" si="49" ref="L351:M353">+H351/C351*1000</f>
        <v>20494.684210526317</v>
      </c>
      <c r="M351" s="20">
        <f t="shared" si="49"/>
        <v>19567.2</v>
      </c>
      <c r="N351" s="19">
        <f>+M351/L351*100-100</f>
        <v>-4.525486711573478</v>
      </c>
    </row>
    <row r="352" spans="1:14" ht="11.25">
      <c r="A352" s="121" t="s">
        <v>243</v>
      </c>
      <c r="B352" s="146">
        <v>1</v>
      </c>
      <c r="C352" s="146">
        <v>0</v>
      </c>
      <c r="D352" s="146">
        <v>1</v>
      </c>
      <c r="E352" s="19"/>
      <c r="F352" s="146"/>
      <c r="G352" s="146">
        <v>3</v>
      </c>
      <c r="H352" s="146">
        <v>0</v>
      </c>
      <c r="I352" s="146">
        <v>4.95</v>
      </c>
      <c r="J352" s="19"/>
      <c r="K352" s="22">
        <f>+I352/$I$428*100</f>
        <v>0.0012828567473003902</v>
      </c>
      <c r="L352" s="20" t="e">
        <f t="shared" si="49"/>
        <v>#DIV/0!</v>
      </c>
      <c r="M352" s="20">
        <f t="shared" si="49"/>
        <v>4950</v>
      </c>
      <c r="N352" s="19" t="e">
        <f>+M352/L352*100-100</f>
        <v>#DIV/0!</v>
      </c>
    </row>
    <row r="353" spans="1:20" ht="22.5">
      <c r="A353" s="148" t="s">
        <v>244</v>
      </c>
      <c r="B353" s="146">
        <v>4</v>
      </c>
      <c r="C353" s="146">
        <v>2</v>
      </c>
      <c r="D353" s="146">
        <v>3</v>
      </c>
      <c r="E353" s="19">
        <f>+D353/C353*100-100</f>
        <v>50</v>
      </c>
      <c r="F353" s="146"/>
      <c r="G353" s="146">
        <v>78.915</v>
      </c>
      <c r="H353" s="146">
        <v>26.799</v>
      </c>
      <c r="I353" s="146">
        <v>107.043</v>
      </c>
      <c r="J353" s="19">
        <f>+I353/H353*100-100</f>
        <v>299.42908317474536</v>
      </c>
      <c r="K353" s="22">
        <f>+I353/$I$428*100</f>
        <v>0.027741582788136494</v>
      </c>
      <c r="L353" s="20">
        <f t="shared" si="49"/>
        <v>13399.5</v>
      </c>
      <c r="M353" s="20">
        <f t="shared" si="49"/>
        <v>35681.00000000001</v>
      </c>
      <c r="N353" s="19">
        <f>+M353/L353*100-100</f>
        <v>166.28605544983026</v>
      </c>
      <c r="R353" s="247"/>
      <c r="S353" s="247"/>
      <c r="T353" s="29"/>
    </row>
    <row r="354" spans="1:20" ht="12.75">
      <c r="A354" s="121" t="s">
        <v>245</v>
      </c>
      <c r="B354" s="126"/>
      <c r="C354" s="126"/>
      <c r="D354" s="126"/>
      <c r="F354" s="126"/>
      <c r="G354" s="126">
        <v>20236.809</v>
      </c>
      <c r="H354" s="126">
        <v>13420.741</v>
      </c>
      <c r="I354" s="146">
        <v>70972.312</v>
      </c>
      <c r="J354" s="19">
        <f>+I354/H354*100-100</f>
        <v>428.82558422072225</v>
      </c>
      <c r="K354" s="22">
        <f>+I354/$I$428*100</f>
        <v>18.393395822365342</v>
      </c>
      <c r="L354" s="20"/>
      <c r="M354" s="20"/>
      <c r="N354" s="19"/>
      <c r="R354" s="246"/>
      <c r="S354" s="246"/>
      <c r="T354" s="30"/>
    </row>
    <row r="355" spans="2:20" ht="12.75">
      <c r="B355" s="146"/>
      <c r="C355" s="146"/>
      <c r="D355" s="146"/>
      <c r="F355" s="126"/>
      <c r="G355" s="126"/>
      <c r="H355" s="126"/>
      <c r="I355" s="146"/>
      <c r="L355" s="21"/>
      <c r="M355" s="21"/>
      <c r="N355" s="21"/>
      <c r="R355" s="246"/>
      <c r="S355" s="246"/>
      <c r="T355" s="30"/>
    </row>
    <row r="356" spans="1:20" ht="12.75">
      <c r="A356" s="149"/>
      <c r="B356" s="149"/>
      <c r="C356" s="150"/>
      <c r="D356" s="150"/>
      <c r="E356" s="150"/>
      <c r="F356" s="150"/>
      <c r="G356" s="150"/>
      <c r="H356" s="150"/>
      <c r="I356" s="150"/>
      <c r="J356" s="150"/>
      <c r="K356" s="150"/>
      <c r="L356" s="21"/>
      <c r="M356" s="21"/>
      <c r="N356" s="21"/>
      <c r="R356" s="246"/>
      <c r="S356" s="246"/>
      <c r="T356" s="30"/>
    </row>
    <row r="357" spans="1:20" ht="12.75">
      <c r="A357" s="16" t="s">
        <v>474</v>
      </c>
      <c r="B357" s="126"/>
      <c r="C357" s="126"/>
      <c r="E357" s="126"/>
      <c r="F357" s="126"/>
      <c r="G357" s="126"/>
      <c r="I357" s="145"/>
      <c r="J357" s="126"/>
      <c r="L357" s="21"/>
      <c r="M357" s="21"/>
      <c r="N357" s="21"/>
      <c r="R357" s="247"/>
      <c r="S357" s="247"/>
      <c r="T357" s="29"/>
    </row>
    <row r="358" spans="1:21" ht="19.5" customHeight="1">
      <c r="A358" s="322" t="s">
        <v>259</v>
      </c>
      <c r="B358" s="322"/>
      <c r="C358" s="322"/>
      <c r="D358" s="322"/>
      <c r="E358" s="322"/>
      <c r="F358" s="322"/>
      <c r="G358" s="322"/>
      <c r="H358" s="322"/>
      <c r="I358" s="322"/>
      <c r="J358" s="322"/>
      <c r="K358" s="119"/>
      <c r="P358" s="171"/>
      <c r="Q358" s="264"/>
      <c r="R358" s="246"/>
      <c r="S358" s="246"/>
      <c r="T358" s="30"/>
      <c r="U358" s="171"/>
    </row>
    <row r="359" spans="1:22" ht="19.5" customHeight="1">
      <c r="A359" s="323" t="s">
        <v>246</v>
      </c>
      <c r="B359" s="323"/>
      <c r="C359" s="323"/>
      <c r="D359" s="323"/>
      <c r="E359" s="323"/>
      <c r="F359" s="323"/>
      <c r="G359" s="323"/>
      <c r="H359" s="323"/>
      <c r="I359" s="323"/>
      <c r="J359" s="323"/>
      <c r="K359" s="120"/>
      <c r="P359" s="171"/>
      <c r="Q359" s="264"/>
      <c r="R359" s="246"/>
      <c r="S359" s="246"/>
      <c r="T359" s="30"/>
      <c r="U359" s="171"/>
      <c r="V359" s="171"/>
    </row>
    <row r="360" spans="1:22" s="27" customFormat="1" ht="12.75">
      <c r="A360" s="24"/>
      <c r="B360" s="324" t="s">
        <v>118</v>
      </c>
      <c r="C360" s="324"/>
      <c r="D360" s="324"/>
      <c r="E360" s="324"/>
      <c r="F360" s="187"/>
      <c r="G360" s="324" t="s">
        <v>202</v>
      </c>
      <c r="H360" s="324"/>
      <c r="I360" s="324"/>
      <c r="J360" s="324"/>
      <c r="K360" s="187"/>
      <c r="L360" s="326"/>
      <c r="M360" s="326"/>
      <c r="N360" s="326"/>
      <c r="O360" s="137"/>
      <c r="P360" s="171"/>
      <c r="Q360" s="33"/>
      <c r="R360" s="29"/>
      <c r="S360" s="29"/>
      <c r="T360" s="29"/>
      <c r="U360" s="29"/>
      <c r="V360" s="171"/>
    </row>
    <row r="361" spans="1:23" s="27" customFormat="1" ht="12.75">
      <c r="A361" s="24" t="s">
        <v>330</v>
      </c>
      <c r="B361" s="188">
        <f>+B282</f>
        <v>2011</v>
      </c>
      <c r="C361" s="325" t="str">
        <f>+C282</f>
        <v>enero - agosto</v>
      </c>
      <c r="D361" s="325"/>
      <c r="E361" s="325"/>
      <c r="F361" s="187"/>
      <c r="G361" s="188">
        <f>+G282</f>
        <v>2011</v>
      </c>
      <c r="H361" s="325" t="str">
        <f>+C361</f>
        <v>enero - agosto</v>
      </c>
      <c r="I361" s="325"/>
      <c r="J361" s="325"/>
      <c r="K361" s="189" t="s">
        <v>223</v>
      </c>
      <c r="L361" s="328" t="s">
        <v>198</v>
      </c>
      <c r="M361" s="327"/>
      <c r="N361" s="327"/>
      <c r="O361" s="137"/>
      <c r="P361" s="171"/>
      <c r="Q361" s="175"/>
      <c r="R361" s="33"/>
      <c r="S361" s="29"/>
      <c r="T361" s="29"/>
      <c r="U361" s="29"/>
      <c r="V361" s="34"/>
      <c r="W361" s="34"/>
    </row>
    <row r="362" spans="1:23" s="27" customFormat="1" ht="12.75">
      <c r="A362" s="190"/>
      <c r="B362" s="190"/>
      <c r="C362" s="191">
        <f>+C283</f>
        <v>2011</v>
      </c>
      <c r="D362" s="191">
        <f>+D283</f>
        <v>2012</v>
      </c>
      <c r="E362" s="192" t="str">
        <f>+E283</f>
        <v>Var % 12/11</v>
      </c>
      <c r="F362" s="193"/>
      <c r="G362" s="190"/>
      <c r="H362" s="191">
        <f>+H283</f>
        <v>2011</v>
      </c>
      <c r="I362" s="191">
        <f>+I283</f>
        <v>2012</v>
      </c>
      <c r="J362" s="192" t="str">
        <f>+J283</f>
        <v>Var % 12/11</v>
      </c>
      <c r="K362" s="193">
        <v>2008</v>
      </c>
      <c r="L362" s="194"/>
      <c r="M362" s="194"/>
      <c r="N362" s="193"/>
      <c r="P362" s="171"/>
      <c r="Q362" s="175"/>
      <c r="R362" s="175"/>
      <c r="S362" s="30"/>
      <c r="T362" s="30"/>
      <c r="U362" s="30"/>
      <c r="V362" s="38"/>
      <c r="W362" s="38"/>
    </row>
    <row r="363" spans="1:23" ht="12.75">
      <c r="A363" s="16"/>
      <c r="B363" s="16"/>
      <c r="C363" s="16"/>
      <c r="D363" s="16"/>
      <c r="E363" s="16"/>
      <c r="F363" s="16"/>
      <c r="G363" s="16"/>
      <c r="H363" s="16"/>
      <c r="I363" s="16"/>
      <c r="J363" s="16"/>
      <c r="K363" s="16"/>
      <c r="L363" s="21"/>
      <c r="M363" s="21"/>
      <c r="N363" s="21"/>
      <c r="P363" s="171"/>
      <c r="Q363" s="33"/>
      <c r="R363" s="175"/>
      <c r="S363" s="30"/>
      <c r="T363" s="30"/>
      <c r="U363" s="30"/>
      <c r="V363" s="38"/>
      <c r="W363" s="38"/>
    </row>
    <row r="364" spans="1:23" s="126" customFormat="1" ht="12.75">
      <c r="A364" s="124" t="s">
        <v>327</v>
      </c>
      <c r="B364" s="124"/>
      <c r="C364" s="124"/>
      <c r="D364" s="124"/>
      <c r="E364" s="124"/>
      <c r="F364" s="124"/>
      <c r="G364" s="124">
        <f>+G366+G375</f>
        <v>5001250</v>
      </c>
      <c r="H364" s="124">
        <f>(H366+H375)</f>
        <v>3181471</v>
      </c>
      <c r="I364" s="124">
        <f>(I366+I375)</f>
        <v>3500079</v>
      </c>
      <c r="J364" s="125">
        <f>+I364/H364*100-100</f>
        <v>10.014487009311111</v>
      </c>
      <c r="K364" s="124">
        <f>(K366+K375)</f>
        <v>100</v>
      </c>
      <c r="L364" s="21"/>
      <c r="M364" s="21"/>
      <c r="N364" s="21"/>
      <c r="P364" s="171"/>
      <c r="Q364" s="175"/>
      <c r="R364" s="175"/>
      <c r="S364" s="30"/>
      <c r="T364" s="30"/>
      <c r="U364" s="30"/>
      <c r="V364" s="38"/>
      <c r="W364" s="38"/>
    </row>
    <row r="365" spans="1:23" ht="12.75">
      <c r="A365" s="16"/>
      <c r="B365" s="18"/>
      <c r="C365" s="18"/>
      <c r="D365" s="18"/>
      <c r="E365" s="19"/>
      <c r="F365" s="19"/>
      <c r="G365" s="18"/>
      <c r="H365" s="18"/>
      <c r="I365" s="18"/>
      <c r="J365" s="19"/>
      <c r="K365" s="19"/>
      <c r="L365" s="21"/>
      <c r="M365" s="21"/>
      <c r="N365" s="21"/>
      <c r="P365" s="171"/>
      <c r="Q365" s="175"/>
      <c r="R365" s="33"/>
      <c r="S365" s="29"/>
      <c r="T365" s="29"/>
      <c r="U365" s="29"/>
      <c r="V365" s="34"/>
      <c r="W365" s="34"/>
    </row>
    <row r="366" spans="1:23" ht="12.75">
      <c r="A366" s="24" t="s">
        <v>325</v>
      </c>
      <c r="B366" s="25"/>
      <c r="C366" s="25"/>
      <c r="D366" s="25"/>
      <c r="E366" s="23"/>
      <c r="F366" s="23"/>
      <c r="G366" s="25">
        <f>SUM(G368:G373)</f>
        <v>1089400</v>
      </c>
      <c r="H366" s="25">
        <f>SUM(H368:H373)</f>
        <v>618550</v>
      </c>
      <c r="I366" s="25">
        <f>SUM(I368:I373)</f>
        <v>711276</v>
      </c>
      <c r="J366" s="23">
        <f>+I366/H366*100-100</f>
        <v>14.9908657343788</v>
      </c>
      <c r="K366" s="23">
        <f>+I366/$I$364*100</f>
        <v>20.321712738483903</v>
      </c>
      <c r="L366" s="21"/>
      <c r="M366" s="21"/>
      <c r="N366" s="21"/>
      <c r="O366" s="29"/>
      <c r="P366" s="171"/>
      <c r="Q366" s="175"/>
      <c r="R366" s="175"/>
      <c r="S366" s="30"/>
      <c r="T366" s="30"/>
      <c r="U366" s="30"/>
      <c r="V366" s="38"/>
      <c r="W366" s="38"/>
    </row>
    <row r="367" spans="1:23" ht="12.75">
      <c r="A367" s="24"/>
      <c r="B367" s="18"/>
      <c r="C367" s="18"/>
      <c r="D367" s="18"/>
      <c r="E367" s="19"/>
      <c r="F367" s="19"/>
      <c r="G367" s="18"/>
      <c r="H367" s="18"/>
      <c r="I367" s="18"/>
      <c r="J367" s="19"/>
      <c r="K367" s="23"/>
      <c r="L367" s="21"/>
      <c r="M367" s="21"/>
      <c r="N367" s="21"/>
      <c r="O367" s="30"/>
      <c r="P367" s="171"/>
      <c r="Q367" s="33"/>
      <c r="R367" s="175"/>
      <c r="S367" s="30"/>
      <c r="T367" s="30"/>
      <c r="U367" s="30"/>
      <c r="V367" s="38"/>
      <c r="W367" s="38"/>
    </row>
    <row r="368" spans="1:24" ht="12.75">
      <c r="A368" s="16" t="s">
        <v>82</v>
      </c>
      <c r="B368" s="18">
        <v>666016.154</v>
      </c>
      <c r="C368" s="18">
        <v>258227.697</v>
      </c>
      <c r="D368" s="18">
        <v>505935.688</v>
      </c>
      <c r="E368" s="19">
        <f>+D368/C368*100-100</f>
        <v>95.92618990053575</v>
      </c>
      <c r="F368" s="19"/>
      <c r="G368" s="146">
        <v>212640.214</v>
      </c>
      <c r="H368" s="146">
        <v>82236.869</v>
      </c>
      <c r="I368" s="146">
        <v>144029.959</v>
      </c>
      <c r="J368" s="19">
        <f aca="true" t="shared" si="50" ref="J368:J394">+I368/H368*100-100</f>
        <v>75.14037286609246</v>
      </c>
      <c r="K368" s="19">
        <f aca="true" t="shared" si="51" ref="K368:K394">+I368/$I$364*100</f>
        <v>4.115048803184157</v>
      </c>
      <c r="L368" s="20">
        <f>+H368/C368*1000</f>
        <v>318.46649277130024</v>
      </c>
      <c r="M368" s="20">
        <f>+I368/D368*1000</f>
        <v>284.68037028453307</v>
      </c>
      <c r="N368" s="19">
        <f>+M368/L368*100-100</f>
        <v>-10.609003852417814</v>
      </c>
      <c r="O368" s="29"/>
      <c r="P368" s="171"/>
      <c r="Q368" s="175"/>
      <c r="R368" s="175"/>
      <c r="S368" s="30"/>
      <c r="T368" s="30"/>
      <c r="U368" s="30"/>
      <c r="V368" s="38"/>
      <c r="W368" s="38"/>
      <c r="X368" s="29"/>
    </row>
    <row r="369" spans="1:24" ht="12.75">
      <c r="A369" s="16" t="s">
        <v>83</v>
      </c>
      <c r="B369" s="18">
        <v>625441.491</v>
      </c>
      <c r="C369" s="18">
        <v>247718.146</v>
      </c>
      <c r="D369" s="18">
        <v>623556.58</v>
      </c>
      <c r="E369" s="19">
        <f>+D369/C369*100-100</f>
        <v>151.7201868610788</v>
      </c>
      <c r="F369" s="19"/>
      <c r="G369" s="146">
        <v>214829.205</v>
      </c>
      <c r="H369" s="146">
        <v>88947.398</v>
      </c>
      <c r="I369" s="146">
        <v>180141.277</v>
      </c>
      <c r="J369" s="19">
        <f t="shared" si="50"/>
        <v>102.52562868674357</v>
      </c>
      <c r="K369" s="19">
        <f t="shared" si="51"/>
        <v>5.146777458451652</v>
      </c>
      <c r="L369" s="20">
        <f aca="true" t="shared" si="52" ref="L369:L393">+H369/C369*1000</f>
        <v>359.066945382354</v>
      </c>
      <c r="M369" s="20">
        <f aca="true" t="shared" si="53" ref="M369:M393">+I369/D369*1000</f>
        <v>288.89323403499327</v>
      </c>
      <c r="N369" s="19">
        <f aca="true" t="shared" si="54" ref="N369:N393">+M369/L369*100-100</f>
        <v>-19.543350411337897</v>
      </c>
      <c r="O369" s="30"/>
      <c r="P369" s="171"/>
      <c r="Q369" s="175"/>
      <c r="R369" s="294"/>
      <c r="S369" s="294"/>
      <c r="T369" s="294"/>
      <c r="U369" s="294"/>
      <c r="V369" s="294"/>
      <c r="W369" s="294"/>
      <c r="X369" s="30"/>
    </row>
    <row r="370" spans="1:24" ht="12.75">
      <c r="A370" s="16" t="s">
        <v>84</v>
      </c>
      <c r="B370" s="18">
        <v>30085.938</v>
      </c>
      <c r="C370" s="18">
        <v>29234.137</v>
      </c>
      <c r="D370" s="18">
        <v>5204.24</v>
      </c>
      <c r="E370" s="19">
        <f>+D370/C370*100-100</f>
        <v>-82.19807206896513</v>
      </c>
      <c r="F370" s="19"/>
      <c r="G370" s="146">
        <v>11167.307</v>
      </c>
      <c r="H370" s="146">
        <v>10842.179</v>
      </c>
      <c r="I370" s="146">
        <v>2135.002</v>
      </c>
      <c r="J370" s="19">
        <f t="shared" si="50"/>
        <v>-80.30836790279888</v>
      </c>
      <c r="K370" s="19">
        <f t="shared" si="51"/>
        <v>0.060998680315501444</v>
      </c>
      <c r="L370" s="20">
        <f t="shared" si="52"/>
        <v>370.8739204444448</v>
      </c>
      <c r="M370" s="20">
        <f t="shared" si="53"/>
        <v>410.2428020229659</v>
      </c>
      <c r="N370" s="19">
        <f t="shared" si="54"/>
        <v>10.615165803878185</v>
      </c>
      <c r="O370" s="29"/>
      <c r="P370" s="171"/>
      <c r="Q370" s="175"/>
      <c r="R370" s="77"/>
      <c r="S370" s="30"/>
      <c r="T370" s="30"/>
      <c r="U370" s="30"/>
      <c r="V370" s="38"/>
      <c r="W370" s="78"/>
      <c r="X370" s="30"/>
    </row>
    <row r="371" spans="1:24" ht="12.75">
      <c r="A371" s="16" t="s">
        <v>85</v>
      </c>
      <c r="B371" s="18">
        <v>24312.957</v>
      </c>
      <c r="C371" s="18">
        <v>7609.14</v>
      </c>
      <c r="D371" s="18">
        <v>45893.187</v>
      </c>
      <c r="E371" s="19">
        <f>+D371/C371*100-100</f>
        <v>503.1323776405743</v>
      </c>
      <c r="F371" s="19"/>
      <c r="G371" s="146">
        <v>8511.662</v>
      </c>
      <c r="H371" s="146">
        <v>2475.46</v>
      </c>
      <c r="I371" s="146">
        <v>15949.707</v>
      </c>
      <c r="J371" s="19">
        <f t="shared" si="50"/>
        <v>544.3128549845281</v>
      </c>
      <c r="K371" s="19">
        <f t="shared" si="51"/>
        <v>0.4556956285843834</v>
      </c>
      <c r="L371" s="20">
        <f t="shared" si="52"/>
        <v>325.32717232170785</v>
      </c>
      <c r="M371" s="20">
        <f t="shared" si="53"/>
        <v>347.53975573760005</v>
      </c>
      <c r="N371" s="19">
        <f t="shared" si="54"/>
        <v>6.827767646142618</v>
      </c>
      <c r="O371" s="30"/>
      <c r="P371" s="175"/>
      <c r="Q371" s="175"/>
      <c r="R371" s="33"/>
      <c r="S371" s="29"/>
      <c r="T371" s="29"/>
      <c r="U371" s="29"/>
      <c r="V371" s="34"/>
      <c r="W371" s="34"/>
      <c r="X371" s="30"/>
    </row>
    <row r="372" spans="1:24" ht="12.75">
      <c r="A372" s="17" t="s">
        <v>31</v>
      </c>
      <c r="B372" s="18">
        <v>138483.779</v>
      </c>
      <c r="C372" s="18">
        <v>123336.937</v>
      </c>
      <c r="D372" s="18">
        <v>16120.613</v>
      </c>
      <c r="E372" s="19">
        <f>+D372/C372*100-100</f>
        <v>-86.9296146052338</v>
      </c>
      <c r="F372" s="19"/>
      <c r="G372" s="146">
        <v>75503.792</v>
      </c>
      <c r="H372" s="146">
        <v>66545.166</v>
      </c>
      <c r="I372" s="146">
        <v>9169.01</v>
      </c>
      <c r="J372" s="19">
        <f t="shared" si="50"/>
        <v>-86.22137331508047</v>
      </c>
      <c r="K372" s="19">
        <f t="shared" si="51"/>
        <v>0.26196580134334113</v>
      </c>
      <c r="L372" s="20">
        <f t="shared" si="52"/>
        <v>539.5396352351445</v>
      </c>
      <c r="M372" s="20">
        <f t="shared" si="53"/>
        <v>568.7755174074335</v>
      </c>
      <c r="N372" s="19">
        <f t="shared" si="54"/>
        <v>5.418671820013259</v>
      </c>
      <c r="O372" s="30"/>
      <c r="P372" s="175"/>
      <c r="Q372" s="175"/>
      <c r="R372" s="175"/>
      <c r="S372" s="30"/>
      <c r="T372" s="30"/>
      <c r="U372" s="30"/>
      <c r="V372" s="38"/>
      <c r="W372" s="38"/>
      <c r="X372" s="29"/>
    </row>
    <row r="373" spans="1:24" ht="12.75">
      <c r="A373" s="16" t="s">
        <v>86</v>
      </c>
      <c r="B373" s="18"/>
      <c r="C373" s="18"/>
      <c r="D373" s="18"/>
      <c r="E373" s="19"/>
      <c r="F373" s="19"/>
      <c r="G373" s="18">
        <v>566747.82</v>
      </c>
      <c r="H373" s="18">
        <v>367502.928</v>
      </c>
      <c r="I373" s="18">
        <v>359851.045</v>
      </c>
      <c r="J373" s="19">
        <f t="shared" si="50"/>
        <v>-2.082128444973918</v>
      </c>
      <c r="K373" s="19">
        <f t="shared" si="51"/>
        <v>10.281226366604868</v>
      </c>
      <c r="L373" s="20"/>
      <c r="M373" s="20"/>
      <c r="N373" s="19"/>
      <c r="O373" s="30"/>
      <c r="P373" s="175"/>
      <c r="Q373" s="175"/>
      <c r="R373" s="175"/>
      <c r="S373" s="30"/>
      <c r="T373" s="30"/>
      <c r="U373" s="30"/>
      <c r="V373" s="38"/>
      <c r="W373" s="38"/>
      <c r="X373" s="30"/>
    </row>
    <row r="374" spans="1:24" ht="12.75">
      <c r="A374" s="16"/>
      <c r="B374" s="18"/>
      <c r="C374" s="18"/>
      <c r="D374" s="18"/>
      <c r="E374" s="19"/>
      <c r="F374" s="19"/>
      <c r="G374" s="18"/>
      <c r="H374" s="18"/>
      <c r="I374" s="18"/>
      <c r="J374" s="19"/>
      <c r="K374" s="23"/>
      <c r="L374" s="20"/>
      <c r="M374" s="20"/>
      <c r="N374" s="19"/>
      <c r="P374" s="175"/>
      <c r="Q374" s="249"/>
      <c r="R374" s="175"/>
      <c r="S374" s="30"/>
      <c r="T374" s="30"/>
      <c r="U374" s="30"/>
      <c r="V374" s="38"/>
      <c r="W374" s="38"/>
      <c r="X374" s="30"/>
    </row>
    <row r="375" spans="1:24" ht="12.75">
      <c r="A375" s="24" t="s">
        <v>326</v>
      </c>
      <c r="B375" s="18"/>
      <c r="C375" s="18"/>
      <c r="D375" s="18"/>
      <c r="E375" s="19"/>
      <c r="F375" s="19"/>
      <c r="G375" s="25">
        <f>SUM(G377:G394)</f>
        <v>3911850</v>
      </c>
      <c r="H375" s="25">
        <f>SUM(H377:H394)</f>
        <v>2562921</v>
      </c>
      <c r="I375" s="25">
        <f>SUM(I377:I394)</f>
        <v>2788803</v>
      </c>
      <c r="J375" s="23">
        <f t="shared" si="50"/>
        <v>8.81345933019395</v>
      </c>
      <c r="K375" s="23">
        <f t="shared" si="51"/>
        <v>79.6782872615161</v>
      </c>
      <c r="L375" s="20"/>
      <c r="M375" s="20"/>
      <c r="N375" s="19"/>
      <c r="O375" s="20"/>
      <c r="P375" s="20"/>
      <c r="Q375" s="247"/>
      <c r="R375" s="33"/>
      <c r="S375" s="29"/>
      <c r="T375" s="29"/>
      <c r="U375" s="29"/>
      <c r="V375" s="34"/>
      <c r="W375" s="34"/>
      <c r="X375" s="30"/>
    </row>
    <row r="376" spans="1:23" ht="12.75">
      <c r="A376" s="16"/>
      <c r="B376" s="18"/>
      <c r="C376" s="18"/>
      <c r="D376" s="18"/>
      <c r="E376" s="19"/>
      <c r="F376" s="19"/>
      <c r="G376" s="18"/>
      <c r="H376" s="18"/>
      <c r="I376" s="18"/>
      <c r="J376" s="19"/>
      <c r="K376" s="23"/>
      <c r="L376" s="20"/>
      <c r="M376" s="20"/>
      <c r="N376" s="19"/>
      <c r="O376" s="20"/>
      <c r="P376" s="20"/>
      <c r="Q376" s="246"/>
      <c r="R376" s="175"/>
      <c r="S376" s="30"/>
      <c r="T376" s="30"/>
      <c r="U376" s="30"/>
      <c r="V376" s="38"/>
      <c r="W376" s="38"/>
    </row>
    <row r="377" spans="1:24" ht="11.25" customHeight="1">
      <c r="A377" s="16" t="s">
        <v>87</v>
      </c>
      <c r="B377" s="276">
        <v>2.896</v>
      </c>
      <c r="C377" s="276">
        <v>2.592</v>
      </c>
      <c r="D377" s="276">
        <v>16.052</v>
      </c>
      <c r="E377" s="19"/>
      <c r="F377" s="19"/>
      <c r="G377" s="277">
        <v>11.539</v>
      </c>
      <c r="H377" s="277">
        <v>10.96</v>
      </c>
      <c r="I377" s="277">
        <v>32.535</v>
      </c>
      <c r="J377" s="19">
        <f t="shared" si="50"/>
        <v>196.85218978102188</v>
      </c>
      <c r="K377" s="19">
        <f t="shared" si="51"/>
        <v>0.0009295504472899038</v>
      </c>
      <c r="L377" s="20"/>
      <c r="M377" s="20"/>
      <c r="N377" s="19"/>
      <c r="P377" s="20"/>
      <c r="Q377" s="246"/>
      <c r="R377" s="175"/>
      <c r="S377" s="30"/>
      <c r="T377" s="30"/>
      <c r="U377" s="30"/>
      <c r="V377" s="38"/>
      <c r="W377" s="38"/>
      <c r="X377" s="20"/>
    </row>
    <row r="378" spans="1:23" ht="12.75">
      <c r="A378" s="16" t="s">
        <v>88</v>
      </c>
      <c r="B378" s="276">
        <v>83594.018</v>
      </c>
      <c r="C378" s="276">
        <v>58362.099</v>
      </c>
      <c r="D378" s="276">
        <v>60689.404</v>
      </c>
      <c r="E378" s="19">
        <f aca="true" t="shared" si="55" ref="E378:E393">+D378/C378*100-100</f>
        <v>3.987699277231286</v>
      </c>
      <c r="F378" s="19"/>
      <c r="G378" s="277">
        <v>46612.183</v>
      </c>
      <c r="H378" s="277">
        <v>32116.096</v>
      </c>
      <c r="I378" s="277">
        <v>35185.955</v>
      </c>
      <c r="J378" s="19">
        <f t="shared" si="50"/>
        <v>9.558630662954798</v>
      </c>
      <c r="K378" s="19">
        <f t="shared" si="51"/>
        <v>1.0052903091615932</v>
      </c>
      <c r="L378" s="20">
        <f t="shared" si="52"/>
        <v>550.2902834252071</v>
      </c>
      <c r="M378" s="20">
        <f t="shared" si="53"/>
        <v>579.77097616579</v>
      </c>
      <c r="N378" s="19">
        <f t="shared" si="54"/>
        <v>5.357298434761432</v>
      </c>
      <c r="Q378" s="246"/>
      <c r="R378" s="175"/>
      <c r="S378" s="30"/>
      <c r="T378" s="30"/>
      <c r="U378" s="30"/>
      <c r="V378" s="38"/>
      <c r="W378" s="38"/>
    </row>
    <row r="379" spans="1:17" ht="12.75">
      <c r="A379" s="16" t="s">
        <v>89</v>
      </c>
      <c r="B379" s="276">
        <v>23676.51</v>
      </c>
      <c r="C379" s="276">
        <v>11422.885</v>
      </c>
      <c r="D379" s="276">
        <v>17623.956</v>
      </c>
      <c r="E379" s="19">
        <f t="shared" si="55"/>
        <v>54.286382118002564</v>
      </c>
      <c r="F379" s="19"/>
      <c r="G379" s="277">
        <v>10447.785</v>
      </c>
      <c r="H379" s="277">
        <v>4718.608</v>
      </c>
      <c r="I379" s="277">
        <v>7406.348</v>
      </c>
      <c r="J379" s="19">
        <f t="shared" si="50"/>
        <v>56.96044257119897</v>
      </c>
      <c r="K379" s="19">
        <f t="shared" si="51"/>
        <v>0.21160516662623902</v>
      </c>
      <c r="L379" s="20">
        <f t="shared" si="52"/>
        <v>413.08373497588394</v>
      </c>
      <c r="M379" s="20">
        <f t="shared" si="53"/>
        <v>420.2432189458485</v>
      </c>
      <c r="N379" s="19">
        <f t="shared" si="54"/>
        <v>1.7331798286327</v>
      </c>
      <c r="P379" s="20"/>
      <c r="Q379" s="247"/>
    </row>
    <row r="380" spans="1:21" ht="12.75">
      <c r="A380" s="16" t="s">
        <v>90</v>
      </c>
      <c r="B380" s="276">
        <v>182.444</v>
      </c>
      <c r="C380" s="276">
        <v>146.469</v>
      </c>
      <c r="D380" s="276">
        <v>1752.928</v>
      </c>
      <c r="E380" s="19">
        <f t="shared" si="55"/>
        <v>1096.7911298636573</v>
      </c>
      <c r="F380" s="19"/>
      <c r="G380" s="277">
        <v>137.745</v>
      </c>
      <c r="H380" s="277">
        <v>94.023</v>
      </c>
      <c r="I380" s="277">
        <v>691.588</v>
      </c>
      <c r="J380" s="19">
        <f t="shared" si="50"/>
        <v>635.5519394190783</v>
      </c>
      <c r="K380" s="19">
        <f t="shared" si="51"/>
        <v>0.01975921114923406</v>
      </c>
      <c r="L380" s="20">
        <f t="shared" si="52"/>
        <v>641.9310570837515</v>
      </c>
      <c r="M380" s="20">
        <f t="shared" si="53"/>
        <v>394.5330327315212</v>
      </c>
      <c r="N380" s="19">
        <f t="shared" si="54"/>
        <v>-38.53965649771527</v>
      </c>
      <c r="O380" s="20"/>
      <c r="Q380" s="246"/>
      <c r="R380" s="246"/>
      <c r="S380" s="246"/>
      <c r="T380" s="30"/>
      <c r="U380" s="30"/>
    </row>
    <row r="381" spans="1:19" ht="12.75">
      <c r="A381" s="16" t="s">
        <v>91</v>
      </c>
      <c r="B381" s="276">
        <v>3904.75</v>
      </c>
      <c r="C381" s="276">
        <v>2614.52</v>
      </c>
      <c r="D381" s="276">
        <v>8102.522</v>
      </c>
      <c r="E381" s="19">
        <f t="shared" si="55"/>
        <v>209.90476263329407</v>
      </c>
      <c r="F381" s="19"/>
      <c r="G381" s="277">
        <v>6009.982</v>
      </c>
      <c r="H381" s="277">
        <v>4094.979</v>
      </c>
      <c r="I381" s="277">
        <v>10520.876</v>
      </c>
      <c r="J381" s="19">
        <f t="shared" si="50"/>
        <v>156.9213663855175</v>
      </c>
      <c r="K381" s="19">
        <f t="shared" si="51"/>
        <v>0.30058967240453716</v>
      </c>
      <c r="L381" s="20">
        <f t="shared" si="52"/>
        <v>1566.2450468919724</v>
      </c>
      <c r="M381" s="20">
        <f t="shared" si="53"/>
        <v>1298.4692914132168</v>
      </c>
      <c r="N381" s="19">
        <f t="shared" si="54"/>
        <v>-17.096670537609995</v>
      </c>
      <c r="Q381" s="246"/>
      <c r="R381" s="246"/>
      <c r="S381" s="246"/>
    </row>
    <row r="382" spans="1:21" ht="12.75">
      <c r="A382" s="16" t="s">
        <v>92</v>
      </c>
      <c r="B382" s="276">
        <v>13218.178</v>
      </c>
      <c r="C382" s="276">
        <v>7876.855</v>
      </c>
      <c r="D382" s="276">
        <v>11070.088</v>
      </c>
      <c r="E382" s="19">
        <f t="shared" si="55"/>
        <v>40.53944118560008</v>
      </c>
      <c r="F382" s="19"/>
      <c r="G382" s="277">
        <v>23260.337</v>
      </c>
      <c r="H382" s="277">
        <v>14199.567</v>
      </c>
      <c r="I382" s="277">
        <v>17999.52</v>
      </c>
      <c r="J382" s="19">
        <f t="shared" si="50"/>
        <v>26.761048417884865</v>
      </c>
      <c r="K382" s="19">
        <f t="shared" si="51"/>
        <v>0.5142603924082856</v>
      </c>
      <c r="L382" s="20">
        <f t="shared" si="52"/>
        <v>1802.6949842291117</v>
      </c>
      <c r="M382" s="20">
        <f t="shared" si="53"/>
        <v>1625.9599743019207</v>
      </c>
      <c r="N382" s="19">
        <f t="shared" si="54"/>
        <v>-9.803933082044296</v>
      </c>
      <c r="Q382" s="246"/>
      <c r="R382" s="246"/>
      <c r="S382" s="246"/>
      <c r="T382" s="20"/>
      <c r="U382" s="20"/>
    </row>
    <row r="383" spans="1:21" ht="11.25">
      <c r="A383" s="16" t="s">
        <v>93</v>
      </c>
      <c r="B383" s="276">
        <v>0.386</v>
      </c>
      <c r="C383" s="276">
        <v>0.381</v>
      </c>
      <c r="D383" s="276">
        <v>161.028</v>
      </c>
      <c r="E383" s="19">
        <f t="shared" si="55"/>
        <v>42164.566929133856</v>
      </c>
      <c r="F383" s="19"/>
      <c r="G383" s="277">
        <v>2.275</v>
      </c>
      <c r="H383" s="277">
        <v>1.466</v>
      </c>
      <c r="I383" s="277">
        <v>236.791</v>
      </c>
      <c r="J383" s="19">
        <f t="shared" si="50"/>
        <v>16052.182810368351</v>
      </c>
      <c r="K383" s="19">
        <f t="shared" si="51"/>
        <v>0.0067653044402712055</v>
      </c>
      <c r="L383" s="20"/>
      <c r="M383" s="20"/>
      <c r="N383" s="19"/>
      <c r="S383" s="258"/>
      <c r="T383" s="20"/>
      <c r="U383" s="20"/>
    </row>
    <row r="384" spans="1:19" ht="11.25">
      <c r="A384" s="16" t="s">
        <v>94</v>
      </c>
      <c r="B384" s="276">
        <v>2727.659</v>
      </c>
      <c r="C384" s="276">
        <v>1670.837</v>
      </c>
      <c r="D384" s="276">
        <v>2188.869</v>
      </c>
      <c r="E384" s="19">
        <f t="shared" si="55"/>
        <v>31.00434093810469</v>
      </c>
      <c r="F384" s="19"/>
      <c r="G384" s="277">
        <v>4127.908</v>
      </c>
      <c r="H384" s="277">
        <v>2513.462</v>
      </c>
      <c r="I384" s="277">
        <v>3260.137</v>
      </c>
      <c r="J384" s="19">
        <f t="shared" si="50"/>
        <v>29.707033565655678</v>
      </c>
      <c r="K384" s="19">
        <f t="shared" si="51"/>
        <v>0.09314466902032782</v>
      </c>
      <c r="L384" s="20">
        <f t="shared" si="52"/>
        <v>1504.3131077418084</v>
      </c>
      <c r="M384" s="20">
        <f t="shared" si="53"/>
        <v>1489.4162236296463</v>
      </c>
      <c r="N384" s="19">
        <f t="shared" si="54"/>
        <v>-0.9902781565550782</v>
      </c>
      <c r="Q384" s="258"/>
      <c r="R384" s="258"/>
      <c r="S384" s="258"/>
    </row>
    <row r="385" spans="1:14" ht="11.25">
      <c r="A385" s="16" t="s">
        <v>95</v>
      </c>
      <c r="B385" s="276">
        <v>249877.313</v>
      </c>
      <c r="C385" s="276">
        <v>163306.929</v>
      </c>
      <c r="D385" s="276">
        <v>180736.535</v>
      </c>
      <c r="E385" s="19">
        <f t="shared" si="55"/>
        <v>10.672912721296711</v>
      </c>
      <c r="F385" s="19"/>
      <c r="G385" s="277">
        <v>362075.136</v>
      </c>
      <c r="H385" s="277">
        <v>240483.215</v>
      </c>
      <c r="I385" s="277">
        <v>248412.53</v>
      </c>
      <c r="J385" s="19">
        <f t="shared" si="50"/>
        <v>3.2972425954967264</v>
      </c>
      <c r="K385" s="19">
        <f t="shared" si="51"/>
        <v>7.097340660025102</v>
      </c>
      <c r="L385" s="20">
        <f t="shared" si="52"/>
        <v>1472.5842710568638</v>
      </c>
      <c r="M385" s="20">
        <f t="shared" si="53"/>
        <v>1374.4455707308985</v>
      </c>
      <c r="N385" s="19">
        <f t="shared" si="54"/>
        <v>-6.6643860222364</v>
      </c>
    </row>
    <row r="386" spans="1:14" ht="11.25">
      <c r="A386" s="16" t="s">
        <v>3</v>
      </c>
      <c r="B386" s="276">
        <v>463654.82</v>
      </c>
      <c r="C386" s="276">
        <v>366496.588</v>
      </c>
      <c r="D386" s="276">
        <v>272998.951</v>
      </c>
      <c r="E386" s="19">
        <f t="shared" si="55"/>
        <v>-25.511188933633406</v>
      </c>
      <c r="F386" s="19"/>
      <c r="G386" s="277">
        <v>364464.85</v>
      </c>
      <c r="H386" s="277">
        <v>290202.667</v>
      </c>
      <c r="I386" s="277">
        <v>190412.258</v>
      </c>
      <c r="J386" s="19">
        <f t="shared" si="50"/>
        <v>-34.38645482882485</v>
      </c>
      <c r="K386" s="19">
        <f t="shared" si="51"/>
        <v>5.44022743486647</v>
      </c>
      <c r="L386" s="20">
        <f t="shared" si="52"/>
        <v>791.8291097433082</v>
      </c>
      <c r="M386" s="20">
        <f t="shared" si="53"/>
        <v>697.4834786086778</v>
      </c>
      <c r="N386" s="19">
        <f t="shared" si="54"/>
        <v>-11.914898047283828</v>
      </c>
    </row>
    <row r="387" spans="1:17" ht="11.25">
      <c r="A387" s="16" t="s">
        <v>66</v>
      </c>
      <c r="B387" s="276">
        <v>6784.051</v>
      </c>
      <c r="C387" s="276">
        <v>5057.424</v>
      </c>
      <c r="D387" s="276">
        <v>6531.223</v>
      </c>
      <c r="E387" s="19">
        <f t="shared" si="55"/>
        <v>29.14129802049422</v>
      </c>
      <c r="F387" s="19"/>
      <c r="G387" s="277">
        <v>23699.459</v>
      </c>
      <c r="H387" s="277">
        <v>17599.51</v>
      </c>
      <c r="I387" s="277">
        <v>20387.572</v>
      </c>
      <c r="J387" s="19">
        <f t="shared" si="50"/>
        <v>15.84170241103304</v>
      </c>
      <c r="K387" s="19">
        <f t="shared" si="51"/>
        <v>0.5824889095360419</v>
      </c>
      <c r="L387" s="20">
        <f t="shared" si="52"/>
        <v>3479.9356352166633</v>
      </c>
      <c r="M387" s="20">
        <f t="shared" si="53"/>
        <v>3121.555028820789</v>
      </c>
      <c r="N387" s="19">
        <f t="shared" si="54"/>
        <v>-10.298483764156202</v>
      </c>
      <c r="Q387" s="257"/>
    </row>
    <row r="388" spans="1:17" ht="11.25">
      <c r="A388" s="16" t="s">
        <v>67</v>
      </c>
      <c r="B388" s="276">
        <v>3106.476</v>
      </c>
      <c r="C388" s="276">
        <v>2792.383</v>
      </c>
      <c r="D388" s="276">
        <v>4598.377</v>
      </c>
      <c r="E388" s="19">
        <f t="shared" si="55"/>
        <v>64.67572678962739</v>
      </c>
      <c r="F388" s="23"/>
      <c r="G388" s="277">
        <v>12395.832</v>
      </c>
      <c r="H388" s="277">
        <v>11088.786</v>
      </c>
      <c r="I388" s="277">
        <v>17334.404</v>
      </c>
      <c r="J388" s="19">
        <f t="shared" si="50"/>
        <v>56.323731019788795</v>
      </c>
      <c r="K388" s="19">
        <f t="shared" si="51"/>
        <v>0.4952575070448409</v>
      </c>
      <c r="L388" s="20">
        <f t="shared" si="52"/>
        <v>3971.083479594311</v>
      </c>
      <c r="M388" s="20">
        <f t="shared" si="53"/>
        <v>3769.6787366499084</v>
      </c>
      <c r="N388" s="19">
        <f t="shared" si="54"/>
        <v>-5.071783153875629</v>
      </c>
      <c r="Q388" s="257"/>
    </row>
    <row r="389" spans="1:17" ht="11.25">
      <c r="A389" s="16" t="s">
        <v>69</v>
      </c>
      <c r="B389" s="276">
        <v>10928.6</v>
      </c>
      <c r="C389" s="276">
        <v>7436.958</v>
      </c>
      <c r="D389" s="276">
        <v>10958.385</v>
      </c>
      <c r="E389" s="19">
        <f t="shared" si="55"/>
        <v>47.35036825540766</v>
      </c>
      <c r="F389" s="19"/>
      <c r="G389" s="277">
        <v>52231.431</v>
      </c>
      <c r="H389" s="277">
        <v>35057.439</v>
      </c>
      <c r="I389" s="277">
        <v>49775.21</v>
      </c>
      <c r="J389" s="19">
        <f t="shared" si="50"/>
        <v>41.981877227255524</v>
      </c>
      <c r="K389" s="19">
        <f t="shared" si="51"/>
        <v>1.4221167579360352</v>
      </c>
      <c r="L389" s="20">
        <f t="shared" si="52"/>
        <v>4713.948767762303</v>
      </c>
      <c r="M389" s="20">
        <f t="shared" si="53"/>
        <v>4542.203070981718</v>
      </c>
      <c r="N389" s="19">
        <f t="shared" si="54"/>
        <v>-3.6433509408315388</v>
      </c>
      <c r="Q389" s="257"/>
    </row>
    <row r="390" spans="1:17" ht="11.25">
      <c r="A390" s="16" t="s">
        <v>96</v>
      </c>
      <c r="B390" s="276">
        <v>119634.207</v>
      </c>
      <c r="C390" s="276">
        <v>74620.184</v>
      </c>
      <c r="D390" s="276">
        <v>76961.426</v>
      </c>
      <c r="E390" s="19">
        <f t="shared" si="55"/>
        <v>3.1375451982268174</v>
      </c>
      <c r="F390" s="19"/>
      <c r="G390" s="277">
        <v>753473.388</v>
      </c>
      <c r="H390" s="277">
        <v>454338.018</v>
      </c>
      <c r="I390" s="277">
        <v>485632.039</v>
      </c>
      <c r="J390" s="19">
        <f t="shared" si="50"/>
        <v>6.887827951919263</v>
      </c>
      <c r="K390" s="19">
        <f t="shared" si="51"/>
        <v>13.87488793824368</v>
      </c>
      <c r="L390" s="20">
        <f t="shared" si="52"/>
        <v>6088.674587025945</v>
      </c>
      <c r="M390" s="20">
        <f t="shared" si="53"/>
        <v>6310.070696974871</v>
      </c>
      <c r="N390" s="19">
        <f t="shared" si="54"/>
        <v>3.636195477102504</v>
      </c>
      <c r="O390" s="20"/>
      <c r="Q390" s="257"/>
    </row>
    <row r="391" spans="1:17" ht="11.25">
      <c r="A391" s="16" t="s">
        <v>97</v>
      </c>
      <c r="B391" s="276">
        <v>5881.468</v>
      </c>
      <c r="C391" s="276">
        <v>4024.513</v>
      </c>
      <c r="D391" s="276">
        <v>4040.526</v>
      </c>
      <c r="E391" s="19">
        <f t="shared" si="55"/>
        <v>0.39788665113020727</v>
      </c>
      <c r="F391" s="19"/>
      <c r="G391" s="277">
        <v>25597.174</v>
      </c>
      <c r="H391" s="277">
        <v>17960.435</v>
      </c>
      <c r="I391" s="277">
        <v>20751.751</v>
      </c>
      <c r="J391" s="19">
        <f t="shared" si="50"/>
        <v>15.541472130268545</v>
      </c>
      <c r="K391" s="19">
        <f t="shared" si="51"/>
        <v>0.5928937889687633</v>
      </c>
      <c r="L391" s="20">
        <f t="shared" si="52"/>
        <v>4462.759841998275</v>
      </c>
      <c r="M391" s="20">
        <f t="shared" si="53"/>
        <v>5135.903345257524</v>
      </c>
      <c r="N391" s="19">
        <f t="shared" si="54"/>
        <v>15.083569967722894</v>
      </c>
      <c r="O391" s="20"/>
      <c r="P391" s="20"/>
      <c r="Q391" s="257"/>
    </row>
    <row r="392" spans="1:17" ht="11.25">
      <c r="A392" s="16" t="s">
        <v>98</v>
      </c>
      <c r="B392" s="276">
        <v>14178.858</v>
      </c>
      <c r="C392" s="276">
        <v>11027.626</v>
      </c>
      <c r="D392" s="276">
        <v>11873.123</v>
      </c>
      <c r="E392" s="19">
        <f t="shared" si="55"/>
        <v>7.667080838613856</v>
      </c>
      <c r="F392" s="19"/>
      <c r="G392" s="277">
        <v>44109.406</v>
      </c>
      <c r="H392" s="277">
        <v>34000.357</v>
      </c>
      <c r="I392" s="277">
        <v>34505.074</v>
      </c>
      <c r="J392" s="19">
        <f t="shared" si="50"/>
        <v>1.4844461780210167</v>
      </c>
      <c r="K392" s="19">
        <f t="shared" si="51"/>
        <v>0.9858370053933068</v>
      </c>
      <c r="L392" s="20">
        <f t="shared" si="52"/>
        <v>3083.198233237145</v>
      </c>
      <c r="M392" s="20">
        <f t="shared" si="53"/>
        <v>2906.149797319543</v>
      </c>
      <c r="N392" s="19">
        <f t="shared" si="54"/>
        <v>-5.742363043965341</v>
      </c>
      <c r="O392" s="20"/>
      <c r="P392" s="20"/>
      <c r="Q392" s="257"/>
    </row>
    <row r="393" spans="1:17" ht="11.25">
      <c r="A393" s="16" t="s">
        <v>99</v>
      </c>
      <c r="B393" s="276">
        <v>72714.754</v>
      </c>
      <c r="C393" s="276">
        <v>45960.549</v>
      </c>
      <c r="D393" s="276">
        <v>45732.943</v>
      </c>
      <c r="E393" s="19">
        <f t="shared" si="55"/>
        <v>-0.4952203682336318</v>
      </c>
      <c r="F393" s="19"/>
      <c r="G393" s="277">
        <v>131266.168</v>
      </c>
      <c r="H393" s="277">
        <v>81710.964</v>
      </c>
      <c r="I393" s="277">
        <v>83454.102</v>
      </c>
      <c r="J393" s="19">
        <f t="shared" si="50"/>
        <v>2.133297558452483</v>
      </c>
      <c r="K393" s="19">
        <f t="shared" si="51"/>
        <v>2.3843490961204017</v>
      </c>
      <c r="L393" s="20">
        <f t="shared" si="52"/>
        <v>1777.850042652885</v>
      </c>
      <c r="M393" s="20">
        <f t="shared" si="53"/>
        <v>1824.8137234465755</v>
      </c>
      <c r="N393" s="19">
        <f t="shared" si="54"/>
        <v>2.64159966628074</v>
      </c>
      <c r="Q393" s="257"/>
    </row>
    <row r="394" spans="1:20" ht="11.25">
      <c r="A394" s="16" t="s">
        <v>86</v>
      </c>
      <c r="B394" s="18"/>
      <c r="C394" s="18"/>
      <c r="D394" s="18"/>
      <c r="E394" s="19"/>
      <c r="F394" s="19"/>
      <c r="G394" s="18">
        <v>2051927.4019999998</v>
      </c>
      <c r="H394" s="18">
        <v>1322730.4479999999</v>
      </c>
      <c r="I394" s="18">
        <v>1562804.31</v>
      </c>
      <c r="J394" s="19">
        <f t="shared" si="50"/>
        <v>18.149870395967497</v>
      </c>
      <c r="K394" s="19">
        <f t="shared" si="51"/>
        <v>44.65054388772368</v>
      </c>
      <c r="L394" s="20"/>
      <c r="M394" s="20"/>
      <c r="N394" s="19"/>
      <c r="Q394" s="257"/>
      <c r="R394" s="258"/>
      <c r="S394" s="258"/>
      <c r="T394" s="20"/>
    </row>
    <row r="395" spans="1:17" ht="11.25">
      <c r="A395" s="122"/>
      <c r="B395" s="128"/>
      <c r="C395" s="128"/>
      <c r="D395" s="128"/>
      <c r="E395" s="128"/>
      <c r="F395" s="128"/>
      <c r="G395" s="144"/>
      <c r="H395" s="144"/>
      <c r="I395" s="144"/>
      <c r="J395" s="122"/>
      <c r="K395" s="122"/>
      <c r="Q395" s="257"/>
    </row>
    <row r="396" spans="1:17" ht="11.25">
      <c r="A396" s="16" t="s">
        <v>377</v>
      </c>
      <c r="B396" s="16"/>
      <c r="C396" s="16"/>
      <c r="D396" s="16"/>
      <c r="E396" s="16"/>
      <c r="F396" s="16"/>
      <c r="G396" s="16"/>
      <c r="H396" s="16"/>
      <c r="I396" s="16"/>
      <c r="J396" s="16"/>
      <c r="K396" s="16"/>
      <c r="Q396" s="257"/>
    </row>
    <row r="397" ht="11.25">
      <c r="Q397" s="257"/>
    </row>
    <row r="398" spans="1:17" ht="19.5" customHeight="1">
      <c r="A398" s="322" t="s">
        <v>362</v>
      </c>
      <c r="B398" s="322"/>
      <c r="C398" s="322"/>
      <c r="D398" s="322"/>
      <c r="E398" s="322"/>
      <c r="F398" s="322"/>
      <c r="G398" s="322"/>
      <c r="H398" s="322"/>
      <c r="I398" s="322"/>
      <c r="J398" s="322"/>
      <c r="K398" s="119"/>
      <c r="Q398" s="257"/>
    </row>
    <row r="399" spans="1:19" ht="19.5" customHeight="1">
      <c r="A399" s="323" t="s">
        <v>247</v>
      </c>
      <c r="B399" s="323"/>
      <c r="C399" s="323"/>
      <c r="D399" s="323"/>
      <c r="E399" s="323"/>
      <c r="F399" s="323"/>
      <c r="G399" s="323"/>
      <c r="H399" s="323"/>
      <c r="I399" s="323"/>
      <c r="J399" s="323"/>
      <c r="K399" s="120"/>
      <c r="Q399" s="257"/>
      <c r="R399" s="258"/>
      <c r="S399" s="258"/>
    </row>
    <row r="400" spans="1:20" s="27" customFormat="1" ht="12.75">
      <c r="A400" s="24"/>
      <c r="B400" s="324" t="s">
        <v>118</v>
      </c>
      <c r="C400" s="324"/>
      <c r="D400" s="324"/>
      <c r="E400" s="324"/>
      <c r="F400" s="187"/>
      <c r="G400" s="324" t="s">
        <v>202</v>
      </c>
      <c r="H400" s="324"/>
      <c r="I400" s="324"/>
      <c r="J400" s="324"/>
      <c r="K400" s="187"/>
      <c r="L400" s="326"/>
      <c r="M400" s="326"/>
      <c r="N400" s="326"/>
      <c r="O400" s="137"/>
      <c r="P400" s="137"/>
      <c r="Q400" s="247"/>
      <c r="R400" s="247"/>
      <c r="S400" s="247"/>
      <c r="T400" s="137"/>
    </row>
    <row r="401" spans="1:19" s="27" customFormat="1" ht="12.75">
      <c r="A401" s="24" t="s">
        <v>330</v>
      </c>
      <c r="B401" s="188">
        <f>+B361</f>
        <v>2011</v>
      </c>
      <c r="C401" s="325" t="str">
        <f>+C361</f>
        <v>enero - agosto</v>
      </c>
      <c r="D401" s="325"/>
      <c r="E401" s="325"/>
      <c r="F401" s="187"/>
      <c r="G401" s="188">
        <f>+G361</f>
        <v>2011</v>
      </c>
      <c r="H401" s="325" t="str">
        <f>+C401</f>
        <v>enero - agosto</v>
      </c>
      <c r="I401" s="325"/>
      <c r="J401" s="325"/>
      <c r="K401" s="189" t="s">
        <v>223</v>
      </c>
      <c r="L401" s="327"/>
      <c r="M401" s="327"/>
      <c r="N401" s="327"/>
      <c r="O401" s="137"/>
      <c r="P401" s="137"/>
      <c r="Q401" s="247"/>
      <c r="R401" s="253"/>
      <c r="S401" s="253"/>
    </row>
    <row r="402" spans="1:19" s="27" customFormat="1" ht="12.75">
      <c r="A402" s="190"/>
      <c r="B402" s="190"/>
      <c r="C402" s="191">
        <f>+C362</f>
        <v>2011</v>
      </c>
      <c r="D402" s="191">
        <f>+D362</f>
        <v>2012</v>
      </c>
      <c r="E402" s="192" t="str">
        <f>+E362</f>
        <v>Var % 12/11</v>
      </c>
      <c r="F402" s="193"/>
      <c r="G402" s="190"/>
      <c r="H402" s="191">
        <f>+H362</f>
        <v>2011</v>
      </c>
      <c r="I402" s="191">
        <f>+I362</f>
        <v>2012</v>
      </c>
      <c r="J402" s="192" t="str">
        <f>+J362</f>
        <v>Var % 12/11</v>
      </c>
      <c r="K402" s="193">
        <v>2008</v>
      </c>
      <c r="L402" s="194"/>
      <c r="M402" s="194"/>
      <c r="N402" s="193"/>
      <c r="Q402" s="247"/>
      <c r="R402" s="253"/>
      <c r="S402" s="253"/>
    </row>
    <row r="403" spans="1:19" s="126" customFormat="1" ht="12.75">
      <c r="A403" s="124" t="s">
        <v>328</v>
      </c>
      <c r="B403" s="124"/>
      <c r="C403" s="124"/>
      <c r="D403" s="124"/>
      <c r="E403" s="124"/>
      <c r="F403" s="124"/>
      <c r="G403" s="124">
        <f>+G413+G405+G419+G424</f>
        <v>963243.889</v>
      </c>
      <c r="H403" s="124">
        <f>+H413+H405+H419+H424</f>
        <v>675976.8709999999</v>
      </c>
      <c r="I403" s="124">
        <f>+I413+I405+I419+I424</f>
        <v>650048.5240000001</v>
      </c>
      <c r="J403" s="125">
        <f>+I403/H403*100-100</f>
        <v>-3.8356855259918774</v>
      </c>
      <c r="K403" s="124"/>
      <c r="Q403" s="246"/>
      <c r="R403" s="256"/>
      <c r="S403" s="256"/>
    </row>
    <row r="404" spans="1:17" ht="12.75">
      <c r="A404" s="121"/>
      <c r="B404" s="126"/>
      <c r="C404" s="126"/>
      <c r="E404" s="126"/>
      <c r="F404" s="126"/>
      <c r="G404" s="126"/>
      <c r="I404" s="145"/>
      <c r="J404" s="126"/>
      <c r="L404" s="21"/>
      <c r="M404" s="21"/>
      <c r="N404" s="21"/>
      <c r="Q404" s="247"/>
    </row>
    <row r="405" spans="1:17" ht="12.75">
      <c r="A405" s="137" t="s">
        <v>229</v>
      </c>
      <c r="B405" s="28">
        <f>SUM(B406:B411)</f>
        <v>1061869.816</v>
      </c>
      <c r="C405" s="28">
        <f>SUM(C406:C411)</f>
        <v>777948.2270000001</v>
      </c>
      <c r="D405" s="28">
        <f>SUM(D406:D411)</f>
        <v>668828.008</v>
      </c>
      <c r="E405" s="23">
        <f aca="true" t="shared" si="56" ref="E405:E422">+D405/C405*100-100</f>
        <v>-14.026668512479304</v>
      </c>
      <c r="F405" s="28"/>
      <c r="G405" s="28">
        <f>SUM(G406:G411)</f>
        <v>575682.281</v>
      </c>
      <c r="H405" s="28">
        <f>SUM(H406:H411)</f>
        <v>411012.995</v>
      </c>
      <c r="I405" s="28">
        <f>SUM(I406:I411)</f>
        <v>358082.58200000005</v>
      </c>
      <c r="J405" s="23">
        <f aca="true" t="shared" si="57" ref="J405:J422">+I405/H405*100-100</f>
        <v>-12.878038807507764</v>
      </c>
      <c r="K405" s="26">
        <f aca="true" t="shared" si="58" ref="K405:K411">+I405/$I$405*100</f>
        <v>100</v>
      </c>
      <c r="L405" s="20">
        <f aca="true" t="shared" si="59" ref="L405:L432">+H405/C405*1000</f>
        <v>528.3294964049065</v>
      </c>
      <c r="M405" s="20">
        <f aca="true" t="shared" si="60" ref="M405:M432">+I405/D405*1000</f>
        <v>535.3881382311969</v>
      </c>
      <c r="N405" s="19">
        <f aca="true" t="shared" si="61" ref="N405:N432">+M405/L405*100-100</f>
        <v>1.3360302376304674</v>
      </c>
      <c r="Q405" s="246"/>
    </row>
    <row r="406" spans="1:17" ht="12.75">
      <c r="A406" s="121" t="s">
        <v>230</v>
      </c>
      <c r="B406" s="146">
        <v>510113.708</v>
      </c>
      <c r="C406" s="146">
        <v>349382.929</v>
      </c>
      <c r="D406" s="146">
        <v>264428.694</v>
      </c>
      <c r="E406" s="19">
        <f t="shared" si="56"/>
        <v>-24.315508271441615</v>
      </c>
      <c r="F406" s="146"/>
      <c r="G406" s="146">
        <v>254331.821</v>
      </c>
      <c r="H406" s="146">
        <v>168146.263</v>
      </c>
      <c r="I406" s="146">
        <v>134806.477</v>
      </c>
      <c r="J406" s="19">
        <f t="shared" si="57"/>
        <v>-19.827848329879316</v>
      </c>
      <c r="K406" s="22">
        <f t="shared" si="58"/>
        <v>37.646756300478195</v>
      </c>
      <c r="L406" s="20">
        <f t="shared" si="59"/>
        <v>481.2663958175243</v>
      </c>
      <c r="M406" s="20">
        <f t="shared" si="60"/>
        <v>509.802756126005</v>
      </c>
      <c r="N406" s="19">
        <f t="shared" si="61"/>
        <v>5.929431299687195</v>
      </c>
      <c r="Q406" s="246"/>
    </row>
    <row r="407" spans="1:17" ht="12.75">
      <c r="A407" s="121" t="s">
        <v>231</v>
      </c>
      <c r="B407" s="146">
        <v>109789.587</v>
      </c>
      <c r="C407" s="146">
        <v>93014.802</v>
      </c>
      <c r="D407" s="146">
        <v>91193.858</v>
      </c>
      <c r="E407" s="19">
        <f t="shared" si="56"/>
        <v>-1.957692712177149</v>
      </c>
      <c r="F407" s="146"/>
      <c r="G407" s="146">
        <v>60563.727</v>
      </c>
      <c r="H407" s="146">
        <v>50789.057</v>
      </c>
      <c r="I407" s="146">
        <v>44619.553</v>
      </c>
      <c r="J407" s="19">
        <f t="shared" si="57"/>
        <v>-12.147309606476838</v>
      </c>
      <c r="K407" s="22">
        <f t="shared" si="58"/>
        <v>12.460687909137116</v>
      </c>
      <c r="L407" s="20">
        <f t="shared" si="59"/>
        <v>546.0319853177778</v>
      </c>
      <c r="M407" s="20">
        <f t="shared" si="60"/>
        <v>489.28243610441405</v>
      </c>
      <c r="N407" s="19">
        <f t="shared" si="61"/>
        <v>-10.39308149326395</v>
      </c>
      <c r="Q407" s="246"/>
    </row>
    <row r="408" spans="1:17" ht="11.25">
      <c r="A408" s="121" t="s">
        <v>232</v>
      </c>
      <c r="B408" s="146">
        <v>18302.331</v>
      </c>
      <c r="C408" s="146">
        <v>10386.836</v>
      </c>
      <c r="D408" s="146">
        <v>42665.12</v>
      </c>
      <c r="E408" s="19">
        <f t="shared" si="56"/>
        <v>310.7614676885243</v>
      </c>
      <c r="F408" s="146"/>
      <c r="G408" s="146">
        <v>8429.51</v>
      </c>
      <c r="H408" s="146">
        <v>4549.703</v>
      </c>
      <c r="I408" s="146">
        <v>20561.174</v>
      </c>
      <c r="J408" s="19">
        <f t="shared" si="57"/>
        <v>351.9234332438842</v>
      </c>
      <c r="K408" s="22">
        <f t="shared" si="58"/>
        <v>5.742020146626399</v>
      </c>
      <c r="L408" s="20">
        <f t="shared" si="59"/>
        <v>438.0258819913976</v>
      </c>
      <c r="M408" s="20">
        <f t="shared" si="60"/>
        <v>481.9199852244643</v>
      </c>
      <c r="N408" s="19">
        <f t="shared" si="61"/>
        <v>10.020892608790803</v>
      </c>
      <c r="Q408" s="258"/>
    </row>
    <row r="409" spans="1:19" ht="11.25">
      <c r="A409" s="121" t="s">
        <v>233</v>
      </c>
      <c r="B409" s="146">
        <v>65048.15</v>
      </c>
      <c r="C409" s="146">
        <v>40312.124</v>
      </c>
      <c r="D409" s="146">
        <v>51087.22</v>
      </c>
      <c r="E409" s="19">
        <f t="shared" si="56"/>
        <v>26.729169616564974</v>
      </c>
      <c r="F409" s="146"/>
      <c r="G409" s="146">
        <v>43108.399</v>
      </c>
      <c r="H409" s="146">
        <v>26426.724</v>
      </c>
      <c r="I409" s="146">
        <v>30038.018</v>
      </c>
      <c r="J409" s="19">
        <f t="shared" si="57"/>
        <v>13.665310917842106</v>
      </c>
      <c r="K409" s="22">
        <f t="shared" si="58"/>
        <v>8.388572779002136</v>
      </c>
      <c r="L409" s="20">
        <f t="shared" si="59"/>
        <v>655.5527562874136</v>
      </c>
      <c r="M409" s="20">
        <f t="shared" si="60"/>
        <v>587.9751922300725</v>
      </c>
      <c r="N409" s="19">
        <f t="shared" si="61"/>
        <v>-10.308485992805899</v>
      </c>
      <c r="Q409" s="21"/>
      <c r="R409" s="21"/>
      <c r="S409" s="21"/>
    </row>
    <row r="410" spans="1:19" ht="11.25">
      <c r="A410" s="121" t="s">
        <v>234</v>
      </c>
      <c r="B410" s="146">
        <v>75690.814</v>
      </c>
      <c r="C410" s="146">
        <v>61007.703</v>
      </c>
      <c r="D410" s="146">
        <v>54198.141</v>
      </c>
      <c r="E410" s="19">
        <f t="shared" si="56"/>
        <v>-11.161806895106338</v>
      </c>
      <c r="F410" s="146"/>
      <c r="G410" s="146">
        <v>51573.769</v>
      </c>
      <c r="H410" s="146">
        <v>40379.448</v>
      </c>
      <c r="I410" s="146">
        <v>33337.816</v>
      </c>
      <c r="J410" s="19">
        <f t="shared" si="57"/>
        <v>-17.438653445683556</v>
      </c>
      <c r="K410" s="22">
        <f t="shared" si="58"/>
        <v>9.310091491688361</v>
      </c>
      <c r="L410" s="20">
        <f t="shared" si="59"/>
        <v>661.8745832800818</v>
      </c>
      <c r="M410" s="20">
        <f t="shared" si="60"/>
        <v>615.1099536790385</v>
      </c>
      <c r="N410" s="19">
        <f t="shared" si="61"/>
        <v>-7.065482008583814</v>
      </c>
      <c r="Q410" s="21"/>
      <c r="R410" s="21"/>
      <c r="S410" s="21"/>
    </row>
    <row r="411" spans="1:19" ht="11.25">
      <c r="A411" s="121" t="s">
        <v>235</v>
      </c>
      <c r="B411" s="146">
        <v>282925.226</v>
      </c>
      <c r="C411" s="146">
        <v>223843.833</v>
      </c>
      <c r="D411" s="146">
        <v>165254.975</v>
      </c>
      <c r="E411" s="19">
        <f t="shared" si="56"/>
        <v>-26.173988005289388</v>
      </c>
      <c r="F411" s="146"/>
      <c r="G411" s="146">
        <v>157675.055</v>
      </c>
      <c r="H411" s="146">
        <v>120721.8</v>
      </c>
      <c r="I411" s="146">
        <v>94719.544</v>
      </c>
      <c r="J411" s="19">
        <f t="shared" si="57"/>
        <v>-21.53898964395826</v>
      </c>
      <c r="K411" s="22">
        <f t="shared" si="58"/>
        <v>26.451871373067785</v>
      </c>
      <c r="L411" s="20">
        <f t="shared" si="59"/>
        <v>539.3126019245748</v>
      </c>
      <c r="M411" s="20">
        <f t="shared" si="60"/>
        <v>573.1721178136997</v>
      </c>
      <c r="N411" s="19">
        <f t="shared" si="61"/>
        <v>6.2782727064590915</v>
      </c>
      <c r="Q411" s="21"/>
      <c r="R411" s="21"/>
      <c r="S411" s="21"/>
    </row>
    <row r="412" spans="1:19" ht="11.25">
      <c r="A412" s="121"/>
      <c r="B412" s="126"/>
      <c r="C412" s="126"/>
      <c r="D412" s="126"/>
      <c r="E412" s="19"/>
      <c r="F412" s="126"/>
      <c r="G412" s="126"/>
      <c r="H412" s="126"/>
      <c r="I412" s="147"/>
      <c r="J412" s="19"/>
      <c r="L412" s="20"/>
      <c r="M412" s="20"/>
      <c r="N412" s="19"/>
      <c r="Q412" s="21"/>
      <c r="R412" s="21"/>
      <c r="S412" s="21"/>
    </row>
    <row r="413" spans="1:19" ht="11.25">
      <c r="A413" s="137" t="s">
        <v>473</v>
      </c>
      <c r="B413" s="28">
        <f>SUM(B414:B417)</f>
        <v>34745.520000000004</v>
      </c>
      <c r="C413" s="28">
        <f>SUM(C414:C417)</f>
        <v>25839.452</v>
      </c>
      <c r="D413" s="28">
        <f>SUM(D414:D417)</f>
        <v>26598.148</v>
      </c>
      <c r="E413" s="23">
        <f>+D413/C413*100-100</f>
        <v>2.9361923000534205</v>
      </c>
      <c r="F413" s="28"/>
      <c r="G413" s="28">
        <f>SUM(G414:G417)</f>
        <v>249854.669</v>
      </c>
      <c r="H413" s="28">
        <f>SUM(H414:H417)</f>
        <v>174301.364</v>
      </c>
      <c r="I413" s="28">
        <f>SUM(I414:I417)</f>
        <v>197131.689</v>
      </c>
      <c r="J413" s="23">
        <f>+I413/H413*100-100</f>
        <v>13.098190671646151</v>
      </c>
      <c r="K413" s="26">
        <f>+I413/$I$413*100</f>
        <v>100</v>
      </c>
      <c r="L413" s="21"/>
      <c r="M413" s="21"/>
      <c r="N413" s="21"/>
      <c r="Q413" s="21"/>
      <c r="R413" s="21"/>
      <c r="S413" s="21"/>
    </row>
    <row r="414" spans="1:19" ht="11.25">
      <c r="A414" s="121" t="s">
        <v>225</v>
      </c>
      <c r="B414" s="20">
        <v>8374.815</v>
      </c>
      <c r="C414" s="146">
        <v>6303.712</v>
      </c>
      <c r="D414" s="146">
        <v>6912.053</v>
      </c>
      <c r="E414" s="19">
        <f>+D414/C414*100-100</f>
        <v>9.65052020143051</v>
      </c>
      <c r="F414" s="20"/>
      <c r="G414" s="146">
        <v>60494.105</v>
      </c>
      <c r="H414" s="146">
        <v>48379.647</v>
      </c>
      <c r="I414" s="146">
        <v>55522.304</v>
      </c>
      <c r="J414" s="19">
        <f>+I414/H414*100-100</f>
        <v>14.763764191995847</v>
      </c>
      <c r="K414" s="22">
        <f>+I414/$I$413*100</f>
        <v>28.165083088188826</v>
      </c>
      <c r="L414" s="20">
        <f aca="true" t="shared" si="62" ref="L414:M417">+H414/C414*1000</f>
        <v>7674.787014381366</v>
      </c>
      <c r="M414" s="20">
        <f t="shared" si="62"/>
        <v>8032.679147570194</v>
      </c>
      <c r="N414" s="19">
        <f>+M414/L414*100-100</f>
        <v>4.663219090226136</v>
      </c>
      <c r="Q414" s="21"/>
      <c r="R414" s="21"/>
      <c r="S414" s="21"/>
    </row>
    <row r="415" spans="1:19" ht="11.25">
      <c r="A415" s="121" t="s">
        <v>226</v>
      </c>
      <c r="B415" s="20">
        <v>5004.872</v>
      </c>
      <c r="C415" s="146">
        <v>3885.581</v>
      </c>
      <c r="D415" s="146">
        <v>3128.784</v>
      </c>
      <c r="E415" s="19">
        <f>+D415/C415*100-100</f>
        <v>-19.47706147420425</v>
      </c>
      <c r="F415" s="146"/>
      <c r="G415" s="146">
        <v>65044.439</v>
      </c>
      <c r="H415" s="146">
        <v>39893.112</v>
      </c>
      <c r="I415" s="146">
        <v>39238.418</v>
      </c>
      <c r="J415" s="19">
        <f>+I415/H415*100-100</f>
        <v>-1.6411204019380676</v>
      </c>
      <c r="K415" s="22">
        <f>+I415/$I$413*100</f>
        <v>19.904672962042138</v>
      </c>
      <c r="L415" s="20">
        <f t="shared" si="62"/>
        <v>10266.961877773234</v>
      </c>
      <c r="M415" s="20">
        <f t="shared" si="62"/>
        <v>12541.107983165342</v>
      </c>
      <c r="N415" s="19">
        <f>+M415/L415*100-100</f>
        <v>22.15013684150682</v>
      </c>
      <c r="Q415" s="21"/>
      <c r="R415" s="21"/>
      <c r="S415" s="21"/>
    </row>
    <row r="416" spans="1:19" ht="11.25">
      <c r="A416" s="121" t="s">
        <v>227</v>
      </c>
      <c r="B416" s="20">
        <v>6751.674</v>
      </c>
      <c r="C416" s="146">
        <v>4100.626</v>
      </c>
      <c r="D416" s="146">
        <v>4617.129</v>
      </c>
      <c r="E416" s="19">
        <f>+D416/C416*100-100</f>
        <v>12.595710996321046</v>
      </c>
      <c r="F416" s="146"/>
      <c r="G416" s="146">
        <v>58976.644</v>
      </c>
      <c r="H416" s="146">
        <v>36733.247</v>
      </c>
      <c r="I416" s="146">
        <v>53685.982</v>
      </c>
      <c r="J416" s="19">
        <f>+I416/H416*100-100</f>
        <v>46.15092970136837</v>
      </c>
      <c r="K416" s="22">
        <f>+I416/$I$413*100</f>
        <v>27.233562636395813</v>
      </c>
      <c r="L416" s="20">
        <f t="shared" si="62"/>
        <v>8957.96080891064</v>
      </c>
      <c r="M416" s="20">
        <f t="shared" si="62"/>
        <v>11627.568127292956</v>
      </c>
      <c r="N416" s="19">
        <f>+M416/L416*100-100</f>
        <v>29.8015070095731</v>
      </c>
      <c r="Q416" s="21"/>
      <c r="R416" s="21"/>
      <c r="S416" s="21"/>
    </row>
    <row r="417" spans="1:19" ht="11.25">
      <c r="A417" s="121" t="s">
        <v>228</v>
      </c>
      <c r="B417" s="146">
        <v>14614.159</v>
      </c>
      <c r="C417" s="146">
        <v>11549.533</v>
      </c>
      <c r="D417" s="146">
        <v>11940.182</v>
      </c>
      <c r="E417" s="19">
        <f>+D417/C417*100-100</f>
        <v>3.382379183643195</v>
      </c>
      <c r="F417" s="146"/>
      <c r="G417" s="146">
        <v>65339.481</v>
      </c>
      <c r="H417" s="146">
        <v>49295.358</v>
      </c>
      <c r="I417" s="146">
        <v>48684.985</v>
      </c>
      <c r="J417" s="19">
        <f>+I417/H417*100-100</f>
        <v>-1.2381956938014298</v>
      </c>
      <c r="K417" s="22">
        <f>+I417/$I$413*100</f>
        <v>24.69668131337321</v>
      </c>
      <c r="L417" s="20">
        <f t="shared" si="62"/>
        <v>4268.168938086069</v>
      </c>
      <c r="M417" s="20">
        <f t="shared" si="62"/>
        <v>4077.407279051525</v>
      </c>
      <c r="N417" s="19">
        <f>+M417/L417*100-100</f>
        <v>-4.469402729876123</v>
      </c>
      <c r="Q417" s="21"/>
      <c r="R417" s="21"/>
      <c r="S417" s="21"/>
    </row>
    <row r="418" spans="1:19" ht="11.25">
      <c r="A418" s="121"/>
      <c r="B418" s="146"/>
      <c r="C418" s="146"/>
      <c r="D418" s="146"/>
      <c r="E418" s="19"/>
      <c r="F418" s="146"/>
      <c r="G418" s="146"/>
      <c r="H418" s="146"/>
      <c r="I418" s="146"/>
      <c r="J418" s="19"/>
      <c r="K418" s="22"/>
      <c r="L418" s="20"/>
      <c r="M418" s="20"/>
      <c r="N418" s="19"/>
      <c r="Q418" s="21"/>
      <c r="R418" s="21"/>
      <c r="S418" s="21"/>
    </row>
    <row r="419" spans="1:19" ht="11.25">
      <c r="A419" s="137" t="s">
        <v>236</v>
      </c>
      <c r="B419" s="28">
        <f>SUM(B420:B422)</f>
        <v>2846.418</v>
      </c>
      <c r="C419" s="28">
        <f>SUM(C420:C422)</f>
        <v>1759.081</v>
      </c>
      <c r="D419" s="28">
        <f>SUM(D420:D422)</f>
        <v>1942.478</v>
      </c>
      <c r="E419" s="23">
        <f t="shared" si="56"/>
        <v>10.425727979552974</v>
      </c>
      <c r="F419" s="28"/>
      <c r="G419" s="28">
        <f>SUM(G420:G422)</f>
        <v>95140.101</v>
      </c>
      <c r="H419" s="28">
        <f>SUM(H420:H422)</f>
        <v>62271.01700000001</v>
      </c>
      <c r="I419" s="28">
        <f>SUM(I420:I422)</f>
        <v>66669.008</v>
      </c>
      <c r="J419" s="23">
        <f t="shared" si="57"/>
        <v>7.062661269848846</v>
      </c>
      <c r="K419" s="26">
        <f>+I419/$I$419*100</f>
        <v>100</v>
      </c>
      <c r="L419" s="20">
        <f t="shared" si="59"/>
        <v>35399.74395721403</v>
      </c>
      <c r="M419" s="20">
        <f t="shared" si="60"/>
        <v>34321.62835306243</v>
      </c>
      <c r="N419" s="19">
        <f t="shared" si="61"/>
        <v>-3.0455463334838413</v>
      </c>
      <c r="Q419" s="21"/>
      <c r="R419" s="21"/>
      <c r="S419" s="21"/>
    </row>
    <row r="420" spans="1:19" ht="11.25">
      <c r="A420" s="121" t="s">
        <v>237</v>
      </c>
      <c r="B420" s="146">
        <v>1932.142</v>
      </c>
      <c r="C420" s="146">
        <v>1180.196</v>
      </c>
      <c r="D420" s="146">
        <v>971.341</v>
      </c>
      <c r="E420" s="19">
        <f t="shared" si="56"/>
        <v>-17.696636829814707</v>
      </c>
      <c r="F420" s="146"/>
      <c r="G420" s="146">
        <v>18653.367</v>
      </c>
      <c r="H420" s="146">
        <v>12172.595</v>
      </c>
      <c r="I420" s="146">
        <v>10707.063</v>
      </c>
      <c r="J420" s="19">
        <f t="shared" si="57"/>
        <v>-12.039602073345904</v>
      </c>
      <c r="K420" s="22">
        <f>+I420/$I$419*100</f>
        <v>16.06003047172983</v>
      </c>
      <c r="L420" s="20">
        <f t="shared" si="59"/>
        <v>10314.045294171478</v>
      </c>
      <c r="M420" s="20">
        <f t="shared" si="60"/>
        <v>11022.970305999645</v>
      </c>
      <c r="N420" s="19">
        <f t="shared" si="61"/>
        <v>6.873394401600933</v>
      </c>
      <c r="Q420" s="21"/>
      <c r="R420" s="21"/>
      <c r="S420" s="21"/>
    </row>
    <row r="421" spans="1:19" ht="11.25">
      <c r="A421" s="121" t="s">
        <v>238</v>
      </c>
      <c r="B421" s="146">
        <v>193.519</v>
      </c>
      <c r="C421" s="146">
        <v>132.523</v>
      </c>
      <c r="D421" s="146">
        <v>126.871</v>
      </c>
      <c r="E421" s="19">
        <f t="shared" si="56"/>
        <v>-4.264920051613686</v>
      </c>
      <c r="F421" s="146"/>
      <c r="G421" s="146">
        <v>57950.338</v>
      </c>
      <c r="H421" s="146">
        <v>39097.802</v>
      </c>
      <c r="I421" s="146">
        <v>43527.747</v>
      </c>
      <c r="J421" s="19">
        <f t="shared" si="57"/>
        <v>11.330419546346889</v>
      </c>
      <c r="K421" s="22">
        <f>+I421/$I$419*100</f>
        <v>65.28932753881685</v>
      </c>
      <c r="L421" s="20">
        <f t="shared" si="59"/>
        <v>295026.5387894932</v>
      </c>
      <c r="M421" s="20">
        <f t="shared" si="60"/>
        <v>343086.65494872746</v>
      </c>
      <c r="N421" s="19">
        <f t="shared" si="61"/>
        <v>16.2900993098543</v>
      </c>
      <c r="Q421" s="21"/>
      <c r="R421" s="21"/>
      <c r="S421" s="21"/>
    </row>
    <row r="422" spans="1:19" ht="11.25">
      <c r="A422" s="121" t="s">
        <v>239</v>
      </c>
      <c r="B422" s="146">
        <v>720.757</v>
      </c>
      <c r="C422" s="146">
        <v>446.362</v>
      </c>
      <c r="D422" s="146">
        <v>844.266</v>
      </c>
      <c r="E422" s="19">
        <f t="shared" si="56"/>
        <v>89.14378912183383</v>
      </c>
      <c r="F422" s="146"/>
      <c r="G422" s="146">
        <v>18536.396</v>
      </c>
      <c r="H422" s="146">
        <v>11000.62</v>
      </c>
      <c r="I422" s="146">
        <v>12434.198</v>
      </c>
      <c r="J422" s="19">
        <f t="shared" si="57"/>
        <v>13.031792753499346</v>
      </c>
      <c r="K422" s="22">
        <f>+I422/$I$419*100</f>
        <v>18.65064198945333</v>
      </c>
      <c r="L422" s="20">
        <f t="shared" si="59"/>
        <v>24645.06387192458</v>
      </c>
      <c r="M422" s="20">
        <f t="shared" si="60"/>
        <v>14727.820378885328</v>
      </c>
      <c r="N422" s="19">
        <f t="shared" si="61"/>
        <v>-40.240283184402216</v>
      </c>
      <c r="Q422" s="21"/>
      <c r="R422" s="21"/>
      <c r="S422" s="21"/>
    </row>
    <row r="423" spans="1:19" ht="11.25">
      <c r="A423" s="121"/>
      <c r="B423" s="126"/>
      <c r="C423" s="126"/>
      <c r="D423" s="126"/>
      <c r="E423" s="147"/>
      <c r="F423" s="126"/>
      <c r="G423" s="126"/>
      <c r="H423" s="126"/>
      <c r="I423" s="146"/>
      <c r="J423" s="147"/>
      <c r="L423" s="20"/>
      <c r="M423" s="20"/>
      <c r="N423" s="19"/>
      <c r="Q423" s="21"/>
      <c r="R423" s="21"/>
      <c r="S423" s="21"/>
    </row>
    <row r="424" spans="1:19" ht="11.25">
      <c r="A424" s="137" t="s">
        <v>239</v>
      </c>
      <c r="B424" s="28"/>
      <c r="C424" s="28"/>
      <c r="D424" s="28"/>
      <c r="E424" s="147"/>
      <c r="F424" s="28"/>
      <c r="G424" s="28">
        <f>SUM(G425:G426)</f>
        <v>42566.838</v>
      </c>
      <c r="H424" s="28">
        <f>SUM(H425:H426)</f>
        <v>28391.495000000003</v>
      </c>
      <c r="I424" s="28">
        <f>SUM(I425:I426)</f>
        <v>28165.245000000003</v>
      </c>
      <c r="J424" s="23">
        <f>+I424/H424*100-100</f>
        <v>-0.7968935767559913</v>
      </c>
      <c r="K424" s="26">
        <f>+I424/$I$424*100</f>
        <v>100</v>
      </c>
      <c r="L424" s="20"/>
      <c r="M424" s="20"/>
      <c r="N424" s="19"/>
      <c r="Q424" s="21"/>
      <c r="R424" s="21"/>
      <c r="S424" s="21"/>
    </row>
    <row r="425" spans="1:14" ht="22.5">
      <c r="A425" s="148" t="s">
        <v>240</v>
      </c>
      <c r="B425" s="146">
        <v>851.329</v>
      </c>
      <c r="C425" s="146">
        <v>564.276</v>
      </c>
      <c r="D425" s="146">
        <v>474.493</v>
      </c>
      <c r="E425" s="19">
        <f>+D425/C425*100-100</f>
        <v>-15.91118530648123</v>
      </c>
      <c r="F425" s="146"/>
      <c r="G425" s="146">
        <v>17628.538</v>
      </c>
      <c r="H425" s="146">
        <v>11405.635</v>
      </c>
      <c r="I425" s="146">
        <v>12076</v>
      </c>
      <c r="J425" s="19">
        <f>+I425/H425*100-100</f>
        <v>5.8774895040916135</v>
      </c>
      <c r="K425" s="22">
        <f>+I425/$I$424*100</f>
        <v>42.875536854019906</v>
      </c>
      <c r="L425" s="20">
        <f t="shared" si="59"/>
        <v>20212.865689839728</v>
      </c>
      <c r="M425" s="20">
        <f t="shared" si="60"/>
        <v>25450.3227655624</v>
      </c>
      <c r="N425" s="19">
        <f t="shared" si="61"/>
        <v>25.91150189235836</v>
      </c>
    </row>
    <row r="426" spans="1:14" ht="11.25">
      <c r="A426" s="121" t="s">
        <v>241</v>
      </c>
      <c r="B426" s="146">
        <v>8171.816</v>
      </c>
      <c r="C426" s="146">
        <v>5661.974</v>
      </c>
      <c r="D426" s="146">
        <v>5239.276</v>
      </c>
      <c r="E426" s="19">
        <f>+D426/C426*100-100</f>
        <v>-7.465558831601854</v>
      </c>
      <c r="F426" s="146"/>
      <c r="G426" s="146">
        <v>24938.3</v>
      </c>
      <c r="H426" s="146">
        <v>16985.86</v>
      </c>
      <c r="I426" s="146">
        <v>16089.245</v>
      </c>
      <c r="J426" s="19">
        <f>+I426/H426*100-100</f>
        <v>-5.278596432562139</v>
      </c>
      <c r="K426" s="22">
        <f>+I426/$I$424*100</f>
        <v>57.12446314598009</v>
      </c>
      <c r="L426" s="20">
        <f t="shared" si="59"/>
        <v>2999.989049755439</v>
      </c>
      <c r="M426" s="20">
        <f t="shared" si="60"/>
        <v>3070.890901720009</v>
      </c>
      <c r="N426" s="19">
        <f t="shared" si="61"/>
        <v>2.3634036921018122</v>
      </c>
    </row>
    <row r="427" spans="1:14" ht="11.25">
      <c r="A427" s="121"/>
      <c r="B427" s="126"/>
      <c r="C427" s="126"/>
      <c r="D427" s="126"/>
      <c r="F427" s="126"/>
      <c r="G427" s="126"/>
      <c r="H427" s="126"/>
      <c r="L427" s="20"/>
      <c r="M427" s="20"/>
      <c r="N427" s="19"/>
    </row>
    <row r="428" spans="1:19" s="126" customFormat="1" ht="11.25">
      <c r="A428" s="124" t="s">
        <v>329</v>
      </c>
      <c r="B428" s="124"/>
      <c r="C428" s="124"/>
      <c r="D428" s="124"/>
      <c r="E428" s="124"/>
      <c r="F428" s="124"/>
      <c r="G428" s="124">
        <f>SUM(G430:G433)</f>
        <v>754019.165</v>
      </c>
      <c r="H428" s="124">
        <f>SUM(H430:H433)</f>
        <v>505860.553</v>
      </c>
      <c r="I428" s="124">
        <f>SUM(I430:I433)</f>
        <v>385857.57999999996</v>
      </c>
      <c r="J428" s="125">
        <f>+I428/H428*100-100</f>
        <v>-23.72254019182239</v>
      </c>
      <c r="K428" s="124"/>
      <c r="L428" s="20"/>
      <c r="M428" s="20"/>
      <c r="N428" s="19"/>
      <c r="Q428" s="256"/>
      <c r="R428" s="256"/>
      <c r="S428" s="256"/>
    </row>
    <row r="429" spans="1:14" ht="11.25">
      <c r="A429" s="121"/>
      <c r="B429" s="126"/>
      <c r="C429" s="126"/>
      <c r="D429" s="126"/>
      <c r="E429" s="20"/>
      <c r="F429" s="126"/>
      <c r="G429" s="126"/>
      <c r="H429" s="126"/>
      <c r="I429" s="20"/>
      <c r="J429" s="20"/>
      <c r="L429" s="20"/>
      <c r="M429" s="20"/>
      <c r="N429" s="19"/>
    </row>
    <row r="430" spans="1:14" ht="11.25">
      <c r="A430" s="121" t="s">
        <v>242</v>
      </c>
      <c r="B430" s="146">
        <v>4618</v>
      </c>
      <c r="C430" s="146">
        <v>3250</v>
      </c>
      <c r="D430" s="146">
        <v>3293</v>
      </c>
      <c r="E430" s="19">
        <f>+D430/C430*100-100</f>
        <v>1.3230769230769113</v>
      </c>
      <c r="F430" s="146"/>
      <c r="G430" s="146">
        <v>123137.981</v>
      </c>
      <c r="H430" s="146">
        <v>84841.984</v>
      </c>
      <c r="I430" s="146">
        <v>80955.947</v>
      </c>
      <c r="J430" s="19">
        <f>+I430/H430*100-100</f>
        <v>-4.580323109841473</v>
      </c>
      <c r="K430" s="22">
        <f>+I430/$I$428*100</f>
        <v>20.980784412735915</v>
      </c>
      <c r="L430" s="20">
        <f t="shared" si="59"/>
        <v>26105.225846153848</v>
      </c>
      <c r="M430" s="20">
        <f t="shared" si="60"/>
        <v>24584.253568174914</v>
      </c>
      <c r="N430" s="19">
        <f t="shared" si="61"/>
        <v>-5.826313424532287</v>
      </c>
    </row>
    <row r="431" spans="1:14" ht="11.25">
      <c r="A431" s="121" t="s">
        <v>243</v>
      </c>
      <c r="B431" s="146">
        <v>138</v>
      </c>
      <c r="C431" s="146">
        <v>58</v>
      </c>
      <c r="D431" s="146">
        <v>78</v>
      </c>
      <c r="E431" s="19">
        <f>+D431/C431*100-100</f>
        <v>34.48275862068965</v>
      </c>
      <c r="F431" s="146"/>
      <c r="G431" s="146">
        <v>13918.254</v>
      </c>
      <c r="H431" s="146">
        <v>5337</v>
      </c>
      <c r="I431" s="146">
        <v>8825.519</v>
      </c>
      <c r="J431" s="19">
        <f>+I431/H431*100-100</f>
        <v>65.36479295484355</v>
      </c>
      <c r="K431" s="22">
        <f>+I431/$I$428*100</f>
        <v>2.2872477974904633</v>
      </c>
      <c r="L431" s="20">
        <f t="shared" si="59"/>
        <v>92017.24137931035</v>
      </c>
      <c r="M431" s="20">
        <f t="shared" si="60"/>
        <v>113147.67948717948</v>
      </c>
      <c r="N431" s="19">
        <f t="shared" si="61"/>
        <v>22.963563992063143</v>
      </c>
    </row>
    <row r="432" spans="1:14" ht="22.5">
      <c r="A432" s="148" t="s">
        <v>244</v>
      </c>
      <c r="B432" s="146">
        <v>676</v>
      </c>
      <c r="C432" s="146">
        <v>494</v>
      </c>
      <c r="D432" s="146">
        <v>696</v>
      </c>
      <c r="E432" s="19">
        <f>+D432/C432*100-100</f>
        <v>40.89068825910931</v>
      </c>
      <c r="F432" s="146"/>
      <c r="G432" s="146">
        <v>6369.179</v>
      </c>
      <c r="H432" s="146">
        <v>4986.292</v>
      </c>
      <c r="I432" s="146">
        <v>5623.183</v>
      </c>
      <c r="J432" s="19">
        <f>+I432/H432*100-100</f>
        <v>12.772838012695601</v>
      </c>
      <c r="K432" s="22">
        <f>+I432/$I$428*100</f>
        <v>1.457320859162596</v>
      </c>
      <c r="L432" s="20">
        <f t="shared" si="59"/>
        <v>10093.708502024292</v>
      </c>
      <c r="M432" s="20">
        <f t="shared" si="60"/>
        <v>8079.28591954023</v>
      </c>
      <c r="N432" s="19">
        <f t="shared" si="61"/>
        <v>-19.957209801333875</v>
      </c>
    </row>
    <row r="433" spans="1:14" ht="11.25">
      <c r="A433" s="121" t="s">
        <v>245</v>
      </c>
      <c r="B433" s="126"/>
      <c r="C433" s="126"/>
      <c r="D433" s="126"/>
      <c r="F433" s="126"/>
      <c r="G433" s="126">
        <v>610593.751</v>
      </c>
      <c r="H433" s="126">
        <v>410695.277</v>
      </c>
      <c r="I433" s="146">
        <v>290452.931</v>
      </c>
      <c r="J433" s="19">
        <f>+I433/H433*100-100</f>
        <v>-29.277752322435404</v>
      </c>
      <c r="K433" s="22">
        <f>+I433/$I$428*100</f>
        <v>75.27464693061103</v>
      </c>
      <c r="L433" s="20"/>
      <c r="M433" s="20"/>
      <c r="N433" s="19"/>
    </row>
    <row r="434" spans="2:14" ht="11.25">
      <c r="B434" s="146"/>
      <c r="C434" s="146"/>
      <c r="D434" s="146"/>
      <c r="F434" s="126"/>
      <c r="G434" s="126"/>
      <c r="H434" s="126"/>
      <c r="I434" s="146"/>
      <c r="L434" s="21"/>
      <c r="M434" s="21"/>
      <c r="N434" s="21"/>
    </row>
    <row r="435" spans="1:14" ht="11.25">
      <c r="A435" s="149"/>
      <c r="B435" s="149"/>
      <c r="C435" s="150"/>
      <c r="D435" s="150"/>
      <c r="E435" s="150"/>
      <c r="F435" s="150"/>
      <c r="G435" s="150"/>
      <c r="H435" s="150"/>
      <c r="I435" s="150"/>
      <c r="J435" s="150"/>
      <c r="K435" s="150"/>
      <c r="L435" s="21"/>
      <c r="M435" s="21"/>
      <c r="N435" s="21"/>
    </row>
    <row r="436" spans="1:14" ht="11.25">
      <c r="A436" s="16" t="s">
        <v>475</v>
      </c>
      <c r="B436" s="126"/>
      <c r="C436" s="126"/>
      <c r="E436" s="126"/>
      <c r="F436" s="126"/>
      <c r="G436" s="126"/>
      <c r="I436" s="145"/>
      <c r="J436" s="126"/>
      <c r="L436" s="21"/>
      <c r="M436" s="21"/>
      <c r="N436" s="21"/>
    </row>
    <row r="437" spans="12:14" ht="11.25">
      <c r="L437" s="21"/>
      <c r="M437" s="21"/>
      <c r="N437" s="21"/>
    </row>
  </sheetData>
  <sheetProtection/>
  <mergeCells count="89">
    <mergeCell ref="A320:J320"/>
    <mergeCell ref="A321:J321"/>
    <mergeCell ref="B322:E322"/>
    <mergeCell ref="G322:J322"/>
    <mergeCell ref="L322:N322"/>
    <mergeCell ref="C323:E323"/>
    <mergeCell ref="H323:J323"/>
    <mergeCell ref="L323:N323"/>
    <mergeCell ref="L400:N400"/>
    <mergeCell ref="C401:E401"/>
    <mergeCell ref="H401:J401"/>
    <mergeCell ref="L401:N401"/>
    <mergeCell ref="B400:E400"/>
    <mergeCell ref="G400:J400"/>
    <mergeCell ref="A398:J398"/>
    <mergeCell ref="A399:J399"/>
    <mergeCell ref="L360:N360"/>
    <mergeCell ref="L361:N361"/>
    <mergeCell ref="A359:J359"/>
    <mergeCell ref="A358:J358"/>
    <mergeCell ref="C361:E361"/>
    <mergeCell ref="H361:J361"/>
    <mergeCell ref="B360:E360"/>
    <mergeCell ref="G360:J360"/>
    <mergeCell ref="C168:E168"/>
    <mergeCell ref="H168:J168"/>
    <mergeCell ref="A1:K1"/>
    <mergeCell ref="A2:K2"/>
    <mergeCell ref="A103:K103"/>
    <mergeCell ref="A104:K104"/>
    <mergeCell ref="B3:E3"/>
    <mergeCell ref="G3:J3"/>
    <mergeCell ref="A134:K134"/>
    <mergeCell ref="A135:K135"/>
    <mergeCell ref="A165:K165"/>
    <mergeCell ref="A166:K166"/>
    <mergeCell ref="L202:N202"/>
    <mergeCell ref="L203:N203"/>
    <mergeCell ref="L136:N136"/>
    <mergeCell ref="L137:N137"/>
    <mergeCell ref="L167:N167"/>
    <mergeCell ref="L168:N168"/>
    <mergeCell ref="B136:E136"/>
    <mergeCell ref="G136:J136"/>
    <mergeCell ref="C137:E137"/>
    <mergeCell ref="H137:J137"/>
    <mergeCell ref="L281:N281"/>
    <mergeCell ref="L282:N282"/>
    <mergeCell ref="L240:N240"/>
    <mergeCell ref="L241:N241"/>
    <mergeCell ref="B167:E167"/>
    <mergeCell ref="G167:J167"/>
    <mergeCell ref="B240:E240"/>
    <mergeCell ref="G240:J240"/>
    <mergeCell ref="A238:K238"/>
    <mergeCell ref="A239:K239"/>
    <mergeCell ref="A200:K200"/>
    <mergeCell ref="A201:K201"/>
    <mergeCell ref="C203:E203"/>
    <mergeCell ref="H203:J203"/>
    <mergeCell ref="B202:E202"/>
    <mergeCell ref="G202:J202"/>
    <mergeCell ref="H241:J241"/>
    <mergeCell ref="C282:E282"/>
    <mergeCell ref="H282:J282"/>
    <mergeCell ref="A279:K279"/>
    <mergeCell ref="A280:K280"/>
    <mergeCell ref="B281:E281"/>
    <mergeCell ref="G281:J281"/>
    <mergeCell ref="L3:N3"/>
    <mergeCell ref="L4:N4"/>
    <mergeCell ref="C106:E106"/>
    <mergeCell ref="H106:J106"/>
    <mergeCell ref="B105:E105"/>
    <mergeCell ref="G105:J105"/>
    <mergeCell ref="C4:E4"/>
    <mergeCell ref="H4:J4"/>
    <mergeCell ref="L105:N105"/>
    <mergeCell ref="L106:N106"/>
    <mergeCell ref="R369:W369"/>
    <mergeCell ref="A50:K50"/>
    <mergeCell ref="A51:K51"/>
    <mergeCell ref="B52:E52"/>
    <mergeCell ref="G52:J52"/>
    <mergeCell ref="L52:N52"/>
    <mergeCell ref="C53:E53"/>
    <mergeCell ref="H53:J53"/>
    <mergeCell ref="L53:N53"/>
    <mergeCell ref="C241:E241"/>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9" max="11" man="1"/>
    <brk id="102" max="11" man="1"/>
    <brk id="133" max="255" man="1"/>
    <brk id="164" max="255" man="1"/>
    <brk id="199" max="255" man="1"/>
    <brk id="237" max="255" man="1"/>
    <brk id="278" max="255" man="1"/>
    <brk id="319" max="11" man="1"/>
    <brk id="357" max="255" man="1"/>
    <brk id="3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Liliana Yáñez Barrios</cp:lastModifiedBy>
  <cp:lastPrinted>2012-09-12T15:56:11Z</cp:lastPrinted>
  <dcterms:created xsi:type="dcterms:W3CDTF">2004-11-22T15:10:56Z</dcterms:created>
  <dcterms:modified xsi:type="dcterms:W3CDTF">2012-09-13T14:41:38Z</dcterms:modified>
  <cp:category/>
  <cp:version/>
  <cp:contentType/>
  <cp:contentStatus/>
</cp:coreProperties>
</file>