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45" windowHeight="1203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<sst xmlns="http://schemas.openxmlformats.org/spreadsheetml/2006/main" count="893" uniqueCount="564">
  <si>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</si>
  <si>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</si>
  <si>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</si>
  <si>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</si>
  <si>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</si>
  <si>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</si>
  <si>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</si>
  <si>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</si>
  <si>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</si>
  <si>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</si>
  <si>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</si>
  <si>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</si>
  <si>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</si>
  <si>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</si>
  <si>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</si>
  <si>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</si>
  <si>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</si>
  <si>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</si>
  <si>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</si>
  <si>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</si>
  <si>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</si>
  <si>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</si>
  <si>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</si>
  <si>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</si>
  <si>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</si>
  <si>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</si>
  <si>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</si>
  <si>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</si>
  <si>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</si>
  <si>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</si>
  <si>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</si>
  <si>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</si>
  <si>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</si>
  <si>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</si>
  <si>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</si>
  <si>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</si>
  <si>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</si>
  <si>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</si>
  <si>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</si>
  <si>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</si>
  <si>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</si>
  <si>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</si>
  <si>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</si>
  <si>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</si>
  <si>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</si>
  <si>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</si>
  <si>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</si>
  <si>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</si>
  <si>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</si>
  <si>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</si>
  <si>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</si>
  <si>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</si>
  <si>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</si>
  <si>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</si>
  <si>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</si>
  <si>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</si>
  <si>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</si>
  <si>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</si>
  <si>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</si>
  <si>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</si>
  <si>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</si>
  <si>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</si>
  <si>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</si>
  <si>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</si>
  <si>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</si>
  <si>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</si>
  <si>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</si>
  <si>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</si>
  <si>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</si>
  <si>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</si>
  <si>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</si>
  <si>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</si>
  <si>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</si>
  <si>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</si>
  <si>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</si>
  <si>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</si>
  <si>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</si>
  <si>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</si>
  <si>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</si>
  <si>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</si>
  <si>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</si>
  <si>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</si>
  <si>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</si>
  <si>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</si>
  <si>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</si>
  <si>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</si>
  <si>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</si>
  <si>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</si>
  <si>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</si>
  <si>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</si>
  <si>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</si>
  <si>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</si>
  <si>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</si>
  <si>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</si>
  <si>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</si>
  <si>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</si>
  <si>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</si>
  <si>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</si>
  <si>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</si>
  <si>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</si>
  <si>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</si>
  <si>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</si>
  <si>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</si>
  <si>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</si>
  <si>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</si>
  <si>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</si>
  <si>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</si>
  <si>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</si>
  <si>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</si>
  <si>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</si>
  <si>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</si>
  <si>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</si>
  <si>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</si>
  <si>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</si>
  <si>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</si>
  <si>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</si>
  <si>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</si>
  <si>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</si>
  <si>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</si>
  <si>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</si>
  <si>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</si>
  <si>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</si>
  <si>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</si>
  <si>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</si>
  <si>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</si>
  <si>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</si>
  <si>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</si>
  <si>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</si>
  <si>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</si>
  <si>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</si>
  <si>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</si>
  <si>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</si>
  <si>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</si>
  <si>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</si>
  <si>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</si>
  <si>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</si>
  <si>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</si>
  <si>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</si>
  <si>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</si>
  <si>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</si>
  <si>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</si>
  <si>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</si>
  <si>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</si>
  <si>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</si>
  <si>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</si>
  <si>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</si>
  <si>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</si>
  <si>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</si>
  <si>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</si>
  <si>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</si>
  <si>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</si>
  <si>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</si>
  <si>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</si>
  <si>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</si>
  <si>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</si>
  <si>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</si>
  <si>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</si>
  <si>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</si>
  <si>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</si>
  <si>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</si>
  <si>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</si>
  <si>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</si>
  <si>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</si>
  <si>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</si>
  <si>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</si>
  <si>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</si>
  <si>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</si>
  <si>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</si>
  <si>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</si>
  <si>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</si>
  <si>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</si>
  <si>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</si>
  <si>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</si>
  <si>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</si>
  <si>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</si>
  <si>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</si>
  <si>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</si>
  <si>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</si>
  <si>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</si>
  <si>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</si>
  <si>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</si>
  <si>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</si>
  <si>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</si>
  <si>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</si>
  <si>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</si>
  <si>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</si>
  <si>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</si>
  <si>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</si>
  <si>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</si>
  <si>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</si>
  <si>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</si>
  <si>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</si>
  <si>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</si>
  <si>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</si>
  <si>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</si>
  <si>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</si>
  <si>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</si>
  <si>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</si>
  <si>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</si>
  <si>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</si>
  <si>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</si>
  <si>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</si>
  <si>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</si>
  <si>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</si>
  <si>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</si>
  <si>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</si>
  <si>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</si>
  <si>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</si>
  <si>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</si>
  <si>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</si>
  <si>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</si>
  <si>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</si>
  <si>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</si>
  <si>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</si>
  <si>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</si>
  <si>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</si>
  <si>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</si>
  <si>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</si>
  <si>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</si>
  <si>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</si>
  <si>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</si>
  <si>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</si>
  <si>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</si>
  <si>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</si>
  <si>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</si>
  <si>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</si>
  <si>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</si>
  <si>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</si>
  <si>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</si>
  <si>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</si>
  <si>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</si>
  <si>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</si>
  <si>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</si>
  <si>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</si>
  <si>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</si>
  <si>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</si>
  <si>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</si>
  <si>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</si>
  <si>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</si>
  <si>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</si>
  <si>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</si>
  <si>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</si>
  <si>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</si>
  <si>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</si>
  <si>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</si>
  <si>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</si>
  <si>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</si>
  <si>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</si>
  <si>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</si>
  <si>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</si>
  <si>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</si>
  <si>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</si>
  <si>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</si>
  <si>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</si>
  <si>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</si>
  <si>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</si>
  <si>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</si>
  <si>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</si>
  <si>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</si>
  <si>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</si>
  <si>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</si>
  <si>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</si>
  <si>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</si>
  <si>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</si>
  <si>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</si>
  <si>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</si>
  <si>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</si>
  <si>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</si>
  <si>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</si>
  <si>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</si>
  <si>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</si>
  <si>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</si>
  <si>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</si>
  <si>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</si>
  <si>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</si>
  <si>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</si>
  <si>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</si>
  <si>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</si>
  <si>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</si>
  <si>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</si>
  <si>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</si>
  <si>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</si>
  <si>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</si>
  <si>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</si>
  <si>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</si>
  <si>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</si>
  <si>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</si>
  <si>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</si>
  <si>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</si>
  <si>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</si>
  <si>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</si>
  <si>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</si>
  <si>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</si>
  <si>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</si>
  <si>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</si>
  <si>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</si>
  <si>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</si>
  <si>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</si>
  <si>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</si>
  <si>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</si>
  <si>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</si>
  <si>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</si>
  <si>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</si>
  <si>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</si>
  <si>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Lilium                                                                                                                                                                                                                           </t>
  </si>
  <si>
    <t xml:space="preserve">Tulipán                                                                                                                                                                                                                          </t>
  </si>
  <si>
    <t>Peonias</t>
  </si>
  <si>
    <t xml:space="preserve">Claveles                                                                                                                                                                                                                         </t>
  </si>
  <si>
    <t xml:space="preserve">Orquídeas                                                                                                                                                                                                                        </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</si>
  <si>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</si>
  <si>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</si>
  <si>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</si>
  <si>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</si>
  <si>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</si>
  <si>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</si>
  <si>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</si>
  <si>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</si>
  <si>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</si>
  <si>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</si>
  <si>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</si>
  <si>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</si>
  <si>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</si>
  <si>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</si>
  <si>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</si>
  <si>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</si>
  <si>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</si>
  <si>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</si>
  <si>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</si>
  <si>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</si>
  <si>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</si>
  <si>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</si>
  <si>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</si>
  <si>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</si>
  <si>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</si>
  <si>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</si>
  <si>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</si>
  <si>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</si>
  <si>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</si>
  <si>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</si>
  <si>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</si>
  <si>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</si>
  <si>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</si>
  <si>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</si>
  <si>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</si>
  <si>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</si>
  <si>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</si>
  <si>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</si>
  <si>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</si>
  <si>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</si>
  <si>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</si>
  <si>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</si>
  <si>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</si>
  <si>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</si>
  <si>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</si>
  <si>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</si>
  <si>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</si>
  <si>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</si>
  <si>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</si>
  <si>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</si>
  <si>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</si>
  <si>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</si>
  <si>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</si>
  <si>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</si>
  <si>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</si>
  <si>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</si>
  <si>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</si>
  <si>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</si>
  <si>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</si>
  <si>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</si>
  <si>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</si>
  <si>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</si>
  <si>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</si>
  <si>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</si>
  <si>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</si>
  <si>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</si>
  <si>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</si>
  <si>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</si>
  <si>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</si>
  <si>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</si>
  <si>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</si>
  <si>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</si>
  <si>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</si>
  <si>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</si>
  <si>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</si>
  <si>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</si>
  <si>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</si>
  <si>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</si>
  <si>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</si>
  <si>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</si>
  <si>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</si>
  <si>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</si>
  <si>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</si>
  <si>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</si>
  <si>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</si>
  <si>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</si>
  <si>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</si>
  <si>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</si>
  <si>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</si>
  <si>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</si>
  <si>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</si>
  <si>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</si>
  <si>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</si>
  <si>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</si>
  <si>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</si>
  <si>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</si>
  <si>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</si>
  <si>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</si>
  <si>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</si>
  <si>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</si>
  <si>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</si>
  <si>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</si>
  <si>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</si>
  <si>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</si>
  <si>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</si>
  <si>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</si>
  <si>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</si>
  <si>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</si>
  <si>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</si>
  <si>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</si>
  <si>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</si>
  <si>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</si>
  <si>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</si>
  <si>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</si>
  <si>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</si>
  <si>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</si>
  <si>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</si>
  <si>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</si>
  <si>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</si>
  <si>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</si>
  <si>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</si>
  <si>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</si>
  <si>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</si>
  <si>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</si>
  <si>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</si>
  <si>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</si>
  <si>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</si>
  <si>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</si>
  <si>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</si>
  <si>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</si>
  <si>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</si>
  <si>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</si>
  <si>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</si>
  <si>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</si>
  <si>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</si>
  <si>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</si>
  <si>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</si>
  <si>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</si>
  <si>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</si>
  <si>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</si>
  <si>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</si>
  <si>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</si>
  <si>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</si>
  <si>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</si>
  <si>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</si>
  <si>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</si>
  <si>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</si>
  <si>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</si>
  <si>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</si>
  <si>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</si>
  <si>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</si>
  <si>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</si>
  <si>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</si>
  <si>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</si>
  <si>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</si>
  <si>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</si>
  <si>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 xml:space="preserve">           Agrícola</t>
  </si>
  <si>
    <t xml:space="preserve">           Pecuario</t>
  </si>
  <si>
    <t xml:space="preserve">           Forestal</t>
  </si>
  <si>
    <t>ene-nov 10</t>
  </si>
  <si>
    <t>Var. (%)   2011/2010</t>
  </si>
  <si>
    <t xml:space="preserve"> 2011-2010</t>
  </si>
  <si>
    <t>Var % 11/10</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</si>
  <si>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</si>
  <si>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</si>
  <si>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</si>
  <si>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</si>
  <si>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</si>
  <si>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</si>
  <si>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</si>
  <si>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</si>
  <si>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</si>
  <si>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</si>
  <si>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</si>
  <si>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</si>
  <si>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</si>
  <si>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</si>
  <si>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</si>
  <si>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08013200</t>
  </si>
  <si>
    <t>08012200</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</si>
  <si>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</si>
  <si>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</si>
  <si>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</si>
  <si>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</si>
  <si>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</si>
  <si>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</si>
  <si>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</si>
  <si>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</si>
  <si>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Australia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</si>
  <si>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</si>
  <si>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</si>
  <si>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</si>
  <si>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</si>
  <si>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</si>
  <si>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</si>
  <si>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</si>
  <si>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</si>
  <si>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Los demás trigos y morcajo ( tranquillón)</t>
  </si>
  <si>
    <t>Pasta química de maderas distintas a las coníferas</t>
  </si>
  <si>
    <t>Las demás maderas contrachapadas</t>
  </si>
  <si>
    <t>Las demás maderas en plaquitas o partículas no coníferas</t>
  </si>
  <si>
    <t>Listones y molduras de madera para muebles de coníferas</t>
  </si>
  <si>
    <t>02032900</t>
  </si>
  <si>
    <t>Carne bovina deshuesada fresca o refrigerada</t>
  </si>
  <si>
    <t>Trozos y despojos comestibles de gallo o gallina, congelados</t>
  </si>
  <si>
    <t>02013000</t>
  </si>
  <si>
    <t>02071400</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</si>
  <si>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</si>
  <si>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</si>
  <si>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</si>
  <si>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</si>
  <si>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</si>
  <si>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</si>
  <si>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</si>
  <si>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</si>
  <si>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</si>
  <si>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</si>
  <si>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</si>
  <si>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</si>
  <si>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</si>
  <si>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</si>
  <si>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</si>
  <si>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</si>
  <si>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</si>
  <si>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</si>
  <si>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</si>
  <si>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</si>
  <si>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</si>
  <si>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Uvas frescas</t>
  </si>
  <si>
    <t>Manzanas frescas</t>
  </si>
  <si>
    <t>Las demás carnes porcinas congeladas</t>
  </si>
  <si>
    <t>Las demás preparaciones para alimentar animales</t>
  </si>
  <si>
    <t>Tortas y residuos de soja</t>
  </si>
  <si>
    <t xml:space="preserve">          Avance mensual enero a diciembre 2011</t>
  </si>
  <si>
    <t xml:space="preserve">          Enero 2011</t>
  </si>
  <si>
    <t>Avance mensual enero - diciembre  2011</t>
  </si>
  <si>
    <t>enero - diciembre</t>
  </si>
  <si>
    <t>ene-dic 07</t>
  </si>
  <si>
    <t>ene-dic 08</t>
  </si>
  <si>
    <t>ene-dic 09</t>
  </si>
  <si>
    <t>ene-dic 10</t>
  </si>
  <si>
    <t>ene-dic 11</t>
  </si>
  <si>
    <t>enero - diciembre  2010</t>
  </si>
  <si>
    <t>enero - diciembre  2011</t>
  </si>
  <si>
    <t>Madera simplemente aserrada (desde 2007)</t>
  </si>
  <si>
    <t>Cerezas frescas</t>
  </si>
  <si>
    <t>Pasta química de coníferas a la sosa semiblanqueada</t>
  </si>
  <si>
    <t xml:space="preserve">Arándanos </t>
  </si>
  <si>
    <t>Pasta química de coníferas cruda</t>
  </si>
  <si>
    <t>Mezclas aceites, animales o vegetales y animales con vegetales</t>
  </si>
  <si>
    <t xml:space="preserve">Sorgo para grano (granífero) </t>
  </si>
  <si>
    <t xml:space="preserve">Trozos y despojos comestibles de gallo o gallina, congelados </t>
  </si>
  <si>
    <t>Ron y aguardiente de caña</t>
  </si>
  <si>
    <t>Nuez de macadamia</t>
  </si>
  <si>
    <t>08026000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</si>
</sst>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7">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8"/>
      <color indexed="8"/>
      <name val="Arial"/>
      <family val="2"/>
    </font>
    <font>
      <sz val="10"/>
      <color indexed="8"/>
      <name val="Calibri"/>
      <family val="2"/>
    </font>
    <font>
      <b/>
      <sz val="10"/>
      <color indexed="8"/>
      <name val="Arial"/>
      <family val="2"/>
    </font>
    <font>
      <sz val="1"/>
      <color indexed="8"/>
      <name val="Arial"/>
      <family val="2"/>
    </font>
    <font>
      <sz val="8"/>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2"/>
    </font>
    <font>
      <sz val="4.2"/>
      <color indexed="8"/>
      <name val="Calibri"/>
      <family val="2"/>
    </font>
    <font>
      <sz val="7"/>
      <color indexed="8"/>
      <name val="Calibri"/>
      <family val="2"/>
    </font>
    <font>
      <b/>
      <sz val="4.2"/>
      <color indexed="8"/>
      <name val="Arial"/>
      <family val="2"/>
    </font>
    <font>
      <b/>
      <sz val="1"/>
      <color indexed="8"/>
      <name val="Arial"/>
      <family val="2"/>
    </font>
    <font>
      <sz val="2.6"/>
      <color indexed="8"/>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27">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3" fontId="2" fillId="0" borderId="0" xfId="81" applyNumberFormat="1" applyFont="1">
      <alignment/>
      <protection/>
    </xf>
    <xf numFmtId="3" fontId="2" fillId="0" borderId="0" xfId="83" applyNumberFormat="1" applyFont="1">
      <alignment/>
      <protection/>
    </xf>
    <xf numFmtId="3" fontId="0" fillId="0" borderId="0" xfId="0" applyNumberFormat="1" applyFont="1" applyFill="1" applyBorder="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5"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85" applyFont="1">
      <alignment/>
      <protection/>
    </xf>
    <xf numFmtId="0" fontId="88" fillId="0" borderId="0" xfId="85" applyFont="1">
      <alignment/>
      <protection/>
    </xf>
    <xf numFmtId="0" fontId="65" fillId="0" borderId="0" xfId="85">
      <alignment/>
      <protection/>
    </xf>
    <xf numFmtId="0" fontId="89" fillId="0" borderId="0" xfId="85" applyFont="1" applyAlignment="1">
      <alignment horizontal="center"/>
      <protection/>
    </xf>
    <xf numFmtId="17" fontId="89" fillId="0" borderId="0" xfId="85" applyNumberFormat="1" applyFont="1" applyAlignment="1" quotePrefix="1">
      <alignment horizontal="center"/>
      <protection/>
    </xf>
    <xf numFmtId="0" fontId="90" fillId="0" borderId="0" xfId="85" applyFont="1" applyAlignment="1">
      <alignment horizontal="left" indent="15"/>
      <protection/>
    </xf>
    <xf numFmtId="0" fontId="91" fillId="0" borderId="0" xfId="85" applyFont="1" applyAlignment="1">
      <alignment horizontal="center"/>
      <protection/>
    </xf>
    <xf numFmtId="0" fontId="92" fillId="0" borderId="0" xfId="85" applyFont="1" applyAlignment="1">
      <alignment/>
      <protection/>
    </xf>
    <xf numFmtId="0" fontId="93" fillId="0" borderId="0" xfId="85" applyFont="1">
      <alignment/>
      <protection/>
    </xf>
    <xf numFmtId="0" fontId="87" fillId="0" borderId="0" xfId="85" applyFont="1" quotePrefix="1">
      <alignment/>
      <protection/>
    </xf>
    <xf numFmtId="17" fontId="89" fillId="0" borderId="0" xfId="85" applyNumberFormat="1" applyFont="1" applyAlignment="1">
      <alignment horizontal="center"/>
      <protection/>
    </xf>
    <xf numFmtId="0" fontId="94" fillId="0" borderId="0" xfId="85" applyFont="1">
      <alignment/>
      <protection/>
    </xf>
    <xf numFmtId="0" fontId="20" fillId="0" borderId="0" xfId="93" applyFont="1" applyBorder="1" applyProtection="1">
      <alignment/>
      <protection/>
    </xf>
    <xf numFmtId="0" fontId="19" fillId="0" borderId="23" xfId="93" applyFont="1" applyBorder="1" applyAlignment="1" applyProtection="1">
      <alignment horizontal="left"/>
      <protection/>
    </xf>
    <xf numFmtId="0" fontId="19" fillId="0" borderId="23" xfId="93" applyFont="1" applyBorder="1" applyProtection="1">
      <alignment/>
      <protection/>
    </xf>
    <xf numFmtId="0" fontId="19" fillId="0" borderId="23"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5"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5" fillId="0" borderId="0" xfId="85" applyBorder="1">
      <alignment/>
      <protection/>
    </xf>
    <xf numFmtId="0" fontId="4" fillId="0" borderId="0" xfId="85" applyFont="1">
      <alignment/>
      <protection/>
    </xf>
    <xf numFmtId="3" fontId="0" fillId="0" borderId="0" xfId="0" applyNumberFormat="1" applyFont="1" applyFill="1" applyAlignment="1">
      <alignment vertical="center"/>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6" fillId="0" borderId="0" xfId="49" applyNumberFormat="1" applyFont="1" applyAlignment="1">
      <alignment/>
    </xf>
    <xf numFmtId="0" fontId="65" fillId="0" borderId="0" xfId="78" applyNumberFormat="1">
      <alignment/>
      <protection/>
    </xf>
    <xf numFmtId="0" fontId="65" fillId="0" borderId="0" xfId="79" applyNumberFormat="1">
      <alignment/>
      <protection/>
    </xf>
    <xf numFmtId="0" fontId="96"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Salida" xfId="111"/>
    <cellStyle name="Texto de advertencia" xfId="112"/>
    <cellStyle name="Texto explicativo" xfId="113"/>
    <cellStyle name="Título" xfId="114"/>
    <cellStyle name="Título 1" xfId="115"/>
    <cellStyle name="Título 2" xfId="116"/>
    <cellStyle name="Título 3" xfId="117"/>
    <cellStyle name="Total"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925"/>
          <c:y val="0.205"/>
          <c:w val="0.7835"/>
          <c:h val="0.762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9031867"/>
        <c:axId val="37069076"/>
      </c:lineChart>
      <c:catAx>
        <c:axId val="19031867"/>
        <c:scaling>
          <c:orientation val="minMax"/>
        </c:scaling>
        <c:axPos val="b"/>
        <c:delete val="0"/>
        <c:numFmt formatCode="General" sourceLinked="1"/>
        <c:majorTickMark val="none"/>
        <c:minorTickMark val="none"/>
        <c:tickLblPos val="nextTo"/>
        <c:spPr>
          <a:ln w="3175">
            <a:solidFill>
              <a:srgbClr val="808080"/>
            </a:solidFill>
          </a:ln>
        </c:spPr>
        <c:crossAx val="37069076"/>
        <c:crosses val="autoZero"/>
        <c:auto val="1"/>
        <c:lblOffset val="100"/>
        <c:tickLblSkip val="1"/>
        <c:noMultiLvlLbl val="0"/>
      </c:catAx>
      <c:valAx>
        <c:axId val="3706907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031867"/>
        <c:crossesAt val="1"/>
        <c:crossBetween val="between"/>
        <c:dispUnits>
          <c:builtInUnit val="thousands"/>
          <c:dispUnitsLbl>
            <c:layout>
              <c:manualLayout>
                <c:xMode val="edge"/>
                <c:yMode val="edge"/>
                <c:x val="0.0105"/>
                <c:y val="0.105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225"/>
          <c:y val="0.494"/>
          <c:w val="0.11775"/>
          <c:h val="0.1787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diciembre  de  2011</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2562659"/>
        <c:axId val="24628476"/>
      </c:barChart>
      <c:catAx>
        <c:axId val="325626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628476"/>
        <c:crosses val="autoZero"/>
        <c:auto val="1"/>
        <c:lblOffset val="100"/>
        <c:tickLblSkip val="1"/>
        <c:noMultiLvlLbl val="0"/>
      </c:catAx>
      <c:valAx>
        <c:axId val="246284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5626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diciembre  de  2011</a:t>
            </a:r>
          </a:p>
        </c:rich>
      </c:tx>
      <c:layout>
        <c:manualLayout>
          <c:xMode val="factor"/>
          <c:yMode val="factor"/>
          <c:x val="-0.00125"/>
          <c:y val="-0.012"/>
        </c:manualLayout>
      </c:layout>
      <c:spPr>
        <a:noFill/>
        <a:ln w="3175">
          <a:noFill/>
        </a:ln>
      </c:spPr>
    </c:title>
    <c:plotArea>
      <c:layout>
        <c:manualLayout>
          <c:xMode val="edge"/>
          <c:yMode val="edge"/>
          <c:x val="0.013"/>
          <c:y val="0.17475"/>
          <c:w val="0.97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20329693"/>
        <c:axId val="48749510"/>
      </c:barChart>
      <c:catAx>
        <c:axId val="2032969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749510"/>
        <c:crosses val="autoZero"/>
        <c:auto val="1"/>
        <c:lblOffset val="100"/>
        <c:tickLblSkip val="1"/>
        <c:noMultiLvlLbl val="0"/>
      </c:catAx>
      <c:valAx>
        <c:axId val="48749510"/>
        <c:scaling>
          <c:orientation val="minMax"/>
          <c:max val="14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29693"/>
        <c:crossesAt val="1"/>
        <c:crossBetween val="between"/>
        <c:dispUnits/>
        <c:majorUnit val="3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diciembre  de  2011</a:t>
            </a:r>
          </a:p>
        </c:rich>
      </c:tx>
      <c:layout>
        <c:manualLayout>
          <c:xMode val="factor"/>
          <c:yMode val="factor"/>
          <c:x val="-0.00275"/>
          <c:y val="-0.00925"/>
        </c:manualLayout>
      </c:layout>
      <c:spPr>
        <a:noFill/>
        <a:ln w="3175">
          <a:noFill/>
        </a:ln>
      </c:spPr>
    </c:title>
    <c:plotArea>
      <c:layout>
        <c:manualLayout>
          <c:xMode val="edge"/>
          <c:yMode val="edge"/>
          <c:x val="0.01275"/>
          <c:y val="0.18075"/>
          <c:w val="0.973"/>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36092407"/>
        <c:axId val="56396208"/>
      </c:barChart>
      <c:catAx>
        <c:axId val="3609240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396208"/>
        <c:crossesAt val="0"/>
        <c:auto val="1"/>
        <c:lblOffset val="100"/>
        <c:tickLblSkip val="1"/>
        <c:noMultiLvlLbl val="0"/>
      </c:catAx>
      <c:valAx>
        <c:axId val="56396208"/>
        <c:scaling>
          <c:orientation val="minMax"/>
          <c:max val="7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092407"/>
        <c:crossesAt val="1"/>
        <c:crossBetween val="between"/>
        <c:dispUnits/>
        <c:majorUnit val="10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diciembre  de  2011</a:t>
            </a:r>
          </a:p>
        </c:rich>
      </c:tx>
      <c:layout>
        <c:manualLayout>
          <c:xMode val="factor"/>
          <c:yMode val="factor"/>
          <c:x val="0.01225"/>
          <c:y val="-0.01525"/>
        </c:manualLayout>
      </c:layout>
      <c:spPr>
        <a:noFill/>
        <a:ln w="3175">
          <a:noFill/>
        </a:ln>
      </c:spPr>
    </c:title>
    <c:plotArea>
      <c:layout>
        <c:manualLayout>
          <c:xMode val="edge"/>
          <c:yMode val="edge"/>
          <c:x val="0.01675"/>
          <c:y val="0.149"/>
          <c:w val="0.9647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37803825"/>
        <c:axId val="4690106"/>
      </c:barChart>
      <c:catAx>
        <c:axId val="37803825"/>
        <c:scaling>
          <c:orientation val="minMax"/>
        </c:scaling>
        <c:axPos val="l"/>
        <c:delete val="0"/>
        <c:numFmt formatCode="General" sourceLinked="1"/>
        <c:majorTickMark val="out"/>
        <c:minorTickMark val="none"/>
        <c:tickLblPos val="nextTo"/>
        <c:spPr>
          <a:ln w="3175">
            <a:solidFill>
              <a:srgbClr val="808080"/>
            </a:solidFill>
          </a:ln>
        </c:spPr>
        <c:crossAx val="4690106"/>
        <c:crosses val="autoZero"/>
        <c:auto val="1"/>
        <c:lblOffset val="100"/>
        <c:tickLblSkip val="1"/>
        <c:noMultiLvlLbl val="0"/>
      </c:catAx>
      <c:valAx>
        <c:axId val="4690106"/>
        <c:scaling>
          <c:orientation val="minMax"/>
          <c:max val="37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7803825"/>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4875"/>
          <c:y val="0.21125"/>
          <c:w val="0.817"/>
          <c:h val="0.755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65186229"/>
        <c:axId val="49805150"/>
      </c:lineChart>
      <c:catAx>
        <c:axId val="6518622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805150"/>
        <c:crosses val="autoZero"/>
        <c:auto val="1"/>
        <c:lblOffset val="100"/>
        <c:tickLblSkip val="1"/>
        <c:noMultiLvlLbl val="0"/>
      </c:catAx>
      <c:valAx>
        <c:axId val="49805150"/>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6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186229"/>
        <c:crossesAt val="1"/>
        <c:crossBetween val="between"/>
        <c:dispUnits>
          <c:builtInUnit val="thousands"/>
        </c:dispUnits>
      </c:valAx>
      <c:spPr>
        <a:solidFill>
          <a:srgbClr val="FFFFFF"/>
        </a:solidFill>
        <a:ln w="3175">
          <a:noFill/>
        </a:ln>
      </c:spPr>
    </c:plotArea>
    <c:legend>
      <c:legendPos val="r"/>
      <c:layout>
        <c:manualLayout>
          <c:xMode val="edge"/>
          <c:yMode val="edge"/>
          <c:x val="0.889"/>
          <c:y val="0.5"/>
          <c:w val="0.103"/>
          <c:h val="0.172"/>
        </c:manualLayout>
      </c:layout>
      <c:overlay val="0"/>
      <c:spPr>
        <a:noFill/>
        <a:ln w="3175">
          <a:noFill/>
        </a:ln>
      </c:spPr>
      <c:txPr>
        <a:bodyPr vert="horz" rot="0"/>
        <a:lstStyle/>
        <a:p>
          <a:pPr>
            <a:defRPr lang="en-US" cap="none" sz="4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495"/>
          <c:y val="0.22325"/>
          <c:w val="0.821"/>
          <c:h val="0.741"/>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45593167"/>
        <c:axId val="7685320"/>
      </c:lineChart>
      <c:catAx>
        <c:axId val="45593167"/>
        <c:scaling>
          <c:orientation val="minMax"/>
        </c:scaling>
        <c:axPos val="b"/>
        <c:delete val="0"/>
        <c:numFmt formatCode="General" sourceLinked="1"/>
        <c:majorTickMark val="out"/>
        <c:minorTickMark val="none"/>
        <c:tickLblPos val="nextTo"/>
        <c:spPr>
          <a:ln w="3175">
            <a:solidFill>
              <a:srgbClr val="808080"/>
            </a:solidFill>
          </a:ln>
        </c:spPr>
        <c:crossAx val="7685320"/>
        <c:crosses val="autoZero"/>
        <c:auto val="1"/>
        <c:lblOffset val="100"/>
        <c:tickLblSkip val="1"/>
        <c:noMultiLvlLbl val="0"/>
      </c:catAx>
      <c:valAx>
        <c:axId val="76853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93167"/>
        <c:crossesAt val="1"/>
        <c:crossBetween val="between"/>
        <c:dispUnits>
          <c:builtInUnit val="thousands"/>
          <c:dispUnitsLbl>
            <c:layout>
              <c:manualLayout>
                <c:xMode val="edge"/>
                <c:yMode val="edge"/>
                <c:x val="0.00875"/>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5"/>
          <c:y val="0.495"/>
          <c:w val="0.097"/>
          <c:h val="0.1947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diciembre  de 2011</a:t>
            </a:r>
          </a:p>
        </c:rich>
      </c:tx>
      <c:layout>
        <c:manualLayout>
          <c:xMode val="factor"/>
          <c:yMode val="factor"/>
          <c:x val="-0.00175"/>
          <c:y val="-0.012"/>
        </c:manualLayout>
      </c:layout>
      <c:spPr>
        <a:noFill/>
        <a:ln w="3175">
          <a:noFill/>
        </a:ln>
      </c:spPr>
    </c:title>
    <c:plotArea>
      <c:layout>
        <c:manualLayout>
          <c:xMode val="edge"/>
          <c:yMode val="edge"/>
          <c:x val="0.28975"/>
          <c:y val="0.265"/>
          <c:w val="0.41925"/>
          <c:h val="0.63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diciembre  de 2011
</a:t>
            </a:r>
          </a:p>
        </c:rich>
      </c:tx>
      <c:layout>
        <c:manualLayout>
          <c:xMode val="factor"/>
          <c:yMode val="factor"/>
          <c:x val="-0.00175"/>
          <c:y val="-0.01225"/>
        </c:manualLayout>
      </c:layout>
      <c:spPr>
        <a:noFill/>
        <a:ln w="3175">
          <a:noFill/>
        </a:ln>
      </c:spPr>
    </c:title>
    <c:plotArea>
      <c:layout>
        <c:manualLayout>
          <c:xMode val="edge"/>
          <c:yMode val="edge"/>
          <c:x val="0.324"/>
          <c:y val="0.33025"/>
          <c:w val="0.378"/>
          <c:h val="0.54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diciembre de 2011</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diciembre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diciembre  de 2011</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059017"/>
        <c:axId val="18531154"/>
      </c:barChart>
      <c:catAx>
        <c:axId val="2059017"/>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531154"/>
        <c:crosses val="autoZero"/>
        <c:auto val="1"/>
        <c:lblOffset val="100"/>
        <c:tickLblSkip val="1"/>
        <c:noMultiLvlLbl val="0"/>
      </c:catAx>
      <c:valAx>
        <c:axId val="185311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5901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-0.0055</cdr:x>
      <cdr:y>-0.007</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0.95725</cdr:y>
    </cdr:from>
    <cdr:to>
      <cdr:x>1</cdr:x>
      <cdr:y>1</cdr:y>
    </cdr:to>
    <cdr:sp>
      <cdr:nvSpPr>
        <cdr:cNvPr id="2" name="1 CuadroTexto"/>
        <cdr:cNvSpPr txBox="1">
          <a:spLocks noChangeArrowheads="1"/>
        </cdr:cNvSpPr>
      </cdr:nvSpPr>
      <cdr:spPr>
        <a:xfrm>
          <a:off x="-47624" y="3257550"/>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-0.0165</cdr:y>
    </cdr:from>
    <cdr:to>
      <cdr:x>-0.00525</cdr:x>
      <cdr:y>-0.0075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0.96825</cdr:y>
    </cdr:from>
    <cdr:to>
      <cdr:x>0.99925</cdr:x>
      <cdr:y>1</cdr:y>
    </cdr:to>
    <cdr:sp>
      <cdr:nvSpPr>
        <cdr:cNvPr id="2" name="1 CuadroTexto"/>
        <cdr:cNvSpPr txBox="1">
          <a:spLocks noChangeArrowheads="1"/>
        </cdr:cNvSpPr>
      </cdr:nvSpPr>
      <cdr:spPr>
        <a:xfrm>
          <a:off x="-47624" y="3076575"/>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-0.02075</cdr:y>
    </cdr:from>
    <cdr:to>
      <cdr:x>-0.0045</cdr:x>
      <cdr:y>-0.01125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-0.02075</cdr:y>
    </cdr:from>
    <cdr:to>
      <cdr:x>-0.0045</cdr:x>
      <cdr:y>-0.01125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1</cdr:y>
    </cdr:from>
    <cdr:to>
      <cdr:x>1</cdr:x>
      <cdr:y>1</cdr:y>
    </cdr:to>
    <cdr:sp>
      <cdr:nvSpPr>
        <cdr:cNvPr id="3" name="1 CuadroTexto"/>
        <cdr:cNvSpPr txBox="1">
          <a:spLocks noChangeArrowheads="1"/>
        </cdr:cNvSpPr>
      </cdr:nvSpPr>
      <cdr:spPr>
        <a:xfrm>
          <a:off x="-47624" y="2990850"/>
          <a:ext cx="5695950" cy="1619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-0.0215</cdr:y>
    </cdr:from>
    <cdr:to>
      <cdr:x>-0.004</cdr:x>
      <cdr:y>-0.01175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-0.0215</cdr:y>
    </cdr:from>
    <cdr:to>
      <cdr:x>-0.004</cdr:x>
      <cdr:y>-0.01175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1</cdr:y>
    </cdr:from>
    <cdr:to>
      <cdr:x>0.761</cdr:x>
      <cdr:y>1</cdr:y>
    </cdr:to>
    <cdr:sp>
      <cdr:nvSpPr>
        <cdr:cNvPr id="3" name="1 CuadroTexto"/>
        <cdr:cNvSpPr txBox="1">
          <a:spLocks noChangeArrowheads="1"/>
        </cdr:cNvSpPr>
      </cdr:nvSpPr>
      <cdr:spPr>
        <a:xfrm>
          <a:off x="-47624" y="2905125"/>
          <a:ext cx="455295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133350</xdr:rowOff>
    </xdr:from>
    <xdr:to>
      <xdr:col>5</xdr:col>
      <xdr:colOff>676275</xdr:colOff>
      <xdr:row>93</xdr:row>
      <xdr:rowOff>123825</xdr:rowOff>
    </xdr:to>
    <xdr:graphicFrame>
      <xdr:nvGraphicFramePr>
        <xdr:cNvPr id="1" name="5 Gráfico"/>
        <xdr:cNvGraphicFramePr/>
      </xdr:nvGraphicFramePr>
      <xdr:xfrm>
        <a:off x="161925" y="11344275"/>
        <a:ext cx="5610225" cy="2990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xdr:nvGraphicFramePr>
        <xdr:cNvPr id="2" name="7 Gráfico"/>
        <xdr:cNvGraphicFramePr/>
      </xdr:nvGraphicFramePr>
      <xdr:xfrm>
        <a:off x="0" y="4019550"/>
        <a:ext cx="5915025" cy="29051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0.9895</cdr:y>
    </cdr:from>
    <cdr:to>
      <cdr:x>0.78775</cdr:x>
      <cdr:y>1</cdr:y>
    </cdr:to>
    <cdr:sp>
      <cdr:nvSpPr>
        <cdr:cNvPr id="1" name="1 CuadroTexto"/>
        <cdr:cNvSpPr txBox="1">
          <a:spLocks noChangeArrowheads="1"/>
        </cdr:cNvSpPr>
      </cdr:nvSpPr>
      <cdr:spPr>
        <a:xfrm>
          <a:off x="-47624" y="3638550"/>
          <a:ext cx="5676900" cy="1905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0.999</cdr:y>
    </cdr:from>
    <cdr:to>
      <cdr:x>0.777</cdr:x>
      <cdr:y>1</cdr:y>
    </cdr:to>
    <cdr:sp>
      <cdr:nvSpPr>
        <cdr:cNvPr id="1" name="1 CuadroTexto"/>
        <cdr:cNvSpPr txBox="1">
          <a:spLocks noChangeArrowheads="1"/>
        </cdr:cNvSpPr>
      </cdr:nvSpPr>
      <cdr:spPr>
        <a:xfrm>
          <a:off x="-47624" y="3571875"/>
          <a:ext cx="5695950" cy="2000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714375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726757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-0.01925</cdr:y>
    </cdr:from>
    <cdr:to>
      <cdr:x>-0.005</cdr:x>
      <cdr:y>-0.0105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-0.011</cdr:x>
      <cdr:y>0.90475</cdr:y>
    </cdr:from>
    <cdr:to>
      <cdr:x>0.9835</cdr:x>
      <cdr:y>0.9755</cdr:y>
    </cdr:to>
    <cdr:sp>
      <cdr:nvSpPr>
        <cdr:cNvPr id="2" name="1 CuadroTexto"/>
        <cdr:cNvSpPr txBox="1">
          <a:spLocks noChangeArrowheads="1"/>
        </cdr:cNvSpPr>
      </cdr:nvSpPr>
      <cdr:spPr>
        <a:xfrm>
          <a:off x="-47624" y="2914650"/>
          <a:ext cx="4829175" cy="2286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1</cdr:y>
    </cdr:from>
    <cdr:to>
      <cdr:x>0.8645</cdr:x>
      <cdr:y>1</cdr:y>
    </cdr:to>
    <cdr:sp>
      <cdr:nvSpPr>
        <cdr:cNvPr id="1" name="1 CuadroTexto"/>
        <cdr:cNvSpPr txBox="1">
          <a:spLocks noChangeArrowheads="1"/>
        </cdr:cNvSpPr>
      </cdr:nvSpPr>
      <cdr:spPr>
        <a:xfrm>
          <a:off x="-47624" y="3819525"/>
          <a:ext cx="487680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0.94</cdr:y>
    </cdr:from>
    <cdr:to>
      <cdr:x>0.8105</cdr:x>
      <cdr:y>0.999</cdr:y>
    </cdr:to>
    <cdr:sp>
      <cdr:nvSpPr>
        <cdr:cNvPr id="1" name="1 CuadroTexto"/>
        <cdr:cNvSpPr txBox="1">
          <a:spLocks noChangeArrowheads="1"/>
        </cdr:cNvSpPr>
      </cdr:nvSpPr>
      <cdr:spPr>
        <a:xfrm>
          <a:off x="-19049" y="2943225"/>
          <a:ext cx="481012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0.97525</cdr:y>
    </cdr:from>
    <cdr:to>
      <cdr:x>0.80825</cdr:x>
      <cdr:y>1</cdr:y>
    </cdr:to>
    <cdr:sp>
      <cdr:nvSpPr>
        <cdr:cNvPr id="1" name="1 CuadroTexto"/>
        <cdr:cNvSpPr txBox="1">
          <a:spLocks noChangeArrowheads="1"/>
        </cdr:cNvSpPr>
      </cdr:nvSpPr>
      <cdr:spPr>
        <a:xfrm>
          <a:off x="-38099" y="2895600"/>
          <a:ext cx="480060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0.50475</cdr:x>
      <cdr:y>0.6265</cdr:y>
    </cdr:to>
    <cdr:sp>
      <cdr:nvSpPr>
        <cdr:cNvPr id="1" name="Text Box 1"/>
        <cdr:cNvSpPr txBox="1">
          <a:spLocks noChangeArrowheads="1"/>
        </cdr:cNvSpPr>
      </cdr:nvSpPr>
      <cdr:spPr>
        <a:xfrm>
          <a:off x="0" y="0"/>
          <a:ext cx="2495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0.933</cdr:y>
    </cdr:from>
    <cdr:to>
      <cdr:x>0.8255</cdr:x>
      <cdr:y>0.99875</cdr:y>
    </cdr:to>
    <cdr:sp>
      <cdr:nvSpPr>
        <cdr:cNvPr id="1" name="1 CuadroTexto"/>
        <cdr:cNvSpPr txBox="1">
          <a:spLocks noChangeArrowheads="1"/>
        </cdr:cNvSpPr>
      </cdr:nvSpPr>
      <cdr:spPr>
        <a:xfrm>
          <a:off x="-57149" y="3762375"/>
          <a:ext cx="4695825" cy="2667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-0.01075</cdr:x>
      <cdr:y>0.971</cdr:y>
    </cdr:from>
    <cdr:to>
      <cdr:x>0.93525</cdr:x>
      <cdr:y>1</cdr:y>
    </cdr:to>
    <cdr:sp>
      <cdr:nvSpPr>
        <cdr:cNvPr id="2" name="1 CuadroTexto"/>
        <cdr:cNvSpPr txBox="1">
          <a:spLocks noChangeArrowheads="1"/>
        </cdr:cNvSpPr>
      </cdr:nvSpPr>
      <cdr:spPr>
        <a:xfrm>
          <a:off x="-57149" y="3914775"/>
          <a:ext cx="5314950" cy="2667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-0.0165</cdr:y>
    </cdr:from>
    <cdr:to>
      <cdr:x>-0.00325</cdr:x>
      <cdr:y>-0.007</cdr:y>
    </cdr:to>
    <cdr:pic>
      <cdr:nvPicPr>
        <cdr:cNvPr id="1"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2"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0.996</cdr:y>
    </cdr:from>
    <cdr:to>
      <cdr:x>0.839</cdr:x>
      <cdr:y>1</cdr:y>
    </cdr:to>
    <cdr:sp>
      <cdr:nvSpPr>
        <cdr:cNvPr id="3" name="1 CuadroTexto"/>
        <cdr:cNvSpPr txBox="1">
          <a:spLocks noChangeArrowheads="1"/>
        </cdr:cNvSpPr>
      </cdr:nvSpPr>
      <cdr:spPr>
        <a:xfrm>
          <a:off x="-47624" y="3943350"/>
          <a:ext cx="4724400"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-0.01</cdr:x>
      <cdr:y>-0.0165</cdr:y>
    </cdr:from>
    <cdr:to>
      <cdr:x>-0.00325</cdr:x>
      <cdr:y>-0.007</cdr:y>
    </cdr:to>
    <cdr:pic>
      <cdr:nvPicPr>
        <cdr:cNvPr id="4"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5"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6"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-0.0045</cdr:x>
      <cdr:y>0.9505</cdr:y>
    </cdr:from>
    <cdr:to>
      <cdr:x>0.9535</cdr:x>
      <cdr:y>1</cdr:y>
    </cdr:to>
    <cdr:sp>
      <cdr:nvSpPr>
        <cdr:cNvPr id="7" name="1 CuadroTexto"/>
        <cdr:cNvSpPr txBox="1">
          <a:spLocks noChangeArrowheads="1"/>
        </cdr:cNvSpPr>
      </cdr:nvSpPr>
      <cdr:spPr>
        <a:xfrm>
          <a:off x="-19049" y="3762375"/>
          <a:ext cx="5324475"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A1" sqref="A1"/>
    </sheetView>
  </sheetViews>
  <sheetFormatPr defaultColWidth="11.421875" defaultRowHeight="12.75"/>
  <cols>
    <col min="1" max="2" width="11.421875" style="242" customWidth="1"/>
    <col min="3" max="3" width="10.7109375" style="242" customWidth="1"/>
    <col min="4" max="6" width="11.421875" style="242" customWidth="1"/>
    <col min="7" max="7" width="11.140625" style="242" customWidth="1"/>
    <col min="8" max="8" width="4.421875" style="242" customWidth="1"/>
    <col min="9" max="16384" width="11.421875" style="242" customWidth="1"/>
  </cols>
  <sheetData>
    <row r="1" spans="1:7" ht="15.75">
      <c r="A1" s="240"/>
      <c r="B1" s="241"/>
      <c r="C1" s="241"/>
      <c r="D1" s="241"/>
      <c r="E1" s="241"/>
      <c r="F1" s="241"/>
      <c r="G1" s="241"/>
    </row>
    <row r="2" spans="1:7" ht="15">
      <c r="A2" s="241"/>
      <c r="B2" s="241"/>
      <c r="C2" s="241"/>
      <c r="D2" s="241"/>
      <c r="E2" s="241"/>
      <c r="F2" s="241"/>
      <c r="G2" s="241"/>
    </row>
    <row r="3" spans="1:7" ht="15.75">
      <c r="A3" s="240"/>
      <c r="B3" s="241"/>
      <c r="C3" s="241"/>
      <c r="D3" s="241"/>
      <c r="E3" s="241"/>
      <c r="F3" s="241"/>
      <c r="G3" s="241"/>
    </row>
    <row r="4" spans="1:7" ht="15">
      <c r="A4" s="241"/>
      <c r="B4" s="241"/>
      <c r="C4" s="241"/>
      <c r="D4" s="243"/>
      <c r="E4" s="241"/>
      <c r="F4" s="241"/>
      <c r="G4" s="241"/>
    </row>
    <row r="5" spans="1:7" ht="15.75">
      <c r="A5" s="240"/>
      <c r="B5" s="241"/>
      <c r="C5" s="241"/>
      <c r="D5" s="244"/>
      <c r="E5" s="241"/>
      <c r="F5" s="241"/>
      <c r="G5" s="241"/>
    </row>
    <row r="6" spans="1:7" ht="15.75">
      <c r="A6" s="240"/>
      <c r="B6" s="241"/>
      <c r="C6" s="241"/>
      <c r="D6" s="241"/>
      <c r="E6" s="241"/>
      <c r="F6" s="241"/>
      <c r="G6" s="241"/>
    </row>
    <row r="7" spans="1:7" ht="15.75">
      <c r="A7" s="240"/>
      <c r="B7" s="241"/>
      <c r="C7" s="241"/>
      <c r="D7" s="241"/>
      <c r="E7" s="241"/>
      <c r="F7" s="241"/>
      <c r="G7" s="241"/>
    </row>
    <row r="8" spans="1:7" ht="15">
      <c r="A8" s="241"/>
      <c r="B8" s="241"/>
      <c r="C8" s="241"/>
      <c r="D8" s="243"/>
      <c r="E8" s="241"/>
      <c r="F8" s="241"/>
      <c r="G8" s="241"/>
    </row>
    <row r="9" spans="1:7" ht="15.75">
      <c r="A9" s="245"/>
      <c r="B9" s="241"/>
      <c r="C9" s="241"/>
      <c r="D9" s="241"/>
      <c r="E9" s="241"/>
      <c r="F9" s="241"/>
      <c r="G9" s="241"/>
    </row>
    <row r="10" spans="1:7" ht="15.75">
      <c r="A10" s="240"/>
      <c r="B10" s="241"/>
      <c r="C10" s="241"/>
      <c r="D10" s="241"/>
      <c r="E10" s="241"/>
      <c r="F10" s="241"/>
      <c r="G10" s="241"/>
    </row>
    <row r="11" spans="1:7" ht="15.75">
      <c r="A11" s="240"/>
      <c r="B11" s="241"/>
      <c r="C11" s="241"/>
      <c r="D11" s="241"/>
      <c r="E11" s="241"/>
      <c r="F11" s="241"/>
      <c r="G11" s="241"/>
    </row>
    <row r="12" spans="1:7" ht="15.75">
      <c r="A12" s="240"/>
      <c r="B12" s="241"/>
      <c r="C12" s="241"/>
      <c r="D12" s="241"/>
      <c r="E12" s="241"/>
      <c r="F12" s="241"/>
      <c r="G12" s="241"/>
    </row>
    <row r="13" spans="1:8" ht="19.5">
      <c r="A13" s="241"/>
      <c r="B13" s="241"/>
      <c r="C13" s="289" t="s">
        <v>473</v>
      </c>
      <c r="D13" s="289"/>
      <c r="E13" s="289"/>
      <c r="F13" s="289"/>
      <c r="G13" s="289"/>
      <c r="H13" s="289"/>
    </row>
    <row r="14" spans="1:8" ht="19.5">
      <c r="A14" s="241"/>
      <c r="B14" s="241"/>
      <c r="C14" s="289" t="s">
        <v>474</v>
      </c>
      <c r="D14" s="289"/>
      <c r="E14" s="289"/>
      <c r="F14" s="289"/>
      <c r="G14" s="289"/>
      <c r="H14" s="289"/>
    </row>
    <row r="15" spans="1:7" ht="15">
      <c r="A15" s="241"/>
      <c r="B15" s="241"/>
      <c r="C15" s="241"/>
      <c r="D15" s="241"/>
      <c r="E15" s="241"/>
      <c r="F15" s="241"/>
      <c r="G15" s="241"/>
    </row>
    <row r="16" spans="1:7" ht="15">
      <c r="A16" s="241"/>
      <c r="B16" s="241"/>
      <c r="C16" s="241"/>
      <c r="D16" s="246"/>
      <c r="E16" s="241"/>
      <c r="F16" s="241"/>
      <c r="G16" s="241"/>
    </row>
    <row r="17" spans="1:7" ht="15.75">
      <c r="A17" s="241"/>
      <c r="B17" s="241"/>
      <c r="C17" s="247" t="s">
        <v>542</v>
      </c>
      <c r="D17" s="247"/>
      <c r="E17" s="247"/>
      <c r="F17" s="247"/>
      <c r="G17" s="247"/>
    </row>
    <row r="18" spans="1:7" ht="15">
      <c r="A18" s="241"/>
      <c r="B18" s="241"/>
      <c r="C18" s="241"/>
      <c r="D18" s="241"/>
      <c r="E18" s="241"/>
      <c r="F18" s="241"/>
      <c r="G18" s="241"/>
    </row>
    <row r="19" spans="1:7" ht="15">
      <c r="A19" s="241"/>
      <c r="B19" s="241"/>
      <c r="C19" s="241"/>
      <c r="D19" s="241"/>
      <c r="E19" s="241"/>
      <c r="F19" s="241"/>
      <c r="G19" s="241"/>
    </row>
    <row r="20" spans="1:7" ht="15">
      <c r="A20" s="241"/>
      <c r="B20" s="241"/>
      <c r="C20" s="241"/>
      <c r="D20" s="241"/>
      <c r="E20" s="241"/>
      <c r="F20" s="241"/>
      <c r="G20" s="241"/>
    </row>
    <row r="21" spans="1:7" ht="15.75">
      <c r="A21" s="240"/>
      <c r="B21" s="241"/>
      <c r="C21" s="241"/>
      <c r="D21" s="241"/>
      <c r="E21" s="241"/>
      <c r="F21" s="241"/>
      <c r="G21" s="241"/>
    </row>
    <row r="22" spans="1:7" ht="15.75">
      <c r="A22" s="240"/>
      <c r="B22" s="241"/>
      <c r="C22" s="241"/>
      <c r="D22" s="243"/>
      <c r="E22" s="241"/>
      <c r="F22" s="241"/>
      <c r="G22" s="241"/>
    </row>
    <row r="23" spans="1:7" ht="15.75">
      <c r="A23" s="240"/>
      <c r="B23" s="241"/>
      <c r="C23" s="241"/>
      <c r="D23" s="246"/>
      <c r="E23" s="241"/>
      <c r="F23" s="241"/>
      <c r="G23" s="241"/>
    </row>
    <row r="24" spans="1:7" ht="15.75">
      <c r="A24" s="240"/>
      <c r="B24" s="241"/>
      <c r="C24" s="241"/>
      <c r="D24" s="241"/>
      <c r="E24" s="241"/>
      <c r="F24" s="241"/>
      <c r="G24" s="241"/>
    </row>
    <row r="25" spans="1:7" ht="15.75">
      <c r="A25" s="240"/>
      <c r="B25" s="241"/>
      <c r="C25" s="241"/>
      <c r="D25" s="241"/>
      <c r="E25" s="241"/>
      <c r="F25" s="241"/>
      <c r="G25" s="241"/>
    </row>
    <row r="26" spans="1:7" ht="15.75">
      <c r="A26" s="240"/>
      <c r="B26" s="241"/>
      <c r="C26" s="241"/>
      <c r="D26" s="241"/>
      <c r="E26" s="241"/>
      <c r="F26" s="241"/>
      <c r="G26" s="241"/>
    </row>
    <row r="27" spans="1:7" ht="15.75">
      <c r="A27" s="240"/>
      <c r="B27" s="241"/>
      <c r="C27" s="241"/>
      <c r="D27" s="243"/>
      <c r="E27" s="241"/>
      <c r="F27" s="241"/>
      <c r="G27" s="241"/>
    </row>
    <row r="28" spans="1:7" ht="15.75">
      <c r="A28" s="240"/>
      <c r="B28" s="241"/>
      <c r="C28" s="241"/>
      <c r="D28" s="241"/>
      <c r="E28" s="241"/>
      <c r="F28" s="241"/>
      <c r="G28" s="241"/>
    </row>
    <row r="29" spans="1:7" ht="15.75">
      <c r="A29" s="240"/>
      <c r="B29" s="241"/>
      <c r="C29" s="241"/>
      <c r="D29" s="241"/>
      <c r="E29" s="241"/>
      <c r="F29" s="241"/>
      <c r="G29" s="241"/>
    </row>
    <row r="30" spans="1:7" ht="15.75">
      <c r="A30" s="240"/>
      <c r="B30" s="241"/>
      <c r="C30" s="241"/>
      <c r="D30" s="241"/>
      <c r="E30" s="241"/>
      <c r="F30" s="241"/>
      <c r="G30" s="241"/>
    </row>
    <row r="31" spans="1:7" ht="15.75">
      <c r="A31" s="240"/>
      <c r="B31" s="241"/>
      <c r="C31" s="241"/>
      <c r="D31" s="241"/>
      <c r="E31" s="241"/>
      <c r="F31" s="241"/>
      <c r="G31" s="241"/>
    </row>
    <row r="32" spans="6:7" ht="15">
      <c r="F32" s="241"/>
      <c r="G32" s="241"/>
    </row>
    <row r="33" spans="6:7" ht="15">
      <c r="F33" s="241"/>
      <c r="G33" s="241"/>
    </row>
    <row r="34" spans="1:7" ht="15.75">
      <c r="A34" s="240"/>
      <c r="B34" s="241"/>
      <c r="C34" s="241"/>
      <c r="D34" s="241"/>
      <c r="E34" s="241"/>
      <c r="F34" s="241"/>
      <c r="G34" s="241"/>
    </row>
    <row r="35" spans="1:7" ht="15.75">
      <c r="A35" s="240"/>
      <c r="B35" s="241"/>
      <c r="C35" s="241"/>
      <c r="D35" s="241"/>
      <c r="E35" s="241"/>
      <c r="F35" s="241"/>
      <c r="G35" s="241"/>
    </row>
    <row r="36" spans="1:7" ht="15.75">
      <c r="A36" s="240"/>
      <c r="B36" s="241"/>
      <c r="C36" s="241"/>
      <c r="D36" s="241"/>
      <c r="E36" s="241"/>
      <c r="F36" s="241"/>
      <c r="G36" s="241"/>
    </row>
    <row r="37" spans="1:7" ht="15.75">
      <c r="A37" s="248"/>
      <c r="B37" s="241"/>
      <c r="C37" s="248"/>
      <c r="D37" s="249"/>
      <c r="E37" s="241"/>
      <c r="F37" s="241"/>
      <c r="G37" s="241"/>
    </row>
    <row r="38" spans="1:7" ht="15.75">
      <c r="A38" s="240"/>
      <c r="E38" s="241"/>
      <c r="F38" s="241"/>
      <c r="G38" s="241"/>
    </row>
    <row r="39" spans="3:7" ht="15.75">
      <c r="C39" s="240" t="s">
        <v>543</v>
      </c>
      <c r="D39" s="249"/>
      <c r="E39" s="241"/>
      <c r="F39" s="241"/>
      <c r="G39" s="241"/>
    </row>
    <row r="45" spans="1:7" ht="15">
      <c r="A45" s="241"/>
      <c r="B45" s="241"/>
      <c r="C45" s="241"/>
      <c r="D45" s="243" t="s">
        <v>394</v>
      </c>
      <c r="E45" s="241"/>
      <c r="F45" s="241"/>
      <c r="G45" s="241"/>
    </row>
    <row r="46" spans="1:7" ht="15.75">
      <c r="A46" s="240"/>
      <c r="B46" s="241"/>
      <c r="C46" s="241"/>
      <c r="D46" s="250" t="s">
        <v>544</v>
      </c>
      <c r="E46" s="241"/>
      <c r="F46" s="241"/>
      <c r="G46" s="241"/>
    </row>
    <row r="47" spans="1:7" ht="15.75">
      <c r="A47" s="240"/>
      <c r="B47" s="241"/>
      <c r="C47" s="241"/>
      <c r="D47" s="241"/>
      <c r="E47" s="241"/>
      <c r="F47" s="241"/>
      <c r="G47" s="241"/>
    </row>
    <row r="48" spans="1:7" ht="15.75">
      <c r="A48" s="240"/>
      <c r="B48" s="241"/>
      <c r="C48" s="241"/>
      <c r="D48" s="241"/>
      <c r="E48" s="241"/>
      <c r="F48" s="241"/>
      <c r="G48" s="241"/>
    </row>
    <row r="49" spans="1:7" ht="15">
      <c r="A49" s="241"/>
      <c r="B49" s="241"/>
      <c r="C49" s="241"/>
      <c r="D49" s="243" t="s">
        <v>252</v>
      </c>
      <c r="E49" s="241"/>
      <c r="F49" s="241"/>
      <c r="G49" s="241"/>
    </row>
    <row r="50" spans="1:7" ht="15.75">
      <c r="A50" s="245"/>
      <c r="B50" s="241"/>
      <c r="C50" s="241"/>
      <c r="D50" s="241"/>
      <c r="E50" s="241"/>
      <c r="F50" s="241"/>
      <c r="G50" s="241"/>
    </row>
    <row r="51" spans="1:7" ht="15.75">
      <c r="A51" s="240"/>
      <c r="B51" s="241"/>
      <c r="C51" s="241"/>
      <c r="D51" s="241"/>
      <c r="E51" s="241"/>
      <c r="F51" s="241"/>
      <c r="G51" s="241"/>
    </row>
    <row r="52" spans="1:7" ht="15.75">
      <c r="A52" s="240"/>
      <c r="B52" s="241"/>
      <c r="C52" s="241"/>
      <c r="D52" s="241"/>
      <c r="E52" s="241"/>
      <c r="F52" s="241"/>
      <c r="G52" s="241"/>
    </row>
    <row r="53" spans="1:7" ht="15.75">
      <c r="A53" s="240"/>
      <c r="B53" s="241"/>
      <c r="C53" s="241"/>
      <c r="D53" s="241"/>
      <c r="E53" s="241"/>
      <c r="F53" s="241"/>
      <c r="G53" s="241"/>
    </row>
    <row r="54" spans="1:7" ht="15">
      <c r="A54" s="241"/>
      <c r="B54" s="241"/>
      <c r="C54" s="241"/>
      <c r="D54" s="241"/>
      <c r="E54" s="241"/>
      <c r="F54" s="241"/>
      <c r="G54" s="241"/>
    </row>
    <row r="55" spans="1:7" ht="15">
      <c r="A55" s="241"/>
      <c r="B55" s="241"/>
      <c r="C55" s="241"/>
      <c r="D55" s="241"/>
      <c r="E55" s="241"/>
      <c r="F55" s="241"/>
      <c r="G55" s="241"/>
    </row>
    <row r="56" spans="1:7" ht="15">
      <c r="A56" s="241"/>
      <c r="B56" s="241"/>
      <c r="C56" s="241"/>
      <c r="D56" s="246" t="s">
        <v>475</v>
      </c>
      <c r="E56" s="241"/>
      <c r="F56" s="241"/>
      <c r="G56" s="241"/>
    </row>
    <row r="57" spans="1:7" ht="15">
      <c r="A57" s="241"/>
      <c r="B57" s="241"/>
      <c r="C57" s="241"/>
      <c r="D57" s="246" t="s">
        <v>476</v>
      </c>
      <c r="E57" s="241"/>
      <c r="F57" s="241"/>
      <c r="G57" s="241"/>
    </row>
    <row r="58" spans="1:7" ht="15">
      <c r="A58" s="241"/>
      <c r="B58" s="241"/>
      <c r="C58" s="241"/>
      <c r="D58" s="241"/>
      <c r="E58" s="241"/>
      <c r="F58" s="241"/>
      <c r="G58" s="241"/>
    </row>
    <row r="59" spans="1:7" ht="15">
      <c r="A59" s="241"/>
      <c r="B59" s="241"/>
      <c r="C59" s="241"/>
      <c r="D59" s="241"/>
      <c r="E59" s="241"/>
      <c r="F59" s="241"/>
      <c r="G59" s="241"/>
    </row>
    <row r="60" spans="1:7" ht="15">
      <c r="A60" s="241"/>
      <c r="B60" s="241"/>
      <c r="C60" s="241"/>
      <c r="D60" s="241"/>
      <c r="E60" s="241"/>
      <c r="F60" s="241"/>
      <c r="G60" s="241"/>
    </row>
    <row r="61" spans="1:7" ht="15">
      <c r="A61" s="241"/>
      <c r="B61" s="241"/>
      <c r="C61" s="241"/>
      <c r="D61" s="241"/>
      <c r="E61" s="241"/>
      <c r="F61" s="241"/>
      <c r="G61" s="241"/>
    </row>
    <row r="62" spans="1:7" ht="15.75">
      <c r="A62" s="240"/>
      <c r="B62" s="241"/>
      <c r="C62" s="241"/>
      <c r="D62" s="241"/>
      <c r="E62" s="241"/>
      <c r="F62" s="241"/>
      <c r="G62" s="241"/>
    </row>
    <row r="63" spans="1:7" ht="15.75">
      <c r="A63" s="240"/>
      <c r="B63" s="241"/>
      <c r="C63" s="241"/>
      <c r="D63" s="243" t="s">
        <v>65</v>
      </c>
      <c r="E63" s="241"/>
      <c r="F63" s="241"/>
      <c r="G63" s="241"/>
    </row>
    <row r="64" spans="1:7" ht="15.75">
      <c r="A64" s="240"/>
      <c r="B64" s="241"/>
      <c r="C64" s="241"/>
      <c r="D64" s="246" t="s">
        <v>428</v>
      </c>
      <c r="E64" s="241"/>
      <c r="F64" s="241"/>
      <c r="G64" s="241"/>
    </row>
    <row r="65" spans="1:7" ht="15.75">
      <c r="A65" s="240"/>
      <c r="B65" s="241"/>
      <c r="C65" s="241"/>
      <c r="D65" s="241"/>
      <c r="E65" s="241"/>
      <c r="F65" s="241"/>
      <c r="G65" s="241"/>
    </row>
    <row r="66" spans="1:7" ht="15.75">
      <c r="A66" s="240"/>
      <c r="B66" s="241"/>
      <c r="C66" s="241"/>
      <c r="D66" s="241"/>
      <c r="E66" s="241"/>
      <c r="F66" s="241"/>
      <c r="G66" s="241"/>
    </row>
    <row r="67" spans="1:7" ht="15.75">
      <c r="A67" s="240"/>
      <c r="B67" s="241"/>
      <c r="C67" s="241"/>
      <c r="D67" s="241"/>
      <c r="E67" s="241"/>
      <c r="F67" s="241"/>
      <c r="G67" s="241"/>
    </row>
    <row r="68" spans="1:7" ht="15.75">
      <c r="A68" s="240"/>
      <c r="B68" s="241"/>
      <c r="C68" s="241"/>
      <c r="D68" s="243" t="s">
        <v>415</v>
      </c>
      <c r="E68" s="241"/>
      <c r="F68" s="241"/>
      <c r="G68" s="241"/>
    </row>
    <row r="69" spans="1:7" ht="15.75">
      <c r="A69" s="240"/>
      <c r="B69" s="241"/>
      <c r="C69" s="241"/>
      <c r="D69" s="241"/>
      <c r="E69" s="241"/>
      <c r="F69" s="241"/>
      <c r="G69" s="241"/>
    </row>
    <row r="70" spans="1:7" ht="15.75">
      <c r="A70" s="240"/>
      <c r="B70" s="241"/>
      <c r="C70" s="241"/>
      <c r="D70" s="241"/>
      <c r="E70" s="241"/>
      <c r="F70" s="241"/>
      <c r="G70" s="241"/>
    </row>
    <row r="71" spans="1:7" ht="15.75">
      <c r="A71" s="240"/>
      <c r="B71" s="241"/>
      <c r="C71" s="241"/>
      <c r="D71" s="241"/>
      <c r="E71" s="241"/>
      <c r="F71" s="241"/>
      <c r="G71" s="241"/>
    </row>
    <row r="72" spans="1:7" ht="15.75">
      <c r="A72" s="240"/>
      <c r="B72" s="241"/>
      <c r="C72" s="241"/>
      <c r="D72" s="241"/>
      <c r="E72" s="241"/>
      <c r="F72" s="241"/>
      <c r="G72" s="241"/>
    </row>
    <row r="73" spans="1:7" ht="15.75">
      <c r="A73" s="240"/>
      <c r="B73" s="241"/>
      <c r="C73" s="241"/>
      <c r="D73" s="241"/>
      <c r="E73" s="241"/>
      <c r="F73" s="241"/>
      <c r="G73" s="241"/>
    </row>
    <row r="74" spans="1:7" ht="15.75">
      <c r="A74" s="240"/>
      <c r="B74" s="241"/>
      <c r="C74" s="241"/>
      <c r="D74" s="241"/>
      <c r="E74" s="241"/>
      <c r="F74" s="241"/>
      <c r="G74" s="241"/>
    </row>
    <row r="75" spans="1:7" ht="15.75">
      <c r="A75" s="240"/>
      <c r="B75" s="241"/>
      <c r="C75" s="241"/>
      <c r="D75" s="241"/>
      <c r="E75" s="241"/>
      <c r="F75" s="241"/>
      <c r="G75" s="241"/>
    </row>
    <row r="76" spans="1:7" ht="15.75">
      <c r="A76" s="240"/>
      <c r="B76" s="241"/>
      <c r="C76" s="241"/>
      <c r="D76" s="241"/>
      <c r="E76" s="241"/>
      <c r="F76" s="241"/>
      <c r="G76" s="241"/>
    </row>
    <row r="77" spans="1:7" ht="15.75">
      <c r="A77" s="240"/>
      <c r="B77" s="241"/>
      <c r="C77" s="241"/>
      <c r="D77" s="241"/>
      <c r="E77" s="241"/>
      <c r="F77" s="241"/>
      <c r="G77" s="241"/>
    </row>
    <row r="78" spans="1:7" ht="15.75">
      <c r="A78" s="240"/>
      <c r="B78" s="241"/>
      <c r="C78" s="241"/>
      <c r="D78" s="241"/>
      <c r="E78" s="241"/>
      <c r="F78" s="241"/>
      <c r="G78" s="241"/>
    </row>
    <row r="79" spans="1:7" ht="15.75">
      <c r="A79" s="240"/>
      <c r="B79" s="241"/>
      <c r="C79" s="241"/>
      <c r="D79" s="241"/>
      <c r="E79" s="241"/>
      <c r="F79" s="241"/>
      <c r="G79" s="241"/>
    </row>
    <row r="80" spans="1:7" ht="10.5" customHeight="1">
      <c r="A80" s="248" t="s">
        <v>477</v>
      </c>
      <c r="B80" s="241"/>
      <c r="C80" s="241"/>
      <c r="D80" s="241"/>
      <c r="E80" s="241"/>
      <c r="F80" s="241"/>
      <c r="G80" s="241"/>
    </row>
    <row r="81" spans="1:7" ht="10.5" customHeight="1">
      <c r="A81" s="248" t="s">
        <v>478</v>
      </c>
      <c r="B81" s="241"/>
      <c r="C81" s="241"/>
      <c r="D81" s="241"/>
      <c r="E81" s="241"/>
      <c r="F81" s="241"/>
      <c r="G81" s="241"/>
    </row>
    <row r="82" spans="1:7" ht="10.5" customHeight="1">
      <c r="A82" s="248" t="s">
        <v>479</v>
      </c>
      <c r="B82" s="241"/>
      <c r="C82" s="248"/>
      <c r="D82" s="249"/>
      <c r="E82" s="241"/>
      <c r="F82" s="241"/>
      <c r="G82" s="241"/>
    </row>
    <row r="83" spans="1:7" ht="10.5" customHeight="1">
      <c r="A83" s="251" t="s">
        <v>480</v>
      </c>
      <c r="B83" s="241"/>
      <c r="C83" s="241"/>
      <c r="D83" s="241"/>
      <c r="E83" s="241"/>
      <c r="F83" s="241"/>
      <c r="G83" s="241"/>
    </row>
    <row r="84" spans="1:7" ht="15">
      <c r="A84" s="241"/>
      <c r="B84" s="241"/>
      <c r="C84" s="241"/>
      <c r="D84" s="241"/>
      <c r="E84" s="241"/>
      <c r="F84" s="241"/>
      <c r="G84" s="241"/>
    </row>
    <row r="85" spans="1:7" ht="15">
      <c r="A85" s="290" t="s">
        <v>481</v>
      </c>
      <c r="B85" s="290"/>
      <c r="C85" s="290"/>
      <c r="D85" s="290"/>
      <c r="E85" s="290"/>
      <c r="F85" s="290"/>
      <c r="G85" s="290"/>
    </row>
    <row r="86" spans="1:12" ht="6.75" customHeight="1">
      <c r="A86" s="252"/>
      <c r="B86" s="252"/>
      <c r="C86" s="252"/>
      <c r="D86" s="252"/>
      <c r="E86" s="252"/>
      <c r="F86" s="252"/>
      <c r="G86" s="252"/>
      <c r="L86" s="243"/>
    </row>
    <row r="87" spans="1:12" ht="15">
      <c r="A87" s="253" t="s">
        <v>55</v>
      </c>
      <c r="B87" s="254" t="s">
        <v>56</v>
      </c>
      <c r="C87" s="254"/>
      <c r="D87" s="254"/>
      <c r="E87" s="254"/>
      <c r="F87" s="254"/>
      <c r="G87" s="255" t="s">
        <v>57</v>
      </c>
      <c r="L87" s="246"/>
    </row>
    <row r="88" spans="1:12" ht="6.75" customHeight="1">
      <c r="A88" s="256"/>
      <c r="B88" s="256"/>
      <c r="C88" s="256"/>
      <c r="D88" s="256"/>
      <c r="E88" s="256"/>
      <c r="F88" s="256"/>
      <c r="G88" s="257"/>
      <c r="L88" s="258"/>
    </row>
    <row r="89" spans="1:12" ht="12.75" customHeight="1">
      <c r="A89" s="259" t="s">
        <v>58</v>
      </c>
      <c r="B89" s="260" t="s">
        <v>395</v>
      </c>
      <c r="C89" s="252"/>
      <c r="D89" s="252"/>
      <c r="E89" s="252"/>
      <c r="F89" s="252"/>
      <c r="G89" s="261">
        <v>4</v>
      </c>
      <c r="L89" s="258"/>
    </row>
    <row r="90" spans="1:12" ht="12.75" customHeight="1">
      <c r="A90" s="259" t="s">
        <v>59</v>
      </c>
      <c r="B90" s="260" t="s">
        <v>425</v>
      </c>
      <c r="C90" s="252"/>
      <c r="D90" s="252"/>
      <c r="E90" s="252"/>
      <c r="F90" s="252"/>
      <c r="G90" s="261">
        <v>5</v>
      </c>
      <c r="L90" s="258"/>
    </row>
    <row r="91" spans="1:12" ht="12.75" customHeight="1">
      <c r="A91" s="259" t="s">
        <v>60</v>
      </c>
      <c r="B91" s="260" t="s">
        <v>426</v>
      </c>
      <c r="C91" s="252"/>
      <c r="D91" s="252"/>
      <c r="E91" s="252"/>
      <c r="F91" s="252"/>
      <c r="G91" s="261">
        <v>6</v>
      </c>
      <c r="L91" s="243"/>
    </row>
    <row r="92" spans="1:12" ht="12.75" customHeight="1">
      <c r="A92" s="259" t="s">
        <v>61</v>
      </c>
      <c r="B92" s="260" t="s">
        <v>396</v>
      </c>
      <c r="C92" s="252"/>
      <c r="D92" s="252"/>
      <c r="E92" s="252"/>
      <c r="F92" s="252"/>
      <c r="G92" s="261">
        <v>7</v>
      </c>
      <c r="L92" s="258"/>
    </row>
    <row r="93" spans="1:12" ht="12.75" customHeight="1">
      <c r="A93" s="259" t="s">
        <v>62</v>
      </c>
      <c r="B93" s="260" t="s">
        <v>411</v>
      </c>
      <c r="C93" s="252"/>
      <c r="D93" s="252"/>
      <c r="E93" s="252"/>
      <c r="F93" s="252"/>
      <c r="G93" s="261">
        <v>9</v>
      </c>
      <c r="L93" s="258"/>
    </row>
    <row r="94" spans="1:12" ht="12.75" customHeight="1">
      <c r="A94" s="259" t="s">
        <v>63</v>
      </c>
      <c r="B94" s="260" t="s">
        <v>409</v>
      </c>
      <c r="C94" s="252"/>
      <c r="D94" s="252"/>
      <c r="E94" s="252"/>
      <c r="F94" s="252"/>
      <c r="G94" s="261">
        <v>11</v>
      </c>
      <c r="L94" s="258"/>
    </row>
    <row r="95" spans="1:12" ht="12.75" customHeight="1">
      <c r="A95" s="259" t="s">
        <v>64</v>
      </c>
      <c r="B95" s="260" t="s">
        <v>410</v>
      </c>
      <c r="C95" s="252"/>
      <c r="D95" s="252"/>
      <c r="E95" s="252"/>
      <c r="F95" s="252"/>
      <c r="G95" s="261">
        <v>12</v>
      </c>
      <c r="L95" s="258"/>
    </row>
    <row r="96" spans="1:12" ht="12.75" customHeight="1">
      <c r="A96" s="259" t="s">
        <v>66</v>
      </c>
      <c r="B96" s="260" t="s">
        <v>397</v>
      </c>
      <c r="C96" s="252"/>
      <c r="D96" s="252"/>
      <c r="E96" s="252"/>
      <c r="F96" s="252"/>
      <c r="G96" s="261">
        <v>13</v>
      </c>
      <c r="L96" s="258"/>
    </row>
    <row r="97" spans="1:12" ht="12.75" customHeight="1">
      <c r="A97" s="259" t="s">
        <v>67</v>
      </c>
      <c r="B97" s="260" t="s">
        <v>234</v>
      </c>
      <c r="C97" s="252"/>
      <c r="D97" s="252"/>
      <c r="E97" s="252"/>
      <c r="F97" s="252"/>
      <c r="G97" s="261">
        <v>14</v>
      </c>
      <c r="L97" s="258"/>
    </row>
    <row r="98" spans="1:12" ht="12.75" customHeight="1">
      <c r="A98" s="259" t="s">
        <v>92</v>
      </c>
      <c r="B98" s="260" t="s">
        <v>434</v>
      </c>
      <c r="C98" s="260"/>
      <c r="D98" s="260"/>
      <c r="E98" s="252"/>
      <c r="F98" s="252"/>
      <c r="G98" s="261">
        <v>15</v>
      </c>
      <c r="L98" s="258"/>
    </row>
    <row r="99" spans="1:12" ht="12.75" customHeight="1">
      <c r="A99" s="259" t="s">
        <v>114</v>
      </c>
      <c r="B99" s="260" t="s">
        <v>398</v>
      </c>
      <c r="C99" s="252"/>
      <c r="D99" s="252"/>
      <c r="E99" s="252"/>
      <c r="F99" s="252"/>
      <c r="G99" s="261">
        <v>16</v>
      </c>
      <c r="L99" s="248"/>
    </row>
    <row r="100" spans="1:12" ht="12.75" customHeight="1">
      <c r="A100" s="259" t="s">
        <v>115</v>
      </c>
      <c r="B100" s="260" t="s">
        <v>482</v>
      </c>
      <c r="C100" s="252"/>
      <c r="D100" s="252"/>
      <c r="E100" s="252"/>
      <c r="F100" s="252"/>
      <c r="G100" s="261">
        <v>18</v>
      </c>
      <c r="L100" s="248"/>
    </row>
    <row r="101" spans="1:12" ht="12.75" customHeight="1">
      <c r="A101" s="259" t="s">
        <v>138</v>
      </c>
      <c r="B101" s="260" t="s">
        <v>399</v>
      </c>
      <c r="C101" s="252"/>
      <c r="D101" s="252"/>
      <c r="E101" s="252"/>
      <c r="F101" s="252"/>
      <c r="G101" s="261">
        <v>19</v>
      </c>
      <c r="L101" s="248"/>
    </row>
    <row r="102" spans="1:12" ht="12.75" customHeight="1">
      <c r="A102" s="259" t="s">
        <v>139</v>
      </c>
      <c r="B102" s="260" t="s">
        <v>412</v>
      </c>
      <c r="C102" s="252"/>
      <c r="D102" s="252"/>
      <c r="E102" s="252"/>
      <c r="F102" s="252"/>
      <c r="G102" s="261">
        <v>20</v>
      </c>
      <c r="L102" s="251"/>
    </row>
    <row r="103" spans="1:7" ht="12.75" customHeight="1">
      <c r="A103" s="259" t="s">
        <v>143</v>
      </c>
      <c r="B103" s="260" t="s">
        <v>400</v>
      </c>
      <c r="C103" s="252"/>
      <c r="D103" s="252"/>
      <c r="E103" s="252"/>
      <c r="F103" s="252"/>
      <c r="G103" s="261">
        <v>21</v>
      </c>
    </row>
    <row r="104" spans="1:7" ht="12.75" customHeight="1">
      <c r="A104" s="259" t="s">
        <v>336</v>
      </c>
      <c r="B104" s="260" t="s">
        <v>401</v>
      </c>
      <c r="C104" s="252"/>
      <c r="D104" s="252"/>
      <c r="E104" s="252"/>
      <c r="F104" s="252"/>
      <c r="G104" s="261">
        <v>22</v>
      </c>
    </row>
    <row r="105" spans="1:7" ht="12.75" customHeight="1">
      <c r="A105" s="259" t="s">
        <v>370</v>
      </c>
      <c r="B105" s="260" t="s">
        <v>402</v>
      </c>
      <c r="C105" s="252"/>
      <c r="D105" s="252"/>
      <c r="E105" s="252"/>
      <c r="F105" s="252"/>
      <c r="G105" s="261">
        <v>23</v>
      </c>
    </row>
    <row r="106" spans="1:7" ht="12.75" customHeight="1">
      <c r="A106" s="259" t="s">
        <v>371</v>
      </c>
      <c r="B106" s="260" t="s">
        <v>492</v>
      </c>
      <c r="C106" s="252"/>
      <c r="D106" s="252"/>
      <c r="E106" s="252"/>
      <c r="F106" s="252"/>
      <c r="G106" s="261">
        <v>24</v>
      </c>
    </row>
    <row r="107" spans="1:7" ht="12.75" customHeight="1">
      <c r="A107" s="259" t="s">
        <v>446</v>
      </c>
      <c r="B107" s="260" t="s">
        <v>403</v>
      </c>
      <c r="C107" s="252"/>
      <c r="D107" s="252"/>
      <c r="E107" s="252"/>
      <c r="F107" s="252"/>
      <c r="G107" s="261">
        <v>25</v>
      </c>
    </row>
    <row r="108" spans="1:7" ht="12.75" customHeight="1">
      <c r="A108" s="259" t="s">
        <v>493</v>
      </c>
      <c r="B108" s="260" t="s">
        <v>404</v>
      </c>
      <c r="C108" s="252"/>
      <c r="D108" s="252"/>
      <c r="E108" s="252"/>
      <c r="F108" s="252"/>
      <c r="G108" s="261">
        <v>26</v>
      </c>
    </row>
    <row r="109" spans="1:7" ht="6.75" customHeight="1">
      <c r="A109" s="259"/>
      <c r="B109" s="252"/>
      <c r="C109" s="252"/>
      <c r="D109" s="252"/>
      <c r="E109" s="252"/>
      <c r="F109" s="252"/>
      <c r="G109" s="262"/>
    </row>
    <row r="110" spans="1:7" ht="15">
      <c r="A110" s="253" t="s">
        <v>68</v>
      </c>
      <c r="B110" s="254" t="s">
        <v>56</v>
      </c>
      <c r="C110" s="254"/>
      <c r="D110" s="254"/>
      <c r="E110" s="254"/>
      <c r="F110" s="254"/>
      <c r="G110" s="255" t="s">
        <v>57</v>
      </c>
    </row>
    <row r="111" spans="1:7" ht="6.75" customHeight="1">
      <c r="A111" s="263"/>
      <c r="B111" s="256"/>
      <c r="C111" s="256"/>
      <c r="D111" s="256"/>
      <c r="E111" s="256"/>
      <c r="F111" s="256"/>
      <c r="G111" s="264"/>
    </row>
    <row r="112" spans="1:7" ht="12.75" customHeight="1">
      <c r="A112" s="259" t="s">
        <v>58</v>
      </c>
      <c r="B112" s="260" t="s">
        <v>395</v>
      </c>
      <c r="C112" s="252"/>
      <c r="D112" s="252"/>
      <c r="E112" s="252"/>
      <c r="F112" s="252"/>
      <c r="G112" s="261">
        <v>4</v>
      </c>
    </row>
    <row r="113" spans="1:7" ht="12.75" customHeight="1">
      <c r="A113" s="259" t="s">
        <v>59</v>
      </c>
      <c r="B113" s="260" t="s">
        <v>405</v>
      </c>
      <c r="C113" s="252"/>
      <c r="D113" s="252"/>
      <c r="E113" s="252"/>
      <c r="F113" s="252"/>
      <c r="G113" s="261">
        <v>5</v>
      </c>
    </row>
    <row r="114" spans="1:7" ht="12.75" customHeight="1">
      <c r="A114" s="259" t="s">
        <v>60</v>
      </c>
      <c r="B114" s="260" t="s">
        <v>406</v>
      </c>
      <c r="C114" s="252"/>
      <c r="D114" s="252"/>
      <c r="E114" s="252"/>
      <c r="F114" s="252"/>
      <c r="G114" s="261">
        <v>6</v>
      </c>
    </row>
    <row r="115" spans="1:7" ht="12.75" customHeight="1">
      <c r="A115" s="259" t="s">
        <v>61</v>
      </c>
      <c r="B115" s="260" t="s">
        <v>407</v>
      </c>
      <c r="C115" s="252"/>
      <c r="D115" s="252"/>
      <c r="E115" s="252"/>
      <c r="F115" s="252"/>
      <c r="G115" s="261">
        <v>8</v>
      </c>
    </row>
    <row r="116" spans="1:7" ht="12.75" customHeight="1">
      <c r="A116" s="259" t="s">
        <v>62</v>
      </c>
      <c r="B116" s="260" t="s">
        <v>408</v>
      </c>
      <c r="C116" s="252"/>
      <c r="D116" s="252"/>
      <c r="E116" s="252"/>
      <c r="F116" s="252"/>
      <c r="G116" s="261">
        <v>8</v>
      </c>
    </row>
    <row r="117" spans="1:7" ht="12.75" customHeight="1">
      <c r="A117" s="259" t="s">
        <v>63</v>
      </c>
      <c r="B117" s="260" t="s">
        <v>413</v>
      </c>
      <c r="C117" s="252"/>
      <c r="D117" s="252"/>
      <c r="E117" s="252"/>
      <c r="F117" s="252"/>
      <c r="G117" s="261">
        <v>10</v>
      </c>
    </row>
    <row r="118" spans="1:7" ht="12.75" customHeight="1">
      <c r="A118" s="259" t="s">
        <v>64</v>
      </c>
      <c r="B118" s="260" t="s">
        <v>414</v>
      </c>
      <c r="C118" s="252"/>
      <c r="D118" s="252"/>
      <c r="E118" s="252"/>
      <c r="F118" s="252"/>
      <c r="G118" s="261">
        <v>10</v>
      </c>
    </row>
    <row r="119" spans="1:7" ht="12.75" customHeight="1">
      <c r="A119" s="259" t="s">
        <v>66</v>
      </c>
      <c r="B119" s="260" t="s">
        <v>409</v>
      </c>
      <c r="C119" s="252"/>
      <c r="D119" s="252"/>
      <c r="E119" s="252"/>
      <c r="F119" s="252"/>
      <c r="G119" s="261">
        <v>11</v>
      </c>
    </row>
    <row r="120" spans="1:7" ht="12.75" customHeight="1">
      <c r="A120" s="259" t="s">
        <v>67</v>
      </c>
      <c r="B120" s="260" t="s">
        <v>410</v>
      </c>
      <c r="C120" s="252"/>
      <c r="D120" s="252"/>
      <c r="E120" s="252"/>
      <c r="F120" s="252"/>
      <c r="G120" s="261">
        <v>12</v>
      </c>
    </row>
    <row r="121" spans="1:7" ht="12.75" customHeight="1">
      <c r="A121" s="259" t="s">
        <v>92</v>
      </c>
      <c r="B121" s="260" t="s">
        <v>397</v>
      </c>
      <c r="C121" s="252"/>
      <c r="D121" s="252"/>
      <c r="E121" s="252"/>
      <c r="F121" s="252"/>
      <c r="G121" s="261">
        <v>13</v>
      </c>
    </row>
    <row r="122" spans="1:7" ht="12.75" customHeight="1">
      <c r="A122" s="259" t="s">
        <v>114</v>
      </c>
      <c r="B122" s="260" t="s">
        <v>234</v>
      </c>
      <c r="C122" s="252"/>
      <c r="D122" s="252"/>
      <c r="E122" s="252"/>
      <c r="F122" s="252"/>
      <c r="G122" s="261">
        <v>14</v>
      </c>
    </row>
    <row r="123" spans="1:7" ht="12.75" customHeight="1">
      <c r="A123" s="259" t="s">
        <v>115</v>
      </c>
      <c r="B123" s="260" t="s">
        <v>434</v>
      </c>
      <c r="C123" s="252"/>
      <c r="D123" s="252"/>
      <c r="E123" s="252"/>
      <c r="F123" s="252"/>
      <c r="G123" s="261">
        <v>15</v>
      </c>
    </row>
    <row r="124" spans="1:7" ht="54.75" customHeight="1">
      <c r="A124" s="291" t="s">
        <v>417</v>
      </c>
      <c r="B124" s="291"/>
      <c r="C124" s="291"/>
      <c r="D124" s="291"/>
      <c r="E124" s="291"/>
      <c r="F124" s="291"/>
      <c r="G124" s="291"/>
    </row>
    <row r="125" spans="1:7" ht="15" customHeight="1">
      <c r="A125" s="265"/>
      <c r="B125" s="265"/>
      <c r="C125" s="265"/>
      <c r="D125" s="265"/>
      <c r="E125" s="265"/>
      <c r="F125" s="265"/>
      <c r="G125" s="265"/>
    </row>
    <row r="126" spans="1:7" ht="15" customHeight="1">
      <c r="A126" s="266"/>
      <c r="B126" s="266"/>
      <c r="C126" s="266"/>
      <c r="D126" s="266"/>
      <c r="E126" s="266"/>
      <c r="F126" s="266"/>
      <c r="G126" s="266"/>
    </row>
    <row r="127" spans="1:7" ht="15" customHeight="1">
      <c r="A127" s="260"/>
      <c r="B127" s="260"/>
      <c r="C127" s="260"/>
      <c r="D127" s="260"/>
      <c r="E127" s="260"/>
      <c r="F127" s="260"/>
      <c r="G127" s="260"/>
    </row>
    <row r="128" spans="1:7" ht="10.5" customHeight="1">
      <c r="A128" s="267" t="s">
        <v>477</v>
      </c>
      <c r="C128" s="268"/>
      <c r="D128" s="268"/>
      <c r="E128" s="268"/>
      <c r="F128" s="268"/>
      <c r="G128" s="268"/>
    </row>
    <row r="129" spans="1:7" ht="10.5" customHeight="1">
      <c r="A129" s="267" t="s">
        <v>478</v>
      </c>
      <c r="C129" s="268"/>
      <c r="D129" s="268"/>
      <c r="E129" s="268"/>
      <c r="F129" s="268"/>
      <c r="G129" s="268"/>
    </row>
    <row r="130" spans="1:7" ht="10.5" customHeight="1">
      <c r="A130" s="267" t="s">
        <v>479</v>
      </c>
      <c r="C130" s="268"/>
      <c r="D130" s="268"/>
      <c r="E130" s="268"/>
      <c r="F130" s="268"/>
      <c r="G130" s="268"/>
    </row>
    <row r="131" spans="1:7" ht="10.5" customHeight="1">
      <c r="A131" s="251" t="s">
        <v>480</v>
      </c>
      <c r="B131" s="269"/>
      <c r="C131" s="268"/>
      <c r="D131" s="268"/>
      <c r="E131" s="268"/>
      <c r="F131" s="268"/>
      <c r="G131" s="268"/>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I11" sqref="I1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3" customFormat="1" ht="15.75" customHeight="1">
      <c r="A1" s="295" t="s">
        <v>209</v>
      </c>
      <c r="B1" s="295"/>
      <c r="C1" s="295"/>
      <c r="D1" s="295"/>
      <c r="E1" s="295"/>
      <c r="F1" s="295"/>
      <c r="G1" s="225"/>
      <c r="H1" s="226"/>
      <c r="J1" s="49"/>
      <c r="K1" s="49"/>
      <c r="P1" s="226"/>
      <c r="Q1" s="226"/>
      <c r="R1" s="226"/>
      <c r="S1" s="226"/>
      <c r="T1" s="226"/>
      <c r="U1" s="226"/>
      <c r="V1" s="39"/>
      <c r="W1" s="39"/>
      <c r="X1" s="39"/>
      <c r="Y1" s="38"/>
    </row>
    <row r="2" spans="1:25" s="43" customFormat="1" ht="15.75" customHeight="1">
      <c r="A2" s="292" t="s">
        <v>210</v>
      </c>
      <c r="B2" s="292"/>
      <c r="C2" s="292"/>
      <c r="D2" s="292"/>
      <c r="E2" s="292"/>
      <c r="F2" s="292"/>
      <c r="G2" s="225"/>
      <c r="H2" s="226"/>
      <c r="J2" s="49"/>
      <c r="K2" s="49"/>
      <c r="P2" s="226"/>
      <c r="Q2" s="226"/>
      <c r="R2" s="226"/>
      <c r="S2" s="226"/>
      <c r="T2" s="226"/>
      <c r="U2" s="226"/>
      <c r="V2" s="39"/>
      <c r="Y2" s="38"/>
    </row>
    <row r="3" spans="1:25" s="43" customFormat="1" ht="15.75" customHeight="1">
      <c r="A3" s="292" t="s">
        <v>211</v>
      </c>
      <c r="B3" s="292"/>
      <c r="C3" s="292"/>
      <c r="D3" s="292"/>
      <c r="E3" s="292"/>
      <c r="F3" s="292"/>
      <c r="G3" s="225"/>
      <c r="H3" s="226"/>
      <c r="J3" s="49"/>
      <c r="K3" s="49"/>
      <c r="P3" s="226"/>
      <c r="Q3" s="226"/>
      <c r="R3" s="226"/>
      <c r="S3" s="226"/>
      <c r="T3" s="226"/>
      <c r="U3" s="226"/>
      <c r="V3" s="39"/>
      <c r="W3" s="39"/>
      <c r="X3" s="39"/>
      <c r="Y3" s="38"/>
    </row>
    <row r="4" spans="1:25" s="43" customFormat="1" ht="15.75" customHeight="1" thickBot="1">
      <c r="A4" s="292" t="s">
        <v>418</v>
      </c>
      <c r="B4" s="292"/>
      <c r="C4" s="292"/>
      <c r="D4" s="292"/>
      <c r="E4" s="292"/>
      <c r="F4" s="292"/>
      <c r="G4" s="44"/>
      <c r="J4" s="49"/>
      <c r="K4" s="49"/>
      <c r="P4" s="38"/>
      <c r="Q4" s="38"/>
      <c r="R4" s="38"/>
      <c r="S4" s="38"/>
      <c r="Y4" s="38"/>
    </row>
    <row r="5" spans="1:25" s="43" customFormat="1" ht="13.5" thickTop="1">
      <c r="A5" s="51" t="s">
        <v>212</v>
      </c>
      <c r="B5" s="67">
        <v>2009</v>
      </c>
      <c r="C5" s="294" t="s">
        <v>545</v>
      </c>
      <c r="D5" s="294"/>
      <c r="E5" s="68" t="s">
        <v>227</v>
      </c>
      <c r="F5" s="68" t="s">
        <v>218</v>
      </c>
      <c r="G5" s="46"/>
      <c r="P5" s="38"/>
      <c r="Q5" s="38"/>
      <c r="R5" s="38"/>
      <c r="S5" s="38"/>
      <c r="Y5" s="38"/>
    </row>
    <row r="6" spans="1:25" s="43" customFormat="1" ht="13.5" thickBot="1">
      <c r="A6" s="52"/>
      <c r="B6" s="69"/>
      <c r="C6" s="193">
        <v>2010</v>
      </c>
      <c r="D6" s="193">
        <v>2011</v>
      </c>
      <c r="E6" s="71" t="s">
        <v>470</v>
      </c>
      <c r="F6" s="71">
        <v>2011</v>
      </c>
      <c r="O6" s="197"/>
      <c r="V6" s="47"/>
      <c r="W6" s="48"/>
      <c r="X6" s="48"/>
      <c r="Y6" s="38"/>
    </row>
    <row r="7" spans="1:25" s="43" customFormat="1" ht="15.75" customHeight="1" thickTop="1">
      <c r="A7" s="292" t="s">
        <v>214</v>
      </c>
      <c r="B7" s="292"/>
      <c r="C7" s="292"/>
      <c r="D7" s="292"/>
      <c r="E7" s="292"/>
      <c r="F7" s="292"/>
      <c r="H7" s="226"/>
      <c r="I7" s="226"/>
      <c r="J7" s="226"/>
      <c r="V7" s="39"/>
      <c r="W7" s="39"/>
      <c r="X7" s="39"/>
      <c r="Y7" s="38"/>
    </row>
    <row r="8" spans="1:25" s="43" customFormat="1" ht="15.75" customHeight="1">
      <c r="A8" s="35" t="s">
        <v>423</v>
      </c>
      <c r="B8" s="194">
        <v>10813744</v>
      </c>
      <c r="C8" s="194">
        <v>12315251</v>
      </c>
      <c r="D8" s="194">
        <v>14170829</v>
      </c>
      <c r="E8" s="36">
        <f>+(D8-C8)/C8</f>
        <v>0.15067317750973974</v>
      </c>
      <c r="F8" s="37"/>
      <c r="H8" s="226"/>
      <c r="I8" s="226"/>
      <c r="J8" s="226"/>
      <c r="V8" s="39"/>
      <c r="W8" s="39"/>
      <c r="X8" s="39"/>
      <c r="Y8" s="38"/>
    </row>
    <row r="9" spans="1:25" s="43" customFormat="1" ht="15.75" customHeight="1">
      <c r="A9" s="191" t="s">
        <v>460</v>
      </c>
      <c r="B9" s="188">
        <v>6203304</v>
      </c>
      <c r="C9" s="188">
        <v>6983707</v>
      </c>
      <c r="D9" s="188">
        <v>7752567</v>
      </c>
      <c r="E9" s="40">
        <f aca="true" t="shared" si="0" ref="E9:E21">+(D9-C9)/C9</f>
        <v>0.1100933930933815</v>
      </c>
      <c r="F9" s="40">
        <f>+D9/$D$8</f>
        <v>0.5470792851991934</v>
      </c>
      <c r="H9" s="226"/>
      <c r="I9" s="226"/>
      <c r="J9" s="226"/>
      <c r="K9" s="226"/>
      <c r="L9" s="226"/>
      <c r="V9" s="39"/>
      <c r="W9" s="39"/>
      <c r="X9" s="39"/>
      <c r="Y9" s="38"/>
    </row>
    <row r="10" spans="1:25" s="43" customFormat="1" ht="15.75" customHeight="1">
      <c r="A10" s="191" t="s">
        <v>461</v>
      </c>
      <c r="B10" s="188">
        <v>949456</v>
      </c>
      <c r="C10" s="188">
        <v>1010109</v>
      </c>
      <c r="D10" s="188">
        <v>1240819</v>
      </c>
      <c r="E10" s="40">
        <f t="shared" si="0"/>
        <v>0.22840109334735162</v>
      </c>
      <c r="F10" s="40">
        <f>+D10/$D$8</f>
        <v>0.08756149693147804</v>
      </c>
      <c r="G10" s="42"/>
      <c r="J10" s="230"/>
      <c r="L10" s="39"/>
      <c r="M10" s="32"/>
      <c r="O10" s="38"/>
      <c r="P10" s="38"/>
      <c r="Q10" s="38"/>
      <c r="R10" s="38"/>
      <c r="S10" s="38"/>
      <c r="Y10" s="38"/>
    </row>
    <row r="11" spans="1:25" s="43" customFormat="1" ht="15.75" customHeight="1">
      <c r="A11" s="191" t="s">
        <v>462</v>
      </c>
      <c r="B11" s="188">
        <v>3660984</v>
      </c>
      <c r="C11" s="188">
        <v>4321435</v>
      </c>
      <c r="D11" s="188">
        <v>5177443</v>
      </c>
      <c r="E11" s="40">
        <f t="shared" si="0"/>
        <v>0.19808420119705608</v>
      </c>
      <c r="F11" s="40">
        <f>+D11/$D$8</f>
        <v>0.3653592178693286</v>
      </c>
      <c r="G11" s="42"/>
      <c r="J11" s="230"/>
      <c r="K11" s="230"/>
      <c r="L11" s="39"/>
      <c r="M11" s="32"/>
      <c r="O11" s="38"/>
      <c r="P11" s="38"/>
      <c r="Q11" s="38"/>
      <c r="R11" s="38"/>
      <c r="S11" s="38"/>
      <c r="V11" s="39"/>
      <c r="W11" s="39"/>
      <c r="X11" s="39"/>
      <c r="Y11" s="38"/>
    </row>
    <row r="12" spans="1:25" s="43" customFormat="1" ht="15.75" customHeight="1">
      <c r="A12" s="292" t="s">
        <v>216</v>
      </c>
      <c r="B12" s="292"/>
      <c r="C12" s="292"/>
      <c r="D12" s="292"/>
      <c r="E12" s="292"/>
      <c r="F12" s="292"/>
      <c r="J12" s="230"/>
      <c r="L12" s="39"/>
      <c r="M12" s="32"/>
      <c r="O12" s="38"/>
      <c r="P12" s="38"/>
      <c r="Q12" s="38"/>
      <c r="R12" s="38"/>
      <c r="S12" s="38"/>
      <c r="V12" s="39"/>
      <c r="W12" s="39"/>
      <c r="X12" s="39"/>
      <c r="Y12" s="38"/>
    </row>
    <row r="13" spans="1:25" s="43" customFormat="1" ht="15.75" customHeight="1">
      <c r="A13" s="41" t="s">
        <v>423</v>
      </c>
      <c r="B13" s="31">
        <v>2962090</v>
      </c>
      <c r="C13" s="31">
        <v>3885924</v>
      </c>
      <c r="D13" s="31">
        <v>5005399</v>
      </c>
      <c r="E13" s="36">
        <f t="shared" si="0"/>
        <v>0.28808463572627774</v>
      </c>
      <c r="F13" s="37"/>
      <c r="G13" s="37"/>
      <c r="L13" s="39"/>
      <c r="M13" s="32"/>
      <c r="O13" s="38"/>
      <c r="P13" s="38"/>
      <c r="Q13" s="38"/>
      <c r="R13" s="38"/>
      <c r="S13" s="38"/>
      <c r="V13" s="39"/>
      <c r="W13" s="39"/>
      <c r="X13" s="39"/>
      <c r="Y13" s="38"/>
    </row>
    <row r="14" spans="1:25" s="43" customFormat="1" ht="15.75" customHeight="1">
      <c r="A14" s="191" t="s">
        <v>460</v>
      </c>
      <c r="B14" s="32">
        <v>2168623</v>
      </c>
      <c r="C14" s="32">
        <v>2616311</v>
      </c>
      <c r="D14" s="32">
        <v>3517739</v>
      </c>
      <c r="E14" s="40">
        <f t="shared" si="0"/>
        <v>0.3445416083944149</v>
      </c>
      <c r="F14" s="40">
        <f>+D14/$D$13</f>
        <v>0.7027889285149895</v>
      </c>
      <c r="G14" s="42"/>
      <c r="L14" s="39"/>
      <c r="M14" s="39"/>
      <c r="O14" s="38"/>
      <c r="P14" s="38"/>
      <c r="Q14" s="38"/>
      <c r="R14" s="38"/>
      <c r="S14" s="38"/>
      <c r="V14" s="39"/>
      <c r="W14" s="39"/>
      <c r="X14" s="39"/>
      <c r="Y14" s="38"/>
    </row>
    <row r="15" spans="1:25" s="43" customFormat="1" ht="15.75" customHeight="1">
      <c r="A15" s="191" t="s">
        <v>461</v>
      </c>
      <c r="B15" s="32">
        <v>649270</v>
      </c>
      <c r="C15" s="32">
        <v>1037247</v>
      </c>
      <c r="D15" s="32">
        <v>1250886</v>
      </c>
      <c r="E15" s="40">
        <f t="shared" si="0"/>
        <v>0.20596733468498823</v>
      </c>
      <c r="F15" s="40">
        <f>+D15/$D$13</f>
        <v>0.2499073500434231</v>
      </c>
      <c r="G15" s="42"/>
      <c r="M15" s="39"/>
      <c r="O15" s="38"/>
      <c r="P15" s="38"/>
      <c r="Q15" s="38"/>
      <c r="R15" s="38"/>
      <c r="S15" s="38"/>
      <c r="V15" s="39"/>
      <c r="Y15" s="38"/>
    </row>
    <row r="16" spans="1:25" s="43" customFormat="1" ht="15.75" customHeight="1">
      <c r="A16" s="191" t="s">
        <v>462</v>
      </c>
      <c r="B16" s="32">
        <v>144197</v>
      </c>
      <c r="C16" s="32">
        <v>232366</v>
      </c>
      <c r="D16" s="32">
        <v>236774</v>
      </c>
      <c r="E16" s="40">
        <f t="shared" si="0"/>
        <v>0.01897007307437405</v>
      </c>
      <c r="F16" s="40">
        <f>+D16/$D$13</f>
        <v>0.04730372144158737</v>
      </c>
      <c r="G16" s="42"/>
      <c r="I16" s="226"/>
      <c r="J16" s="226"/>
      <c r="K16" s="226"/>
      <c r="L16" s="226"/>
      <c r="M16" s="226"/>
      <c r="N16" s="226"/>
      <c r="O16" s="226"/>
      <c r="P16" s="226"/>
      <c r="Q16" s="226"/>
      <c r="R16" s="226"/>
      <c r="S16" s="226"/>
      <c r="T16" s="226"/>
      <c r="U16" s="226"/>
      <c r="V16" s="226"/>
      <c r="W16" s="226"/>
      <c r="Y16" s="38"/>
    </row>
    <row r="17" spans="1:25" s="43" customFormat="1" ht="15.75" customHeight="1">
      <c r="A17" s="292" t="s">
        <v>228</v>
      </c>
      <c r="B17" s="292"/>
      <c r="C17" s="292"/>
      <c r="D17" s="292"/>
      <c r="E17" s="292"/>
      <c r="F17" s="292"/>
      <c r="I17" s="226"/>
      <c r="J17" s="226"/>
      <c r="K17" s="226"/>
      <c r="L17" s="226"/>
      <c r="M17" s="226"/>
      <c r="N17" s="226"/>
      <c r="O17" s="226"/>
      <c r="P17" s="226"/>
      <c r="Q17" s="226"/>
      <c r="R17" s="226"/>
      <c r="S17" s="226"/>
      <c r="T17" s="226"/>
      <c r="U17" s="226"/>
      <c r="V17" s="226"/>
      <c r="W17" s="226"/>
      <c r="X17" s="38"/>
      <c r="Y17" s="38"/>
    </row>
    <row r="18" spans="1:25" s="43" customFormat="1" ht="15.75" customHeight="1">
      <c r="A18" s="41" t="s">
        <v>423</v>
      </c>
      <c r="B18" s="31">
        <v>7851654</v>
      </c>
      <c r="C18" s="31">
        <v>8429327</v>
      </c>
      <c r="D18" s="31">
        <v>9165430</v>
      </c>
      <c r="E18" s="36">
        <f t="shared" si="0"/>
        <v>0.08732642594124063</v>
      </c>
      <c r="F18" s="42"/>
      <c r="G18" s="42"/>
      <c r="I18" s="226"/>
      <c r="J18" s="226"/>
      <c r="K18" s="226"/>
      <c r="L18" s="226"/>
      <c r="M18" s="226"/>
      <c r="N18" s="226"/>
      <c r="O18" s="226"/>
      <c r="P18" s="226"/>
      <c r="Q18" s="226"/>
      <c r="R18" s="226"/>
      <c r="S18" s="226"/>
      <c r="T18" s="226"/>
      <c r="U18" s="226"/>
      <c r="V18" s="226"/>
      <c r="W18" s="226"/>
      <c r="X18" s="50"/>
      <c r="Y18" s="50"/>
    </row>
    <row r="19" spans="1:25" s="43" customFormat="1" ht="15.75" customHeight="1">
      <c r="A19" s="191" t="s">
        <v>460</v>
      </c>
      <c r="B19" s="32">
        <v>4034681</v>
      </c>
      <c r="C19" s="32">
        <v>4367396</v>
      </c>
      <c r="D19" s="32">
        <v>4234828</v>
      </c>
      <c r="E19" s="40">
        <f t="shared" si="0"/>
        <v>-0.03035401415397184</v>
      </c>
      <c r="F19" s="40">
        <f>+D19/$D$18</f>
        <v>0.46204357024165804</v>
      </c>
      <c r="G19" s="42"/>
      <c r="I19" s="226"/>
      <c r="J19" s="226"/>
      <c r="K19" s="226"/>
      <c r="L19" s="226"/>
      <c r="M19" s="226"/>
      <c r="N19" s="226"/>
      <c r="O19" s="226"/>
      <c r="P19" s="226"/>
      <c r="Q19" s="226"/>
      <c r="R19" s="226"/>
      <c r="S19" s="226"/>
      <c r="T19" s="226"/>
      <c r="U19" s="226"/>
      <c r="V19" s="226"/>
      <c r="W19" s="226"/>
      <c r="X19" s="50"/>
      <c r="Y19" s="50"/>
    </row>
    <row r="20" spans="1:25" s="43" customFormat="1" ht="15.75" customHeight="1">
      <c r="A20" s="191" t="s">
        <v>461</v>
      </c>
      <c r="B20" s="32">
        <v>300186</v>
      </c>
      <c r="C20" s="32">
        <v>-27138</v>
      </c>
      <c r="D20" s="32">
        <v>-10067</v>
      </c>
      <c r="E20" s="40">
        <f t="shared" si="0"/>
        <v>-0.6290441447416906</v>
      </c>
      <c r="F20" s="40">
        <f>+D20/$D$18</f>
        <v>-0.001098366361425487</v>
      </c>
      <c r="G20" s="42"/>
      <c r="O20" s="38"/>
      <c r="P20" s="38"/>
      <c r="Q20" s="38"/>
      <c r="R20" s="38"/>
      <c r="S20" s="38"/>
      <c r="U20" s="39"/>
      <c r="V20" s="49"/>
      <c r="W20" s="50"/>
      <c r="X20" s="50"/>
      <c r="Y20" s="50"/>
    </row>
    <row r="21" spans="1:25" s="43" customFormat="1" ht="15.75" customHeight="1" thickBot="1">
      <c r="A21" s="192" t="s">
        <v>462</v>
      </c>
      <c r="B21" s="86">
        <v>3516787</v>
      </c>
      <c r="C21" s="86">
        <v>4089069</v>
      </c>
      <c r="D21" s="86">
        <v>4940669</v>
      </c>
      <c r="E21" s="87">
        <f t="shared" si="0"/>
        <v>0.20826256539080168</v>
      </c>
      <c r="F21" s="87">
        <f>+D21/$D$18</f>
        <v>0.5390547961197675</v>
      </c>
      <c r="G21" s="42"/>
      <c r="O21" s="38"/>
      <c r="P21" s="38"/>
      <c r="Q21" s="38"/>
      <c r="R21" s="38"/>
      <c r="S21" s="38"/>
      <c r="U21" s="39"/>
      <c r="V21" s="49"/>
      <c r="W21" s="50"/>
      <c r="X21" s="50"/>
      <c r="Y21" s="50"/>
    </row>
    <row r="22" spans="1:25" ht="27" customHeight="1" thickTop="1">
      <c r="A22" s="293" t="s">
        <v>495</v>
      </c>
      <c r="B22" s="293"/>
      <c r="C22" s="293"/>
      <c r="D22" s="293"/>
      <c r="E22" s="293"/>
      <c r="F22" s="293"/>
      <c r="G22" s="42"/>
      <c r="U22" s="39"/>
      <c r="V22" s="49"/>
      <c r="W22" s="50"/>
      <c r="X22" s="34"/>
      <c r="Y22" s="34"/>
    </row>
    <row r="23" spans="7:26" ht="33" customHeight="1">
      <c r="G23" s="42"/>
      <c r="L23" s="39"/>
      <c r="M23" s="39"/>
      <c r="Z23" s="178" t="s">
        <v>363</v>
      </c>
    </row>
    <row r="24" spans="1:29" ht="12.75">
      <c r="A24" s="15"/>
      <c r="B24" s="15"/>
      <c r="C24" s="15"/>
      <c r="D24" s="15"/>
      <c r="E24" s="15"/>
      <c r="F24" s="15"/>
      <c r="G24" s="42"/>
      <c r="L24" s="39"/>
      <c r="M24" s="39"/>
      <c r="Z24" s="178" t="s">
        <v>460</v>
      </c>
      <c r="AA24" s="178" t="s">
        <v>461</v>
      </c>
      <c r="AB24" s="178" t="s">
        <v>462</v>
      </c>
      <c r="AC24" s="1" t="s">
        <v>360</v>
      </c>
    </row>
    <row r="25" spans="1:29" ht="15">
      <c r="A25" s="15"/>
      <c r="B25" s="15"/>
      <c r="C25" s="15"/>
      <c r="D25" s="15"/>
      <c r="E25" s="15"/>
      <c r="F25" s="15"/>
      <c r="G25" s="42"/>
      <c r="L25" s="39"/>
      <c r="M25" s="39"/>
      <c r="Y25" s="189" t="s">
        <v>546</v>
      </c>
      <c r="Z25" s="235">
        <v>3203134.817</v>
      </c>
      <c r="AA25" s="235">
        <v>341964.978</v>
      </c>
      <c r="AB25" s="235">
        <v>4340918.778999999</v>
      </c>
      <c r="AC25" s="33">
        <f>SUM(Z25:AB25)</f>
        <v>7886018.573999999</v>
      </c>
    </row>
    <row r="26" spans="1:29" ht="15">
      <c r="A26" s="15"/>
      <c r="B26" s="15"/>
      <c r="C26" s="15"/>
      <c r="D26" s="15"/>
      <c r="E26" s="15"/>
      <c r="F26" s="15"/>
      <c r="G26" s="42"/>
      <c r="Y26" s="189" t="s">
        <v>547</v>
      </c>
      <c r="Z26" s="235">
        <v>3762426.616</v>
      </c>
      <c r="AA26" s="235">
        <v>385655.22</v>
      </c>
      <c r="AB26" s="235">
        <v>4599504.287</v>
      </c>
      <c r="AC26" s="33">
        <f>SUM(Z26:AB26)</f>
        <v>8747586.123</v>
      </c>
    </row>
    <row r="27" spans="1:29" ht="15">
      <c r="A27" s="15"/>
      <c r="B27" s="15"/>
      <c r="C27" s="15"/>
      <c r="D27" s="15"/>
      <c r="E27" s="15"/>
      <c r="F27" s="15"/>
      <c r="I27" s="39"/>
      <c r="J27" s="39"/>
      <c r="K27" s="39"/>
      <c r="L27" s="39"/>
      <c r="M27" s="39"/>
      <c r="Y27" s="189" t="s">
        <v>548</v>
      </c>
      <c r="Z27" s="235">
        <v>4034680.41</v>
      </c>
      <c r="AA27" s="235">
        <v>300185.86899999995</v>
      </c>
      <c r="AB27" s="235">
        <v>3516786.958</v>
      </c>
      <c r="AC27" s="33">
        <f>SUM(Z27:AB27)</f>
        <v>7851653.237</v>
      </c>
    </row>
    <row r="28" spans="1:29" ht="15">
      <c r="A28" s="15"/>
      <c r="B28" s="15"/>
      <c r="C28" s="15"/>
      <c r="D28" s="15"/>
      <c r="E28" s="15"/>
      <c r="F28" s="15"/>
      <c r="I28" s="39"/>
      <c r="J28" s="39"/>
      <c r="K28" s="39"/>
      <c r="L28" s="39"/>
      <c r="M28" s="39"/>
      <c r="Y28" s="189" t="s">
        <v>549</v>
      </c>
      <c r="Z28" s="235">
        <v>4367395.945</v>
      </c>
      <c r="AA28" s="235">
        <v>-27138.58799999999</v>
      </c>
      <c r="AB28" s="235">
        <v>4089069.0550000006</v>
      </c>
      <c r="AC28" s="33">
        <f>SUM(Z28:AB28)</f>
        <v>8429326.412</v>
      </c>
    </row>
    <row r="29" spans="1:29" ht="15">
      <c r="A29" s="15"/>
      <c r="B29" s="15"/>
      <c r="C29" s="15"/>
      <c r="D29" s="15"/>
      <c r="E29" s="15"/>
      <c r="F29" s="15"/>
      <c r="I29" s="39"/>
      <c r="J29" s="39"/>
      <c r="K29" s="39"/>
      <c r="L29" s="39"/>
      <c r="M29" s="39"/>
      <c r="Y29" s="189" t="s">
        <v>550</v>
      </c>
      <c r="Z29" s="235">
        <v>4234828.24</v>
      </c>
      <c r="AA29" s="235">
        <v>-10067.168999999994</v>
      </c>
      <c r="AB29" s="235">
        <v>4940669.358</v>
      </c>
      <c r="AC29" s="33">
        <f>SUM(Z29:AB29)</f>
        <v>9165430.429000001</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G22" sqref="G22"/>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95" t="s">
        <v>219</v>
      </c>
      <c r="B1" s="295"/>
      <c r="C1" s="295"/>
      <c r="D1" s="295"/>
      <c r="E1" s="295"/>
      <c r="F1" s="295"/>
      <c r="G1" s="184"/>
      <c r="H1" s="184"/>
      <c r="I1" s="184"/>
      <c r="J1" s="184"/>
      <c r="K1" s="184"/>
      <c r="L1" s="184"/>
      <c r="P1" s="179" t="s">
        <v>362</v>
      </c>
      <c r="Q1" s="38"/>
      <c r="R1" s="38"/>
      <c r="S1" s="38"/>
      <c r="T1" s="38"/>
      <c r="U1" s="38"/>
      <c r="V1" s="38"/>
      <c r="W1" s="38"/>
      <c r="Z1" s="39"/>
      <c r="AA1" s="39"/>
      <c r="AB1" s="39"/>
      <c r="AC1" s="38"/>
    </row>
    <row r="2" spans="1:20" ht="13.5" customHeight="1">
      <c r="A2" s="292" t="s">
        <v>424</v>
      </c>
      <c r="B2" s="292"/>
      <c r="C2" s="292"/>
      <c r="D2" s="292"/>
      <c r="E2" s="292"/>
      <c r="F2" s="292"/>
      <c r="G2" s="184"/>
      <c r="H2" s="184"/>
      <c r="I2" s="184"/>
      <c r="J2" s="184"/>
      <c r="K2" s="184"/>
      <c r="L2" s="184"/>
      <c r="P2" s="32" t="s">
        <v>212</v>
      </c>
      <c r="Q2" s="196" t="s">
        <v>460</v>
      </c>
      <c r="R2" s="196" t="s">
        <v>461</v>
      </c>
      <c r="S2" s="196" t="s">
        <v>462</v>
      </c>
      <c r="T2" s="180" t="s">
        <v>360</v>
      </c>
    </row>
    <row r="3" spans="1:29" s="43" customFormat="1" ht="15.75" customHeight="1">
      <c r="A3" s="292" t="s">
        <v>211</v>
      </c>
      <c r="B3" s="292"/>
      <c r="C3" s="292"/>
      <c r="D3" s="292"/>
      <c r="E3" s="292"/>
      <c r="F3" s="292"/>
      <c r="G3" s="184"/>
      <c r="H3" s="184"/>
      <c r="I3" s="184"/>
      <c r="J3" s="184"/>
      <c r="K3" s="184"/>
      <c r="L3" s="184"/>
      <c r="M3" s="44"/>
      <c r="P3" s="190" t="s">
        <v>546</v>
      </c>
      <c r="Q3" s="287">
        <v>5589120.231</v>
      </c>
      <c r="R3" s="287">
        <v>912680.958</v>
      </c>
      <c r="S3" s="287">
        <v>4509025.543</v>
      </c>
      <c r="T3" s="53">
        <f>SUM(Q3:S3)</f>
        <v>11010826.731999999</v>
      </c>
      <c r="U3" s="38"/>
      <c r="V3" s="38"/>
      <c r="W3" s="38"/>
      <c r="Y3" s="45"/>
      <c r="Z3" s="39"/>
      <c r="AA3" s="39"/>
      <c r="AB3" s="39"/>
      <c r="AC3" s="38"/>
    </row>
    <row r="4" spans="1:29" s="43" customFormat="1" ht="15.75" customHeight="1">
      <c r="A4" s="292" t="s">
        <v>418</v>
      </c>
      <c r="B4" s="292"/>
      <c r="C4" s="292"/>
      <c r="D4" s="292"/>
      <c r="E4" s="292"/>
      <c r="F4" s="292"/>
      <c r="G4" s="184"/>
      <c r="H4" s="184"/>
      <c r="I4" s="184"/>
      <c r="J4" s="184"/>
      <c r="K4" s="184"/>
      <c r="L4" s="184"/>
      <c r="M4" s="44"/>
      <c r="P4" s="190" t="s">
        <v>547</v>
      </c>
      <c r="Q4" s="287">
        <v>6857829.909</v>
      </c>
      <c r="R4" s="287">
        <v>1084040.932</v>
      </c>
      <c r="S4" s="287">
        <v>4816484.551</v>
      </c>
      <c r="T4" s="53">
        <f>SUM(Q4:S4)</f>
        <v>12758355.392</v>
      </c>
      <c r="U4" s="38"/>
      <c r="V4" s="38"/>
      <c r="W4" s="38"/>
      <c r="AC4" s="38"/>
    </row>
    <row r="5" spans="2:20" ht="15.75" thickBot="1">
      <c r="B5" s="55"/>
      <c r="C5" s="55"/>
      <c r="D5" s="55"/>
      <c r="E5" s="55"/>
      <c r="F5" s="55"/>
      <c r="G5" s="55"/>
      <c r="H5" s="55"/>
      <c r="I5" s="55"/>
      <c r="J5" s="55"/>
      <c r="K5" s="55"/>
      <c r="L5" s="55"/>
      <c r="P5" s="190" t="s">
        <v>548</v>
      </c>
      <c r="Q5" s="287">
        <v>6203303.786</v>
      </c>
      <c r="R5" s="287">
        <v>949455.652</v>
      </c>
      <c r="S5" s="287">
        <v>3660983.913</v>
      </c>
      <c r="T5" s="53">
        <f>SUM(Q5:S5)</f>
        <v>10813743.351</v>
      </c>
    </row>
    <row r="6" spans="1:20" ht="15" customHeight="1" thickTop="1">
      <c r="A6" s="73" t="s">
        <v>212</v>
      </c>
      <c r="B6" s="299" t="str">
        <f>+balanza!C5</f>
        <v>enero - diciembre</v>
      </c>
      <c r="C6" s="299"/>
      <c r="D6" s="299"/>
      <c r="E6" s="299"/>
      <c r="F6" s="299"/>
      <c r="G6" s="185"/>
      <c r="H6" s="185"/>
      <c r="I6" s="185"/>
      <c r="J6" s="185"/>
      <c r="K6" s="185"/>
      <c r="L6" s="185"/>
      <c r="P6" s="190" t="s">
        <v>549</v>
      </c>
      <c r="Q6" s="287">
        <v>6983706.78</v>
      </c>
      <c r="R6" s="287">
        <v>1010108.578</v>
      </c>
      <c r="S6" s="287">
        <v>4321434.741</v>
      </c>
      <c r="T6" s="53">
        <f>SUM(Q6:S6)</f>
        <v>12315250.099</v>
      </c>
    </row>
    <row r="7" spans="1:20" ht="15" customHeight="1">
      <c r="A7" s="75"/>
      <c r="B7" s="74">
        <v>2007</v>
      </c>
      <c r="C7" s="74">
        <v>2008</v>
      </c>
      <c r="D7" s="74">
        <v>2009</v>
      </c>
      <c r="E7" s="74">
        <v>2010</v>
      </c>
      <c r="F7" s="74">
        <v>2011</v>
      </c>
      <c r="G7" s="185"/>
      <c r="H7" s="185"/>
      <c r="I7" s="185"/>
      <c r="J7" s="185"/>
      <c r="K7" s="185"/>
      <c r="L7" s="185"/>
      <c r="P7" s="190" t="s">
        <v>550</v>
      </c>
      <c r="Q7" s="287">
        <v>7752566.986</v>
      </c>
      <c r="R7" s="287">
        <v>1240818.598</v>
      </c>
      <c r="S7" s="287">
        <v>5177443.329</v>
      </c>
      <c r="T7" s="53">
        <f>SUM(Q7:S7)</f>
        <v>14170828.912999999</v>
      </c>
    </row>
    <row r="8" spans="1:12" s="178" customFormat="1" ht="19.5" customHeight="1">
      <c r="A8" s="195" t="s">
        <v>460</v>
      </c>
      <c r="B8" s="286">
        <v>5589120.231</v>
      </c>
      <c r="C8" s="286">
        <v>6857829.909</v>
      </c>
      <c r="D8" s="286">
        <v>6203303.786</v>
      </c>
      <c r="E8" s="286">
        <v>6983706.78</v>
      </c>
      <c r="F8" s="286">
        <v>7752566.986</v>
      </c>
      <c r="G8" s="238"/>
      <c r="H8" s="238"/>
      <c r="I8" s="238"/>
      <c r="J8" s="238"/>
      <c r="K8" s="238"/>
      <c r="L8" s="238"/>
    </row>
    <row r="9" spans="1:12" s="178" customFormat="1" ht="19.5" customHeight="1">
      <c r="A9" s="195" t="s">
        <v>461</v>
      </c>
      <c r="B9" s="286">
        <v>912680.958</v>
      </c>
      <c r="C9" s="286">
        <v>1084040.932</v>
      </c>
      <c r="D9" s="286">
        <v>949455.652</v>
      </c>
      <c r="E9" s="286">
        <v>1010108.578</v>
      </c>
      <c r="F9" s="286">
        <v>1240818.598</v>
      </c>
      <c r="G9" s="238"/>
      <c r="H9" s="238"/>
      <c r="I9" s="238"/>
      <c r="J9" s="238"/>
      <c r="K9" s="238"/>
      <c r="L9" s="238"/>
    </row>
    <row r="10" spans="1:16" s="178" customFormat="1" ht="19.5" customHeight="1">
      <c r="A10" s="195" t="s">
        <v>462</v>
      </c>
      <c r="B10" s="286">
        <v>4509025.543</v>
      </c>
      <c r="C10" s="286">
        <v>4816484.551</v>
      </c>
      <c r="D10" s="286">
        <v>3660983.913</v>
      </c>
      <c r="E10" s="286">
        <v>4321434.741</v>
      </c>
      <c r="F10" s="286">
        <v>5177443.329</v>
      </c>
      <c r="G10" s="238"/>
      <c r="H10" s="238"/>
      <c r="I10" s="238"/>
      <c r="J10" s="238"/>
      <c r="K10" s="238"/>
      <c r="L10" s="238"/>
      <c r="P10" s="178" t="s">
        <v>16</v>
      </c>
    </row>
    <row r="11" spans="1:20" ht="19.5" customHeight="1" thickBot="1">
      <c r="A11" s="237" t="s">
        <v>360</v>
      </c>
      <c r="B11" s="236">
        <f>SUM(B8:B10)</f>
        <v>11010826.731999999</v>
      </c>
      <c r="C11" s="236">
        <f>SUM(C8:C10)</f>
        <v>12758355.392</v>
      </c>
      <c r="D11" s="236">
        <f>SUM(D8:D10)</f>
        <v>10813743.351</v>
      </c>
      <c r="E11" s="236">
        <f>+balanza!C8</f>
        <v>12315251</v>
      </c>
      <c r="F11" s="236">
        <f>+balanza!D8</f>
        <v>14170829</v>
      </c>
      <c r="G11" s="72"/>
      <c r="H11" s="72"/>
      <c r="I11" s="72"/>
      <c r="J11" s="72"/>
      <c r="K11" s="72"/>
      <c r="L11" s="72"/>
      <c r="P11" s="2"/>
      <c r="Q11" s="196" t="s">
        <v>460</v>
      </c>
      <c r="R11" s="196" t="s">
        <v>461</v>
      </c>
      <c r="S11" s="196" t="s">
        <v>462</v>
      </c>
      <c r="T11" s="182" t="s">
        <v>360</v>
      </c>
    </row>
    <row r="12" spans="1:20" ht="30.75" customHeight="1" thickTop="1">
      <c r="A12" s="296" t="s">
        <v>499</v>
      </c>
      <c r="B12" s="297"/>
      <c r="C12" s="297"/>
      <c r="D12" s="297"/>
      <c r="E12" s="297"/>
      <c r="P12" s="190" t="str">
        <f>+P3</f>
        <v>ene-dic 07</v>
      </c>
      <c r="Q12" s="288">
        <v>2385985.414</v>
      </c>
      <c r="R12" s="288">
        <v>570715.98</v>
      </c>
      <c r="S12" s="288">
        <v>168106.764</v>
      </c>
      <c r="T12" s="183">
        <f>SUM(Q12:S12)</f>
        <v>3124808.158</v>
      </c>
    </row>
    <row r="13" spans="1:20" ht="15">
      <c r="A13" s="14"/>
      <c r="B13" s="33"/>
      <c r="C13" s="34"/>
      <c r="D13" s="34"/>
      <c r="E13" s="34"/>
      <c r="P13" s="190" t="str">
        <f>+P4</f>
        <v>ene-dic 08</v>
      </c>
      <c r="Q13" s="288">
        <v>3095403.293</v>
      </c>
      <c r="R13" s="288">
        <v>698385.712</v>
      </c>
      <c r="S13" s="288">
        <v>216980.264</v>
      </c>
      <c r="T13" s="183">
        <f>SUM(Q13:S13)</f>
        <v>4010769.269</v>
      </c>
    </row>
    <row r="14" spans="1:20" ht="15">
      <c r="A14" s="14"/>
      <c r="B14" s="33"/>
      <c r="C14" s="34"/>
      <c r="D14" s="34"/>
      <c r="E14" s="34"/>
      <c r="P14" s="190" t="str">
        <f>+P5</f>
        <v>ene-dic 09</v>
      </c>
      <c r="Q14" s="288">
        <v>2168623.376</v>
      </c>
      <c r="R14" s="288">
        <v>649269.783</v>
      </c>
      <c r="S14" s="288">
        <v>144196.955</v>
      </c>
      <c r="T14" s="183">
        <f>SUM(Q14:S14)</f>
        <v>2962090.114</v>
      </c>
    </row>
    <row r="15" spans="1:20" ht="15">
      <c r="A15" s="14"/>
      <c r="B15" s="33"/>
      <c r="C15" s="34"/>
      <c r="D15" s="34"/>
      <c r="E15" s="34"/>
      <c r="P15" s="190" t="str">
        <f>+P6</f>
        <v>ene-dic 10</v>
      </c>
      <c r="Q15" s="288">
        <v>2616310.835</v>
      </c>
      <c r="R15" s="288">
        <v>1037247.166</v>
      </c>
      <c r="S15" s="288">
        <v>232365.686</v>
      </c>
      <c r="T15" s="183">
        <f>SUM(Q15:S15)</f>
        <v>3885923.687</v>
      </c>
    </row>
    <row r="16" spans="16:20" ht="15">
      <c r="P16" s="190" t="str">
        <f>+P7</f>
        <v>ene-dic 11</v>
      </c>
      <c r="Q16" s="288">
        <v>3517738.746</v>
      </c>
      <c r="R16" s="288">
        <v>1250885.767</v>
      </c>
      <c r="S16" s="288">
        <v>236773.971</v>
      </c>
      <c r="T16" s="183">
        <f>SUM(Q16:S16)</f>
        <v>5005398.484</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95" t="s">
        <v>361</v>
      </c>
      <c r="B37" s="295"/>
      <c r="C37" s="295"/>
      <c r="D37" s="295"/>
      <c r="E37" s="295"/>
      <c r="F37" s="295"/>
      <c r="G37" s="184"/>
      <c r="H37" s="184"/>
      <c r="I37" s="184"/>
      <c r="J37" s="184"/>
      <c r="K37" s="184"/>
      <c r="L37" s="184"/>
      <c r="O37"/>
      <c r="P37"/>
      <c r="Q37" s="56"/>
      <c r="R37" s="56"/>
      <c r="S37" s="56"/>
      <c r="T37" s="56"/>
      <c r="U37" s="54"/>
      <c r="V37" s="38"/>
      <c r="W37" s="38"/>
      <c r="Z37" s="39"/>
      <c r="AA37" s="39"/>
      <c r="AB37" s="39"/>
      <c r="AC37" s="38"/>
    </row>
    <row r="38" spans="1:21" ht="13.5" customHeight="1">
      <c r="A38" s="292" t="s">
        <v>427</v>
      </c>
      <c r="B38" s="292"/>
      <c r="C38" s="292"/>
      <c r="D38" s="292"/>
      <c r="E38" s="292"/>
      <c r="F38" s="292"/>
      <c r="G38" s="184"/>
      <c r="H38" s="184"/>
      <c r="I38" s="184"/>
      <c r="J38" s="184"/>
      <c r="K38" s="184"/>
      <c r="L38" s="184"/>
      <c r="Q38" s="56"/>
      <c r="R38" s="56"/>
      <c r="S38" s="56"/>
      <c r="T38" s="56"/>
      <c r="U38" s="54"/>
    </row>
    <row r="39" spans="1:29" s="43" customFormat="1" ht="15.75" customHeight="1">
      <c r="A39" s="292" t="s">
        <v>211</v>
      </c>
      <c r="B39" s="292"/>
      <c r="C39" s="292"/>
      <c r="D39" s="292"/>
      <c r="E39" s="292"/>
      <c r="F39" s="292"/>
      <c r="G39" s="184"/>
      <c r="H39" s="184"/>
      <c r="I39" s="184"/>
      <c r="J39" s="184"/>
      <c r="K39" s="184"/>
      <c r="L39" s="184"/>
      <c r="M39" s="44"/>
      <c r="O39"/>
      <c r="P39"/>
      <c r="Q39" s="56"/>
      <c r="R39" s="56"/>
      <c r="S39" s="56"/>
      <c r="T39" s="56"/>
      <c r="U39" s="54"/>
      <c r="V39" s="38"/>
      <c r="W39" s="38"/>
      <c r="Y39" s="45"/>
      <c r="Z39" s="39"/>
      <c r="AA39" s="39"/>
      <c r="AB39" s="39"/>
      <c r="AC39" s="38"/>
    </row>
    <row r="40" spans="1:29" s="43" customFormat="1" ht="15.75" customHeight="1">
      <c r="A40" s="292" t="s">
        <v>418</v>
      </c>
      <c r="B40" s="292"/>
      <c r="C40" s="292"/>
      <c r="D40" s="292"/>
      <c r="E40" s="292"/>
      <c r="F40" s="292"/>
      <c r="G40" s="184"/>
      <c r="H40" s="184"/>
      <c r="I40" s="184"/>
      <c r="J40" s="184"/>
      <c r="K40" s="184"/>
      <c r="L40" s="18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3" t="s">
        <v>212</v>
      </c>
      <c r="B42" s="298" t="str">
        <f>+B6</f>
        <v>enero - diciembre</v>
      </c>
      <c r="C42" s="298"/>
      <c r="D42" s="298"/>
      <c r="E42" s="298"/>
      <c r="F42" s="298"/>
      <c r="G42" s="185"/>
      <c r="H42" s="185"/>
      <c r="I42" s="185"/>
      <c r="J42" s="185"/>
      <c r="K42" s="185"/>
      <c r="L42" s="185"/>
      <c r="Q42" s="56"/>
      <c r="R42" s="56"/>
      <c r="S42" s="56"/>
      <c r="T42" s="56"/>
      <c r="U42" s="54"/>
    </row>
    <row r="43" spans="1:20" ht="15" customHeight="1">
      <c r="A43" s="75"/>
      <c r="B43" s="74">
        <v>2007</v>
      </c>
      <c r="C43" s="74">
        <v>2008</v>
      </c>
      <c r="D43" s="74">
        <v>2009</v>
      </c>
      <c r="E43" s="74">
        <v>2010</v>
      </c>
      <c r="F43" s="74">
        <v>2011</v>
      </c>
      <c r="G43" s="185"/>
      <c r="H43" s="185"/>
      <c r="I43" s="185"/>
      <c r="J43" s="185"/>
      <c r="K43" s="185"/>
      <c r="L43" s="185"/>
      <c r="P43" s="190" t="s">
        <v>468</v>
      </c>
      <c r="Q43" s="239">
        <v>6295509.938</v>
      </c>
      <c r="R43" s="239">
        <v>924360.426</v>
      </c>
      <c r="S43" s="239">
        <v>3954059.502</v>
      </c>
      <c r="T43" s="53">
        <f>SUM(Q43:S43)</f>
        <v>11173929.866</v>
      </c>
    </row>
    <row r="44" spans="1:12" ht="19.5" customHeight="1">
      <c r="A44" s="195" t="s">
        <v>460</v>
      </c>
      <c r="B44" s="286">
        <v>2385985.414</v>
      </c>
      <c r="C44" s="286">
        <v>3095403.293</v>
      </c>
      <c r="D44" s="286">
        <v>2168623.376</v>
      </c>
      <c r="E44" s="286">
        <v>2616310.835</v>
      </c>
      <c r="F44" s="286">
        <v>3517738.746</v>
      </c>
      <c r="G44" s="72"/>
      <c r="H44" s="72"/>
      <c r="I44" s="72"/>
      <c r="J44" s="72"/>
      <c r="K44" s="72"/>
      <c r="L44" s="72"/>
    </row>
    <row r="45" spans="1:12" ht="19.5" customHeight="1">
      <c r="A45" s="195" t="s">
        <v>461</v>
      </c>
      <c r="B45" s="286">
        <v>570715.98</v>
      </c>
      <c r="C45" s="286">
        <v>698385.712</v>
      </c>
      <c r="D45" s="286">
        <v>649269.783</v>
      </c>
      <c r="E45" s="286">
        <v>1037247.166</v>
      </c>
      <c r="F45" s="286">
        <v>1250885.767</v>
      </c>
      <c r="G45" s="57"/>
      <c r="H45" s="57"/>
      <c r="I45" s="57"/>
      <c r="J45" s="57"/>
      <c r="K45" s="57"/>
      <c r="L45" s="57"/>
    </row>
    <row r="46" spans="1:12" ht="19.5" customHeight="1">
      <c r="A46" s="195" t="s">
        <v>462</v>
      </c>
      <c r="B46" s="286">
        <v>168106.764</v>
      </c>
      <c r="C46" s="286">
        <v>216980.264</v>
      </c>
      <c r="D46" s="286">
        <v>144196.955</v>
      </c>
      <c r="E46" s="286">
        <v>232365.686</v>
      </c>
      <c r="F46" s="286">
        <v>236773.971</v>
      </c>
      <c r="G46" s="57"/>
      <c r="H46" s="57"/>
      <c r="I46" s="57"/>
      <c r="J46" s="57"/>
      <c r="K46" s="57"/>
      <c r="L46" s="57"/>
    </row>
    <row r="47" spans="1:12" ht="19.5" customHeight="1" thickBot="1">
      <c r="A47" s="162" t="s">
        <v>360</v>
      </c>
      <c r="B47" s="234">
        <f>SUM(B44:B46)</f>
        <v>3124808.158</v>
      </c>
      <c r="C47" s="234">
        <f>SUM(C44:C46)</f>
        <v>4010769.269</v>
      </c>
      <c r="D47" s="234">
        <f>SUM(D43:D46)</f>
        <v>2964099.114</v>
      </c>
      <c r="E47" s="234">
        <f>+balanza!C13</f>
        <v>3885924</v>
      </c>
      <c r="F47" s="234">
        <f>+balanza!D13</f>
        <v>5005399</v>
      </c>
      <c r="G47" s="181"/>
      <c r="H47" s="181"/>
      <c r="I47" s="181"/>
      <c r="J47" s="181"/>
      <c r="K47" s="181"/>
      <c r="L47" s="181"/>
    </row>
    <row r="48" spans="1:5" ht="30.75" customHeight="1" thickTop="1">
      <c r="A48" s="296" t="s">
        <v>500</v>
      </c>
      <c r="B48" s="297"/>
      <c r="C48" s="297"/>
      <c r="D48" s="297"/>
      <c r="E48" s="297"/>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95" t="s">
        <v>364</v>
      </c>
      <c r="B1" s="295"/>
      <c r="C1" s="295"/>
      <c r="D1" s="295"/>
      <c r="E1" s="295"/>
      <c r="F1" s="295"/>
      <c r="U1" s="41"/>
    </row>
    <row r="2" spans="1:21" ht="15.75" customHeight="1">
      <c r="A2" s="292" t="s">
        <v>220</v>
      </c>
      <c r="B2" s="292"/>
      <c r="C2" s="292"/>
      <c r="D2" s="292"/>
      <c r="E2" s="292"/>
      <c r="F2" s="292"/>
      <c r="G2" s="44"/>
      <c r="H2" s="44"/>
      <c r="U2" s="38"/>
    </row>
    <row r="3" spans="1:21" ht="15.75" customHeight="1">
      <c r="A3" s="292" t="s">
        <v>211</v>
      </c>
      <c r="B3" s="292"/>
      <c r="C3" s="292"/>
      <c r="D3" s="292"/>
      <c r="E3" s="292"/>
      <c r="F3" s="292"/>
      <c r="G3" s="44"/>
      <c r="H3" s="44"/>
      <c r="R3" s="45" t="s">
        <v>188</v>
      </c>
      <c r="U3" s="76"/>
    </row>
    <row r="4" spans="1:21" ht="15.75" customHeight="1" thickBot="1">
      <c r="A4" s="292" t="s">
        <v>418</v>
      </c>
      <c r="B4" s="292"/>
      <c r="C4" s="292"/>
      <c r="D4" s="292"/>
      <c r="E4" s="292"/>
      <c r="F4" s="292"/>
      <c r="G4" s="44"/>
      <c r="H4" s="44"/>
      <c r="M4" s="46"/>
      <c r="N4" s="303"/>
      <c r="O4" s="303"/>
      <c r="R4" s="45"/>
      <c r="U4" s="38"/>
    </row>
    <row r="5" spans="1:21" ht="18" customHeight="1" thickTop="1">
      <c r="A5" s="82" t="s">
        <v>221</v>
      </c>
      <c r="B5" s="83">
        <f>+balanza!B5</f>
        <v>2009</v>
      </c>
      <c r="C5" s="304" t="str">
        <f>+evolución_comercio!B6</f>
        <v>enero - diciembre</v>
      </c>
      <c r="D5" s="304"/>
      <c r="E5" s="84" t="s">
        <v>226</v>
      </c>
      <c r="F5" s="84" t="s">
        <v>218</v>
      </c>
      <c r="G5" s="46"/>
      <c r="H5" s="46"/>
      <c r="M5" s="46"/>
      <c r="N5" s="77"/>
      <c r="O5" s="77"/>
      <c r="S5" s="39">
        <f>+S6+S7</f>
        <v>14170830</v>
      </c>
      <c r="U5" s="38"/>
    </row>
    <row r="6" spans="1:21" ht="18" customHeight="1" thickBot="1">
      <c r="A6" s="85"/>
      <c r="B6" s="69" t="s">
        <v>217</v>
      </c>
      <c r="C6" s="70">
        <f>+balanza!C6</f>
        <v>2010</v>
      </c>
      <c r="D6" s="70">
        <f>+balanza!D6</f>
        <v>2011</v>
      </c>
      <c r="E6" s="71" t="str">
        <f>+balanza!$E$6</f>
        <v> 2011-2010</v>
      </c>
      <c r="F6" s="71">
        <f>+balanza!$F$6</f>
        <v>2011</v>
      </c>
      <c r="G6" s="46"/>
      <c r="H6" s="46"/>
      <c r="M6" s="32"/>
      <c r="N6" s="32"/>
      <c r="O6" s="32"/>
      <c r="R6" s="43" t="s">
        <v>17</v>
      </c>
      <c r="S6" s="39">
        <f>D9</f>
        <v>4813522</v>
      </c>
      <c r="T6" s="78">
        <f>+S6/S5*100</f>
        <v>33.9678198101311</v>
      </c>
      <c r="U6" s="41"/>
    </row>
    <row r="7" spans="1:21" ht="18" customHeight="1" thickTop="1">
      <c r="A7" s="292" t="s">
        <v>224</v>
      </c>
      <c r="B7" s="292"/>
      <c r="C7" s="292"/>
      <c r="D7" s="292"/>
      <c r="E7" s="292"/>
      <c r="F7" s="292"/>
      <c r="G7" s="46"/>
      <c r="H7" s="46"/>
      <c r="M7" s="32"/>
      <c r="N7" s="32"/>
      <c r="O7" s="32"/>
      <c r="R7" s="43" t="s">
        <v>18</v>
      </c>
      <c r="S7" s="39">
        <f>D13</f>
        <v>9357308</v>
      </c>
      <c r="T7" s="78">
        <f>+S7/S5*100</f>
        <v>66.03218018986891</v>
      </c>
      <c r="U7" s="38"/>
    </row>
    <row r="8" spans="1:21" ht="18" customHeight="1">
      <c r="A8" s="79" t="s">
        <v>213</v>
      </c>
      <c r="B8" s="32">
        <f>+balanza!B8</f>
        <v>10813744</v>
      </c>
      <c r="C8" s="32">
        <f>+balanza!C8</f>
        <v>12315251</v>
      </c>
      <c r="D8" s="32">
        <f>+balanza!D8</f>
        <v>14170829</v>
      </c>
      <c r="E8" s="40">
        <f>+(D8-C8)/C8</f>
        <v>0.15067317750973974</v>
      </c>
      <c r="F8" s="79"/>
      <c r="G8" s="37"/>
      <c r="H8" s="37"/>
      <c r="M8" s="32"/>
      <c r="N8" s="32"/>
      <c r="O8" s="32"/>
      <c r="T8" s="78">
        <f>SUM(T6:T7)</f>
        <v>100</v>
      </c>
      <c r="U8" s="38"/>
    </row>
    <row r="9" spans="1:21" s="45" customFormat="1" ht="18" customHeight="1">
      <c r="A9" s="35" t="s">
        <v>223</v>
      </c>
      <c r="B9" s="31">
        <v>3825956</v>
      </c>
      <c r="C9" s="31">
        <v>4462840</v>
      </c>
      <c r="D9" s="31">
        <v>4813522</v>
      </c>
      <c r="E9" s="36">
        <f aca="true" t="shared" si="0" ref="E9:E36">+(D9-C9)/C9</f>
        <v>0.07857821476907081</v>
      </c>
      <c r="F9" s="36">
        <f>+D9/$D$8</f>
        <v>0.33967822207155274</v>
      </c>
      <c r="G9" s="37"/>
      <c r="H9" s="37"/>
      <c r="M9" s="31"/>
      <c r="N9" s="31"/>
      <c r="O9" s="31"/>
      <c r="P9" s="41"/>
      <c r="Q9" s="41"/>
      <c r="R9" s="45" t="s">
        <v>187</v>
      </c>
      <c r="S9" s="39">
        <f>SUM(S10:S12)</f>
        <v>14170830</v>
      </c>
      <c r="T9" s="78"/>
      <c r="U9" s="38"/>
    </row>
    <row r="10" spans="1:21" ht="18" customHeight="1">
      <c r="A10" s="191" t="s">
        <v>465</v>
      </c>
      <c r="B10" s="32">
        <v>3461530</v>
      </c>
      <c r="C10" s="32">
        <v>4030498</v>
      </c>
      <c r="D10" s="32">
        <v>4300676</v>
      </c>
      <c r="E10" s="40">
        <f t="shared" si="0"/>
        <v>0.0670334038126306</v>
      </c>
      <c r="F10" s="40">
        <f>+D10/$D$9</f>
        <v>0.8934572232141039</v>
      </c>
      <c r="G10" s="79"/>
      <c r="H10" s="32"/>
      <c r="I10" s="32"/>
      <c r="J10" s="32"/>
      <c r="M10" s="32"/>
      <c r="N10" s="32"/>
      <c r="O10" s="32"/>
      <c r="R10" s="43" t="s">
        <v>19</v>
      </c>
      <c r="S10" s="39">
        <f>D10+D14</f>
        <v>7752567</v>
      </c>
      <c r="T10" s="78">
        <f>+S10/$S9*100</f>
        <v>54.70792465931776</v>
      </c>
      <c r="U10" s="41"/>
    </row>
    <row r="11" spans="1:21" ht="18" customHeight="1">
      <c r="A11" s="191" t="s">
        <v>466</v>
      </c>
      <c r="B11" s="32">
        <v>84749</v>
      </c>
      <c r="C11" s="32">
        <v>90688</v>
      </c>
      <c r="D11" s="32">
        <v>94459</v>
      </c>
      <c r="E11" s="40">
        <f t="shared" si="0"/>
        <v>0.04158212773465067</v>
      </c>
      <c r="F11" s="40">
        <f>+D11/$D$9</f>
        <v>0.01962367680047998</v>
      </c>
      <c r="G11" s="79"/>
      <c r="H11" s="32"/>
      <c r="I11" s="32"/>
      <c r="J11" s="32"/>
      <c r="M11" s="32"/>
      <c r="N11" s="32"/>
      <c r="O11" s="32"/>
      <c r="R11" s="43" t="s">
        <v>20</v>
      </c>
      <c r="S11" s="39">
        <f>D11+D15</f>
        <v>1240819</v>
      </c>
      <c r="T11" s="78">
        <f>+S11/S9*100</f>
        <v>8.756149075248238</v>
      </c>
      <c r="U11" s="38"/>
    </row>
    <row r="12" spans="1:21" ht="18" customHeight="1">
      <c r="A12" s="191" t="s">
        <v>467</v>
      </c>
      <c r="B12" s="32">
        <v>279677</v>
      </c>
      <c r="C12" s="32">
        <v>341654</v>
      </c>
      <c r="D12" s="32">
        <v>418387</v>
      </c>
      <c r="E12" s="40">
        <f t="shared" si="0"/>
        <v>0.22459271660803035</v>
      </c>
      <c r="F12" s="40">
        <f>+D12/$D$9</f>
        <v>0.08691909998541608</v>
      </c>
      <c r="G12" s="37"/>
      <c r="H12" s="42"/>
      <c r="M12" s="32"/>
      <c r="N12" s="32"/>
      <c r="O12" s="32"/>
      <c r="R12" s="43" t="s">
        <v>21</v>
      </c>
      <c r="S12" s="39">
        <f>D12+D16</f>
        <v>5177444</v>
      </c>
      <c r="T12" s="78">
        <f>+S12/S9*100</f>
        <v>36.53592626543399</v>
      </c>
      <c r="U12" s="38"/>
    </row>
    <row r="13" spans="1:21" s="45" customFormat="1" ht="18" customHeight="1">
      <c r="A13" s="35" t="s">
        <v>222</v>
      </c>
      <c r="B13" s="31">
        <v>6987788</v>
      </c>
      <c r="C13" s="31">
        <v>7852409</v>
      </c>
      <c r="D13" s="31">
        <v>9357308</v>
      </c>
      <c r="E13" s="36">
        <f t="shared" si="0"/>
        <v>0.191648066217641</v>
      </c>
      <c r="F13" s="36">
        <f>+D13/$D$8</f>
        <v>0.660321848495949</v>
      </c>
      <c r="G13" s="37"/>
      <c r="H13" s="37"/>
      <c r="M13" s="31"/>
      <c r="N13" s="31"/>
      <c r="O13" s="31"/>
      <c r="P13" s="41"/>
      <c r="Q13" s="41"/>
      <c r="R13" s="43"/>
      <c r="S13" s="43"/>
      <c r="T13" s="78">
        <f>SUM(T10:T12)</f>
        <v>100</v>
      </c>
      <c r="U13" s="38"/>
    </row>
    <row r="14" spans="1:21" ht="18" customHeight="1">
      <c r="A14" s="191" t="s">
        <v>465</v>
      </c>
      <c r="B14" s="32">
        <v>2741774</v>
      </c>
      <c r="C14" s="32">
        <v>2953209</v>
      </c>
      <c r="D14" s="32">
        <v>3451891</v>
      </c>
      <c r="E14" s="40">
        <f t="shared" si="0"/>
        <v>0.16886105927484307</v>
      </c>
      <c r="F14" s="40">
        <f>+D14/$D$13</f>
        <v>0.36889787105436733</v>
      </c>
      <c r="G14" s="37"/>
      <c r="H14" s="42"/>
      <c r="M14" s="32"/>
      <c r="N14" s="32"/>
      <c r="O14" s="32"/>
      <c r="T14" s="78"/>
      <c r="U14" s="38"/>
    </row>
    <row r="15" spans="1:21" ht="18" customHeight="1">
      <c r="A15" s="191" t="s">
        <v>466</v>
      </c>
      <c r="B15" s="32">
        <v>864707</v>
      </c>
      <c r="C15" s="32">
        <v>919420</v>
      </c>
      <c r="D15" s="32">
        <v>1146360</v>
      </c>
      <c r="E15" s="40">
        <f t="shared" si="0"/>
        <v>0.24682952296012703</v>
      </c>
      <c r="F15" s="40">
        <f>+D15/$D$13</f>
        <v>0.12250959357114247</v>
      </c>
      <c r="G15" s="37"/>
      <c r="H15" s="42"/>
      <c r="U15" s="38"/>
    </row>
    <row r="16" spans="1:15" ht="18" customHeight="1">
      <c r="A16" s="191" t="s">
        <v>467</v>
      </c>
      <c r="B16" s="32">
        <v>3381307</v>
      </c>
      <c r="C16" s="32">
        <v>3979780</v>
      </c>
      <c r="D16" s="32">
        <v>4759057</v>
      </c>
      <c r="E16" s="40">
        <f t="shared" si="0"/>
        <v>0.19580906482267865</v>
      </c>
      <c r="F16" s="40">
        <f>+D16/$D$13</f>
        <v>0.5085925353744902</v>
      </c>
      <c r="G16" s="37"/>
      <c r="H16" s="42"/>
      <c r="M16" s="32"/>
      <c r="N16" s="32"/>
      <c r="O16" s="32"/>
    </row>
    <row r="17" spans="1:15" ht="18" customHeight="1">
      <c r="A17" s="292" t="s">
        <v>225</v>
      </c>
      <c r="B17" s="292"/>
      <c r="C17" s="292"/>
      <c r="D17" s="292"/>
      <c r="E17" s="292"/>
      <c r="F17" s="292"/>
      <c r="G17" s="37"/>
      <c r="H17" s="42"/>
      <c r="M17" s="32"/>
      <c r="N17" s="32"/>
      <c r="O17" s="32"/>
    </row>
    <row r="18" spans="1:15" ht="18" customHeight="1">
      <c r="A18" s="79" t="s">
        <v>213</v>
      </c>
      <c r="B18" s="32">
        <f>+balanza!B13</f>
        <v>2962090</v>
      </c>
      <c r="C18" s="32">
        <f>+balanza!C13</f>
        <v>3885924</v>
      </c>
      <c r="D18" s="32">
        <f>+balanza!D13</f>
        <v>5005399</v>
      </c>
      <c r="E18" s="40">
        <f t="shared" si="0"/>
        <v>0.28808463572627774</v>
      </c>
      <c r="F18" s="80"/>
      <c r="G18" s="37"/>
      <c r="H18" s="37"/>
      <c r="M18" s="32"/>
      <c r="N18" s="32"/>
      <c r="O18" s="32"/>
    </row>
    <row r="19" spans="1:15" ht="18" customHeight="1">
      <c r="A19" s="35" t="s">
        <v>223</v>
      </c>
      <c r="B19" s="31">
        <v>704749</v>
      </c>
      <c r="C19" s="31">
        <v>797929</v>
      </c>
      <c r="D19" s="31">
        <v>1089962</v>
      </c>
      <c r="E19" s="36">
        <f t="shared" si="0"/>
        <v>0.3659887032555528</v>
      </c>
      <c r="F19" s="36">
        <f>+D19/$D$18</f>
        <v>0.21775726570449228</v>
      </c>
      <c r="G19" s="37"/>
      <c r="H19" s="31"/>
      <c r="I19" s="39"/>
      <c r="M19" s="32"/>
      <c r="N19" s="32"/>
      <c r="O19" s="32"/>
    </row>
    <row r="20" spans="1:15" ht="18" customHeight="1">
      <c r="A20" s="191" t="s">
        <v>465</v>
      </c>
      <c r="B20" s="32">
        <v>672689</v>
      </c>
      <c r="C20" s="32">
        <v>758524</v>
      </c>
      <c r="D20" s="32">
        <v>1040948</v>
      </c>
      <c r="E20" s="40">
        <f t="shared" si="0"/>
        <v>0.37233363743269826</v>
      </c>
      <c r="F20" s="40">
        <f>+D20/$D$19</f>
        <v>0.9550314598123605</v>
      </c>
      <c r="G20" s="37"/>
      <c r="H20" s="32"/>
      <c r="M20" s="32"/>
      <c r="N20" s="32"/>
      <c r="O20" s="32"/>
    </row>
    <row r="21" spans="1:15" ht="18" customHeight="1">
      <c r="A21" s="191" t="s">
        <v>466</v>
      </c>
      <c r="B21" s="32">
        <v>21350</v>
      </c>
      <c r="C21" s="32">
        <v>23192</v>
      </c>
      <c r="D21" s="32">
        <v>29354</v>
      </c>
      <c r="E21" s="40">
        <f t="shared" si="0"/>
        <v>0.265695067264574</v>
      </c>
      <c r="F21" s="40">
        <f>+D21/$D$19</f>
        <v>0.026931214115721466</v>
      </c>
      <c r="G21" s="37"/>
      <c r="H21" s="32"/>
      <c r="M21" s="32"/>
      <c r="N21" s="32"/>
      <c r="O21" s="32"/>
    </row>
    <row r="22" spans="1:15" ht="18" customHeight="1">
      <c r="A22" s="191" t="s">
        <v>467</v>
      </c>
      <c r="B22" s="32">
        <v>10710</v>
      </c>
      <c r="C22" s="32">
        <v>16213</v>
      </c>
      <c r="D22" s="32">
        <v>19660</v>
      </c>
      <c r="E22" s="40">
        <f t="shared" si="0"/>
        <v>0.21260716708813915</v>
      </c>
      <c r="F22" s="40">
        <f>+D22/$D$19</f>
        <v>0.018037326071918103</v>
      </c>
      <c r="G22" s="37"/>
      <c r="H22" s="32"/>
      <c r="M22" s="32"/>
      <c r="N22" s="32"/>
      <c r="O22" s="32"/>
    </row>
    <row r="23" spans="1:15" ht="18" customHeight="1">
      <c r="A23" s="35" t="s">
        <v>222</v>
      </c>
      <c r="B23" s="31">
        <v>2257341</v>
      </c>
      <c r="C23" s="31">
        <v>3087995</v>
      </c>
      <c r="D23" s="31">
        <v>3915436</v>
      </c>
      <c r="E23" s="36">
        <f t="shared" si="0"/>
        <v>0.2679541255733899</v>
      </c>
      <c r="F23" s="36">
        <f>+D23/$D$18</f>
        <v>0.7822425345112348</v>
      </c>
      <c r="G23" s="37"/>
      <c r="H23" s="31"/>
      <c r="M23" s="32"/>
      <c r="N23" s="32"/>
      <c r="O23" s="32"/>
    </row>
    <row r="24" spans="1:15" ht="18" customHeight="1">
      <c r="A24" s="191" t="s">
        <v>465</v>
      </c>
      <c r="B24" s="32">
        <v>1495934</v>
      </c>
      <c r="C24" s="32">
        <v>1857787</v>
      </c>
      <c r="D24" s="32">
        <v>2476790</v>
      </c>
      <c r="E24" s="40">
        <f t="shared" si="0"/>
        <v>0.33319374072485164</v>
      </c>
      <c r="F24" s="40">
        <f>+D24/$D$23</f>
        <v>0.6325706766755989</v>
      </c>
      <c r="G24" s="37"/>
      <c r="H24" s="32"/>
      <c r="M24" s="32"/>
      <c r="N24" s="32"/>
      <c r="O24" s="32"/>
    </row>
    <row r="25" spans="1:8" ht="18" customHeight="1">
      <c r="A25" s="191" t="s">
        <v>466</v>
      </c>
      <c r="B25" s="32">
        <v>627920</v>
      </c>
      <c r="C25" s="32">
        <v>1014055</v>
      </c>
      <c r="D25" s="32">
        <v>1221532</v>
      </c>
      <c r="E25" s="40">
        <f t="shared" si="0"/>
        <v>0.20460132833031738</v>
      </c>
      <c r="F25" s="40">
        <f>+D25/$D$23</f>
        <v>0.3119785382777295</v>
      </c>
      <c r="G25" s="37"/>
      <c r="H25" s="32"/>
    </row>
    <row r="26" spans="1:15" ht="18" customHeight="1">
      <c r="A26" s="191" t="s">
        <v>467</v>
      </c>
      <c r="B26" s="32">
        <v>133487</v>
      </c>
      <c r="C26" s="32">
        <v>216153</v>
      </c>
      <c r="D26" s="32">
        <v>217114</v>
      </c>
      <c r="E26" s="40">
        <f t="shared" si="0"/>
        <v>0.004445924877285997</v>
      </c>
      <c r="F26" s="40">
        <f>+D26/$D$23</f>
        <v>0.05545078504667168</v>
      </c>
      <c r="G26" s="37"/>
      <c r="H26" s="32"/>
      <c r="M26" s="32"/>
      <c r="N26" s="32"/>
      <c r="O26" s="32"/>
    </row>
    <row r="27" spans="1:15" ht="18" customHeight="1">
      <c r="A27" s="292" t="s">
        <v>215</v>
      </c>
      <c r="B27" s="292"/>
      <c r="C27" s="292"/>
      <c r="D27" s="292"/>
      <c r="E27" s="292"/>
      <c r="F27" s="292"/>
      <c r="G27" s="37"/>
      <c r="H27" s="42"/>
      <c r="M27" s="32"/>
      <c r="N27" s="32"/>
      <c r="O27" s="32"/>
    </row>
    <row r="28" spans="1:15" ht="18" customHeight="1">
      <c r="A28" s="79" t="s">
        <v>213</v>
      </c>
      <c r="B28" s="32">
        <f>+balanza!B18</f>
        <v>7851654</v>
      </c>
      <c r="C28" s="32">
        <f>+balanza!C18</f>
        <v>8429327</v>
      </c>
      <c r="D28" s="32">
        <f>+balanza!D18</f>
        <v>9165430</v>
      </c>
      <c r="E28" s="40">
        <f t="shared" si="0"/>
        <v>0.08732642594124063</v>
      </c>
      <c r="F28" s="37"/>
      <c r="G28" s="37"/>
      <c r="H28" s="37"/>
      <c r="M28" s="32"/>
      <c r="N28" s="32"/>
      <c r="O28" s="32"/>
    </row>
    <row r="29" spans="1:15" ht="18" customHeight="1">
      <c r="A29" s="35" t="s">
        <v>223</v>
      </c>
      <c r="B29" s="31">
        <v>3121207</v>
      </c>
      <c r="C29" s="31">
        <v>3664911</v>
      </c>
      <c r="D29" s="31">
        <v>3723560</v>
      </c>
      <c r="E29" s="36">
        <f t="shared" si="0"/>
        <v>0.016002844270979567</v>
      </c>
      <c r="F29" s="36">
        <f>+D29/$D$28</f>
        <v>0.4062613538044587</v>
      </c>
      <c r="G29" s="37"/>
      <c r="H29" s="42"/>
      <c r="M29" s="32"/>
      <c r="N29" s="32"/>
      <c r="O29" s="32"/>
    </row>
    <row r="30" spans="1:15" ht="18" customHeight="1">
      <c r="A30" s="191" t="s">
        <v>465</v>
      </c>
      <c r="B30" s="32">
        <v>2788841</v>
      </c>
      <c r="C30" s="32">
        <v>3271974</v>
      </c>
      <c r="D30" s="32">
        <v>3259728</v>
      </c>
      <c r="E30" s="40">
        <f t="shared" si="0"/>
        <v>-0.0037426947769144863</v>
      </c>
      <c r="F30" s="40">
        <f>+D30/$D$29</f>
        <v>0.8754331875946675</v>
      </c>
      <c r="G30" s="37"/>
      <c r="H30" s="42"/>
      <c r="M30" s="32"/>
      <c r="N30" s="32"/>
      <c r="O30" s="32"/>
    </row>
    <row r="31" spans="1:15" ht="18" customHeight="1">
      <c r="A31" s="191" t="s">
        <v>466</v>
      </c>
      <c r="B31" s="32">
        <v>63399</v>
      </c>
      <c r="C31" s="32">
        <v>67496</v>
      </c>
      <c r="D31" s="32">
        <v>65105</v>
      </c>
      <c r="E31" s="40">
        <f t="shared" si="0"/>
        <v>-0.03542432144127059</v>
      </c>
      <c r="F31" s="40">
        <f>+D31/$D$29</f>
        <v>0.017484611500821794</v>
      </c>
      <c r="G31" s="37"/>
      <c r="H31" s="42"/>
      <c r="M31" s="32"/>
      <c r="N31" s="32"/>
      <c r="O31" s="32"/>
    </row>
    <row r="32" spans="1:15" ht="18" customHeight="1">
      <c r="A32" s="191" t="s">
        <v>467</v>
      </c>
      <c r="B32" s="32">
        <v>268967</v>
      </c>
      <c r="C32" s="32">
        <v>325441</v>
      </c>
      <c r="D32" s="32">
        <v>398727</v>
      </c>
      <c r="E32" s="40">
        <f t="shared" si="0"/>
        <v>0.22518981935281665</v>
      </c>
      <c r="F32" s="40">
        <f>+D32/$D$29</f>
        <v>0.10708220090451073</v>
      </c>
      <c r="G32" s="37"/>
      <c r="H32" s="42"/>
      <c r="M32" s="32"/>
      <c r="N32" s="32"/>
      <c r="O32" s="32"/>
    </row>
    <row r="33" spans="1:15" ht="18" customHeight="1">
      <c r="A33" s="35" t="s">
        <v>222</v>
      </c>
      <c r="B33" s="31">
        <v>4730447</v>
      </c>
      <c r="C33" s="31">
        <v>4764414</v>
      </c>
      <c r="D33" s="31">
        <v>5441872</v>
      </c>
      <c r="E33" s="36">
        <f t="shared" si="0"/>
        <v>0.14219125374075384</v>
      </c>
      <c r="F33" s="36">
        <f>+D33/$D$28</f>
        <v>0.5937388644067981</v>
      </c>
      <c r="G33" s="37"/>
      <c r="H33" s="42"/>
      <c r="M33" s="32"/>
      <c r="N33" s="32"/>
      <c r="O33" s="32"/>
    </row>
    <row r="34" spans="1:15" ht="18" customHeight="1">
      <c r="A34" s="191" t="s">
        <v>465</v>
      </c>
      <c r="B34" s="32">
        <v>1245840</v>
      </c>
      <c r="C34" s="32">
        <v>1095422</v>
      </c>
      <c r="D34" s="32">
        <v>975101</v>
      </c>
      <c r="E34" s="40">
        <f t="shared" si="0"/>
        <v>-0.1098398608025035</v>
      </c>
      <c r="F34" s="40">
        <f>+D34/$D$33</f>
        <v>0.1791848466851113</v>
      </c>
      <c r="G34" s="37"/>
      <c r="H34" s="42"/>
      <c r="M34" s="32"/>
      <c r="N34" s="32"/>
      <c r="O34" s="32"/>
    </row>
    <row r="35" spans="1:15" ht="18" customHeight="1">
      <c r="A35" s="191" t="s">
        <v>466</v>
      </c>
      <c r="B35" s="32">
        <v>236787</v>
      </c>
      <c r="C35" s="32">
        <v>-94635</v>
      </c>
      <c r="D35" s="32">
        <v>-75172</v>
      </c>
      <c r="E35" s="40">
        <f t="shared" si="0"/>
        <v>-0.20566386643419454</v>
      </c>
      <c r="F35" s="40">
        <f>+D35/$D$33</f>
        <v>-0.013813628839487588</v>
      </c>
      <c r="G35" s="42"/>
      <c r="H35" s="42"/>
      <c r="M35" s="32"/>
      <c r="N35" s="32"/>
      <c r="O35" s="32"/>
    </row>
    <row r="36" spans="1:15" ht="18" customHeight="1" thickBot="1">
      <c r="A36" s="86" t="s">
        <v>467</v>
      </c>
      <c r="B36" s="86">
        <v>3247820</v>
      </c>
      <c r="C36" s="86">
        <v>3763627</v>
      </c>
      <c r="D36" s="86">
        <v>4541943</v>
      </c>
      <c r="E36" s="87">
        <f t="shared" si="0"/>
        <v>0.20679945169911895</v>
      </c>
      <c r="F36" s="87">
        <f>+D36/$D$33</f>
        <v>0.8346287821543763</v>
      </c>
      <c r="G36" s="37"/>
      <c r="H36" s="42"/>
      <c r="M36" s="32"/>
      <c r="N36" s="32"/>
      <c r="O36" s="32"/>
    </row>
    <row r="37" spans="1:15" ht="25.5" customHeight="1" thickTop="1">
      <c r="A37" s="296" t="s">
        <v>499</v>
      </c>
      <c r="B37" s="297"/>
      <c r="C37" s="297"/>
      <c r="D37" s="297"/>
      <c r="E37" s="297"/>
      <c r="F37" s="79"/>
      <c r="G37" s="79"/>
      <c r="H37" s="79"/>
      <c r="M37" s="32"/>
      <c r="N37" s="32"/>
      <c r="O37" s="32"/>
    </row>
    <row r="39" spans="1:8" ht="15.75" customHeight="1">
      <c r="A39" s="302"/>
      <c r="B39" s="302"/>
      <c r="C39" s="302"/>
      <c r="D39" s="302"/>
      <c r="E39" s="302"/>
      <c r="F39" s="44"/>
      <c r="G39" s="44"/>
      <c r="H39" s="44"/>
    </row>
    <row r="40" ht="15.75" customHeight="1"/>
    <row r="41" ht="15.75" customHeight="1">
      <c r="G41" s="44"/>
    </row>
    <row r="42" spans="8:11" ht="15.75" customHeight="1">
      <c r="H42" s="81"/>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63"/>
      <c r="B80" s="163"/>
      <c r="C80" s="163"/>
      <c r="D80" s="163"/>
      <c r="E80" s="163"/>
      <c r="F80" s="163"/>
    </row>
    <row r="81" spans="1:6" ht="26.25" customHeight="1" thickTop="1">
      <c r="A81" s="300"/>
      <c r="B81" s="301"/>
      <c r="C81" s="301"/>
      <c r="D81" s="301"/>
      <c r="E81" s="301"/>
      <c r="F81" s="38"/>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8" customWidth="1"/>
    <col min="2" max="2" width="12.140625" style="88" bestFit="1" customWidth="1"/>
    <col min="3" max="3" width="12.421875" style="112" bestFit="1" customWidth="1"/>
    <col min="4" max="4" width="11.7109375" style="88" customWidth="1"/>
    <col min="5" max="5" width="12.8515625" style="88" customWidth="1"/>
    <col min="6" max="6" width="12.7109375" style="88" customWidth="1"/>
    <col min="7" max="7" width="14.00390625" style="88" customWidth="1"/>
    <col min="8" max="16384" width="11.421875" style="88" customWidth="1"/>
  </cols>
  <sheetData>
    <row r="1" spans="1:26" ht="15.75" customHeight="1">
      <c r="A1" s="309" t="s">
        <v>279</v>
      </c>
      <c r="B1" s="309"/>
      <c r="C1" s="309"/>
      <c r="D1" s="309"/>
      <c r="U1" s="89"/>
      <c r="V1" s="89"/>
      <c r="W1" s="89"/>
      <c r="X1" s="89"/>
      <c r="Y1" s="89"/>
      <c r="Z1" s="89"/>
    </row>
    <row r="2" spans="1:256" ht="15.75" customHeight="1">
      <c r="A2" s="305" t="s">
        <v>229</v>
      </c>
      <c r="B2" s="305"/>
      <c r="C2" s="305"/>
      <c r="D2" s="305"/>
      <c r="E2" s="89"/>
      <c r="F2" s="89"/>
      <c r="G2" s="89"/>
      <c r="H2" s="89"/>
      <c r="I2" s="89"/>
      <c r="J2" s="89"/>
      <c r="K2" s="89"/>
      <c r="L2" s="89"/>
      <c r="M2" s="89"/>
      <c r="N2" s="89"/>
      <c r="O2" s="89"/>
      <c r="P2" s="89"/>
      <c r="Q2" s="305"/>
      <c r="R2" s="305"/>
      <c r="S2" s="305"/>
      <c r="T2" s="305"/>
      <c r="U2" s="89"/>
      <c r="V2" s="89" t="s">
        <v>248</v>
      </c>
      <c r="W2" s="89"/>
      <c r="X2" s="89"/>
      <c r="Y2" s="89"/>
      <c r="Z2" s="89"/>
      <c r="AA2" s="90"/>
      <c r="AB2" s="90"/>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305"/>
      <c r="DH2" s="305"/>
      <c r="DI2" s="305"/>
      <c r="DJ2" s="305"/>
      <c r="DK2" s="305"/>
      <c r="DL2" s="305"/>
      <c r="DM2" s="305"/>
      <c r="DN2" s="305"/>
      <c r="DO2" s="305"/>
      <c r="DP2" s="305"/>
      <c r="DQ2" s="305"/>
      <c r="DR2" s="305"/>
      <c r="DS2" s="305"/>
      <c r="DT2" s="305"/>
      <c r="DU2" s="305"/>
      <c r="DV2" s="305"/>
      <c r="DW2" s="305"/>
      <c r="DX2" s="305"/>
      <c r="DY2" s="305"/>
      <c r="DZ2" s="305"/>
      <c r="EA2" s="305"/>
      <c r="EB2" s="305"/>
      <c r="EC2" s="305"/>
      <c r="ED2" s="305"/>
      <c r="EE2" s="305"/>
      <c r="EF2" s="305"/>
      <c r="EG2" s="305"/>
      <c r="EH2" s="305"/>
      <c r="EI2" s="305"/>
      <c r="EJ2" s="305"/>
      <c r="EK2" s="305"/>
      <c r="EL2" s="305"/>
      <c r="EM2" s="305"/>
      <c r="EN2" s="305"/>
      <c r="EO2" s="305"/>
      <c r="EP2" s="305"/>
      <c r="EQ2" s="305"/>
      <c r="ER2" s="305"/>
      <c r="ES2" s="305"/>
      <c r="ET2" s="305"/>
      <c r="EU2" s="305"/>
      <c r="EV2" s="305"/>
      <c r="EW2" s="305"/>
      <c r="EX2" s="305"/>
      <c r="EY2" s="305"/>
      <c r="EZ2" s="305"/>
      <c r="FA2" s="305"/>
      <c r="FB2" s="305"/>
      <c r="FC2" s="305"/>
      <c r="FD2" s="305"/>
      <c r="FE2" s="305"/>
      <c r="FF2" s="305"/>
      <c r="FG2" s="305"/>
      <c r="FH2" s="305"/>
      <c r="FI2" s="305"/>
      <c r="FJ2" s="305"/>
      <c r="FK2" s="305"/>
      <c r="FL2" s="305"/>
      <c r="FM2" s="305"/>
      <c r="FN2" s="305"/>
      <c r="FO2" s="305"/>
      <c r="FP2" s="305"/>
      <c r="FQ2" s="305"/>
      <c r="FR2" s="305"/>
      <c r="FS2" s="305"/>
      <c r="FT2" s="305"/>
      <c r="FU2" s="305"/>
      <c r="FV2" s="305"/>
      <c r="FW2" s="305"/>
      <c r="FX2" s="305"/>
      <c r="FY2" s="305"/>
      <c r="FZ2" s="305"/>
      <c r="GA2" s="305"/>
      <c r="GB2" s="305"/>
      <c r="GC2" s="305"/>
      <c r="GD2" s="305"/>
      <c r="GE2" s="305"/>
      <c r="GF2" s="305"/>
      <c r="GG2" s="305"/>
      <c r="GH2" s="305"/>
      <c r="GI2" s="305"/>
      <c r="GJ2" s="305"/>
      <c r="GK2" s="305"/>
      <c r="GL2" s="305"/>
      <c r="GM2" s="305"/>
      <c r="GN2" s="305"/>
      <c r="GO2" s="305"/>
      <c r="GP2" s="305"/>
      <c r="GQ2" s="305"/>
      <c r="GR2" s="305"/>
      <c r="GS2" s="305"/>
      <c r="GT2" s="305"/>
      <c r="GU2" s="305"/>
      <c r="GV2" s="305"/>
      <c r="GW2" s="305"/>
      <c r="GX2" s="305"/>
      <c r="GY2" s="305"/>
      <c r="GZ2" s="305"/>
      <c r="HA2" s="305"/>
      <c r="HB2" s="305"/>
      <c r="HC2" s="305"/>
      <c r="HD2" s="305"/>
      <c r="HE2" s="305"/>
      <c r="HF2" s="305"/>
      <c r="HG2" s="305"/>
      <c r="HH2" s="305"/>
      <c r="HI2" s="305"/>
      <c r="HJ2" s="305"/>
      <c r="HK2" s="305"/>
      <c r="HL2" s="305"/>
      <c r="HM2" s="305"/>
      <c r="HN2" s="305"/>
      <c r="HO2" s="305"/>
      <c r="HP2" s="305"/>
      <c r="HQ2" s="305"/>
      <c r="HR2" s="305"/>
      <c r="HS2" s="305"/>
      <c r="HT2" s="305"/>
      <c r="HU2" s="305"/>
      <c r="HV2" s="305"/>
      <c r="HW2" s="305"/>
      <c r="HX2" s="305"/>
      <c r="HY2" s="305"/>
      <c r="HZ2" s="305"/>
      <c r="IA2" s="305"/>
      <c r="IB2" s="305"/>
      <c r="IC2" s="305"/>
      <c r="ID2" s="305"/>
      <c r="IE2" s="305"/>
      <c r="IF2" s="305"/>
      <c r="IG2" s="305"/>
      <c r="IH2" s="305"/>
      <c r="II2" s="305"/>
      <c r="IJ2" s="305"/>
      <c r="IK2" s="305"/>
      <c r="IL2" s="305"/>
      <c r="IM2" s="305"/>
      <c r="IN2" s="305"/>
      <c r="IO2" s="305"/>
      <c r="IP2" s="305"/>
      <c r="IQ2" s="305"/>
      <c r="IR2" s="305"/>
      <c r="IS2" s="305"/>
      <c r="IT2" s="305"/>
      <c r="IU2" s="305"/>
      <c r="IV2" s="305"/>
    </row>
    <row r="3" spans="1:256" ht="15.75" customHeight="1" thickBot="1">
      <c r="A3" s="310" t="s">
        <v>418</v>
      </c>
      <c r="B3" s="310"/>
      <c r="C3" s="310"/>
      <c r="D3" s="310"/>
      <c r="E3" s="89"/>
      <c r="F3" s="89"/>
      <c r="M3" s="89"/>
      <c r="N3" s="89"/>
      <c r="O3" s="89"/>
      <c r="P3" s="89"/>
      <c r="Q3" s="305"/>
      <c r="R3" s="305"/>
      <c r="S3" s="305"/>
      <c r="T3" s="305"/>
      <c r="U3" s="89"/>
      <c r="V3" s="89"/>
      <c r="W3" s="89"/>
      <c r="X3" s="89"/>
      <c r="Y3" s="89"/>
      <c r="Z3" s="89"/>
      <c r="AA3" s="90"/>
      <c r="AB3" s="90"/>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G3" s="305"/>
      <c r="DH3" s="305"/>
      <c r="DI3" s="305"/>
      <c r="DJ3" s="305"/>
      <c r="DK3" s="305"/>
      <c r="DL3" s="305"/>
      <c r="DM3" s="305"/>
      <c r="DN3" s="305"/>
      <c r="DO3" s="305"/>
      <c r="DP3" s="305"/>
      <c r="DQ3" s="305"/>
      <c r="DR3" s="305"/>
      <c r="DS3" s="305"/>
      <c r="DT3" s="305"/>
      <c r="DU3" s="305"/>
      <c r="DV3" s="305"/>
      <c r="DW3" s="305"/>
      <c r="DX3" s="305"/>
      <c r="DY3" s="305"/>
      <c r="DZ3" s="305"/>
      <c r="EA3" s="305"/>
      <c r="EB3" s="305"/>
      <c r="EC3" s="305"/>
      <c r="ED3" s="305"/>
      <c r="EE3" s="305"/>
      <c r="EF3" s="305"/>
      <c r="EG3" s="305"/>
      <c r="EH3" s="305"/>
      <c r="EI3" s="305"/>
      <c r="EJ3" s="305"/>
      <c r="EK3" s="305"/>
      <c r="EL3" s="305"/>
      <c r="EM3" s="305"/>
      <c r="EN3" s="305"/>
      <c r="EO3" s="305"/>
      <c r="EP3" s="305"/>
      <c r="EQ3" s="305"/>
      <c r="ER3" s="305"/>
      <c r="ES3" s="305"/>
      <c r="ET3" s="305"/>
      <c r="EU3" s="305"/>
      <c r="EV3" s="305"/>
      <c r="EW3" s="305"/>
      <c r="EX3" s="305"/>
      <c r="EY3" s="305"/>
      <c r="EZ3" s="305"/>
      <c r="FA3" s="305"/>
      <c r="FB3" s="305"/>
      <c r="FC3" s="305"/>
      <c r="FD3" s="305"/>
      <c r="FE3" s="305"/>
      <c r="FF3" s="305"/>
      <c r="FG3" s="305"/>
      <c r="FH3" s="305"/>
      <c r="FI3" s="305"/>
      <c r="FJ3" s="305"/>
      <c r="FK3" s="305"/>
      <c r="FL3" s="305"/>
      <c r="FM3" s="305"/>
      <c r="FN3" s="305"/>
      <c r="FO3" s="305"/>
      <c r="FP3" s="305"/>
      <c r="FQ3" s="305"/>
      <c r="FR3" s="305"/>
      <c r="FS3" s="305"/>
      <c r="FT3" s="305"/>
      <c r="FU3" s="305"/>
      <c r="FV3" s="305"/>
      <c r="FW3" s="305"/>
      <c r="FX3" s="305"/>
      <c r="FY3" s="305"/>
      <c r="FZ3" s="305"/>
      <c r="GA3" s="305"/>
      <c r="GB3" s="305"/>
      <c r="GC3" s="305"/>
      <c r="GD3" s="305"/>
      <c r="GE3" s="305"/>
      <c r="GF3" s="305"/>
      <c r="GG3" s="305"/>
      <c r="GH3" s="305"/>
      <c r="GI3" s="305"/>
      <c r="GJ3" s="305"/>
      <c r="GK3" s="305"/>
      <c r="GL3" s="305"/>
      <c r="GM3" s="305"/>
      <c r="GN3" s="305"/>
      <c r="GO3" s="305"/>
      <c r="GP3" s="305"/>
      <c r="GQ3" s="305"/>
      <c r="GR3" s="305"/>
      <c r="GS3" s="305"/>
      <c r="GT3" s="305"/>
      <c r="GU3" s="305"/>
      <c r="GV3" s="305"/>
      <c r="GW3" s="305"/>
      <c r="GX3" s="305"/>
      <c r="GY3" s="305"/>
      <c r="GZ3" s="305"/>
      <c r="HA3" s="305"/>
      <c r="HB3" s="305"/>
      <c r="HC3" s="305"/>
      <c r="HD3" s="305"/>
      <c r="HE3" s="305"/>
      <c r="HF3" s="305"/>
      <c r="HG3" s="305"/>
      <c r="HH3" s="305"/>
      <c r="HI3" s="305"/>
      <c r="HJ3" s="305"/>
      <c r="HK3" s="305"/>
      <c r="HL3" s="305"/>
      <c r="HM3" s="305"/>
      <c r="HN3" s="305"/>
      <c r="HO3" s="305"/>
      <c r="HP3" s="305"/>
      <c r="HQ3" s="305"/>
      <c r="HR3" s="305"/>
      <c r="HS3" s="305"/>
      <c r="HT3" s="305"/>
      <c r="HU3" s="305"/>
      <c r="HV3" s="305"/>
      <c r="HW3" s="305"/>
      <c r="HX3" s="305"/>
      <c r="HY3" s="305"/>
      <c r="HZ3" s="305"/>
      <c r="IA3" s="305"/>
      <c r="IB3" s="305"/>
      <c r="IC3" s="305"/>
      <c r="ID3" s="305"/>
      <c r="IE3" s="305"/>
      <c r="IF3" s="305"/>
      <c r="IG3" s="305"/>
      <c r="IH3" s="305"/>
      <c r="II3" s="305"/>
      <c r="IJ3" s="305"/>
      <c r="IK3" s="305"/>
      <c r="IL3" s="305"/>
      <c r="IM3" s="305"/>
      <c r="IN3" s="305"/>
      <c r="IO3" s="305"/>
      <c r="IP3" s="305"/>
      <c r="IQ3" s="305"/>
      <c r="IR3" s="305"/>
      <c r="IS3" s="305"/>
      <c r="IT3" s="305"/>
      <c r="IU3" s="305"/>
      <c r="IV3" s="305"/>
    </row>
    <row r="4" spans="1:26" s="89" customFormat="1" ht="13.5" customHeight="1" thickTop="1">
      <c r="A4" s="113" t="s">
        <v>230</v>
      </c>
      <c r="B4" s="114" t="s">
        <v>15</v>
      </c>
      <c r="C4" s="114" t="s">
        <v>16</v>
      </c>
      <c r="D4" s="114" t="s">
        <v>47</v>
      </c>
      <c r="U4" s="88"/>
      <c r="V4" s="88" t="s">
        <v>46</v>
      </c>
      <c r="W4" s="91">
        <f>SUM(W5:W9)</f>
        <v>14170829</v>
      </c>
      <c r="X4" s="92">
        <f>SUM(X5:X9)</f>
        <v>100.00000000000001</v>
      </c>
      <c r="Y4" s="88"/>
      <c r="Z4" s="88"/>
    </row>
    <row r="5" spans="1:26" s="89" customFormat="1" ht="13.5" customHeight="1" thickBot="1">
      <c r="A5" s="115"/>
      <c r="B5" s="116"/>
      <c r="C5" s="117"/>
      <c r="D5" s="116"/>
      <c r="E5" s="94"/>
      <c r="F5" s="94"/>
      <c r="U5" s="88"/>
      <c r="V5" s="88" t="s">
        <v>52</v>
      </c>
      <c r="W5" s="91">
        <f>+B9</f>
        <v>4514915</v>
      </c>
      <c r="X5" s="95">
        <f>+W5/$W$4*100</f>
        <v>31.860627208189445</v>
      </c>
      <c r="Y5" s="88"/>
      <c r="Z5" s="88"/>
    </row>
    <row r="6" spans="1:24" ht="13.5" customHeight="1" thickTop="1">
      <c r="A6" s="308" t="s">
        <v>49</v>
      </c>
      <c r="B6" s="308"/>
      <c r="C6" s="308"/>
      <c r="D6" s="308"/>
      <c r="E6" s="89"/>
      <c r="F6" s="89"/>
      <c r="V6" s="88" t="s">
        <v>50</v>
      </c>
      <c r="W6" s="91">
        <f>+B21</f>
        <v>616379</v>
      </c>
      <c r="X6" s="95">
        <f>+W6/$W$4*100</f>
        <v>4.349632615000858</v>
      </c>
    </row>
    <row r="7" spans="1:24" ht="13.5" customHeight="1">
      <c r="A7" s="96">
        <v>2010</v>
      </c>
      <c r="B7" s="97">
        <v>3165525</v>
      </c>
      <c r="C7" s="98">
        <v>131478</v>
      </c>
      <c r="D7" s="97">
        <v>3034047</v>
      </c>
      <c r="E7" s="97"/>
      <c r="F7" s="97"/>
      <c r="V7" s="88" t="s">
        <v>51</v>
      </c>
      <c r="W7" s="91">
        <f>+B27</f>
        <v>3906933</v>
      </c>
      <c r="X7" s="95">
        <f>+W7/$W$4*100</f>
        <v>27.570250124392864</v>
      </c>
    </row>
    <row r="8" spans="1:24" ht="13.5" customHeight="1">
      <c r="A8" s="99" t="s">
        <v>551</v>
      </c>
      <c r="B8" s="97">
        <v>3579655</v>
      </c>
      <c r="C8" s="98">
        <v>203925</v>
      </c>
      <c r="D8" s="97">
        <v>3375730</v>
      </c>
      <c r="E8" s="97"/>
      <c r="F8" s="97"/>
      <c r="V8" s="88" t="s">
        <v>53</v>
      </c>
      <c r="W8" s="91">
        <f>+B15</f>
        <v>3347761</v>
      </c>
      <c r="X8" s="95">
        <f>+W8/$W$4*100</f>
        <v>23.624313016549703</v>
      </c>
    </row>
    <row r="9" spans="1:24" ht="13.5" customHeight="1">
      <c r="A9" s="99" t="s">
        <v>552</v>
      </c>
      <c r="B9" s="97">
        <v>4514915</v>
      </c>
      <c r="C9" s="98">
        <v>309327</v>
      </c>
      <c r="D9" s="97">
        <v>4205588</v>
      </c>
      <c r="E9" s="97"/>
      <c r="F9" s="97"/>
      <c r="V9" s="88" t="s">
        <v>54</v>
      </c>
      <c r="W9" s="91">
        <f>+B33</f>
        <v>1784841</v>
      </c>
      <c r="X9" s="95">
        <f>+W9/$W$4*100</f>
        <v>12.595177035867133</v>
      </c>
    </row>
    <row r="10" spans="1:22" ht="13.5" customHeight="1">
      <c r="A10" s="100" t="s">
        <v>469</v>
      </c>
      <c r="B10" s="101">
        <f>+B9/B8*100-100</f>
        <v>26.12709884053072</v>
      </c>
      <c r="C10" s="102">
        <f>+C9/C8*100-100</f>
        <v>51.686649503493925</v>
      </c>
      <c r="D10" s="101">
        <f>+D9/D8*100-100</f>
        <v>24.583067958634146</v>
      </c>
      <c r="E10" s="101"/>
      <c r="F10" s="101"/>
      <c r="V10" s="89" t="s">
        <v>249</v>
      </c>
    </row>
    <row r="11" spans="1:24" ht="13.5" customHeight="1">
      <c r="A11" s="100"/>
      <c r="B11" s="101"/>
      <c r="C11" s="102"/>
      <c r="D11" s="101"/>
      <c r="E11" s="101"/>
      <c r="F11" s="101"/>
      <c r="V11" s="88" t="s">
        <v>48</v>
      </c>
      <c r="W11" s="91">
        <f>SUM(W12:W16)</f>
        <v>5005399</v>
      </c>
      <c r="X11" s="92">
        <f>SUM(X12:X16)</f>
        <v>100</v>
      </c>
    </row>
    <row r="12" spans="1:24" ht="13.5" customHeight="1">
      <c r="A12" s="308" t="s">
        <v>494</v>
      </c>
      <c r="B12" s="308"/>
      <c r="C12" s="308"/>
      <c r="D12" s="308"/>
      <c r="E12" s="89"/>
      <c r="F12" s="89"/>
      <c r="V12" s="88" t="s">
        <v>52</v>
      </c>
      <c r="W12" s="91">
        <f>+C9</f>
        <v>309327</v>
      </c>
      <c r="X12" s="95">
        <f>+W12/$W$11*100</f>
        <v>6.17986697963539</v>
      </c>
    </row>
    <row r="13" spans="1:24" ht="13.5" customHeight="1">
      <c r="A13" s="96">
        <f>+A7</f>
        <v>2010</v>
      </c>
      <c r="B13" s="97">
        <v>2525178</v>
      </c>
      <c r="C13" s="98">
        <v>224729</v>
      </c>
      <c r="D13" s="97">
        <v>2300449</v>
      </c>
      <c r="E13" s="97"/>
      <c r="F13" s="97"/>
      <c r="V13" s="88" t="s">
        <v>50</v>
      </c>
      <c r="W13" s="91">
        <f>+C21</f>
        <v>2792572</v>
      </c>
      <c r="X13" s="95">
        <f>+W13/$W$11*100</f>
        <v>55.791196665840225</v>
      </c>
    </row>
    <row r="14" spans="1:24" ht="13.5" customHeight="1">
      <c r="A14" s="103" t="str">
        <f>+A8</f>
        <v>enero - diciembre  2010</v>
      </c>
      <c r="B14" s="97">
        <v>2997478</v>
      </c>
      <c r="C14" s="98">
        <v>318410</v>
      </c>
      <c r="D14" s="97">
        <v>2679068</v>
      </c>
      <c r="E14" s="97"/>
      <c r="F14" s="97"/>
      <c r="V14" s="88" t="s">
        <v>51</v>
      </c>
      <c r="W14" s="91">
        <f>+C27</f>
        <v>807481</v>
      </c>
      <c r="X14" s="95">
        <f>+W14/$W$11*100</f>
        <v>16.13220044995414</v>
      </c>
    </row>
    <row r="15" spans="1:24" ht="13.5" customHeight="1">
      <c r="A15" s="103" t="str">
        <f>+A9</f>
        <v>enero - diciembre  2011</v>
      </c>
      <c r="B15" s="97">
        <v>3347761</v>
      </c>
      <c r="C15" s="98">
        <v>420824</v>
      </c>
      <c r="D15" s="97">
        <v>2926937</v>
      </c>
      <c r="E15" s="97"/>
      <c r="F15" s="97"/>
      <c r="V15" s="88" t="s">
        <v>53</v>
      </c>
      <c r="W15" s="91">
        <f>+C15</f>
        <v>420824</v>
      </c>
      <c r="X15" s="95">
        <f>+W15/$W$11*100</f>
        <v>8.407401687657668</v>
      </c>
    </row>
    <row r="16" spans="1:24" ht="13.5" customHeight="1">
      <c r="A16" s="100" t="str">
        <f>+A10</f>
        <v>Var. (%)   2011/2010</v>
      </c>
      <c r="B16" s="104">
        <f>+B15/B14*100-100</f>
        <v>11.685923966748035</v>
      </c>
      <c r="C16" s="105">
        <f>+C15/C14*100-100</f>
        <v>32.16419082315255</v>
      </c>
      <c r="D16" s="104">
        <f>+D15/D14*100-100</f>
        <v>9.252060791290106</v>
      </c>
      <c r="E16" s="101"/>
      <c r="F16" s="101"/>
      <c r="V16" s="88" t="s">
        <v>54</v>
      </c>
      <c r="W16" s="91">
        <f>+C33</f>
        <v>675195</v>
      </c>
      <c r="X16" s="95">
        <f>+W16/$W$11*100</f>
        <v>13.489334216912576</v>
      </c>
    </row>
    <row r="17" spans="1:6" ht="13.5" customHeight="1">
      <c r="A17" s="100"/>
      <c r="B17" s="104"/>
      <c r="C17" s="105"/>
      <c r="D17" s="104"/>
      <c r="E17" s="101"/>
      <c r="F17" s="101"/>
    </row>
    <row r="18" spans="1:6" ht="13.5" customHeight="1">
      <c r="A18" s="308" t="s">
        <v>50</v>
      </c>
      <c r="B18" s="308"/>
      <c r="C18" s="308"/>
      <c r="D18" s="308"/>
      <c r="E18" s="89"/>
      <c r="F18" s="89"/>
    </row>
    <row r="19" spans="1:6" ht="13.5" customHeight="1">
      <c r="A19" s="96">
        <f>+A7</f>
        <v>2010</v>
      </c>
      <c r="B19" s="97">
        <v>404939</v>
      </c>
      <c r="C19" s="98">
        <v>1835614</v>
      </c>
      <c r="D19" s="97">
        <v>-1430675</v>
      </c>
      <c r="E19" s="97"/>
      <c r="F19" s="97"/>
    </row>
    <row r="20" spans="1:6" ht="13.5" customHeight="1">
      <c r="A20" s="103" t="str">
        <f>+A14</f>
        <v>enero - diciembre  2010</v>
      </c>
      <c r="B20" s="97">
        <v>563444</v>
      </c>
      <c r="C20" s="98">
        <v>2298532</v>
      </c>
      <c r="D20" s="97">
        <v>-1735088</v>
      </c>
      <c r="E20" s="97"/>
      <c r="F20" s="97"/>
    </row>
    <row r="21" spans="1:10" ht="13.5" customHeight="1">
      <c r="A21" s="103" t="str">
        <f>+A15</f>
        <v>enero - diciembre  2011</v>
      </c>
      <c r="B21" s="97">
        <v>616379</v>
      </c>
      <c r="C21" s="98">
        <v>2792572</v>
      </c>
      <c r="D21" s="97">
        <v>-2176193</v>
      </c>
      <c r="E21" s="97"/>
      <c r="F21" s="97"/>
      <c r="G21" s="91"/>
      <c r="H21" s="91"/>
      <c r="I21" s="91"/>
      <c r="J21" s="91"/>
    </row>
    <row r="22" spans="1:10" ht="13.5" customHeight="1">
      <c r="A22" s="100" t="str">
        <f>+A16</f>
        <v>Var. (%)   2011/2010</v>
      </c>
      <c r="B22" s="104">
        <f>+B21/B20*100-100</f>
        <v>9.394899936817154</v>
      </c>
      <c r="C22" s="105">
        <f>+C21/C20*100-100</f>
        <v>21.49371859952352</v>
      </c>
      <c r="D22" s="104">
        <f>+D21/D20*100-100</f>
        <v>25.42262986084856</v>
      </c>
      <c r="E22" s="101"/>
      <c r="F22" s="101"/>
      <c r="G22" s="91"/>
      <c r="H22" s="91"/>
      <c r="I22" s="91"/>
      <c r="J22" s="91"/>
    </row>
    <row r="23" spans="1:10" ht="13.5" customHeight="1">
      <c r="A23" s="100"/>
      <c r="B23" s="104"/>
      <c r="C23" s="105"/>
      <c r="D23" s="104"/>
      <c r="E23" s="101"/>
      <c r="F23" s="101"/>
      <c r="G23" s="91"/>
      <c r="H23" s="91"/>
      <c r="I23" s="91"/>
      <c r="J23" s="91"/>
    </row>
    <row r="24" spans="1:10" ht="13.5" customHeight="1">
      <c r="A24" s="308" t="s">
        <v>51</v>
      </c>
      <c r="B24" s="308"/>
      <c r="C24" s="308"/>
      <c r="D24" s="308"/>
      <c r="E24" s="89"/>
      <c r="F24" s="89"/>
      <c r="G24" s="91"/>
      <c r="H24" s="91"/>
      <c r="I24" s="91"/>
      <c r="J24" s="91"/>
    </row>
    <row r="25" spans="1:10" ht="13.5" customHeight="1">
      <c r="A25" s="96">
        <f>+A19</f>
        <v>2010</v>
      </c>
      <c r="B25" s="97">
        <v>3390575</v>
      </c>
      <c r="C25" s="98">
        <v>373945</v>
      </c>
      <c r="D25" s="97">
        <v>3016630</v>
      </c>
      <c r="E25" s="97"/>
      <c r="F25" s="97"/>
      <c r="G25" s="91"/>
      <c r="H25" s="91"/>
      <c r="I25" s="91"/>
      <c r="J25" s="91"/>
    </row>
    <row r="26" spans="1:6" ht="13.5" customHeight="1">
      <c r="A26" s="103" t="str">
        <f>+A20</f>
        <v>enero - diciembre  2010</v>
      </c>
      <c r="B26" s="97">
        <v>3721523</v>
      </c>
      <c r="C26" s="98">
        <v>581817</v>
      </c>
      <c r="D26" s="97">
        <v>3139706</v>
      </c>
      <c r="E26" s="97"/>
      <c r="F26" s="97"/>
    </row>
    <row r="27" spans="1:6" ht="13.5" customHeight="1">
      <c r="A27" s="103" t="str">
        <f>+A21</f>
        <v>enero - diciembre  2011</v>
      </c>
      <c r="B27" s="97">
        <v>3906933</v>
      </c>
      <c r="C27" s="98">
        <v>807481</v>
      </c>
      <c r="D27" s="97">
        <v>3099452</v>
      </c>
      <c r="E27" s="97"/>
      <c r="F27" s="97"/>
    </row>
    <row r="28" spans="1:6" ht="13.5" customHeight="1">
      <c r="A28" s="100" t="str">
        <f>+A22</f>
        <v>Var. (%)   2011/2010</v>
      </c>
      <c r="B28" s="104">
        <f>+B27/B26*100-100</f>
        <v>4.982100070320669</v>
      </c>
      <c r="C28" s="105">
        <f>+C27/C26*100-100</f>
        <v>38.786078784222525</v>
      </c>
      <c r="D28" s="104">
        <f>+D27/D26*100-100</f>
        <v>-1.282094565542124</v>
      </c>
      <c r="E28" s="93"/>
      <c r="F28" s="101"/>
    </row>
    <row r="29" spans="1:8" ht="13.5" customHeight="1">
      <c r="A29" s="100"/>
      <c r="B29" s="104"/>
      <c r="C29" s="105"/>
      <c r="D29" s="104"/>
      <c r="E29" s="101"/>
      <c r="F29" s="106"/>
      <c r="G29" s="107"/>
      <c r="H29" s="108"/>
    </row>
    <row r="30" spans="1:6" ht="13.5" customHeight="1">
      <c r="A30" s="308" t="s">
        <v>231</v>
      </c>
      <c r="B30" s="308"/>
      <c r="C30" s="308"/>
      <c r="D30" s="308"/>
      <c r="E30" s="89"/>
      <c r="F30" s="89"/>
    </row>
    <row r="31" spans="1:8" ht="13.5" customHeight="1">
      <c r="A31" s="96">
        <f>+A25</f>
        <v>2010</v>
      </c>
      <c r="B31" s="97">
        <f>+B37-(B7+B13+B19+B25)</f>
        <v>1327527</v>
      </c>
      <c r="C31" s="98">
        <f>+C37-(C7+C13+C19+C25)</f>
        <v>396324</v>
      </c>
      <c r="D31" s="97">
        <f>+D37-(D7+D13+D19+D25)</f>
        <v>931203</v>
      </c>
      <c r="E31" s="109"/>
      <c r="F31" s="97"/>
      <c r="G31" s="97"/>
      <c r="H31" s="97"/>
    </row>
    <row r="32" spans="1:8" ht="13.5" customHeight="1">
      <c r="A32" s="103" t="str">
        <f>+A26</f>
        <v>enero - diciembre  2010</v>
      </c>
      <c r="B32" s="97">
        <f aca="true" t="shared" si="0" ref="B32:D33">+B38-(B8+B14+B20+B26)</f>
        <v>1453151</v>
      </c>
      <c r="C32" s="98">
        <f t="shared" si="0"/>
        <v>483240</v>
      </c>
      <c r="D32" s="97">
        <f t="shared" si="0"/>
        <v>969911</v>
      </c>
      <c r="E32" s="110"/>
      <c r="F32" s="97"/>
      <c r="G32" s="97"/>
      <c r="H32" s="97"/>
    </row>
    <row r="33" spans="1:8" ht="13.5" customHeight="1">
      <c r="A33" s="103" t="str">
        <f>+A27</f>
        <v>enero - diciembre  2011</v>
      </c>
      <c r="B33" s="97">
        <f t="shared" si="0"/>
        <v>1784841</v>
      </c>
      <c r="C33" s="98">
        <f t="shared" si="0"/>
        <v>675195</v>
      </c>
      <c r="D33" s="97">
        <f t="shared" si="0"/>
        <v>1109646</v>
      </c>
      <c r="E33" s="110"/>
      <c r="F33" s="97"/>
      <c r="G33" s="97"/>
      <c r="H33" s="97"/>
    </row>
    <row r="34" spans="1:8" ht="13.5" customHeight="1">
      <c r="A34" s="100" t="str">
        <f>+A28</f>
        <v>Var. (%)   2011/2010</v>
      </c>
      <c r="B34" s="104">
        <f>(B33/B32-1)*100</f>
        <v>22.825570088724433</v>
      </c>
      <c r="C34" s="105">
        <f>(C33/C32-1)*100</f>
        <v>39.722498137571385</v>
      </c>
      <c r="D34" s="104">
        <f>(D33/D32-1)*100</f>
        <v>14.406991981738537</v>
      </c>
      <c r="E34" s="101"/>
      <c r="F34" s="97"/>
      <c r="G34" s="97"/>
      <c r="H34" s="97"/>
    </row>
    <row r="35" spans="1:8" ht="13.5" customHeight="1">
      <c r="A35" s="100"/>
      <c r="B35" s="97"/>
      <c r="C35" s="98"/>
      <c r="E35" s="101"/>
      <c r="F35" s="111"/>
      <c r="G35" s="111"/>
      <c r="H35" s="97"/>
    </row>
    <row r="36" spans="1:8" ht="13.5" customHeight="1">
      <c r="A36" s="305" t="s">
        <v>215</v>
      </c>
      <c r="B36" s="305"/>
      <c r="C36" s="305"/>
      <c r="D36" s="305"/>
      <c r="E36" s="107"/>
      <c r="F36" s="107"/>
      <c r="G36" s="107"/>
      <c r="H36" s="108"/>
    </row>
    <row r="37" spans="1:8" ht="13.5" customHeight="1">
      <c r="A37" s="96">
        <f>+A31</f>
        <v>2010</v>
      </c>
      <c r="B37" s="97">
        <f>+balanza!B8</f>
        <v>10813744</v>
      </c>
      <c r="C37" s="98">
        <f>+balanza!B13</f>
        <v>2962090</v>
      </c>
      <c r="D37" s="97">
        <f>+B37-C37</f>
        <v>7851654</v>
      </c>
      <c r="E37" s="109"/>
      <c r="F37" s="97"/>
      <c r="G37" s="97"/>
      <c r="H37" s="97"/>
    </row>
    <row r="38" spans="1:8" ht="13.5" customHeight="1">
      <c r="A38" s="103" t="str">
        <f>+A32</f>
        <v>enero - diciembre  2010</v>
      </c>
      <c r="B38" s="97">
        <f>+balanza!C8</f>
        <v>12315251</v>
      </c>
      <c r="C38" s="98">
        <f>+balanza!C13</f>
        <v>3885924</v>
      </c>
      <c r="D38" s="97">
        <f>+B38-C38</f>
        <v>8429327</v>
      </c>
      <c r="E38" s="111"/>
      <c r="F38" s="97"/>
      <c r="G38" s="97"/>
      <c r="H38" s="97"/>
    </row>
    <row r="39" spans="1:8" ht="13.5" customHeight="1">
      <c r="A39" s="103" t="str">
        <f>+A33</f>
        <v>enero - diciembre  2011</v>
      </c>
      <c r="B39" s="97">
        <f>+balanza!D8</f>
        <v>14170829</v>
      </c>
      <c r="C39" s="98">
        <f>+balanza!D13</f>
        <v>5005399</v>
      </c>
      <c r="D39" s="97">
        <f>+B39-C39</f>
        <v>9165430</v>
      </c>
      <c r="E39" s="111"/>
      <c r="F39" s="97"/>
      <c r="G39" s="97"/>
      <c r="H39" s="97"/>
    </row>
    <row r="40" spans="1:8" ht="13.5" customHeight="1" thickBot="1">
      <c r="A40" s="118" t="str">
        <f>+A34</f>
        <v>Var. (%)   2011/2010</v>
      </c>
      <c r="B40" s="119">
        <f>+B39/B38*100-100</f>
        <v>15.067317750973984</v>
      </c>
      <c r="C40" s="120">
        <f>+C39/C38*100-100</f>
        <v>28.808463572627772</v>
      </c>
      <c r="D40" s="119">
        <f>+D39/D38*100-100</f>
        <v>8.732642594124059</v>
      </c>
      <c r="E40" s="101"/>
      <c r="F40" s="97"/>
      <c r="G40" s="97"/>
      <c r="H40" s="97"/>
    </row>
    <row r="41" spans="1:8" ht="26.25" customHeight="1" thickTop="1">
      <c r="A41" s="300" t="s">
        <v>501</v>
      </c>
      <c r="B41" s="301"/>
      <c r="C41" s="301"/>
      <c r="D41" s="301"/>
      <c r="E41" s="101"/>
      <c r="F41" s="97"/>
      <c r="G41" s="97"/>
      <c r="H41" s="97"/>
    </row>
    <row r="42" spans="5:8" ht="13.5" customHeight="1">
      <c r="E42" s="101"/>
      <c r="F42" s="97"/>
      <c r="G42" s="97"/>
      <c r="H42" s="97"/>
    </row>
    <row r="43" ht="13.5" customHeight="1"/>
    <row r="44" spans="5:8" ht="13.5" customHeight="1">
      <c r="E44" s="109"/>
      <c r="F44" s="91"/>
      <c r="G44" s="91"/>
      <c r="H44" s="91"/>
    </row>
    <row r="45" spans="5:8" ht="13.5" customHeight="1">
      <c r="E45" s="111"/>
      <c r="F45" s="91"/>
      <c r="G45" s="91"/>
      <c r="H45" s="91"/>
    </row>
    <row r="46" spans="5:8" ht="13.5" customHeight="1">
      <c r="E46" s="111"/>
      <c r="F46" s="91"/>
      <c r="G46" s="91"/>
      <c r="H46" s="91"/>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9"/>
      <c r="B82" s="89"/>
      <c r="C82" s="100"/>
      <c r="D82" s="89"/>
    </row>
    <row r="83" spans="1:4" ht="34.5" customHeight="1">
      <c r="A83" s="306"/>
      <c r="B83" s="307"/>
      <c r="C83" s="307"/>
      <c r="D83" s="307"/>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11" t="s">
        <v>365</v>
      </c>
      <c r="B1" s="311"/>
      <c r="C1" s="311"/>
      <c r="D1" s="311"/>
      <c r="E1" s="311"/>
      <c r="F1" s="311"/>
    </row>
    <row r="2" spans="1:6" ht="15.75" customHeight="1">
      <c r="A2" s="312" t="s">
        <v>232</v>
      </c>
      <c r="B2" s="312"/>
      <c r="C2" s="312"/>
      <c r="D2" s="312"/>
      <c r="E2" s="312"/>
      <c r="F2" s="312"/>
    </row>
    <row r="3" spans="1:6" ht="15.75" customHeight="1" thickBot="1">
      <c r="A3" s="312" t="s">
        <v>419</v>
      </c>
      <c r="B3" s="312"/>
      <c r="C3" s="312"/>
      <c r="D3" s="312"/>
      <c r="E3" s="312"/>
      <c r="F3" s="312"/>
    </row>
    <row r="4" spans="1:6" ht="12.75" customHeight="1" thickTop="1">
      <c r="A4" s="314" t="s">
        <v>36</v>
      </c>
      <c r="B4" s="164">
        <f>+'balanza productos_clase_sector'!B5</f>
        <v>2009</v>
      </c>
      <c r="C4" s="316" t="str">
        <f>+'balanza productos_clase_sector'!C5</f>
        <v>enero - diciembre</v>
      </c>
      <c r="D4" s="316"/>
      <c r="E4" s="165" t="s">
        <v>227</v>
      </c>
      <c r="F4" s="166" t="s">
        <v>218</v>
      </c>
    </row>
    <row r="5" spans="1:6" ht="12" thickBot="1">
      <c r="A5" s="315"/>
      <c r="B5" s="63" t="s">
        <v>217</v>
      </c>
      <c r="C5" s="64">
        <v>2010</v>
      </c>
      <c r="D5" s="64">
        <v>2011</v>
      </c>
      <c r="E5" s="65" t="str">
        <f>+'balanza productos_clase_sector'!E6</f>
        <v> 2011-2010</v>
      </c>
      <c r="F5" s="66">
        <f>+'balanza productos_clase_sector'!F6</f>
        <v>2011</v>
      </c>
    </row>
    <row r="6" spans="1:6" ht="12" thickTop="1">
      <c r="A6" s="61"/>
      <c r="B6" s="59"/>
      <c r="C6" s="59"/>
      <c r="D6" s="59"/>
      <c r="E6" s="59"/>
      <c r="F6" s="62"/>
    </row>
    <row r="7" spans="1:6" ht="12.75" customHeight="1">
      <c r="A7" s="58" t="s">
        <v>23</v>
      </c>
      <c r="B7" s="59">
        <v>2589505</v>
      </c>
      <c r="C7" s="59">
        <v>2806631</v>
      </c>
      <c r="D7" s="59">
        <v>2865513</v>
      </c>
      <c r="E7" s="5">
        <f>+(D7-C7)/C7</f>
        <v>0.020979601522252124</v>
      </c>
      <c r="F7" s="60">
        <f>+D7/$D$23</f>
        <v>0.2022120935902903</v>
      </c>
    </row>
    <row r="8" spans="1:6" ht="11.25">
      <c r="A8" s="61" t="s">
        <v>28</v>
      </c>
      <c r="B8" s="59">
        <v>1023642</v>
      </c>
      <c r="C8" s="59">
        <v>944794</v>
      </c>
      <c r="D8" s="59">
        <v>1375067</v>
      </c>
      <c r="E8" s="5">
        <f aca="true" t="shared" si="0" ref="E8:E23">+(D8-C8)/C8</f>
        <v>0.45541461948318895</v>
      </c>
      <c r="F8" s="60">
        <f aca="true" t="shared" si="1" ref="F8:F23">+D8/$D$23</f>
        <v>0.09703504290398254</v>
      </c>
    </row>
    <row r="9" spans="1:6" ht="11.25">
      <c r="A9" s="61" t="s">
        <v>24</v>
      </c>
      <c r="B9" s="59">
        <v>688036</v>
      </c>
      <c r="C9" s="59">
        <v>787504</v>
      </c>
      <c r="D9" s="59">
        <v>1025489</v>
      </c>
      <c r="E9" s="5">
        <f t="shared" si="0"/>
        <v>0.30220163961071944</v>
      </c>
      <c r="F9" s="60">
        <f t="shared" si="1"/>
        <v>0.07236619678354739</v>
      </c>
    </row>
    <row r="10" spans="1:6" ht="11.25">
      <c r="A10" s="61" t="s">
        <v>26</v>
      </c>
      <c r="B10" s="59">
        <v>595984</v>
      </c>
      <c r="C10" s="59">
        <v>741791</v>
      </c>
      <c r="D10" s="59">
        <v>846487</v>
      </c>
      <c r="E10" s="5">
        <f t="shared" si="0"/>
        <v>0.14113948538065305</v>
      </c>
      <c r="F10" s="60">
        <f t="shared" si="1"/>
        <v>0.0597344728385333</v>
      </c>
    </row>
    <row r="11" spans="1:6" ht="11.25">
      <c r="A11" s="61" t="s">
        <v>25</v>
      </c>
      <c r="B11" s="59">
        <v>556616</v>
      </c>
      <c r="C11" s="59">
        <v>641122</v>
      </c>
      <c r="D11" s="59">
        <v>722568</v>
      </c>
      <c r="E11" s="5">
        <f t="shared" si="0"/>
        <v>0.12703666384869025</v>
      </c>
      <c r="F11" s="60">
        <f t="shared" si="1"/>
        <v>0.05098981859141762</v>
      </c>
    </row>
    <row r="12" spans="1:6" ht="11.25">
      <c r="A12" s="61" t="s">
        <v>134</v>
      </c>
      <c r="B12" s="59">
        <v>443359</v>
      </c>
      <c r="C12" s="59">
        <v>530872</v>
      </c>
      <c r="D12" s="59">
        <v>613298</v>
      </c>
      <c r="E12" s="5">
        <f t="shared" si="0"/>
        <v>0.15526529935653038</v>
      </c>
      <c r="F12" s="60">
        <f t="shared" si="1"/>
        <v>0.043278907677172594</v>
      </c>
    </row>
    <row r="13" spans="1:6" ht="11.25">
      <c r="A13" s="61" t="s">
        <v>27</v>
      </c>
      <c r="B13" s="59">
        <v>506581</v>
      </c>
      <c r="C13" s="59">
        <v>550665</v>
      </c>
      <c r="D13" s="59">
        <v>596385</v>
      </c>
      <c r="E13" s="5">
        <f t="shared" si="0"/>
        <v>0.08302688567459345</v>
      </c>
      <c r="F13" s="60">
        <f t="shared" si="1"/>
        <v>0.042085399520380914</v>
      </c>
    </row>
    <row r="14" spans="1:6" ht="11.25">
      <c r="A14" s="61" t="s">
        <v>29</v>
      </c>
      <c r="B14" s="59">
        <v>297513</v>
      </c>
      <c r="C14" s="59">
        <v>438677</v>
      </c>
      <c r="D14" s="59">
        <v>523456</v>
      </c>
      <c r="E14" s="5">
        <f t="shared" si="0"/>
        <v>0.19326064507598986</v>
      </c>
      <c r="F14" s="60">
        <f t="shared" si="1"/>
        <v>0.03693898218657497</v>
      </c>
    </row>
    <row r="15" spans="1:6" ht="11.25">
      <c r="A15" s="61" t="s">
        <v>30</v>
      </c>
      <c r="B15" s="59">
        <v>293749</v>
      </c>
      <c r="C15" s="59">
        <v>361846</v>
      </c>
      <c r="D15" s="59">
        <v>409148</v>
      </c>
      <c r="E15" s="5">
        <f t="shared" si="0"/>
        <v>0.13072412020583343</v>
      </c>
      <c r="F15" s="60">
        <f t="shared" si="1"/>
        <v>0.02887255219860461</v>
      </c>
    </row>
    <row r="16" spans="1:6" ht="11.25">
      <c r="A16" s="61" t="s">
        <v>33</v>
      </c>
      <c r="B16" s="59">
        <v>218062</v>
      </c>
      <c r="C16" s="59">
        <v>299001</v>
      </c>
      <c r="D16" s="59">
        <v>363220</v>
      </c>
      <c r="E16" s="5">
        <f t="shared" si="0"/>
        <v>0.21477854589115086</v>
      </c>
      <c r="F16" s="60">
        <f t="shared" si="1"/>
        <v>0.025631527979061774</v>
      </c>
    </row>
    <row r="17" spans="1:6" ht="11.25">
      <c r="A17" s="61" t="s">
        <v>40</v>
      </c>
      <c r="B17" s="59">
        <v>238876</v>
      </c>
      <c r="C17" s="59">
        <v>336354</v>
      </c>
      <c r="D17" s="59">
        <v>357779</v>
      </c>
      <c r="E17" s="5">
        <f t="shared" si="0"/>
        <v>0.06369777080100132</v>
      </c>
      <c r="F17" s="60">
        <f t="shared" si="1"/>
        <v>0.02524757020213849</v>
      </c>
    </row>
    <row r="18" spans="1:6" ht="11.25">
      <c r="A18" s="61" t="s">
        <v>250</v>
      </c>
      <c r="B18" s="59">
        <v>245242</v>
      </c>
      <c r="C18" s="59">
        <v>314560</v>
      </c>
      <c r="D18" s="59">
        <v>355806</v>
      </c>
      <c r="E18" s="5">
        <f t="shared" si="0"/>
        <v>0.13112283825025434</v>
      </c>
      <c r="F18" s="60">
        <f t="shared" si="1"/>
        <v>0.025108340521221448</v>
      </c>
    </row>
    <row r="19" spans="1:6" ht="11.25">
      <c r="A19" s="61" t="s">
        <v>496</v>
      </c>
      <c r="B19" s="59">
        <v>395534</v>
      </c>
      <c r="C19" s="59">
        <v>267992</v>
      </c>
      <c r="D19" s="59">
        <v>340671</v>
      </c>
      <c r="E19" s="5">
        <f t="shared" si="0"/>
        <v>0.2711983939819099</v>
      </c>
      <c r="F19" s="60">
        <f t="shared" si="1"/>
        <v>0.024040301382509097</v>
      </c>
    </row>
    <row r="20" spans="1:6" ht="11.25">
      <c r="A20" s="61" t="s">
        <v>32</v>
      </c>
      <c r="B20" s="59">
        <v>244454</v>
      </c>
      <c r="C20" s="59">
        <v>273769</v>
      </c>
      <c r="D20" s="59">
        <v>318851</v>
      </c>
      <c r="E20" s="5">
        <f t="shared" si="0"/>
        <v>0.16467167575583794</v>
      </c>
      <c r="F20" s="60">
        <f t="shared" si="1"/>
        <v>0.022500518494718975</v>
      </c>
    </row>
    <row r="21" spans="1:6" ht="11.25">
      <c r="A21" s="61" t="s">
        <v>456</v>
      </c>
      <c r="B21" s="59">
        <v>187795</v>
      </c>
      <c r="C21" s="59">
        <v>253026</v>
      </c>
      <c r="D21" s="59">
        <v>290667</v>
      </c>
      <c r="E21" s="5">
        <f t="shared" si="0"/>
        <v>0.14876336819141117</v>
      </c>
      <c r="F21" s="60">
        <f t="shared" si="1"/>
        <v>0.020511644025907022</v>
      </c>
    </row>
    <row r="22" spans="1:9" ht="11.25">
      <c r="A22" s="61" t="s">
        <v>34</v>
      </c>
      <c r="B22" s="59">
        <v>2288795</v>
      </c>
      <c r="C22" s="59">
        <v>2766645</v>
      </c>
      <c r="D22" s="59">
        <v>3166424</v>
      </c>
      <c r="E22" s="5">
        <f t="shared" si="0"/>
        <v>0.14449956535804195</v>
      </c>
      <c r="F22" s="60">
        <f t="shared" si="1"/>
        <v>0.22344663110393895</v>
      </c>
      <c r="I22" s="7"/>
    </row>
    <row r="23" spans="1:6" ht="12" thickBot="1">
      <c r="A23" s="167" t="s">
        <v>35</v>
      </c>
      <c r="B23" s="168">
        <f>+balanza!B8</f>
        <v>10813744</v>
      </c>
      <c r="C23" s="168">
        <f>+balanza!C8</f>
        <v>12315251</v>
      </c>
      <c r="D23" s="168">
        <f>+balanza!D8</f>
        <v>14170829</v>
      </c>
      <c r="E23" s="169">
        <f t="shared" si="0"/>
        <v>0.15067317750973974</v>
      </c>
      <c r="F23" s="170">
        <f t="shared" si="1"/>
        <v>1</v>
      </c>
    </row>
    <row r="24" spans="1:6" s="61" customFormat="1" ht="31.5" customHeight="1" thickTop="1">
      <c r="A24" s="313" t="s">
        <v>501</v>
      </c>
      <c r="B24" s="313"/>
      <c r="C24" s="313"/>
      <c r="D24" s="313"/>
      <c r="E24" s="313"/>
      <c r="F24" s="313"/>
    </row>
    <row r="25" ht="11.25"/>
    <row r="26" ht="11.25"/>
    <row r="27" ht="11.25"/>
    <row r="28" ht="11.25"/>
    <row r="29" ht="11.25"/>
    <row r="30" ht="11.25"/>
    <row r="31" ht="11.25"/>
    <row r="32" ht="11.25">
      <c r="F32" s="6"/>
    </row>
    <row r="33" ht="11.25">
      <c r="F33" s="6"/>
    </row>
    <row r="34" ht="11.25">
      <c r="F34" s="6"/>
    </row>
    <row r="35" ht="11.25">
      <c r="F35" s="6"/>
    </row>
    <row r="36" ht="11.25">
      <c r="F36" s="6"/>
    </row>
    <row r="37" ht="11.25">
      <c r="F37" s="6"/>
    </row>
    <row r="38" ht="11.25">
      <c r="F38" s="6"/>
    </row>
    <row r="39" ht="11.25"/>
    <row r="40" ht="11.25"/>
    <row r="41" ht="11.25"/>
    <row r="42" ht="11.25"/>
    <row r="43" ht="11.25"/>
    <row r="44" ht="11.25"/>
    <row r="45" ht="11.25"/>
    <row r="46" ht="11.25"/>
    <row r="49" spans="1:6" ht="15.75" customHeight="1">
      <c r="A49" s="311" t="s">
        <v>278</v>
      </c>
      <c r="B49" s="311"/>
      <c r="C49" s="311"/>
      <c r="D49" s="311"/>
      <c r="E49" s="311"/>
      <c r="F49" s="311"/>
    </row>
    <row r="50" spans="1:6" ht="15.75" customHeight="1">
      <c r="A50" s="312" t="s">
        <v>247</v>
      </c>
      <c r="B50" s="312"/>
      <c r="C50" s="312"/>
      <c r="D50" s="312"/>
      <c r="E50" s="312"/>
      <c r="F50" s="312"/>
    </row>
    <row r="51" spans="1:6" ht="15.75" customHeight="1" thickBot="1">
      <c r="A51" s="317" t="s">
        <v>420</v>
      </c>
      <c r="B51" s="317"/>
      <c r="C51" s="317"/>
      <c r="D51" s="317"/>
      <c r="E51" s="317"/>
      <c r="F51" s="317"/>
    </row>
    <row r="52" spans="1:6" ht="12.75" customHeight="1" thickTop="1">
      <c r="A52" s="314" t="s">
        <v>36</v>
      </c>
      <c r="B52" s="164">
        <f>+B4</f>
        <v>2009</v>
      </c>
      <c r="C52" s="316" t="str">
        <f>+C4</f>
        <v>enero - diciembre</v>
      </c>
      <c r="D52" s="316"/>
      <c r="E52" s="165" t="s">
        <v>227</v>
      </c>
      <c r="F52" s="166" t="s">
        <v>218</v>
      </c>
    </row>
    <row r="53" spans="1:6" ht="12" thickBot="1">
      <c r="A53" s="315"/>
      <c r="B53" s="63" t="s">
        <v>217</v>
      </c>
      <c r="C53" s="64">
        <f>+balanza!C6</f>
        <v>2010</v>
      </c>
      <c r="D53" s="64">
        <f>+D5</f>
        <v>2011</v>
      </c>
      <c r="E53" s="65" t="str">
        <f>+E5</f>
        <v> 2011-2010</v>
      </c>
      <c r="F53" s="66">
        <f>+F5</f>
        <v>2011</v>
      </c>
    </row>
    <row r="54" spans="1:6" ht="12" thickTop="1">
      <c r="A54" s="61"/>
      <c r="B54" s="59"/>
      <c r="C54" s="59"/>
      <c r="D54" s="59"/>
      <c r="E54" s="59"/>
      <c r="F54" s="62"/>
    </row>
    <row r="55" spans="1:9" ht="12.75" customHeight="1">
      <c r="A55" s="61" t="s">
        <v>39</v>
      </c>
      <c r="B55" s="59">
        <v>1209686</v>
      </c>
      <c r="C55" s="59">
        <v>1278247</v>
      </c>
      <c r="D55" s="59">
        <v>1625948</v>
      </c>
      <c r="E55" s="5">
        <f>+(D55-C55)/C55</f>
        <v>0.27201393783830513</v>
      </c>
      <c r="F55" s="60">
        <f>+D55/$D$71</f>
        <v>0.32483883902162447</v>
      </c>
      <c r="I55" s="59"/>
    </row>
    <row r="56" spans="1:9" ht="11.25">
      <c r="A56" s="61" t="s">
        <v>23</v>
      </c>
      <c r="B56" s="59">
        <v>234872</v>
      </c>
      <c r="C56" s="59">
        <v>449703</v>
      </c>
      <c r="D56" s="59">
        <v>594019</v>
      </c>
      <c r="E56" s="5">
        <f aca="true" t="shared" si="2" ref="E56:E71">+(D56-C56)/C56</f>
        <v>0.3209140254790384</v>
      </c>
      <c r="F56" s="60">
        <f aca="true" t="shared" si="3" ref="F56:F71">+D56/$D$71</f>
        <v>0.11867565402877972</v>
      </c>
      <c r="I56" s="59"/>
    </row>
    <row r="57" spans="1:9" ht="11.25">
      <c r="A57" s="61" t="s">
        <v>41</v>
      </c>
      <c r="B57" s="59">
        <v>415169</v>
      </c>
      <c r="C57" s="59">
        <v>602013</v>
      </c>
      <c r="D57" s="59">
        <v>584340</v>
      </c>
      <c r="E57" s="5">
        <f t="shared" si="2"/>
        <v>-0.029356508912598233</v>
      </c>
      <c r="F57" s="60">
        <f t="shared" si="3"/>
        <v>0.11674194205097337</v>
      </c>
      <c r="I57" s="59"/>
    </row>
    <row r="58" spans="1:9" ht="11.25">
      <c r="A58" s="61" t="s">
        <v>40</v>
      </c>
      <c r="B58" s="59">
        <v>169176</v>
      </c>
      <c r="C58" s="59">
        <v>342176</v>
      </c>
      <c r="D58" s="59">
        <v>498814</v>
      </c>
      <c r="E58" s="5">
        <f t="shared" si="2"/>
        <v>0.4577702702702703</v>
      </c>
      <c r="F58" s="60">
        <f t="shared" si="3"/>
        <v>0.09965519232332927</v>
      </c>
      <c r="I58" s="59"/>
    </row>
    <row r="59" spans="1:9" ht="11.25">
      <c r="A59" s="61" t="s">
        <v>33</v>
      </c>
      <c r="B59" s="59">
        <v>72586</v>
      </c>
      <c r="C59" s="59">
        <v>129363</v>
      </c>
      <c r="D59" s="59">
        <v>175864</v>
      </c>
      <c r="E59" s="5">
        <f t="shared" si="2"/>
        <v>0.35946136066726964</v>
      </c>
      <c r="F59" s="60">
        <f t="shared" si="3"/>
        <v>0.03513486137668546</v>
      </c>
      <c r="I59" s="59"/>
    </row>
    <row r="60" spans="1:9" ht="11.25">
      <c r="A60" s="61" t="s">
        <v>32</v>
      </c>
      <c r="B60" s="59">
        <v>112840</v>
      </c>
      <c r="C60" s="59">
        <v>92515</v>
      </c>
      <c r="D60" s="59">
        <v>148655</v>
      </c>
      <c r="E60" s="5">
        <f t="shared" si="2"/>
        <v>0.6068205155920662</v>
      </c>
      <c r="F60" s="60">
        <f t="shared" si="3"/>
        <v>0.02969893109420448</v>
      </c>
      <c r="I60" s="59"/>
    </row>
    <row r="61" spans="1:9" ht="11.25">
      <c r="A61" s="61" t="s">
        <v>189</v>
      </c>
      <c r="B61" s="59">
        <v>95217</v>
      </c>
      <c r="C61" s="59">
        <v>77701</v>
      </c>
      <c r="D61" s="59">
        <v>147175</v>
      </c>
      <c r="E61" s="5">
        <f t="shared" si="2"/>
        <v>0.8941197667983681</v>
      </c>
      <c r="F61" s="60">
        <f t="shared" si="3"/>
        <v>0.029403250370250204</v>
      </c>
      <c r="I61" s="59"/>
    </row>
    <row r="62" spans="1:9" ht="11.25">
      <c r="A62" s="61" t="s">
        <v>43</v>
      </c>
      <c r="B62" s="59">
        <v>74161</v>
      </c>
      <c r="C62" s="59">
        <v>89941</v>
      </c>
      <c r="D62" s="59">
        <v>108996</v>
      </c>
      <c r="E62" s="5">
        <f t="shared" si="2"/>
        <v>0.21186110894920004</v>
      </c>
      <c r="F62" s="60">
        <f t="shared" si="3"/>
        <v>0.02177568661359464</v>
      </c>
      <c r="I62" s="59"/>
    </row>
    <row r="63" spans="1:9" ht="11.25">
      <c r="A63" s="61" t="s">
        <v>28</v>
      </c>
      <c r="B63" s="59">
        <v>53969</v>
      </c>
      <c r="C63" s="59">
        <v>84485</v>
      </c>
      <c r="D63" s="59">
        <v>106278</v>
      </c>
      <c r="E63" s="5">
        <f t="shared" si="2"/>
        <v>0.2579511155826478</v>
      </c>
      <c r="F63" s="60">
        <f t="shared" si="3"/>
        <v>0.021232672959738075</v>
      </c>
      <c r="I63" s="59"/>
    </row>
    <row r="64" spans="1:9" ht="11.25">
      <c r="A64" s="61" t="s">
        <v>497</v>
      </c>
      <c r="B64" s="59">
        <v>12839</v>
      </c>
      <c r="C64" s="59">
        <v>24336</v>
      </c>
      <c r="D64" s="59">
        <v>87954</v>
      </c>
      <c r="E64" s="5">
        <f t="shared" si="2"/>
        <v>2.614151873767258</v>
      </c>
      <c r="F64" s="60">
        <f t="shared" si="3"/>
        <v>0.017571825942347453</v>
      </c>
      <c r="I64" s="59"/>
    </row>
    <row r="65" spans="1:9" ht="11.25">
      <c r="A65" s="61" t="s">
        <v>372</v>
      </c>
      <c r="B65" s="59">
        <v>41585</v>
      </c>
      <c r="C65" s="59">
        <v>76095</v>
      </c>
      <c r="D65" s="59">
        <v>83471</v>
      </c>
      <c r="E65" s="5">
        <f t="shared" si="2"/>
        <v>0.09693146724489125</v>
      </c>
      <c r="F65" s="60">
        <f t="shared" si="3"/>
        <v>0.01667619304674812</v>
      </c>
      <c r="I65" s="59"/>
    </row>
    <row r="66" spans="1:9" ht="11.25">
      <c r="A66" s="61" t="s">
        <v>42</v>
      </c>
      <c r="B66" s="59">
        <v>63340</v>
      </c>
      <c r="C66" s="59">
        <v>70280</v>
      </c>
      <c r="D66" s="59">
        <v>83141</v>
      </c>
      <c r="E66" s="5">
        <f t="shared" si="2"/>
        <v>0.18299658508821856</v>
      </c>
      <c r="F66" s="60">
        <f t="shared" si="3"/>
        <v>0.016610264236677236</v>
      </c>
      <c r="I66" s="59"/>
    </row>
    <row r="67" spans="1:9" ht="11.25">
      <c r="A67" s="61" t="s">
        <v>31</v>
      </c>
      <c r="B67" s="59">
        <v>53541</v>
      </c>
      <c r="C67" s="59">
        <v>60530</v>
      </c>
      <c r="D67" s="59">
        <v>75628</v>
      </c>
      <c r="E67" s="5">
        <f t="shared" si="2"/>
        <v>0.2494300346935404</v>
      </c>
      <c r="F67" s="60">
        <f t="shared" si="3"/>
        <v>0.01510928499406341</v>
      </c>
      <c r="I67" s="59"/>
    </row>
    <row r="68" spans="1:9" ht="11.25">
      <c r="A68" s="61" t="s">
        <v>483</v>
      </c>
      <c r="B68" s="59">
        <v>35880</v>
      </c>
      <c r="C68" s="59">
        <v>64465</v>
      </c>
      <c r="D68" s="59">
        <v>68016</v>
      </c>
      <c r="E68" s="5">
        <f t="shared" si="2"/>
        <v>0.05508415419219732</v>
      </c>
      <c r="F68" s="60">
        <f t="shared" si="3"/>
        <v>0.01358852710842832</v>
      </c>
      <c r="I68" s="59"/>
    </row>
    <row r="69" spans="1:9" ht="11.25">
      <c r="A69" s="61" t="s">
        <v>25</v>
      </c>
      <c r="B69" s="59">
        <v>26234</v>
      </c>
      <c r="C69" s="59">
        <v>39599</v>
      </c>
      <c r="D69" s="59">
        <v>64807</v>
      </c>
      <c r="E69" s="5">
        <f t="shared" si="2"/>
        <v>0.6365817318619157</v>
      </c>
      <c r="F69" s="60">
        <f t="shared" si="3"/>
        <v>0.012947419376557193</v>
      </c>
      <c r="I69" s="59"/>
    </row>
    <row r="70" spans="1:9" ht="11.25">
      <c r="A70" s="61" t="s">
        <v>34</v>
      </c>
      <c r="B70" s="59">
        <v>290997</v>
      </c>
      <c r="C70" s="59">
        <v>404473</v>
      </c>
      <c r="D70" s="59">
        <v>552293</v>
      </c>
      <c r="E70" s="5">
        <f t="shared" si="2"/>
        <v>0.3654632076801171</v>
      </c>
      <c r="F70" s="60">
        <f t="shared" si="3"/>
        <v>0.11033945545599862</v>
      </c>
      <c r="I70" s="59"/>
    </row>
    <row r="71" spans="1:9" ht="12.75" customHeight="1" thickBot="1">
      <c r="A71" s="167" t="s">
        <v>35</v>
      </c>
      <c r="B71" s="168">
        <f>+balanza!B13</f>
        <v>2962090</v>
      </c>
      <c r="C71" s="168">
        <f>+balanza!C13</f>
        <v>3885924</v>
      </c>
      <c r="D71" s="168">
        <f>+balanza!D13</f>
        <v>5005399</v>
      </c>
      <c r="E71" s="169">
        <f t="shared" si="2"/>
        <v>0.28808463572627774</v>
      </c>
      <c r="F71" s="170">
        <f t="shared" si="3"/>
        <v>1</v>
      </c>
      <c r="I71" s="7"/>
    </row>
    <row r="72" spans="1:6" ht="22.5" customHeight="1" thickTop="1">
      <c r="A72" s="313" t="s">
        <v>502</v>
      </c>
      <c r="B72" s="313"/>
      <c r="C72" s="313"/>
      <c r="D72" s="313"/>
      <c r="E72" s="313"/>
      <c r="F72" s="313"/>
    </row>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G1"/>
    </sheetView>
  </sheetViews>
  <sheetFormatPr defaultColWidth="11.421875" defaultRowHeight="12.75"/>
  <cols>
    <col min="1" max="1" width="45.421875" style="6"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11" t="s">
        <v>280</v>
      </c>
      <c r="B1" s="311"/>
      <c r="C1" s="311"/>
      <c r="D1" s="311"/>
      <c r="E1" s="311"/>
      <c r="F1" s="311"/>
      <c r="G1" s="311"/>
      <c r="H1" s="6"/>
      <c r="I1" s="6"/>
      <c r="J1" s="6"/>
    </row>
    <row r="2" spans="1:10" s="18" customFormat="1" ht="15.75" customHeight="1">
      <c r="A2" s="312" t="s">
        <v>233</v>
      </c>
      <c r="B2" s="312"/>
      <c r="C2" s="312"/>
      <c r="D2" s="312"/>
      <c r="E2" s="312"/>
      <c r="F2" s="312"/>
      <c r="G2" s="312"/>
      <c r="H2" s="6"/>
      <c r="I2" s="6"/>
      <c r="J2" s="6"/>
    </row>
    <row r="3" spans="1:10" s="18" customFormat="1" ht="15.75" customHeight="1" thickBot="1">
      <c r="A3" s="312" t="s">
        <v>421</v>
      </c>
      <c r="B3" s="312"/>
      <c r="C3" s="312"/>
      <c r="D3" s="312"/>
      <c r="E3" s="312"/>
      <c r="F3" s="312"/>
      <c r="G3" s="312"/>
      <c r="H3" s="6"/>
      <c r="I3" s="6"/>
      <c r="J3" s="6"/>
    </row>
    <row r="4" spans="1:7" ht="12.75" customHeight="1" thickTop="1">
      <c r="A4" s="314" t="s">
        <v>38</v>
      </c>
      <c r="B4" s="171" t="s">
        <v>120</v>
      </c>
      <c r="C4" s="172">
        <f>+'prin paises exp e imp'!B4</f>
        <v>2009</v>
      </c>
      <c r="D4" s="319" t="str">
        <f>+'prin paises exp e imp'!C4</f>
        <v>enero - diciembre</v>
      </c>
      <c r="E4" s="319"/>
      <c r="F4" s="173" t="s">
        <v>227</v>
      </c>
      <c r="G4" s="173" t="s">
        <v>218</v>
      </c>
    </row>
    <row r="5" spans="1:7" ht="12.75" customHeight="1" thickBot="1">
      <c r="A5" s="318"/>
      <c r="B5" s="63" t="s">
        <v>45</v>
      </c>
      <c r="C5" s="175" t="s">
        <v>217</v>
      </c>
      <c r="D5" s="174">
        <f>+balanza!C6</f>
        <v>2010</v>
      </c>
      <c r="E5" s="174">
        <f>+balanza!D6</f>
        <v>2011</v>
      </c>
      <c r="F5" s="175" t="str">
        <f>+'prin paises exp e imp'!E5</f>
        <v> 2011-2010</v>
      </c>
      <c r="G5" s="175">
        <f>+'prin paises exp e imp'!F5</f>
        <v>2011</v>
      </c>
    </row>
    <row r="6" spans="3:7" ht="12" thickTop="1">
      <c r="C6" s="7"/>
      <c r="D6" s="7"/>
      <c r="E6" s="7"/>
      <c r="F6" s="7"/>
      <c r="G6" s="7"/>
    </row>
    <row r="7" spans="1:7" ht="12.75" customHeight="1">
      <c r="A7" s="11" t="s">
        <v>555</v>
      </c>
      <c r="B7" s="8">
        <v>47032100</v>
      </c>
      <c r="C7" s="7">
        <v>1004098</v>
      </c>
      <c r="D7" s="7">
        <v>1136242</v>
      </c>
      <c r="E7" s="7">
        <v>1394906</v>
      </c>
      <c r="F7" s="5">
        <f>+(E7-D7)/D7</f>
        <v>0.22764868751551165</v>
      </c>
      <c r="G7" s="9">
        <f>+E7/$E$23</f>
        <v>0.09843503157084177</v>
      </c>
    </row>
    <row r="8" spans="1:7" ht="12.75" customHeight="1">
      <c r="A8" s="11" t="s">
        <v>129</v>
      </c>
      <c r="B8" s="8">
        <v>22042110</v>
      </c>
      <c r="C8" s="7">
        <v>1069122</v>
      </c>
      <c r="D8" s="7">
        <v>1186463</v>
      </c>
      <c r="E8" s="7">
        <v>1321533</v>
      </c>
      <c r="F8" s="5">
        <f aca="true" t="shared" si="0" ref="F8:F15">+(E8-D8)/D8</f>
        <v>0.11384257241903034</v>
      </c>
      <c r="G8" s="9">
        <f aca="true" t="shared" si="1" ref="G8:G23">+E8/$E$23</f>
        <v>0.09325728226626685</v>
      </c>
    </row>
    <row r="9" spans="1:7" ht="12.75" customHeight="1">
      <c r="A9" s="11" t="s">
        <v>537</v>
      </c>
      <c r="B9" s="8" t="s">
        <v>135</v>
      </c>
      <c r="C9" s="7">
        <v>1174539</v>
      </c>
      <c r="D9" s="7">
        <v>1306974</v>
      </c>
      <c r="E9" s="7">
        <v>1309622</v>
      </c>
      <c r="F9" s="5">
        <f t="shared" si="0"/>
        <v>0.002026054076056601</v>
      </c>
      <c r="G9" s="9">
        <f t="shared" si="1"/>
        <v>0.09241675275313815</v>
      </c>
    </row>
    <row r="10" spans="1:7" ht="11.25">
      <c r="A10" s="11" t="s">
        <v>507</v>
      </c>
      <c r="B10" s="8">
        <v>47032900</v>
      </c>
      <c r="C10" s="7">
        <v>835713</v>
      </c>
      <c r="D10" s="7">
        <v>1052828</v>
      </c>
      <c r="E10" s="7">
        <v>1210588</v>
      </c>
      <c r="F10" s="5">
        <f t="shared" si="0"/>
        <v>0.1498440391023035</v>
      </c>
      <c r="G10" s="5">
        <f t="shared" si="1"/>
        <v>0.08542817078662088</v>
      </c>
    </row>
    <row r="11" spans="1:7" ht="12" customHeight="1">
      <c r="A11" s="11" t="s">
        <v>538</v>
      </c>
      <c r="B11" s="8" t="s">
        <v>136</v>
      </c>
      <c r="C11" s="7">
        <v>486589</v>
      </c>
      <c r="D11" s="7">
        <v>624931</v>
      </c>
      <c r="E11" s="7">
        <v>639233</v>
      </c>
      <c r="F11" s="5">
        <f t="shared" si="0"/>
        <v>0.022885726584214897</v>
      </c>
      <c r="G11" s="9">
        <f t="shared" si="1"/>
        <v>0.04510907583458949</v>
      </c>
    </row>
    <row r="12" spans="1:7" ht="11.25">
      <c r="A12" s="11" t="s">
        <v>553</v>
      </c>
      <c r="B12" s="8">
        <v>44071012</v>
      </c>
      <c r="C12" s="7">
        <v>272679</v>
      </c>
      <c r="D12" s="7">
        <v>355968</v>
      </c>
      <c r="E12" s="7">
        <v>458165</v>
      </c>
      <c r="F12" s="5">
        <f t="shared" si="0"/>
        <v>0.28709603110391946</v>
      </c>
      <c r="G12" s="9">
        <f t="shared" si="1"/>
        <v>0.032331559430997296</v>
      </c>
    </row>
    <row r="13" spans="1:7" ht="12.75" customHeight="1">
      <c r="A13" s="11" t="s">
        <v>508</v>
      </c>
      <c r="B13" s="8">
        <v>44123910</v>
      </c>
      <c r="C13" s="7">
        <v>283436</v>
      </c>
      <c r="D13" s="7">
        <v>328409</v>
      </c>
      <c r="E13" s="7">
        <v>413421</v>
      </c>
      <c r="F13" s="5">
        <f t="shared" si="0"/>
        <v>0.25886014086093867</v>
      </c>
      <c r="G13" s="9">
        <f t="shared" si="1"/>
        <v>0.029174087133505035</v>
      </c>
    </row>
    <row r="14" spans="1:7" ht="12.75" customHeight="1">
      <c r="A14" s="11" t="s">
        <v>509</v>
      </c>
      <c r="B14" s="8">
        <v>44012200</v>
      </c>
      <c r="C14" s="7">
        <v>273745</v>
      </c>
      <c r="D14" s="7">
        <v>334828</v>
      </c>
      <c r="E14" s="7">
        <v>407368</v>
      </c>
      <c r="F14" s="5">
        <f t="shared" si="0"/>
        <v>0.21664854791116633</v>
      </c>
      <c r="G14" s="9">
        <f t="shared" si="1"/>
        <v>0.028746942045521823</v>
      </c>
    </row>
    <row r="15" spans="1:7" ht="12.75" customHeight="1">
      <c r="A15" s="11" t="s">
        <v>539</v>
      </c>
      <c r="B15" s="8" t="s">
        <v>511</v>
      </c>
      <c r="C15" s="7">
        <v>311320</v>
      </c>
      <c r="D15" s="7">
        <v>297842</v>
      </c>
      <c r="E15" s="7">
        <v>365300</v>
      </c>
      <c r="F15" s="5">
        <f t="shared" si="0"/>
        <v>0.226489212401206</v>
      </c>
      <c r="G15" s="9">
        <f t="shared" si="1"/>
        <v>0.025778308382664133</v>
      </c>
    </row>
    <row r="16" spans="1:7" ht="11.25">
      <c r="A16" s="11" t="s">
        <v>556</v>
      </c>
      <c r="B16" s="8" t="s">
        <v>167</v>
      </c>
      <c r="C16" s="7">
        <v>181669</v>
      </c>
      <c r="D16" s="7">
        <v>307722</v>
      </c>
      <c r="E16" s="7">
        <v>341595</v>
      </c>
      <c r="F16" s="5">
        <f aca="true" t="shared" si="2" ref="F16:F23">+(E16-D16)/D16</f>
        <v>0.11007662760543607</v>
      </c>
      <c r="G16" s="9">
        <f t="shared" si="1"/>
        <v>0.024105505754109375</v>
      </c>
    </row>
    <row r="17" spans="1:7" ht="12.75" customHeight="1">
      <c r="A17" s="11" t="s">
        <v>557</v>
      </c>
      <c r="B17" s="8">
        <v>47031100</v>
      </c>
      <c r="C17" s="7">
        <v>172749</v>
      </c>
      <c r="D17" s="7">
        <v>195295</v>
      </c>
      <c r="E17" s="7">
        <v>254941</v>
      </c>
      <c r="F17" s="5">
        <f t="shared" si="2"/>
        <v>0.30541488517371157</v>
      </c>
      <c r="G17" s="9">
        <f t="shared" si="1"/>
        <v>0.01799054945903306</v>
      </c>
    </row>
    <row r="18" spans="1:7" ht="12.75" customHeight="1">
      <c r="A18" s="11" t="s">
        <v>130</v>
      </c>
      <c r="B18" s="8">
        <v>22042990</v>
      </c>
      <c r="C18" s="7">
        <v>211211</v>
      </c>
      <c r="D18" s="7">
        <v>243255</v>
      </c>
      <c r="E18" s="7">
        <v>245242</v>
      </c>
      <c r="F18" s="5">
        <f t="shared" si="2"/>
        <v>0.008168382972600769</v>
      </c>
      <c r="G18" s="9">
        <f t="shared" si="1"/>
        <v>0.017306115259735334</v>
      </c>
    </row>
    <row r="19" spans="1:7" ht="12.75" customHeight="1">
      <c r="A19" s="11" t="s">
        <v>554</v>
      </c>
      <c r="B19" s="8" t="s">
        <v>173</v>
      </c>
      <c r="C19" s="7">
        <v>116918</v>
      </c>
      <c r="D19" s="7">
        <v>227855</v>
      </c>
      <c r="E19" s="7">
        <v>241667</v>
      </c>
      <c r="F19" s="5">
        <f t="shared" si="2"/>
        <v>0.06061749797020035</v>
      </c>
      <c r="G19" s="9">
        <f t="shared" si="1"/>
        <v>0.01705383644104378</v>
      </c>
    </row>
    <row r="20" spans="1:7" ht="12.75" customHeight="1">
      <c r="A20" s="11" t="s">
        <v>510</v>
      </c>
      <c r="B20" s="8">
        <v>44091020</v>
      </c>
      <c r="C20" s="7">
        <v>136431</v>
      </c>
      <c r="D20" s="7">
        <v>177195</v>
      </c>
      <c r="E20" s="7">
        <v>197332</v>
      </c>
      <c r="F20" s="5">
        <f t="shared" si="2"/>
        <v>0.11364316148875532</v>
      </c>
      <c r="G20" s="9">
        <f t="shared" si="1"/>
        <v>0.013925226251759865</v>
      </c>
    </row>
    <row r="21" spans="1:7" ht="12.75" customHeight="1">
      <c r="A21" s="11" t="s">
        <v>513</v>
      </c>
      <c r="B21" s="8" t="s">
        <v>515</v>
      </c>
      <c r="C21" s="7">
        <v>163687</v>
      </c>
      <c r="D21" s="7">
        <v>167245</v>
      </c>
      <c r="E21" s="7">
        <v>191083</v>
      </c>
      <c r="F21" s="5">
        <f t="shared" si="2"/>
        <v>0.14253340907052528</v>
      </c>
      <c r="G21" s="9">
        <f t="shared" si="1"/>
        <v>0.013484249933437205</v>
      </c>
    </row>
    <row r="22" spans="1:7" ht="12.75" customHeight="1">
      <c r="A22" s="11" t="s">
        <v>37</v>
      </c>
      <c r="B22" s="11"/>
      <c r="C22" s="7">
        <v>4119838</v>
      </c>
      <c r="D22" s="7">
        <v>4372198</v>
      </c>
      <c r="E22" s="7">
        <v>5178833</v>
      </c>
      <c r="F22" s="5">
        <f t="shared" si="2"/>
        <v>0.18449187342384768</v>
      </c>
      <c r="G22" s="9">
        <f t="shared" si="1"/>
        <v>0.36545730669673593</v>
      </c>
    </row>
    <row r="23" spans="1:7" ht="12.75" customHeight="1">
      <c r="A23" s="11" t="s">
        <v>35</v>
      </c>
      <c r="B23" s="11"/>
      <c r="C23" s="7">
        <f>+balanza!B8</f>
        <v>10813744</v>
      </c>
      <c r="D23" s="7">
        <f>+balanza!C8</f>
        <v>12315251</v>
      </c>
      <c r="E23" s="7">
        <f>+balanza!D8</f>
        <v>14170829</v>
      </c>
      <c r="F23" s="5">
        <f t="shared" si="2"/>
        <v>0.15067317750973974</v>
      </c>
      <c r="G23" s="9">
        <f t="shared" si="1"/>
        <v>1</v>
      </c>
    </row>
    <row r="24" spans="1:7" ht="12" thickBot="1">
      <c r="A24" s="167"/>
      <c r="B24" s="167"/>
      <c r="C24" s="168"/>
      <c r="D24" s="168"/>
      <c r="E24" s="168"/>
      <c r="F24" s="167"/>
      <c r="G24" s="167"/>
    </row>
    <row r="25" spans="1:7" ht="33.75" customHeight="1" thickTop="1">
      <c r="A25" s="313" t="s">
        <v>501</v>
      </c>
      <c r="B25" s="313"/>
      <c r="C25" s="313"/>
      <c r="D25" s="313"/>
      <c r="E25" s="313"/>
      <c r="F25" s="313"/>
      <c r="G25" s="313"/>
    </row>
    <row r="50" spans="1:7" ht="15.75" customHeight="1">
      <c r="A50" s="311" t="s">
        <v>236</v>
      </c>
      <c r="B50" s="311"/>
      <c r="C50" s="311"/>
      <c r="D50" s="311"/>
      <c r="E50" s="311"/>
      <c r="F50" s="311"/>
      <c r="G50" s="311"/>
    </row>
    <row r="51" spans="1:7" ht="15.75" customHeight="1">
      <c r="A51" s="312" t="s">
        <v>234</v>
      </c>
      <c r="B51" s="312"/>
      <c r="C51" s="312"/>
      <c r="D51" s="312"/>
      <c r="E51" s="312"/>
      <c r="F51" s="312"/>
      <c r="G51" s="312"/>
    </row>
    <row r="52" spans="1:7" ht="15.75" customHeight="1" thickBot="1">
      <c r="A52" s="312" t="s">
        <v>422</v>
      </c>
      <c r="B52" s="312"/>
      <c r="C52" s="312"/>
      <c r="D52" s="312"/>
      <c r="E52" s="312"/>
      <c r="F52" s="312"/>
      <c r="G52" s="312"/>
    </row>
    <row r="53" spans="1:7" ht="12.75" customHeight="1" thickTop="1">
      <c r="A53" s="314" t="s">
        <v>38</v>
      </c>
      <c r="B53" s="171" t="s">
        <v>120</v>
      </c>
      <c r="C53" s="172">
        <f>+C4</f>
        <v>2009</v>
      </c>
      <c r="D53" s="319" t="str">
        <f>+D4</f>
        <v>enero - diciembre</v>
      </c>
      <c r="E53" s="319"/>
      <c r="F53" s="173" t="s">
        <v>227</v>
      </c>
      <c r="G53" s="173" t="s">
        <v>218</v>
      </c>
    </row>
    <row r="54" spans="1:7" ht="12.75" customHeight="1" thickBot="1">
      <c r="A54" s="318"/>
      <c r="B54" s="63" t="s">
        <v>45</v>
      </c>
      <c r="C54" s="175" t="s">
        <v>217</v>
      </c>
      <c r="D54" s="174">
        <f>+balanza!C6</f>
        <v>2010</v>
      </c>
      <c r="E54" s="174">
        <f>+E5</f>
        <v>2011</v>
      </c>
      <c r="F54" s="175" t="str">
        <f>+F5</f>
        <v> 2011-2010</v>
      </c>
      <c r="G54" s="175">
        <f>+G5</f>
        <v>2011</v>
      </c>
    </row>
    <row r="55" spans="3:7" ht="12" thickTop="1">
      <c r="C55" s="7"/>
      <c r="D55" s="7"/>
      <c r="E55" s="7"/>
      <c r="F55" s="7"/>
      <c r="G55" s="7"/>
    </row>
    <row r="56" spans="1:7" ht="12.75" customHeight="1">
      <c r="A56" s="6" t="s">
        <v>512</v>
      </c>
      <c r="B56" s="12" t="s">
        <v>514</v>
      </c>
      <c r="C56" s="7">
        <v>437185</v>
      </c>
      <c r="D56" s="7">
        <v>675536</v>
      </c>
      <c r="E56" s="7">
        <v>753095</v>
      </c>
      <c r="F56" s="5">
        <f>+(E56-D56)/D56</f>
        <v>0.11481105374102935</v>
      </c>
      <c r="G56" s="13">
        <f>+E56/$E$72</f>
        <v>0.1504565370313136</v>
      </c>
    </row>
    <row r="57" spans="1:7" ht="12.75" customHeight="1">
      <c r="A57" s="6" t="s">
        <v>14</v>
      </c>
      <c r="B57" s="8">
        <v>17019900</v>
      </c>
      <c r="C57" s="7">
        <v>261097</v>
      </c>
      <c r="D57" s="7">
        <v>257431</v>
      </c>
      <c r="E57" s="7">
        <v>364465</v>
      </c>
      <c r="F57" s="5">
        <f aca="true" t="shared" si="3" ref="F57:F72">+(E57-D57)/D57</f>
        <v>0.4157774316224542</v>
      </c>
      <c r="G57" s="13">
        <f aca="true" t="shared" si="4" ref="G57:G72">+E57/$E$72</f>
        <v>0.07281437503783415</v>
      </c>
    </row>
    <row r="58" spans="1:7" ht="12.75" customHeight="1">
      <c r="A58" s="6" t="s">
        <v>558</v>
      </c>
      <c r="B58" s="8">
        <v>15179000</v>
      </c>
      <c r="C58" s="7">
        <v>218469</v>
      </c>
      <c r="D58" s="7">
        <v>269643</v>
      </c>
      <c r="E58" s="7">
        <v>362159</v>
      </c>
      <c r="F58" s="5">
        <f t="shared" si="3"/>
        <v>0.3431055135864829</v>
      </c>
      <c r="G58" s="13">
        <f t="shared" si="4"/>
        <v>0.07235367250442971</v>
      </c>
    </row>
    <row r="59" spans="1:7" ht="12.75" customHeight="1">
      <c r="A59" s="6" t="s">
        <v>540</v>
      </c>
      <c r="B59" s="10">
        <v>23099090</v>
      </c>
      <c r="C59" s="7">
        <v>177090</v>
      </c>
      <c r="D59" s="7">
        <v>241272</v>
      </c>
      <c r="E59" s="7">
        <v>275686</v>
      </c>
      <c r="F59" s="5">
        <f t="shared" si="3"/>
        <v>0.14263569747007526</v>
      </c>
      <c r="G59" s="13">
        <f t="shared" si="4"/>
        <v>0.05507772707030948</v>
      </c>
    </row>
    <row r="60" spans="1:7" ht="12.75" customHeight="1">
      <c r="A60" s="6" t="s">
        <v>541</v>
      </c>
      <c r="B60" s="8">
        <v>23040000</v>
      </c>
      <c r="C60" s="7">
        <v>202308</v>
      </c>
      <c r="D60" s="7">
        <v>170216</v>
      </c>
      <c r="E60" s="7">
        <v>253906</v>
      </c>
      <c r="F60" s="5">
        <f t="shared" si="3"/>
        <v>0.49166940828124267</v>
      </c>
      <c r="G60" s="13">
        <f t="shared" si="4"/>
        <v>0.05072642560563104</v>
      </c>
    </row>
    <row r="61" spans="1:7" ht="12.75" customHeight="1">
      <c r="A61" s="6" t="s">
        <v>506</v>
      </c>
      <c r="B61" s="8">
        <v>10019000</v>
      </c>
      <c r="C61" s="7">
        <v>160743</v>
      </c>
      <c r="D61" s="7">
        <v>152152</v>
      </c>
      <c r="E61" s="7">
        <v>214829</v>
      </c>
      <c r="F61" s="5">
        <f t="shared" si="3"/>
        <v>0.41193674746306325</v>
      </c>
      <c r="G61" s="13">
        <f t="shared" si="4"/>
        <v>0.04291945557187349</v>
      </c>
    </row>
    <row r="62" spans="1:7" ht="12.75" customHeight="1">
      <c r="A62" s="6" t="s">
        <v>198</v>
      </c>
      <c r="B62" s="10">
        <v>10059000</v>
      </c>
      <c r="C62" s="7">
        <v>144346</v>
      </c>
      <c r="D62" s="7">
        <v>138588</v>
      </c>
      <c r="E62" s="7">
        <v>212640</v>
      </c>
      <c r="F62" s="5">
        <f t="shared" si="3"/>
        <v>0.5343319767945277</v>
      </c>
      <c r="G62" s="13">
        <f t="shared" si="4"/>
        <v>0.04248212779840328</v>
      </c>
    </row>
    <row r="63" spans="1:7" ht="12.75" customHeight="1">
      <c r="A63" s="6" t="s">
        <v>559</v>
      </c>
      <c r="B63" s="8">
        <v>10070000</v>
      </c>
      <c r="C63" s="7">
        <v>81893</v>
      </c>
      <c r="D63" s="7">
        <v>110989</v>
      </c>
      <c r="E63" s="7">
        <v>161300</v>
      </c>
      <c r="F63" s="5">
        <f t="shared" si="3"/>
        <v>0.4532971735937796</v>
      </c>
      <c r="G63" s="13">
        <f t="shared" si="4"/>
        <v>0.032225203225557046</v>
      </c>
    </row>
    <row r="64" spans="1:7" ht="12.75" customHeight="1">
      <c r="A64" s="6" t="s">
        <v>199</v>
      </c>
      <c r="B64" s="8">
        <v>21069090</v>
      </c>
      <c r="C64" s="7">
        <v>63640</v>
      </c>
      <c r="D64" s="7">
        <v>83168</v>
      </c>
      <c r="E64" s="7">
        <v>97817</v>
      </c>
      <c r="F64" s="5">
        <f t="shared" si="3"/>
        <v>0.17613745671412082</v>
      </c>
      <c r="G64" s="13">
        <f t="shared" si="4"/>
        <v>0.01954229822637516</v>
      </c>
    </row>
    <row r="65" spans="1:7" ht="12.75" customHeight="1">
      <c r="A65" s="6" t="s">
        <v>560</v>
      </c>
      <c r="B65" s="8" t="s">
        <v>515</v>
      </c>
      <c r="C65" s="7">
        <v>26426</v>
      </c>
      <c r="D65" s="7">
        <v>62336</v>
      </c>
      <c r="E65" s="7">
        <v>85012</v>
      </c>
      <c r="F65" s="5">
        <f t="shared" si="3"/>
        <v>0.36377053388090347</v>
      </c>
      <c r="G65" s="13">
        <f t="shared" si="4"/>
        <v>0.016984060611351864</v>
      </c>
    </row>
    <row r="66" spans="1:7" ht="12.75" customHeight="1">
      <c r="A66" s="6" t="s">
        <v>536</v>
      </c>
      <c r="B66" s="8">
        <v>11042300</v>
      </c>
      <c r="C66" s="7">
        <v>16635</v>
      </c>
      <c r="D66" s="7">
        <v>37975</v>
      </c>
      <c r="E66" s="7">
        <v>84348</v>
      </c>
      <c r="F66" s="5">
        <f t="shared" si="3"/>
        <v>1.2211454904542463</v>
      </c>
      <c r="G66" s="13">
        <f t="shared" si="4"/>
        <v>0.016851403854118322</v>
      </c>
    </row>
    <row r="67" spans="1:7" ht="12.75" customHeight="1">
      <c r="A67" s="6" t="s">
        <v>44</v>
      </c>
      <c r="B67" s="8">
        <v>12010000</v>
      </c>
      <c r="C67" s="7">
        <v>9457</v>
      </c>
      <c r="D67" s="7">
        <v>27755</v>
      </c>
      <c r="E67" s="7">
        <v>75504</v>
      </c>
      <c r="F67" s="5">
        <f t="shared" si="3"/>
        <v>1.7203747072599531</v>
      </c>
      <c r="G67" s="13">
        <f t="shared" si="4"/>
        <v>0.015084511744218593</v>
      </c>
    </row>
    <row r="68" spans="1:7" ht="12.75" customHeight="1">
      <c r="A68" s="6" t="s">
        <v>516</v>
      </c>
      <c r="B68" s="8">
        <v>22030000</v>
      </c>
      <c r="C68" s="7">
        <v>21183</v>
      </c>
      <c r="D68" s="7">
        <v>55013</v>
      </c>
      <c r="E68" s="7">
        <v>65318</v>
      </c>
      <c r="F68" s="5">
        <f t="shared" si="3"/>
        <v>0.18731936087833784</v>
      </c>
      <c r="G68" s="13">
        <f t="shared" si="4"/>
        <v>0.013049509140030596</v>
      </c>
    </row>
    <row r="69" spans="1:7" ht="12.75" customHeight="1">
      <c r="A69" s="6" t="s">
        <v>457</v>
      </c>
      <c r="B69" s="8">
        <v>23031000</v>
      </c>
      <c r="C69" s="7">
        <v>23627</v>
      </c>
      <c r="D69" s="7">
        <v>41506</v>
      </c>
      <c r="E69" s="7">
        <v>64920</v>
      </c>
      <c r="F69" s="5">
        <f t="shared" si="3"/>
        <v>0.5641112128366983</v>
      </c>
      <c r="G69" s="13">
        <f t="shared" si="4"/>
        <v>0.012969994999399648</v>
      </c>
    </row>
    <row r="70" spans="1:7" ht="12.75" customHeight="1">
      <c r="A70" s="6" t="s">
        <v>561</v>
      </c>
      <c r="B70" s="8">
        <v>22084000</v>
      </c>
      <c r="C70" s="7">
        <v>38284</v>
      </c>
      <c r="D70" s="7">
        <v>46450</v>
      </c>
      <c r="E70" s="7">
        <v>54388</v>
      </c>
      <c r="F70" s="5">
        <f t="shared" si="3"/>
        <v>0.17089343379978472</v>
      </c>
      <c r="G70" s="13">
        <f t="shared" si="4"/>
        <v>0.010865867036773691</v>
      </c>
    </row>
    <row r="71" spans="1:7" ht="12.75" customHeight="1">
      <c r="A71" s="6" t="s">
        <v>37</v>
      </c>
      <c r="B71" s="11"/>
      <c r="C71" s="7">
        <v>1079707</v>
      </c>
      <c r="D71" s="7">
        <v>1515894</v>
      </c>
      <c r="E71" s="7">
        <v>1880011</v>
      </c>
      <c r="F71" s="5">
        <f t="shared" si="3"/>
        <v>0.2401995126308304</v>
      </c>
      <c r="G71" s="13">
        <f t="shared" si="4"/>
        <v>0.3755966307581074</v>
      </c>
    </row>
    <row r="72" spans="1:7" ht="12.75" customHeight="1">
      <c r="A72" s="11" t="s">
        <v>35</v>
      </c>
      <c r="B72" s="11"/>
      <c r="C72" s="7">
        <f>+balanza!B13</f>
        <v>2962090</v>
      </c>
      <c r="D72" s="7">
        <f>+balanza!C13</f>
        <v>3885924</v>
      </c>
      <c r="E72" s="7">
        <f>+balanza!D13</f>
        <v>5005399</v>
      </c>
      <c r="F72" s="5">
        <f t="shared" si="3"/>
        <v>0.28808463572627774</v>
      </c>
      <c r="G72" s="13">
        <f t="shared" si="4"/>
        <v>1</v>
      </c>
    </row>
    <row r="73" spans="1:7" ht="12" thickBot="1">
      <c r="A73" s="176"/>
      <c r="B73" s="176"/>
      <c r="C73" s="177"/>
      <c r="D73" s="177"/>
      <c r="E73" s="177"/>
      <c r="F73" s="176"/>
      <c r="G73" s="176"/>
    </row>
    <row r="74" spans="1:7" ht="12.75" customHeight="1" thickTop="1">
      <c r="A74" s="313" t="s">
        <v>502</v>
      </c>
      <c r="B74" s="313"/>
      <c r="C74" s="313"/>
      <c r="D74" s="313"/>
      <c r="E74" s="313"/>
      <c r="F74" s="313"/>
      <c r="G74" s="313"/>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G4" sqref="G4"/>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20" t="s">
        <v>437</v>
      </c>
      <c r="B1" s="320"/>
      <c r="C1" s="320"/>
      <c r="D1" s="320"/>
      <c r="E1" s="320"/>
      <c r="F1" s="320"/>
      <c r="G1" s="320"/>
      <c r="H1" s="320"/>
      <c r="I1" s="320"/>
      <c r="J1" s="320"/>
      <c r="K1" s="320"/>
      <c r="L1" s="123"/>
      <c r="M1" s="123"/>
      <c r="N1" s="123"/>
      <c r="O1" s="123"/>
    </row>
    <row r="2" spans="1:15" s="22" customFormat="1" ht="19.5" customHeight="1">
      <c r="A2" s="321" t="s">
        <v>447</v>
      </c>
      <c r="B2" s="321"/>
      <c r="C2" s="321"/>
      <c r="D2" s="321"/>
      <c r="E2" s="321"/>
      <c r="F2" s="321"/>
      <c r="G2" s="321"/>
      <c r="H2" s="321"/>
      <c r="I2" s="321"/>
      <c r="J2" s="321"/>
      <c r="K2" s="321"/>
      <c r="L2" s="125"/>
      <c r="M2" s="125"/>
      <c r="N2" s="125"/>
      <c r="O2" s="125"/>
    </row>
    <row r="3" spans="1:15" s="29" customFormat="1" ht="11.25">
      <c r="A3" s="26"/>
      <c r="B3" s="322" t="s">
        <v>449</v>
      </c>
      <c r="C3" s="322"/>
      <c r="D3" s="322"/>
      <c r="E3" s="322"/>
      <c r="F3" s="204"/>
      <c r="G3" s="322" t="s">
        <v>448</v>
      </c>
      <c r="H3" s="322"/>
      <c r="I3" s="322"/>
      <c r="J3" s="322"/>
      <c r="K3" s="322"/>
      <c r="L3" s="142"/>
      <c r="M3" s="142"/>
      <c r="N3" s="142"/>
      <c r="O3" s="142"/>
    </row>
    <row r="4" spans="1:15" s="29" customFormat="1" ht="11.25">
      <c r="A4" s="26" t="s">
        <v>455</v>
      </c>
      <c r="B4" s="205">
        <v>2009</v>
      </c>
      <c r="C4" s="323" t="str">
        <f>+balanza!C5</f>
        <v>enero - diciembre</v>
      </c>
      <c r="D4" s="323"/>
      <c r="E4" s="323"/>
      <c r="F4" s="204"/>
      <c r="G4" s="205">
        <f>+B4</f>
        <v>2009</v>
      </c>
      <c r="H4" s="323" t="str">
        <f>+C4</f>
        <v>enero - diciembre</v>
      </c>
      <c r="I4" s="323"/>
      <c r="J4" s="323"/>
      <c r="K4" s="323"/>
      <c r="L4" s="142"/>
      <c r="M4" s="142"/>
      <c r="N4" s="142"/>
      <c r="O4" s="142"/>
    </row>
    <row r="5" spans="1:11" s="29" customFormat="1" ht="11.25">
      <c r="A5" s="207"/>
      <c r="B5" s="207"/>
      <c r="C5" s="208">
        <v>2010</v>
      </c>
      <c r="D5" s="208">
        <v>2011</v>
      </c>
      <c r="E5" s="209" t="s">
        <v>471</v>
      </c>
      <c r="F5" s="210"/>
      <c r="G5" s="207"/>
      <c r="H5" s="208">
        <f>+C5</f>
        <v>2010</v>
      </c>
      <c r="I5" s="208">
        <f>+D5</f>
        <v>2011</v>
      </c>
      <c r="J5" s="209" t="str">
        <f>+productos!K5</f>
        <v>Var % 11/10</v>
      </c>
      <c r="K5" s="209" t="s">
        <v>472</v>
      </c>
    </row>
    <row r="7" spans="1:10" ht="12.75">
      <c r="A7" s="26" t="s">
        <v>436</v>
      </c>
      <c r="B7" s="212"/>
      <c r="C7" s="212"/>
      <c r="D7" s="212"/>
      <c r="E7" s="213"/>
      <c r="F7" s="3"/>
      <c r="G7" s="212">
        <f>+balanza!B8</f>
        <v>10813744</v>
      </c>
      <c r="H7" s="212">
        <f>+balanza!C8</f>
        <v>12315251</v>
      </c>
      <c r="I7" s="212">
        <f>+balanza!D8</f>
        <v>14170829</v>
      </c>
      <c r="J7" s="214">
        <f>+I7/H7-1</f>
        <v>0.15067317750973985</v>
      </c>
    </row>
    <row r="9" spans="1:11" s="186" customFormat="1" ht="11.25">
      <c r="A9" s="17" t="s">
        <v>484</v>
      </c>
      <c r="B9" s="198">
        <f>+productos!C11</f>
        <v>2410149.5419999994</v>
      </c>
      <c r="C9" s="198">
        <f>+productos!D11</f>
        <v>2468208.853</v>
      </c>
      <c r="D9" s="198">
        <f>+productos!E11</f>
        <v>2620993.7310000006</v>
      </c>
      <c r="E9" s="201">
        <f>+D9/C9-1</f>
        <v>0.06190111416799149</v>
      </c>
      <c r="G9" s="198">
        <f>+productos!H11</f>
        <v>2946142.9409999996</v>
      </c>
      <c r="H9" s="198">
        <f>+productos!I11</f>
        <v>3509764.0119999996</v>
      </c>
      <c r="I9" s="198">
        <f>+productos!J11</f>
        <v>3672589.0640000002</v>
      </c>
      <c r="J9" s="202">
        <f aca="true" t="shared" si="0" ref="J9:J22">+I9/H9-1</f>
        <v>0.04639202278081833</v>
      </c>
      <c r="K9" s="202">
        <f aca="true" t="shared" si="1" ref="K9:K22">+I9/$I$7</f>
        <v>0.2591654351343877</v>
      </c>
    </row>
    <row r="10" spans="1:17" s="186" customFormat="1" ht="11.25">
      <c r="A10" s="18" t="s">
        <v>95</v>
      </c>
      <c r="B10" s="198">
        <f>+productos!C314</f>
        <v>4307485.916</v>
      </c>
      <c r="C10" s="157">
        <f>+productos!D314</f>
        <v>3353100.6780000003</v>
      </c>
      <c r="D10" s="157">
        <f>+productos!E314</f>
        <v>4024910.244</v>
      </c>
      <c r="E10" s="201">
        <f>+D10/C10-1</f>
        <v>0.2003547255254825</v>
      </c>
      <c r="F10" s="157"/>
      <c r="G10" s="157">
        <f>+productos!H314</f>
        <v>2012559.415</v>
      </c>
      <c r="H10" s="157">
        <f>+productos!I314</f>
        <v>2384364.687</v>
      </c>
      <c r="I10" s="157">
        <f>+productos!J314</f>
        <v>2860439.667</v>
      </c>
      <c r="J10" s="202">
        <f t="shared" si="0"/>
        <v>0.19966533751973814</v>
      </c>
      <c r="K10" s="202">
        <f t="shared" si="1"/>
        <v>0.2018540811550263</v>
      </c>
      <c r="L10" s="23"/>
      <c r="M10" s="23"/>
      <c r="N10" s="23"/>
      <c r="O10" s="22"/>
      <c r="P10" s="22"/>
      <c r="Q10" s="23"/>
    </row>
    <row r="11" spans="1:11" s="186" customFormat="1" ht="11.25">
      <c r="A11" s="186" t="s">
        <v>450</v>
      </c>
      <c r="B11" s="198">
        <f>+productos!C229</f>
        <v>702534.876</v>
      </c>
      <c r="C11" s="198">
        <f>+productos!D229</f>
        <v>736533.8389999999</v>
      </c>
      <c r="D11" s="198">
        <f>+productos!E229</f>
        <v>672409.2230000001</v>
      </c>
      <c r="E11" s="201">
        <f>+D11/C11-1</f>
        <v>-0.08706268823583518</v>
      </c>
      <c r="G11" s="198">
        <f>+productos!H229</f>
        <v>1401167.4649999999</v>
      </c>
      <c r="H11" s="198">
        <f>+productos!I229</f>
        <v>1562926.7489999996</v>
      </c>
      <c r="I11" s="198">
        <f>+productos!J229</f>
        <v>1721129.694</v>
      </c>
      <c r="J11" s="202">
        <f t="shared" si="0"/>
        <v>0.10122223904685401</v>
      </c>
      <c r="K11" s="202">
        <f t="shared" si="1"/>
        <v>0.12145582266217451</v>
      </c>
    </row>
    <row r="12" spans="1:11" s="186" customFormat="1" ht="11.25">
      <c r="A12" s="17" t="s">
        <v>429</v>
      </c>
      <c r="B12" s="198">
        <f>+productos!C52</f>
        <v>502101.40100000007</v>
      </c>
      <c r="C12" s="198">
        <f>+productos!D52</f>
        <v>535389.2019999999</v>
      </c>
      <c r="D12" s="198">
        <f>+productos!E52</f>
        <v>606014.619</v>
      </c>
      <c r="E12" s="201">
        <f>+D12/C12-1</f>
        <v>0.1319141602710172</v>
      </c>
      <c r="G12" s="198">
        <f>+productos!H52</f>
        <v>833595.3460000001</v>
      </c>
      <c r="H12" s="198">
        <f>+productos!I52</f>
        <v>909856.545</v>
      </c>
      <c r="I12" s="198">
        <f>+productos!J52</f>
        <v>1181650.267</v>
      </c>
      <c r="J12" s="202">
        <f t="shared" si="0"/>
        <v>0.2987215110927184</v>
      </c>
      <c r="K12" s="202">
        <f t="shared" si="1"/>
        <v>0.08338610726302603</v>
      </c>
    </row>
    <row r="13" spans="1:11" s="186" customFormat="1" ht="11.25">
      <c r="A13" s="186" t="s">
        <v>458</v>
      </c>
      <c r="B13" s="227" t="s">
        <v>163</v>
      </c>
      <c r="C13" s="227" t="s">
        <v>163</v>
      </c>
      <c r="D13" s="227" t="s">
        <v>163</v>
      </c>
      <c r="E13" s="227" t="s">
        <v>163</v>
      </c>
      <c r="G13" s="198">
        <f>+productos!H326</f>
        <v>799994.338</v>
      </c>
      <c r="H13" s="198">
        <f>+productos!I326</f>
        <v>925575.282</v>
      </c>
      <c r="I13" s="198">
        <f>+productos!J326</f>
        <v>1078379.03</v>
      </c>
      <c r="J13" s="202">
        <f t="shared" si="0"/>
        <v>0.16509056688486634</v>
      </c>
      <c r="K13" s="202">
        <f t="shared" si="1"/>
        <v>0.07609851406717279</v>
      </c>
    </row>
    <row r="14" spans="1:11" s="186" customFormat="1" ht="11.25">
      <c r="A14" s="186" t="s">
        <v>85</v>
      </c>
      <c r="B14" s="198">
        <f>+productos!C282</f>
        <v>241947.644</v>
      </c>
      <c r="C14" s="198">
        <f>+productos!D282</f>
        <v>217175.261</v>
      </c>
      <c r="D14" s="198">
        <f>+productos!E282</f>
        <v>234095.94099999996</v>
      </c>
      <c r="E14" s="201">
        <f>+D14/C14-1</f>
        <v>0.07791255745284897</v>
      </c>
      <c r="G14" s="198">
        <f>+productos!H282</f>
        <v>614378.3859999999</v>
      </c>
      <c r="H14" s="198">
        <f>+productos!I282</f>
        <v>623452.831</v>
      </c>
      <c r="I14" s="198">
        <f>+productos!J282</f>
        <v>759164.8859999999</v>
      </c>
      <c r="J14" s="202">
        <f t="shared" si="0"/>
        <v>0.2176781438017079</v>
      </c>
      <c r="K14" s="202">
        <f t="shared" si="1"/>
        <v>0.053572369407604875</v>
      </c>
    </row>
    <row r="15" spans="1:11" s="186" customFormat="1" ht="11.25">
      <c r="A15" s="186" t="s">
        <v>459</v>
      </c>
      <c r="B15" s="227" t="s">
        <v>163</v>
      </c>
      <c r="C15" s="227" t="s">
        <v>163</v>
      </c>
      <c r="D15" s="227" t="s">
        <v>163</v>
      </c>
      <c r="E15" s="228" t="s">
        <v>163</v>
      </c>
      <c r="G15" s="198">
        <f>+productos!H321</f>
        <v>430708.354</v>
      </c>
      <c r="H15" s="198">
        <f>+productos!I321</f>
        <v>547357.4809999999</v>
      </c>
      <c r="I15" s="198">
        <f>+productos!J321</f>
        <v>678500.798</v>
      </c>
      <c r="J15" s="202">
        <f t="shared" si="0"/>
        <v>0.23959354088009643</v>
      </c>
      <c r="K15" s="202">
        <f t="shared" si="1"/>
        <v>0.0478801062379625</v>
      </c>
    </row>
    <row r="16" spans="1:11" s="186" customFormat="1" ht="11.25">
      <c r="A16" s="186" t="s">
        <v>432</v>
      </c>
      <c r="B16" s="198">
        <f>+productos!C106</f>
        <v>104989.65</v>
      </c>
      <c r="C16" s="198">
        <f>+productos!D106</f>
        <v>82803.77199999998</v>
      </c>
      <c r="D16" s="198">
        <f>+productos!E106</f>
        <v>76524.99699999999</v>
      </c>
      <c r="E16" s="201">
        <f aca="true" t="shared" si="2" ref="E16:E22">+D16/C16-1</f>
        <v>-0.07582716159355629</v>
      </c>
      <c r="G16" s="198">
        <f>+productos!H106</f>
        <v>381165.5690000001</v>
      </c>
      <c r="H16" s="198">
        <f>+productos!I106</f>
        <v>359179.54699999996</v>
      </c>
      <c r="I16" s="198">
        <f>+productos!J106</f>
        <v>421578.06899999996</v>
      </c>
      <c r="J16" s="202">
        <f t="shared" si="0"/>
        <v>0.1737251536764146</v>
      </c>
      <c r="K16" s="202">
        <f t="shared" si="1"/>
        <v>0.02974971111428978</v>
      </c>
    </row>
    <row r="17" spans="1:11" s="186" customFormat="1" ht="11.25">
      <c r="A17" s="186" t="s">
        <v>93</v>
      </c>
      <c r="B17" s="198">
        <f>+productos!C304</f>
        <v>3645266.542</v>
      </c>
      <c r="C17" s="198">
        <f>+productos!D304</f>
        <v>4614908.461</v>
      </c>
      <c r="D17" s="198">
        <f>+productos!E304</f>
        <v>5121905.211</v>
      </c>
      <c r="E17" s="201">
        <f t="shared" si="2"/>
        <v>0.10986062980112488</v>
      </c>
      <c r="G17" s="198">
        <f>+productos!H304</f>
        <v>273744.614</v>
      </c>
      <c r="H17" s="198">
        <f>+productos!I304</f>
        <v>334827.977</v>
      </c>
      <c r="I17" s="198">
        <f>+productos!J304</f>
        <v>407367.637</v>
      </c>
      <c r="J17" s="202">
        <f t="shared" si="0"/>
        <v>0.2166475473463796</v>
      </c>
      <c r="K17" s="202">
        <f t="shared" si="1"/>
        <v>0.028746916429518696</v>
      </c>
    </row>
    <row r="18" spans="1:11" s="186" customFormat="1" ht="11.25">
      <c r="A18" s="186" t="s">
        <v>78</v>
      </c>
      <c r="B18" s="198">
        <f>+productos!C272</f>
        <v>65069.39400000001</v>
      </c>
      <c r="C18" s="198">
        <f>+productos!D272</f>
        <v>67174.948</v>
      </c>
      <c r="D18" s="198">
        <f>+productos!E272</f>
        <v>72949.154</v>
      </c>
      <c r="E18" s="201">
        <f t="shared" si="2"/>
        <v>0.08595772936065371</v>
      </c>
      <c r="G18" s="198">
        <f>+productos!H272</f>
        <v>129439.959</v>
      </c>
      <c r="H18" s="198">
        <f>+productos!I272</f>
        <v>159099.609</v>
      </c>
      <c r="I18" s="198">
        <f>+productos!J272</f>
        <v>199560.172</v>
      </c>
      <c r="J18" s="202">
        <f t="shared" si="0"/>
        <v>0.25430963189859246</v>
      </c>
      <c r="K18" s="202">
        <f t="shared" si="1"/>
        <v>0.014082462783228842</v>
      </c>
    </row>
    <row r="19" spans="1:11" s="186" customFormat="1" ht="11.25">
      <c r="A19" s="186" t="s">
        <v>431</v>
      </c>
      <c r="B19" s="198">
        <f>+productos!C214</f>
        <v>108833.012</v>
      </c>
      <c r="C19" s="198">
        <f>+productos!D214</f>
        <v>132994.336</v>
      </c>
      <c r="D19" s="198">
        <f>+productos!E214</f>
        <v>134583.467</v>
      </c>
      <c r="E19" s="201">
        <f t="shared" si="2"/>
        <v>0.011948862243276182</v>
      </c>
      <c r="G19" s="198">
        <f>+productos!H214</f>
        <v>196242.87300000002</v>
      </c>
      <c r="H19" s="198">
        <f>+productos!I214</f>
        <v>187710.212</v>
      </c>
      <c r="I19" s="198">
        <f>+productos!J214</f>
        <v>191405.307</v>
      </c>
      <c r="J19" s="202">
        <f t="shared" si="0"/>
        <v>0.019685103759831568</v>
      </c>
      <c r="K19" s="202">
        <f t="shared" si="1"/>
        <v>0.013506994333217908</v>
      </c>
    </row>
    <row r="20" spans="1:11" s="186" customFormat="1" ht="11.25">
      <c r="A20" s="186" t="s">
        <v>430</v>
      </c>
      <c r="B20" s="198">
        <f>+productos!C197</f>
        <v>44480.122</v>
      </c>
      <c r="C20" s="198">
        <f>+productos!D197</f>
        <v>95069.925</v>
      </c>
      <c r="D20" s="198">
        <f>+productos!E197</f>
        <v>100439.04199999999</v>
      </c>
      <c r="E20" s="201">
        <f t="shared" si="2"/>
        <v>0.05647545214745864</v>
      </c>
      <c r="G20" s="198">
        <f>+productos!H197</f>
        <v>29248.501</v>
      </c>
      <c r="H20" s="198">
        <f>+productos!I197</f>
        <v>64407.61700000001</v>
      </c>
      <c r="I20" s="198">
        <f>+productos!J197</f>
        <v>76391.72399999999</v>
      </c>
      <c r="J20" s="202">
        <f t="shared" si="0"/>
        <v>0.18606661072400765</v>
      </c>
      <c r="K20" s="202">
        <f t="shared" si="1"/>
        <v>0.005390773115673048</v>
      </c>
    </row>
    <row r="21" spans="1:11" s="186" customFormat="1" ht="11.25">
      <c r="A21" s="186" t="s">
        <v>435</v>
      </c>
      <c r="B21" s="198">
        <f>+productos!C267</f>
        <v>9827.249</v>
      </c>
      <c r="C21" s="198">
        <f>+productos!D267</f>
        <v>8601.466</v>
      </c>
      <c r="D21" s="198">
        <f>+productos!E267</f>
        <v>7427.554</v>
      </c>
      <c r="E21" s="201">
        <f t="shared" si="2"/>
        <v>-0.13647813058843694</v>
      </c>
      <c r="G21" s="198">
        <f>+productos!H267</f>
        <v>28986.731</v>
      </c>
      <c r="H21" s="198">
        <f>+productos!I267</f>
        <v>28985.636</v>
      </c>
      <c r="I21" s="198">
        <f>+productos!J267</f>
        <v>27640.32</v>
      </c>
      <c r="J21" s="202">
        <f t="shared" si="0"/>
        <v>-0.046413195832584075</v>
      </c>
      <c r="K21" s="202">
        <f t="shared" si="1"/>
        <v>0.0019505083294703506</v>
      </c>
    </row>
    <row r="22" spans="1:17" s="22" customFormat="1" ht="11.25">
      <c r="A22" s="199" t="s">
        <v>433</v>
      </c>
      <c r="B22" s="200">
        <f>+productos!C162</f>
        <v>11430.81</v>
      </c>
      <c r="C22" s="200">
        <f>+productos!D162</f>
        <v>12206.795999999998</v>
      </c>
      <c r="D22" s="200">
        <f>+productos!E162</f>
        <v>12304.729999999998</v>
      </c>
      <c r="E22" s="203">
        <f t="shared" si="2"/>
        <v>0.008022907894913667</v>
      </c>
      <c r="F22" s="199"/>
      <c r="G22" s="200">
        <f>+productos!H162</f>
        <v>34282.556</v>
      </c>
      <c r="H22" s="200">
        <f>+productos!I162</f>
        <v>37269.713</v>
      </c>
      <c r="I22" s="200">
        <f>+productos!J162</f>
        <v>40688.55799999999</v>
      </c>
      <c r="J22" s="203">
        <f t="shared" si="0"/>
        <v>0.09173252823277678</v>
      </c>
      <c r="K22" s="203">
        <f t="shared" si="1"/>
        <v>0.0028712898871336313</v>
      </c>
      <c r="L22" s="186"/>
      <c r="M22" s="186"/>
      <c r="N22" s="186"/>
      <c r="O22" s="186"/>
      <c r="P22" s="186"/>
      <c r="Q22" s="186"/>
    </row>
    <row r="23" spans="1:17" s="22" customFormat="1" ht="11.25">
      <c r="A23" s="17" t="s">
        <v>504</v>
      </c>
      <c r="B23" s="17"/>
      <c r="C23" s="17"/>
      <c r="D23" s="17"/>
      <c r="E23" s="17"/>
      <c r="F23" s="17"/>
      <c r="G23" s="17"/>
      <c r="H23" s="17"/>
      <c r="I23" s="17"/>
      <c r="J23" s="17"/>
      <c r="K23" s="17"/>
      <c r="L23" s="23"/>
      <c r="M23" s="23"/>
      <c r="N23" s="23"/>
      <c r="Q23" s="23"/>
    </row>
    <row r="24" s="186" customFormat="1" ht="11.25">
      <c r="A24" s="186" t="s">
        <v>454</v>
      </c>
    </row>
    <row r="25" s="186" customFormat="1" ht="11.25"/>
    <row r="26" s="186" customFormat="1" ht="11.25"/>
    <row r="27" s="186" customFormat="1" ht="11.25"/>
    <row r="28" s="186" customFormat="1" ht="11.25"/>
    <row r="29" s="186" customFormat="1" ht="11.25"/>
    <row r="30" s="186" customFormat="1" ht="11.25"/>
    <row r="31" s="186" customFormat="1" ht="11.25"/>
    <row r="32" s="186" customFormat="1" ht="11.25"/>
    <row r="33" s="186" customFormat="1" ht="11.25"/>
    <row r="34" s="186" customFormat="1" ht="11.25"/>
    <row r="35" s="186" customFormat="1" ht="11.25"/>
    <row r="36" spans="9:10" s="186" customFormat="1" ht="11.25">
      <c r="I36" s="202"/>
      <c r="J36" s="202"/>
    </row>
    <row r="37" s="18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AA453"/>
  <sheetViews>
    <sheetView zoomScale="75" zoomScaleNormal="75" zoomScalePageLayoutView="0" workbookViewId="0" topLeftCell="A1">
      <selection activeCell="A1" sqref="A1:L1"/>
    </sheetView>
  </sheetViews>
  <sheetFormatPr defaultColWidth="11.421875" defaultRowHeight="12.75" outlineLevelRow="1"/>
  <cols>
    <col min="1" max="1" width="29.00390625" style="22" customWidth="1"/>
    <col min="2" max="2" width="9.8515625" style="22" bestFit="1"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20" t="s">
        <v>438</v>
      </c>
      <c r="B1" s="320"/>
      <c r="C1" s="320"/>
      <c r="D1" s="320"/>
      <c r="E1" s="320"/>
      <c r="F1" s="320"/>
      <c r="G1" s="320"/>
      <c r="H1" s="320"/>
      <c r="I1" s="320"/>
      <c r="J1" s="320"/>
      <c r="K1" s="320"/>
      <c r="L1" s="320"/>
      <c r="M1" s="29"/>
      <c r="P1" s="123"/>
      <c r="Q1" s="123"/>
      <c r="R1" s="123"/>
      <c r="S1" s="123"/>
      <c r="T1" s="123"/>
      <c r="U1" s="123"/>
    </row>
    <row r="2" spans="1:21" ht="19.5" customHeight="1">
      <c r="A2" s="321" t="s">
        <v>235</v>
      </c>
      <c r="B2" s="321"/>
      <c r="C2" s="321"/>
      <c r="D2" s="321"/>
      <c r="E2" s="321"/>
      <c r="F2" s="321"/>
      <c r="G2" s="321"/>
      <c r="H2" s="321"/>
      <c r="I2" s="321"/>
      <c r="J2" s="321"/>
      <c r="K2" s="321"/>
      <c r="L2" s="321"/>
      <c r="P2" s="125"/>
      <c r="Q2" s="125"/>
      <c r="R2" s="125"/>
      <c r="S2" s="125"/>
      <c r="T2" s="125"/>
      <c r="U2" s="125"/>
    </row>
    <row r="3" spans="1:21" s="29" customFormat="1" ht="11.25">
      <c r="A3" s="26"/>
      <c r="B3" s="26"/>
      <c r="C3" s="322" t="s">
        <v>132</v>
      </c>
      <c r="D3" s="322"/>
      <c r="E3" s="322"/>
      <c r="F3" s="322"/>
      <c r="G3" s="204"/>
      <c r="H3" s="322" t="s">
        <v>133</v>
      </c>
      <c r="I3" s="322"/>
      <c r="J3" s="322"/>
      <c r="K3" s="322"/>
      <c r="L3" s="204"/>
      <c r="M3" s="324" t="s">
        <v>276</v>
      </c>
      <c r="N3" s="324"/>
      <c r="O3" s="324"/>
      <c r="P3" s="142"/>
      <c r="Q3" s="142"/>
      <c r="R3" s="142"/>
      <c r="S3" s="142"/>
      <c r="T3" s="142"/>
      <c r="U3" s="142"/>
    </row>
    <row r="4" spans="1:21" s="29" customFormat="1" ht="11.25">
      <c r="A4" s="26" t="s">
        <v>445</v>
      </c>
      <c r="B4" s="206" t="s">
        <v>120</v>
      </c>
      <c r="C4" s="205">
        <v>2009</v>
      </c>
      <c r="D4" s="323" t="str">
        <f>+balanza!C5</f>
        <v>enero - diciembre</v>
      </c>
      <c r="E4" s="323"/>
      <c r="F4" s="323"/>
      <c r="G4" s="204"/>
      <c r="H4" s="205">
        <f>+C4</f>
        <v>2009</v>
      </c>
      <c r="I4" s="323" t="str">
        <f>+D4</f>
        <v>enero - diciembre</v>
      </c>
      <c r="J4" s="323"/>
      <c r="K4" s="323"/>
      <c r="L4" s="206" t="s">
        <v>310</v>
      </c>
      <c r="M4" s="325" t="s">
        <v>275</v>
      </c>
      <c r="N4" s="325"/>
      <c r="O4" s="325"/>
      <c r="P4" s="142"/>
      <c r="Q4" s="142"/>
      <c r="R4" s="142"/>
      <c r="S4" s="142"/>
      <c r="T4" s="142"/>
      <c r="U4" s="142"/>
    </row>
    <row r="5" spans="1:15" s="29" customFormat="1" ht="11.25">
      <c r="A5" s="207"/>
      <c r="B5" s="210" t="s">
        <v>45</v>
      </c>
      <c r="C5" s="207"/>
      <c r="D5" s="208">
        <v>2010</v>
      </c>
      <c r="E5" s="208">
        <v>2011</v>
      </c>
      <c r="F5" s="209" t="s">
        <v>471</v>
      </c>
      <c r="G5" s="210"/>
      <c r="H5" s="207"/>
      <c r="I5" s="208">
        <f>+D5</f>
        <v>2010</v>
      </c>
      <c r="J5" s="208">
        <f>+E5</f>
        <v>2011</v>
      </c>
      <c r="K5" s="209" t="str">
        <f>+F5</f>
        <v>Var % 11/10</v>
      </c>
      <c r="L5" s="210">
        <v>2011</v>
      </c>
      <c r="M5" s="211">
        <v>2010</v>
      </c>
      <c r="N5" s="211">
        <v>2011</v>
      </c>
      <c r="O5" s="210" t="s">
        <v>471</v>
      </c>
    </row>
    <row r="6" spans="1:12" ht="11.25">
      <c r="A6" s="17"/>
      <c r="B6" s="17"/>
      <c r="C6" s="17"/>
      <c r="D6" s="17"/>
      <c r="E6" s="17"/>
      <c r="F6" s="17"/>
      <c r="G6" s="17"/>
      <c r="H6" s="17"/>
      <c r="I6" s="17"/>
      <c r="J6" s="17"/>
      <c r="K6" s="17"/>
      <c r="L6" s="17"/>
    </row>
    <row r="7" spans="1:15" s="29" customFormat="1" ht="11.25">
      <c r="A7" s="26" t="s">
        <v>529</v>
      </c>
      <c r="B7" s="26"/>
      <c r="C7" s="26"/>
      <c r="D7" s="26"/>
      <c r="E7" s="26"/>
      <c r="F7" s="26"/>
      <c r="G7" s="26"/>
      <c r="H7" s="27">
        <f>+balanza!B9</f>
        <v>6203304</v>
      </c>
      <c r="I7" s="27">
        <f>+balanza!C9</f>
        <v>6983707</v>
      </c>
      <c r="J7" s="27">
        <f>+balanza!D9</f>
        <v>7752567</v>
      </c>
      <c r="K7" s="25">
        <f>+J7/I7*100-100</f>
        <v>11.009339309338145</v>
      </c>
      <c r="L7" s="26"/>
      <c r="M7" s="28"/>
      <c r="N7" s="28"/>
      <c r="O7" s="28"/>
    </row>
    <row r="8" spans="1:15" s="29" customFormat="1" ht="11.25">
      <c r="A8" s="26"/>
      <c r="B8" s="26"/>
      <c r="C8" s="26"/>
      <c r="D8" s="26"/>
      <c r="E8" s="26"/>
      <c r="F8" s="26"/>
      <c r="G8" s="26"/>
      <c r="H8" s="27"/>
      <c r="I8" s="27"/>
      <c r="J8" s="27"/>
      <c r="K8" s="25"/>
      <c r="L8" s="26"/>
      <c r="M8" s="28"/>
      <c r="N8" s="28"/>
      <c r="O8" s="28"/>
    </row>
    <row r="9" spans="1:18" s="128" customFormat="1" ht="11.25">
      <c r="A9" s="126" t="s">
        <v>530</v>
      </c>
      <c r="B9" s="126"/>
      <c r="C9" s="126">
        <f>+C11+C52</f>
        <v>2912250.9429999995</v>
      </c>
      <c r="D9" s="126">
        <f>+D11+D52</f>
        <v>3003598.055</v>
      </c>
      <c r="E9" s="126">
        <f>+E11+E52</f>
        <v>3227008.3500000006</v>
      </c>
      <c r="F9" s="127">
        <f>+E9/D9*100-100</f>
        <v>7.4380889489555955</v>
      </c>
      <c r="G9" s="126"/>
      <c r="H9" s="126">
        <f>+H11+H52</f>
        <v>3779738.2869999995</v>
      </c>
      <c r="I9" s="126">
        <f>+I11+I52</f>
        <v>4419620.557</v>
      </c>
      <c r="J9" s="126">
        <f>+J11+J52</f>
        <v>4854239.331</v>
      </c>
      <c r="K9" s="127">
        <f>+J9/I9*100-100</f>
        <v>9.833848141366587</v>
      </c>
      <c r="L9" s="127">
        <f>+J9/$J$7*100</f>
        <v>62.61460663287399</v>
      </c>
      <c r="M9" s="127"/>
      <c r="N9" s="127"/>
      <c r="O9" s="127"/>
      <c r="R9" s="28"/>
    </row>
    <row r="10" spans="1:20" ht="11.25" customHeight="1">
      <c r="A10" s="17"/>
      <c r="B10" s="17"/>
      <c r="C10" s="19"/>
      <c r="D10" s="19"/>
      <c r="E10" s="19"/>
      <c r="F10" s="20"/>
      <c r="G10" s="20"/>
      <c r="H10" s="19"/>
      <c r="I10" s="19"/>
      <c r="J10" s="19"/>
      <c r="K10" s="20"/>
      <c r="R10" s="23"/>
      <c r="T10" s="21"/>
    </row>
    <row r="11" spans="1:18" ht="11.25" customHeight="1">
      <c r="A11" s="26" t="s">
        <v>440</v>
      </c>
      <c r="B11" s="26"/>
      <c r="C11" s="27">
        <f>+C13+C29</f>
        <v>2410149.5419999994</v>
      </c>
      <c r="D11" s="27">
        <f>+D13+D29</f>
        <v>2468208.853</v>
      </c>
      <c r="E11" s="27">
        <f>+E13+E29</f>
        <v>2620993.7310000006</v>
      </c>
      <c r="F11" s="25">
        <f>+E11/D11*100-100</f>
        <v>6.190111416799155</v>
      </c>
      <c r="G11" s="25"/>
      <c r="H11" s="27">
        <f>+H13+H29</f>
        <v>2946142.9409999996</v>
      </c>
      <c r="I11" s="27">
        <f>+I13+I29</f>
        <v>3509764.0119999996</v>
      </c>
      <c r="J11" s="27">
        <f>+J13+J29</f>
        <v>3672589.0640000002</v>
      </c>
      <c r="K11" s="25">
        <f>+J11/I11*100-100</f>
        <v>4.639202278081839</v>
      </c>
      <c r="L11" s="25">
        <f>+J11/J9*100</f>
        <v>75.65735460438097</v>
      </c>
      <c r="M11" s="23">
        <f>+I11/D11</f>
        <v>1.4219882599213736</v>
      </c>
      <c r="N11" s="23">
        <f>+J11/E11</f>
        <v>1.4012200870845957</v>
      </c>
      <c r="O11" s="23">
        <f>+N11/M11*100-100</f>
        <v>-1.4605024121595989</v>
      </c>
      <c r="R11" s="28"/>
    </row>
    <row r="12" spans="1:18" ht="11.25" customHeight="1">
      <c r="A12" s="17"/>
      <c r="B12" s="17"/>
      <c r="C12" s="19"/>
      <c r="D12" s="19"/>
      <c r="E12" s="19"/>
      <c r="F12" s="20"/>
      <c r="G12" s="20"/>
      <c r="H12" s="19"/>
      <c r="I12" s="19"/>
      <c r="J12" s="19"/>
      <c r="K12" s="20"/>
      <c r="L12" s="20"/>
      <c r="R12" s="23"/>
    </row>
    <row r="13" spans="1:18" s="29" customFormat="1" ht="11.25" customHeight="1">
      <c r="A13" s="26" t="s">
        <v>293</v>
      </c>
      <c r="B13" s="26"/>
      <c r="C13" s="27">
        <f>SUM(C14:C27)</f>
        <v>2379953.3399999994</v>
      </c>
      <c r="D13" s="27">
        <f>SUM(D14:D27)</f>
        <v>2437747.669</v>
      </c>
      <c r="E13" s="27">
        <f>SUM(E14:E27)</f>
        <v>2579457.7630000007</v>
      </c>
      <c r="F13" s="25">
        <f>+E13/D13*100-100</f>
        <v>5.813156784111783</v>
      </c>
      <c r="G13" s="25"/>
      <c r="H13" s="27">
        <f>SUM(H14:H27)</f>
        <v>2815601.0139999995</v>
      </c>
      <c r="I13" s="27">
        <f>SUM(I14:I27)</f>
        <v>3301112.195</v>
      </c>
      <c r="J13" s="27">
        <f>SUM(J14:J27)</f>
        <v>3397875.589</v>
      </c>
      <c r="K13" s="25">
        <f>+J13/I13*100-100</f>
        <v>2.931236149639574</v>
      </c>
      <c r="L13" s="25">
        <f>+J13/J11*100</f>
        <v>92.51989617643756</v>
      </c>
      <c r="M13" s="28"/>
      <c r="N13" s="28"/>
      <c r="O13" s="28"/>
      <c r="R13" s="28"/>
    </row>
    <row r="14" spans="1:18" ht="11.25" customHeight="1">
      <c r="A14" s="18" t="s">
        <v>281</v>
      </c>
      <c r="B14" s="129" t="s">
        <v>135</v>
      </c>
      <c r="C14" s="19">
        <v>850405.202</v>
      </c>
      <c r="D14" s="19">
        <v>781085.135</v>
      </c>
      <c r="E14" s="19">
        <v>853541.442</v>
      </c>
      <c r="F14" s="20">
        <f aca="true" t="shared" si="0" ref="F14:F43">+E14/D14*100-100</f>
        <v>9.276364861302852</v>
      </c>
      <c r="G14" s="20"/>
      <c r="H14" s="19">
        <v>1174539.173</v>
      </c>
      <c r="I14" s="19">
        <v>1306974.416</v>
      </c>
      <c r="J14" s="19">
        <v>1309622.341</v>
      </c>
      <c r="K14" s="20">
        <f aca="true" t="shared" si="1" ref="K14:K27">+J14/I14*100-100</f>
        <v>0.202599604673523</v>
      </c>
      <c r="L14" s="20">
        <f>+J14/$J$13*100</f>
        <v>38.54238646169573</v>
      </c>
      <c r="M14" s="23">
        <f>+I14/D14</f>
        <v>1.6732803601492172</v>
      </c>
      <c r="N14" s="23">
        <f>+J14/E14</f>
        <v>1.5343394902200893</v>
      </c>
      <c r="O14" s="23">
        <f>+N14/M14*100-100</f>
        <v>-8.303502105094779</v>
      </c>
      <c r="R14" s="23"/>
    </row>
    <row r="15" spans="1:18" ht="11.25" customHeight="1">
      <c r="A15" s="18" t="s">
        <v>121</v>
      </c>
      <c r="B15" s="129" t="s">
        <v>136</v>
      </c>
      <c r="C15" s="19">
        <v>678499.468</v>
      </c>
      <c r="D15" s="19">
        <v>837149.04</v>
      </c>
      <c r="E15" s="19">
        <v>800833.582</v>
      </c>
      <c r="F15" s="20">
        <f t="shared" si="0"/>
        <v>-4.33799195421642</v>
      </c>
      <c r="G15" s="20"/>
      <c r="H15" s="19">
        <v>486588.575</v>
      </c>
      <c r="I15" s="19">
        <v>624930.927</v>
      </c>
      <c r="J15" s="19">
        <v>639233.028</v>
      </c>
      <c r="K15" s="20">
        <f t="shared" si="1"/>
        <v>2.2885890875424764</v>
      </c>
      <c r="L15" s="20">
        <f aca="true" t="shared" si="2" ref="L15:L27">+J15/$J$13*100</f>
        <v>18.812726106553164</v>
      </c>
      <c r="M15" s="23">
        <f aca="true" t="shared" si="3" ref="M15:M27">+I15/D15</f>
        <v>0.7464990069151844</v>
      </c>
      <c r="N15" s="23">
        <f aca="true" t="shared" si="4" ref="N15:N27">+J15/E15</f>
        <v>0.7982095685892453</v>
      </c>
      <c r="O15" s="23">
        <f aca="true" t="shared" si="5" ref="O15:O27">+N15/M15*100-100</f>
        <v>6.927077088521315</v>
      </c>
      <c r="R15" s="23"/>
    </row>
    <row r="16" spans="1:18" ht="11.25" customHeight="1">
      <c r="A16" s="18" t="s">
        <v>122</v>
      </c>
      <c r="B16" s="129" t="s">
        <v>137</v>
      </c>
      <c r="C16" s="19">
        <v>182770.792</v>
      </c>
      <c r="D16" s="19">
        <v>181869.98</v>
      </c>
      <c r="E16" s="19">
        <v>178565.637</v>
      </c>
      <c r="F16" s="20">
        <f t="shared" si="0"/>
        <v>-1.8168710416089766</v>
      </c>
      <c r="G16" s="20"/>
      <c r="H16" s="19">
        <v>148141.522</v>
      </c>
      <c r="I16" s="19">
        <v>149354.157</v>
      </c>
      <c r="J16" s="19">
        <v>165412.468</v>
      </c>
      <c r="K16" s="20">
        <f t="shared" si="1"/>
        <v>10.751833978079347</v>
      </c>
      <c r="L16" s="20">
        <f t="shared" si="2"/>
        <v>4.868114316353799</v>
      </c>
      <c r="M16" s="23">
        <f t="shared" si="3"/>
        <v>0.821213907869787</v>
      </c>
      <c r="N16" s="23">
        <f t="shared" si="4"/>
        <v>0.9263398645955605</v>
      </c>
      <c r="O16" s="23">
        <f t="shared" si="5"/>
        <v>12.801287912727659</v>
      </c>
      <c r="R16" s="23"/>
    </row>
    <row r="17" spans="1:18" ht="11.25" customHeight="1">
      <c r="A17" s="18" t="s">
        <v>127</v>
      </c>
      <c r="B17" s="129" t="s">
        <v>164</v>
      </c>
      <c r="C17" s="19">
        <v>166183.932</v>
      </c>
      <c r="D17" s="19">
        <v>107921.734</v>
      </c>
      <c r="E17" s="19">
        <v>102372.863</v>
      </c>
      <c r="F17" s="20">
        <f t="shared" si="0"/>
        <v>-5.141569537791156</v>
      </c>
      <c r="G17" s="20"/>
      <c r="H17" s="19">
        <v>252538.488</v>
      </c>
      <c r="I17" s="19">
        <v>173603.935</v>
      </c>
      <c r="J17" s="19">
        <v>167318.618</v>
      </c>
      <c r="K17" s="20">
        <f t="shared" si="1"/>
        <v>-3.620492242874576</v>
      </c>
      <c r="L17" s="20">
        <f t="shared" si="2"/>
        <v>4.924212603359092</v>
      </c>
      <c r="M17" s="23">
        <f t="shared" si="3"/>
        <v>1.608609578122605</v>
      </c>
      <c r="N17" s="23">
        <f t="shared" si="4"/>
        <v>1.6344040119303882</v>
      </c>
      <c r="O17" s="23">
        <f t="shared" si="5"/>
        <v>1.6035235745573289</v>
      </c>
      <c r="R17" s="23"/>
    </row>
    <row r="18" spans="1:18" ht="11.25" customHeight="1">
      <c r="A18" s="18" t="s">
        <v>123</v>
      </c>
      <c r="B18" s="129" t="s">
        <v>165</v>
      </c>
      <c r="C18" s="19">
        <v>95056.997</v>
      </c>
      <c r="D18" s="19">
        <v>74398.585</v>
      </c>
      <c r="E18" s="19">
        <v>100926.707</v>
      </c>
      <c r="F18" s="20">
        <f t="shared" si="0"/>
        <v>35.656756106315726</v>
      </c>
      <c r="G18" s="20"/>
      <c r="H18" s="19">
        <v>105241.584</v>
      </c>
      <c r="I18" s="19">
        <v>111384.491</v>
      </c>
      <c r="J18" s="19">
        <v>117161.401</v>
      </c>
      <c r="K18" s="20">
        <f t="shared" si="1"/>
        <v>5.186458139850018</v>
      </c>
      <c r="L18" s="20">
        <f t="shared" si="2"/>
        <v>3.448078010251128</v>
      </c>
      <c r="M18" s="23">
        <f t="shared" si="3"/>
        <v>1.497131847332849</v>
      </c>
      <c r="N18" s="23">
        <f t="shared" si="4"/>
        <v>1.1608562736521266</v>
      </c>
      <c r="O18" s="23">
        <f t="shared" si="5"/>
        <v>-22.461319908450264</v>
      </c>
      <c r="R18" s="23"/>
    </row>
    <row r="19" spans="1:18" ht="11.25" customHeight="1">
      <c r="A19" s="18" t="s">
        <v>282</v>
      </c>
      <c r="B19" s="129" t="s">
        <v>166</v>
      </c>
      <c r="C19" s="19">
        <v>129570.108</v>
      </c>
      <c r="D19" s="19">
        <v>116281.41</v>
      </c>
      <c r="E19" s="19">
        <v>133551.196</v>
      </c>
      <c r="F19" s="20">
        <f t="shared" si="0"/>
        <v>14.851717054342558</v>
      </c>
      <c r="G19" s="20"/>
      <c r="H19" s="19">
        <v>113897.933</v>
      </c>
      <c r="I19" s="19">
        <v>106949.118</v>
      </c>
      <c r="J19" s="19">
        <v>124431.836</v>
      </c>
      <c r="K19" s="20">
        <f t="shared" si="1"/>
        <v>16.346762205182458</v>
      </c>
      <c r="L19" s="20">
        <f t="shared" si="2"/>
        <v>3.662048027974458</v>
      </c>
      <c r="M19" s="23">
        <f t="shared" si="3"/>
        <v>0.9197439040341874</v>
      </c>
      <c r="N19" s="23">
        <f t="shared" si="4"/>
        <v>0.9317163733973599</v>
      </c>
      <c r="O19" s="23">
        <f t="shared" si="5"/>
        <v>1.301717718449538</v>
      </c>
      <c r="R19" s="23"/>
    </row>
    <row r="20" spans="1:18" ht="11.25" customHeight="1">
      <c r="A20" s="18" t="s">
        <v>359</v>
      </c>
      <c r="B20" s="129" t="s">
        <v>167</v>
      </c>
      <c r="C20" s="19">
        <v>38506.044</v>
      </c>
      <c r="D20" s="19">
        <v>55011.49</v>
      </c>
      <c r="E20" s="19">
        <v>73740.634</v>
      </c>
      <c r="F20" s="20">
        <f t="shared" si="0"/>
        <v>34.04587659777988</v>
      </c>
      <c r="G20" s="20"/>
      <c r="H20" s="19">
        <v>181669.493</v>
      </c>
      <c r="I20" s="19">
        <v>307721.892</v>
      </c>
      <c r="J20" s="19">
        <v>341594.679</v>
      </c>
      <c r="K20" s="20">
        <f t="shared" si="1"/>
        <v>11.00759740551706</v>
      </c>
      <c r="L20" s="20">
        <f t="shared" si="2"/>
        <v>10.053183821851814</v>
      </c>
      <c r="M20" s="23">
        <f t="shared" si="3"/>
        <v>5.593774900479882</v>
      </c>
      <c r="N20" s="23">
        <f t="shared" si="4"/>
        <v>4.6323805542545236</v>
      </c>
      <c r="O20" s="23">
        <f t="shared" si="5"/>
        <v>-17.186861526066792</v>
      </c>
      <c r="R20" s="23"/>
    </row>
    <row r="21" spans="1:18" ht="11.25" customHeight="1">
      <c r="A21" s="18" t="s">
        <v>283</v>
      </c>
      <c r="B21" s="129" t="s">
        <v>168</v>
      </c>
      <c r="C21" s="19">
        <v>55944.266</v>
      </c>
      <c r="D21" s="19">
        <v>55203.45</v>
      </c>
      <c r="E21" s="19">
        <v>62639.487</v>
      </c>
      <c r="F21" s="20">
        <f t="shared" si="0"/>
        <v>13.470239631762155</v>
      </c>
      <c r="G21" s="20"/>
      <c r="H21" s="19">
        <v>65064.148</v>
      </c>
      <c r="I21" s="19">
        <v>77394.058</v>
      </c>
      <c r="J21" s="19">
        <v>72857.176</v>
      </c>
      <c r="K21" s="20">
        <f t="shared" si="1"/>
        <v>-5.862054681252133</v>
      </c>
      <c r="L21" s="20">
        <f t="shared" si="2"/>
        <v>2.144197869864976</v>
      </c>
      <c r="M21" s="23">
        <f t="shared" si="3"/>
        <v>1.4019786444506641</v>
      </c>
      <c r="N21" s="23">
        <f t="shared" si="4"/>
        <v>1.1631189763734815</v>
      </c>
      <c r="O21" s="23">
        <f t="shared" si="5"/>
        <v>-17.03732571267338</v>
      </c>
      <c r="R21" s="23"/>
    </row>
    <row r="22" spans="1:18" ht="11.25" customHeight="1">
      <c r="A22" s="18" t="s">
        <v>124</v>
      </c>
      <c r="B22" s="129" t="s">
        <v>294</v>
      </c>
      <c r="C22" s="19">
        <v>40081.724</v>
      </c>
      <c r="D22" s="19">
        <v>36636.158</v>
      </c>
      <c r="E22" s="19">
        <v>37678.543</v>
      </c>
      <c r="F22" s="20">
        <f t="shared" si="0"/>
        <v>2.8452355730095746</v>
      </c>
      <c r="G22" s="20"/>
      <c r="H22" s="19">
        <v>39570.09</v>
      </c>
      <c r="I22" s="19">
        <v>49179.766</v>
      </c>
      <c r="J22" s="19">
        <v>39816.946</v>
      </c>
      <c r="K22" s="20">
        <f t="shared" si="1"/>
        <v>-19.037951502249925</v>
      </c>
      <c r="L22" s="20">
        <f t="shared" si="2"/>
        <v>1.171818830827711</v>
      </c>
      <c r="M22" s="23">
        <f t="shared" si="3"/>
        <v>1.3423832815657144</v>
      </c>
      <c r="N22" s="23">
        <f t="shared" si="4"/>
        <v>1.0567538665176095</v>
      </c>
      <c r="O22" s="23">
        <f t="shared" si="5"/>
        <v>-21.277783995861128</v>
      </c>
      <c r="R22" s="23"/>
    </row>
    <row r="23" spans="1:18" ht="11.25" customHeight="1">
      <c r="A23" s="18" t="s">
        <v>284</v>
      </c>
      <c r="B23" s="129" t="s">
        <v>171</v>
      </c>
      <c r="C23" s="19">
        <v>36962.312</v>
      </c>
      <c r="D23" s="19">
        <v>44967.804</v>
      </c>
      <c r="E23" s="19">
        <v>46628.892</v>
      </c>
      <c r="F23" s="20">
        <f t="shared" si="0"/>
        <v>3.6939495644483884</v>
      </c>
      <c r="G23" s="20"/>
      <c r="H23" s="19">
        <v>34094.138</v>
      </c>
      <c r="I23" s="19">
        <v>43651.207</v>
      </c>
      <c r="J23" s="19">
        <v>37442.617</v>
      </c>
      <c r="K23" s="20">
        <f t="shared" si="1"/>
        <v>-14.223180586965228</v>
      </c>
      <c r="L23" s="20">
        <f t="shared" si="2"/>
        <v>1.1019419640087358</v>
      </c>
      <c r="M23" s="23">
        <f t="shared" si="3"/>
        <v>0.9707213409843186</v>
      </c>
      <c r="N23" s="23">
        <f t="shared" si="4"/>
        <v>0.8029917802893536</v>
      </c>
      <c r="O23" s="23">
        <f t="shared" si="5"/>
        <v>-17.27885785686817</v>
      </c>
      <c r="R23" s="23"/>
    </row>
    <row r="24" spans="1:18" ht="11.25" customHeight="1">
      <c r="A24" s="18" t="s">
        <v>303</v>
      </c>
      <c r="B24" s="129" t="s">
        <v>172</v>
      </c>
      <c r="C24" s="19">
        <v>32861.352</v>
      </c>
      <c r="D24" s="19">
        <v>39721.663</v>
      </c>
      <c r="E24" s="19">
        <v>47673.85</v>
      </c>
      <c r="F24" s="20">
        <f t="shared" si="0"/>
        <v>20.0197735930643</v>
      </c>
      <c r="G24" s="20"/>
      <c r="H24" s="19">
        <v>39785.251</v>
      </c>
      <c r="I24" s="19">
        <v>46451.026</v>
      </c>
      <c r="J24" s="19">
        <v>57217.634</v>
      </c>
      <c r="K24" s="20">
        <f t="shared" si="1"/>
        <v>23.17840729718219</v>
      </c>
      <c r="L24" s="20">
        <f t="shared" si="2"/>
        <v>1.6839237488633074</v>
      </c>
      <c r="R24" s="23"/>
    </row>
    <row r="25" spans="1:18" ht="11.25" customHeight="1">
      <c r="A25" s="18" t="s">
        <v>125</v>
      </c>
      <c r="B25" s="129" t="s">
        <v>173</v>
      </c>
      <c r="C25" s="19">
        <v>23474.385</v>
      </c>
      <c r="D25" s="19">
        <v>44112.113</v>
      </c>
      <c r="E25" s="19">
        <v>64668.412</v>
      </c>
      <c r="F25" s="20">
        <f t="shared" si="0"/>
        <v>46.60012319065288</v>
      </c>
      <c r="G25" s="20"/>
      <c r="H25" s="19">
        <v>116918.227</v>
      </c>
      <c r="I25" s="19">
        <v>227855.093</v>
      </c>
      <c r="J25" s="19">
        <v>241667.384</v>
      </c>
      <c r="K25" s="20">
        <f t="shared" si="1"/>
        <v>6.061875035639417</v>
      </c>
      <c r="L25" s="20">
        <f t="shared" si="2"/>
        <v>7.112308195813699</v>
      </c>
      <c r="M25" s="23">
        <f t="shared" si="3"/>
        <v>5.165363377628272</v>
      </c>
      <c r="N25" s="23">
        <f t="shared" si="4"/>
        <v>3.737023633733267</v>
      </c>
      <c r="O25" s="23">
        <f t="shared" si="5"/>
        <v>-27.652260634388156</v>
      </c>
      <c r="R25" s="23"/>
    </row>
    <row r="26" spans="1:18" ht="11.25" customHeight="1">
      <c r="A26" s="18" t="s">
        <v>128</v>
      </c>
      <c r="B26" s="129" t="s">
        <v>175</v>
      </c>
      <c r="C26" s="19">
        <v>38102.046</v>
      </c>
      <c r="D26" s="19">
        <v>52732.827</v>
      </c>
      <c r="E26" s="19">
        <v>62608.666</v>
      </c>
      <c r="F26" s="20">
        <f t="shared" si="0"/>
        <v>18.72806667467306</v>
      </c>
      <c r="G26" s="20"/>
      <c r="H26" s="19">
        <v>32993.439</v>
      </c>
      <c r="I26" s="19">
        <v>50230.79</v>
      </c>
      <c r="J26" s="19">
        <v>54576.205</v>
      </c>
      <c r="K26" s="20">
        <f t="shared" si="1"/>
        <v>8.650899179566963</v>
      </c>
      <c r="L26" s="20">
        <f t="shared" si="2"/>
        <v>1.6061860880569163</v>
      </c>
      <c r="M26" s="23">
        <f t="shared" si="3"/>
        <v>0.9525525722336108</v>
      </c>
      <c r="N26" s="23">
        <f t="shared" si="4"/>
        <v>0.8717036871541074</v>
      </c>
      <c r="O26" s="23">
        <f t="shared" si="5"/>
        <v>-8.48760346002986</v>
      </c>
      <c r="R26" s="23"/>
    </row>
    <row r="27" spans="1:18" ht="11.25" customHeight="1">
      <c r="A27" s="18" t="s">
        <v>10</v>
      </c>
      <c r="B27" s="129" t="s">
        <v>163</v>
      </c>
      <c r="C27" s="19">
        <v>11534.712</v>
      </c>
      <c r="D27" s="19">
        <v>10656.28</v>
      </c>
      <c r="E27" s="19">
        <v>14027.852</v>
      </c>
      <c r="F27" s="20">
        <f t="shared" si="0"/>
        <v>31.639296264737794</v>
      </c>
      <c r="G27" s="20"/>
      <c r="H27" s="19">
        <v>24558.953</v>
      </c>
      <c r="I27" s="19">
        <v>25431.319</v>
      </c>
      <c r="J27" s="19">
        <v>29523.256</v>
      </c>
      <c r="K27" s="20">
        <f t="shared" si="1"/>
        <v>16.090148529063725</v>
      </c>
      <c r="L27" s="20">
        <f t="shared" si="2"/>
        <v>0.8688739545254728</v>
      </c>
      <c r="M27" s="23">
        <f t="shared" si="3"/>
        <v>2.3865100203823473</v>
      </c>
      <c r="N27" s="23">
        <f t="shared" si="4"/>
        <v>2.104617014778884</v>
      </c>
      <c r="O27" s="23">
        <f t="shared" si="5"/>
        <v>-11.811934716213784</v>
      </c>
      <c r="R27" s="23"/>
    </row>
    <row r="28" spans="1:18" ht="11.25" customHeight="1">
      <c r="A28" s="17"/>
      <c r="B28" s="24"/>
      <c r="C28" s="19"/>
      <c r="D28" s="19"/>
      <c r="E28" s="19"/>
      <c r="F28" s="20"/>
      <c r="G28" s="20"/>
      <c r="H28" s="19"/>
      <c r="I28" s="19"/>
      <c r="J28" s="19"/>
      <c r="K28" s="20"/>
      <c r="L28" s="20"/>
      <c r="R28" s="23"/>
    </row>
    <row r="29" spans="1:18" s="29" customFormat="1" ht="11.25" customHeight="1">
      <c r="A29" s="130" t="s">
        <v>292</v>
      </c>
      <c r="B29" s="131"/>
      <c r="C29" s="27">
        <f>SUM(C30:C43)</f>
        <v>30196.202</v>
      </c>
      <c r="D29" s="27">
        <f>SUM(D30:D43)</f>
        <v>30461.184000000005</v>
      </c>
      <c r="E29" s="27">
        <f>SUM(E30:E43)</f>
        <v>41535.968</v>
      </c>
      <c r="F29" s="25">
        <f t="shared" si="0"/>
        <v>36.35703720511978</v>
      </c>
      <c r="G29" s="25"/>
      <c r="H29" s="27">
        <f>SUM(H30:H43)</f>
        <v>130541.927</v>
      </c>
      <c r="I29" s="27">
        <f>SUM(I30:I43)</f>
        <v>208651.81699999998</v>
      </c>
      <c r="J29" s="27">
        <f>SUM(J30:J43)</f>
        <v>274713.475</v>
      </c>
      <c r="K29" s="25">
        <f>+J29/I29*100-100</f>
        <v>31.661194687798968</v>
      </c>
      <c r="L29" s="25">
        <f>+J29/$J$11*100</f>
        <v>7.480103823562438</v>
      </c>
      <c r="M29" s="28"/>
      <c r="N29" s="28"/>
      <c r="O29" s="28"/>
      <c r="R29" s="28"/>
    </row>
    <row r="30" spans="1:18" ht="11.25" customHeight="1">
      <c r="A30" s="18" t="s">
        <v>285</v>
      </c>
      <c r="B30" s="129" t="s">
        <v>298</v>
      </c>
      <c r="C30" s="19">
        <v>766.44</v>
      </c>
      <c r="D30" s="19">
        <v>443.98</v>
      </c>
      <c r="E30" s="19">
        <v>503.124</v>
      </c>
      <c r="F30" s="20">
        <f t="shared" si="0"/>
        <v>13.32132078021533</v>
      </c>
      <c r="G30" s="20"/>
      <c r="H30" s="19">
        <v>2421.749</v>
      </c>
      <c r="I30" s="19">
        <v>1867.593</v>
      </c>
      <c r="J30" s="19">
        <v>2054.736</v>
      </c>
      <c r="K30" s="20">
        <f>+J30/I30*100-100</f>
        <v>10.020545161606393</v>
      </c>
      <c r="L30" s="20">
        <f aca="true" t="shared" si="6" ref="L30:L41">+J30/$J$29*100</f>
        <v>0.7479560294594213</v>
      </c>
      <c r="R30" s="23"/>
    </row>
    <row r="31" spans="1:18" ht="11.25" customHeight="1">
      <c r="A31" s="18" t="s">
        <v>286</v>
      </c>
      <c r="B31" s="129" t="s">
        <v>169</v>
      </c>
      <c r="C31" s="19">
        <v>7680.815</v>
      </c>
      <c r="D31" s="19">
        <v>6245.301</v>
      </c>
      <c r="E31" s="19">
        <v>8799.889</v>
      </c>
      <c r="F31" s="20">
        <f t="shared" si="0"/>
        <v>40.90416138469547</v>
      </c>
      <c r="G31" s="20"/>
      <c r="H31" s="19">
        <v>34003.103</v>
      </c>
      <c r="I31" s="19">
        <v>39344.084</v>
      </c>
      <c r="J31" s="19">
        <v>54429.44</v>
      </c>
      <c r="K31" s="20">
        <f aca="true" t="shared" si="7" ref="K31:K43">+J31/I31*100-100</f>
        <v>38.34212025370829</v>
      </c>
      <c r="L31" s="20">
        <f t="shared" si="6"/>
        <v>19.81316715534249</v>
      </c>
      <c r="M31" s="23">
        <f>+I31/D31</f>
        <v>6.299789874018883</v>
      </c>
      <c r="N31" s="23">
        <f>+J31/E31</f>
        <v>6.185241654752692</v>
      </c>
      <c r="O31" s="23">
        <f>+N31/M31*100-100</f>
        <v>-1.8182863485431824</v>
      </c>
      <c r="R31" s="23"/>
    </row>
    <row r="32" spans="1:18" ht="11.25" customHeight="1">
      <c r="A32" s="18" t="s">
        <v>287</v>
      </c>
      <c r="B32" s="129" t="s">
        <v>296</v>
      </c>
      <c r="C32" s="19">
        <v>2670.979</v>
      </c>
      <c r="D32" s="19">
        <v>2203.131</v>
      </c>
      <c r="E32" s="19">
        <v>4999.89</v>
      </c>
      <c r="F32" s="20">
        <f t="shared" si="0"/>
        <v>126.94474363984716</v>
      </c>
      <c r="G32" s="20"/>
      <c r="H32" s="19">
        <v>6371.893</v>
      </c>
      <c r="I32" s="19">
        <v>6422.474</v>
      </c>
      <c r="J32" s="19">
        <v>15775.56</v>
      </c>
      <c r="K32" s="20">
        <f t="shared" si="7"/>
        <v>145.6305778738847</v>
      </c>
      <c r="L32" s="20">
        <f t="shared" si="6"/>
        <v>5.742550488286023</v>
      </c>
      <c r="M32" s="23">
        <f>+I32/D32</f>
        <v>2.9151575643935836</v>
      </c>
      <c r="N32" s="23">
        <f aca="true" t="shared" si="8" ref="N32:N41">+J32/E32</f>
        <v>3.1551814139911074</v>
      </c>
      <c r="O32" s="23">
        <f>+N32/M32*100-100</f>
        <v>8.233649272657885</v>
      </c>
      <c r="R32" s="23"/>
    </row>
    <row r="33" spans="1:25" ht="11.25" customHeight="1">
      <c r="A33" s="18" t="s">
        <v>288</v>
      </c>
      <c r="B33" s="129" t="s">
        <v>299</v>
      </c>
      <c r="C33" s="19">
        <v>44.234</v>
      </c>
      <c r="D33" s="19">
        <v>47.651</v>
      </c>
      <c r="E33" s="19">
        <v>109.31</v>
      </c>
      <c r="F33" s="20">
        <f t="shared" si="0"/>
        <v>129.3970745629682</v>
      </c>
      <c r="G33" s="20"/>
      <c r="H33" s="19">
        <v>248.718</v>
      </c>
      <c r="I33" s="19">
        <v>315.721</v>
      </c>
      <c r="J33" s="19">
        <v>834.739</v>
      </c>
      <c r="K33" s="20">
        <f t="shared" si="7"/>
        <v>164.39134552342097</v>
      </c>
      <c r="L33" s="20">
        <f t="shared" si="6"/>
        <v>0.30385804700697705</v>
      </c>
      <c r="M33" s="23">
        <f>+I33/D33</f>
        <v>6.625695158548614</v>
      </c>
      <c r="N33" s="23">
        <f t="shared" si="8"/>
        <v>7.636437654377459</v>
      </c>
      <c r="O33" s="23">
        <f>+N33/M33*100-100</f>
        <v>15.254889813709042</v>
      </c>
      <c r="R33" s="23"/>
      <c r="T33" s="21"/>
      <c r="U33" s="21"/>
      <c r="V33" s="21"/>
      <c r="W33" s="21"/>
      <c r="X33" s="21"/>
      <c r="Y33" s="21"/>
    </row>
    <row r="34" spans="1:18" ht="11.25" customHeight="1">
      <c r="A34" s="18" t="s">
        <v>289</v>
      </c>
      <c r="B34" s="129" t="s">
        <v>297</v>
      </c>
      <c r="C34" s="19">
        <v>732.811</v>
      </c>
      <c r="D34" s="19">
        <v>124.279</v>
      </c>
      <c r="E34" s="19">
        <v>422.1</v>
      </c>
      <c r="F34" s="20">
        <f t="shared" si="0"/>
        <v>239.63903797101682</v>
      </c>
      <c r="G34" s="20"/>
      <c r="H34" s="19">
        <v>664.554</v>
      </c>
      <c r="I34" s="19">
        <v>107.777</v>
      </c>
      <c r="J34" s="19">
        <v>543.72</v>
      </c>
      <c r="K34" s="20">
        <f t="shared" si="7"/>
        <v>404.48611484825153</v>
      </c>
      <c r="L34" s="20">
        <f t="shared" si="6"/>
        <v>0.19792258097277537</v>
      </c>
      <c r="N34" s="23">
        <f t="shared" si="8"/>
        <v>1.288130774697939</v>
      </c>
      <c r="R34" s="23"/>
    </row>
    <row r="35" spans="1:18" ht="11.25" customHeight="1">
      <c r="A35" s="18" t="s">
        <v>290</v>
      </c>
      <c r="B35" s="129" t="s">
        <v>300</v>
      </c>
      <c r="C35" s="19">
        <v>0.94</v>
      </c>
      <c r="D35" s="19">
        <v>1.104</v>
      </c>
      <c r="E35" s="19">
        <v>4.709</v>
      </c>
      <c r="F35" s="20">
        <f t="shared" si="0"/>
        <v>326.5398550724637</v>
      </c>
      <c r="G35" s="20"/>
      <c r="H35" s="19">
        <v>10.589</v>
      </c>
      <c r="I35" s="19">
        <v>13.984</v>
      </c>
      <c r="J35" s="19">
        <v>12.182</v>
      </c>
      <c r="K35" s="20">
        <f t="shared" si="7"/>
        <v>-12.886155606407328</v>
      </c>
      <c r="L35" s="20">
        <f t="shared" si="6"/>
        <v>0.004434438463566449</v>
      </c>
      <c r="M35" s="23">
        <f>+I35/D35</f>
        <v>12.666666666666666</v>
      </c>
      <c r="N35" s="23">
        <f t="shared" si="8"/>
        <v>2.5869611382459126</v>
      </c>
      <c r="O35" s="23">
        <f>+N35/M35*100-100</f>
        <v>-79.57662259279543</v>
      </c>
      <c r="R35" s="23"/>
    </row>
    <row r="36" spans="1:18" ht="11.25" customHeight="1">
      <c r="A36" s="18" t="s">
        <v>486</v>
      </c>
      <c r="B36" s="129" t="s">
        <v>488</v>
      </c>
      <c r="C36" s="19">
        <v>0</v>
      </c>
      <c r="D36" s="19">
        <v>0</v>
      </c>
      <c r="E36" s="19">
        <v>2.03</v>
      </c>
      <c r="F36" s="20"/>
      <c r="G36" s="20"/>
      <c r="H36" s="19">
        <v>0</v>
      </c>
      <c r="I36" s="19">
        <v>0</v>
      </c>
      <c r="J36" s="19">
        <v>1.8</v>
      </c>
      <c r="K36" s="20"/>
      <c r="L36" s="20"/>
      <c r="R36" s="23"/>
    </row>
    <row r="37" spans="1:18" ht="11.25" customHeight="1">
      <c r="A37" s="18" t="s">
        <v>451</v>
      </c>
      <c r="B37" s="129" t="s">
        <v>452</v>
      </c>
      <c r="C37" s="19">
        <v>0</v>
      </c>
      <c r="D37" s="19">
        <v>180.375</v>
      </c>
      <c r="E37" s="19">
        <v>0</v>
      </c>
      <c r="F37" s="20">
        <f t="shared" si="0"/>
        <v>-100</v>
      </c>
      <c r="G37" s="20"/>
      <c r="H37" s="19">
        <v>0</v>
      </c>
      <c r="I37" s="19">
        <v>840.336</v>
      </c>
      <c r="J37" s="19">
        <v>0</v>
      </c>
      <c r="K37" s="20">
        <f t="shared" si="7"/>
        <v>-100</v>
      </c>
      <c r="L37" s="20"/>
      <c r="R37" s="23"/>
    </row>
    <row r="38" spans="1:18" ht="11.25" customHeight="1">
      <c r="A38" s="18" t="s">
        <v>485</v>
      </c>
      <c r="B38" s="129" t="s">
        <v>487</v>
      </c>
      <c r="C38" s="19">
        <v>0</v>
      </c>
      <c r="D38" s="19">
        <v>0</v>
      </c>
      <c r="E38" s="19">
        <v>5.12</v>
      </c>
      <c r="F38" s="20"/>
      <c r="G38" s="20"/>
      <c r="H38" s="19">
        <v>0</v>
      </c>
      <c r="I38" s="19">
        <v>0</v>
      </c>
      <c r="J38" s="19">
        <v>75.896</v>
      </c>
      <c r="K38" s="20"/>
      <c r="L38" s="20"/>
      <c r="R38" s="23"/>
    </row>
    <row r="39" spans="1:18" ht="11.25" customHeight="1">
      <c r="A39" s="18" t="s">
        <v>126</v>
      </c>
      <c r="B39" s="129" t="s">
        <v>174</v>
      </c>
      <c r="C39" s="19">
        <v>11458.382</v>
      </c>
      <c r="D39" s="19">
        <v>12832.814</v>
      </c>
      <c r="E39" s="19">
        <v>17754.306</v>
      </c>
      <c r="F39" s="20">
        <f t="shared" si="0"/>
        <v>38.35084027556232</v>
      </c>
      <c r="G39" s="20"/>
      <c r="H39" s="19">
        <v>32379.36</v>
      </c>
      <c r="I39" s="19">
        <v>56875.643</v>
      </c>
      <c r="J39" s="19">
        <v>80910.212</v>
      </c>
      <c r="K39" s="20">
        <f t="shared" si="7"/>
        <v>42.25810510836777</v>
      </c>
      <c r="L39" s="20">
        <f t="shared" si="6"/>
        <v>29.452582185857466</v>
      </c>
      <c r="N39" s="23">
        <f t="shared" si="8"/>
        <v>4.5572162606637505</v>
      </c>
      <c r="R39" s="23"/>
    </row>
    <row r="40" spans="1:18" ht="11.25" customHeight="1">
      <c r="A40" s="18" t="s">
        <v>291</v>
      </c>
      <c r="B40" s="129" t="s">
        <v>170</v>
      </c>
      <c r="C40" s="19">
        <v>6790.386</v>
      </c>
      <c r="D40" s="19">
        <v>8379.023</v>
      </c>
      <c r="E40" s="19">
        <v>8931.14</v>
      </c>
      <c r="F40" s="20">
        <f t="shared" si="0"/>
        <v>6.589276577949477</v>
      </c>
      <c r="G40" s="20"/>
      <c r="H40" s="19">
        <v>52093.133</v>
      </c>
      <c r="I40" s="19">
        <v>102825.701</v>
      </c>
      <c r="J40" s="19">
        <v>120013.707</v>
      </c>
      <c r="K40" s="20">
        <f t="shared" si="7"/>
        <v>16.715671114170178</v>
      </c>
      <c r="L40" s="20">
        <f t="shared" si="6"/>
        <v>43.68686574257051</v>
      </c>
      <c r="M40" s="23">
        <f>+I40/D40</f>
        <v>12.271800781546967</v>
      </c>
      <c r="N40" s="23">
        <f t="shared" si="8"/>
        <v>13.437669435256865</v>
      </c>
      <c r="O40" s="23">
        <f>+N40/M40*100-100</f>
        <v>9.500387713782061</v>
      </c>
      <c r="R40" s="23"/>
    </row>
    <row r="41" spans="1:18" ht="11.25" customHeight="1">
      <c r="A41" s="18" t="s">
        <v>302</v>
      </c>
      <c r="B41" s="129" t="s">
        <v>295</v>
      </c>
      <c r="C41" s="19">
        <v>50.59</v>
      </c>
      <c r="D41" s="19">
        <v>3</v>
      </c>
      <c r="E41" s="19">
        <v>3.65</v>
      </c>
      <c r="F41" s="20">
        <f t="shared" si="0"/>
        <v>21.666666666666657</v>
      </c>
      <c r="G41" s="20"/>
      <c r="H41" s="19">
        <v>2347.422</v>
      </c>
      <c r="I41" s="19">
        <v>34</v>
      </c>
      <c r="J41" s="19">
        <v>49.02</v>
      </c>
      <c r="K41" s="20">
        <f t="shared" si="7"/>
        <v>44.176470588235304</v>
      </c>
      <c r="L41" s="20">
        <f t="shared" si="6"/>
        <v>0.01784404641963777</v>
      </c>
      <c r="N41" s="23">
        <f t="shared" si="8"/>
        <v>13.43013698630137</v>
      </c>
      <c r="R41" s="23"/>
    </row>
    <row r="42" spans="1:18" ht="11.25" customHeight="1">
      <c r="A42" s="18" t="s">
        <v>562</v>
      </c>
      <c r="B42" s="129" t="s">
        <v>563</v>
      </c>
      <c r="C42" s="19">
        <v>0</v>
      </c>
      <c r="D42" s="19">
        <v>0</v>
      </c>
      <c r="E42" s="19">
        <v>0.2</v>
      </c>
      <c r="F42" s="20"/>
      <c r="G42" s="20"/>
      <c r="H42" s="19">
        <v>0</v>
      </c>
      <c r="I42" s="19">
        <v>0</v>
      </c>
      <c r="J42" s="19">
        <v>5.613</v>
      </c>
      <c r="K42" s="20"/>
      <c r="L42" s="20"/>
      <c r="R42" s="23"/>
    </row>
    <row r="43" spans="1:18" ht="11.25" customHeight="1">
      <c r="A43" s="18" t="s">
        <v>416</v>
      </c>
      <c r="B43" s="129" t="s">
        <v>453</v>
      </c>
      <c r="C43" s="19">
        <v>0.625</v>
      </c>
      <c r="D43" s="19">
        <v>0.526</v>
      </c>
      <c r="E43" s="19">
        <v>0.5</v>
      </c>
      <c r="F43" s="20">
        <f t="shared" si="0"/>
        <v>-4.942965779467684</v>
      </c>
      <c r="G43" s="20"/>
      <c r="H43" s="19">
        <v>1.406</v>
      </c>
      <c r="I43" s="19">
        <v>4.504</v>
      </c>
      <c r="J43" s="19">
        <v>6.85</v>
      </c>
      <c r="K43" s="20">
        <f t="shared" si="7"/>
        <v>52.08703374777977</v>
      </c>
      <c r="L43" s="20"/>
      <c r="R43" s="23"/>
    </row>
    <row r="44" spans="1:18" ht="11.25">
      <c r="A44" s="124"/>
      <c r="B44" s="124"/>
      <c r="C44" s="132"/>
      <c r="D44" s="132"/>
      <c r="E44" s="132"/>
      <c r="F44" s="132"/>
      <c r="G44" s="132"/>
      <c r="H44" s="132"/>
      <c r="I44" s="132"/>
      <c r="J44" s="132"/>
      <c r="K44" s="132"/>
      <c r="L44" s="124"/>
      <c r="R44" s="23"/>
    </row>
    <row r="45" spans="1:18" ht="11.25">
      <c r="A45" s="17" t="s">
        <v>504</v>
      </c>
      <c r="B45" s="17"/>
      <c r="C45" s="17"/>
      <c r="D45" s="17"/>
      <c r="E45" s="17"/>
      <c r="F45" s="17"/>
      <c r="G45" s="17"/>
      <c r="H45" s="17"/>
      <c r="I45" s="17"/>
      <c r="J45" s="17"/>
      <c r="K45" s="17"/>
      <c r="L45" s="17"/>
      <c r="R45" s="23"/>
    </row>
    <row r="46" spans="1:18" ht="11.25" customHeight="1">
      <c r="A46" s="17"/>
      <c r="B46" s="17"/>
      <c r="C46" s="19"/>
      <c r="D46" s="19"/>
      <c r="E46" s="19"/>
      <c r="F46" s="20"/>
      <c r="G46" s="20"/>
      <c r="H46" s="19"/>
      <c r="I46" s="19"/>
      <c r="J46" s="19"/>
      <c r="K46" s="20"/>
      <c r="L46" s="20"/>
      <c r="R46" s="23"/>
    </row>
    <row r="47" spans="1:21" ht="19.5" customHeight="1">
      <c r="A47" s="320" t="s">
        <v>439</v>
      </c>
      <c r="B47" s="320"/>
      <c r="C47" s="320"/>
      <c r="D47" s="320"/>
      <c r="E47" s="320"/>
      <c r="F47" s="320"/>
      <c r="G47" s="320"/>
      <c r="H47" s="320"/>
      <c r="I47" s="320"/>
      <c r="J47" s="320"/>
      <c r="K47" s="320"/>
      <c r="L47" s="320"/>
      <c r="M47" s="29"/>
      <c r="P47" s="123"/>
      <c r="Q47" s="123"/>
      <c r="R47" s="123"/>
      <c r="S47" s="123"/>
      <c r="T47" s="123"/>
      <c r="U47" s="123"/>
    </row>
    <row r="48" spans="1:21" ht="19.5" customHeight="1">
      <c r="A48" s="321" t="s">
        <v>235</v>
      </c>
      <c r="B48" s="321"/>
      <c r="C48" s="321"/>
      <c r="D48" s="321"/>
      <c r="E48" s="321"/>
      <c r="F48" s="321"/>
      <c r="G48" s="321"/>
      <c r="H48" s="321"/>
      <c r="I48" s="321"/>
      <c r="J48" s="321"/>
      <c r="K48" s="321"/>
      <c r="L48" s="321"/>
      <c r="P48" s="125"/>
      <c r="Q48" s="125"/>
      <c r="R48" s="125"/>
      <c r="S48" s="125"/>
      <c r="T48" s="125"/>
      <c r="U48" s="125"/>
    </row>
    <row r="49" spans="1:21" s="29" customFormat="1" ht="11.25">
      <c r="A49" s="26"/>
      <c r="B49" s="26"/>
      <c r="C49" s="322" t="s">
        <v>132</v>
      </c>
      <c r="D49" s="322"/>
      <c r="E49" s="322"/>
      <c r="F49" s="322"/>
      <c r="G49" s="204"/>
      <c r="H49" s="322" t="s">
        <v>133</v>
      </c>
      <c r="I49" s="322"/>
      <c r="J49" s="322"/>
      <c r="K49" s="322"/>
      <c r="L49" s="204"/>
      <c r="M49" s="324" t="s">
        <v>276</v>
      </c>
      <c r="N49" s="324"/>
      <c r="O49" s="324"/>
      <c r="P49" s="142"/>
      <c r="Q49" s="142"/>
      <c r="R49" s="142"/>
      <c r="S49" s="142"/>
      <c r="T49" s="142"/>
      <c r="U49" s="142"/>
    </row>
    <row r="50" spans="1:21" s="29" customFormat="1" ht="11.25">
      <c r="A50" s="26" t="s">
        <v>445</v>
      </c>
      <c r="B50" s="206" t="s">
        <v>120</v>
      </c>
      <c r="C50" s="205">
        <f>+C4</f>
        <v>2009</v>
      </c>
      <c r="D50" s="323" t="str">
        <f>+D4</f>
        <v>enero - diciembre</v>
      </c>
      <c r="E50" s="323"/>
      <c r="F50" s="323"/>
      <c r="G50" s="204"/>
      <c r="H50" s="205">
        <f>+C50</f>
        <v>2009</v>
      </c>
      <c r="I50" s="323" t="str">
        <f>+D50</f>
        <v>enero - diciembre</v>
      </c>
      <c r="J50" s="323"/>
      <c r="K50" s="323"/>
      <c r="L50" s="206" t="s">
        <v>310</v>
      </c>
      <c r="M50" s="325" t="s">
        <v>275</v>
      </c>
      <c r="N50" s="325"/>
      <c r="O50" s="325"/>
      <c r="P50" s="142"/>
      <c r="Q50" s="142"/>
      <c r="R50" s="142"/>
      <c r="S50" s="142"/>
      <c r="T50" s="142"/>
      <c r="U50" s="142"/>
    </row>
    <row r="51" spans="1:15" s="29" customFormat="1" ht="11.25">
      <c r="A51" s="207"/>
      <c r="B51" s="210" t="s">
        <v>45</v>
      </c>
      <c r="C51" s="207"/>
      <c r="D51" s="208">
        <f>+D5</f>
        <v>2010</v>
      </c>
      <c r="E51" s="208">
        <f>+E5</f>
        <v>2011</v>
      </c>
      <c r="F51" s="209" t="str">
        <f>+F5</f>
        <v>Var % 11/10</v>
      </c>
      <c r="G51" s="210"/>
      <c r="H51" s="207"/>
      <c r="I51" s="208">
        <f>+D51</f>
        <v>2010</v>
      </c>
      <c r="J51" s="208">
        <f>+E51</f>
        <v>2011</v>
      </c>
      <c r="K51" s="209" t="str">
        <f>+F51</f>
        <v>Var % 11/10</v>
      </c>
      <c r="L51" s="210">
        <v>2008</v>
      </c>
      <c r="M51" s="211">
        <v>2007</v>
      </c>
      <c r="N51" s="211">
        <v>2008</v>
      </c>
      <c r="O51" s="210" t="s">
        <v>251</v>
      </c>
    </row>
    <row r="52" spans="1:18" ht="11.25" customHeight="1">
      <c r="A52" s="26" t="s">
        <v>441</v>
      </c>
      <c r="B52" s="26"/>
      <c r="C52" s="27">
        <f>+C54+C60+C67+C78+C85+C90+C95</f>
        <v>502101.40100000007</v>
      </c>
      <c r="D52" s="27">
        <f>+D54+D60+D67+D78+D85+D90+D95</f>
        <v>535389.2019999999</v>
      </c>
      <c r="E52" s="27">
        <f>+E54+E60+E67+E78+E85+E90+E95</f>
        <v>606014.619</v>
      </c>
      <c r="F52" s="25">
        <f>+E52/D52*100-100</f>
        <v>13.191416027101724</v>
      </c>
      <c r="G52" s="25"/>
      <c r="H52" s="27">
        <f>+H54+H60+H67+H78+H85+H90+H95</f>
        <v>833595.3460000001</v>
      </c>
      <c r="I52" s="27">
        <f>+I54+I60+I67+I78+I85+I90+I95</f>
        <v>909856.545</v>
      </c>
      <c r="J52" s="27">
        <f>+J54+J60+J67+J78+J85+J90+J95</f>
        <v>1181650.267</v>
      </c>
      <c r="K52" s="25">
        <f>+J52/I52*100-100</f>
        <v>29.87215110927184</v>
      </c>
      <c r="L52" s="25">
        <f>+J52/J9*100</f>
        <v>24.34264539561904</v>
      </c>
      <c r="M52" s="23">
        <f>+I52/D52</f>
        <v>1.6994301371808394</v>
      </c>
      <c r="N52" s="23">
        <f>+J52/E52</f>
        <v>1.9498708941211205</v>
      </c>
      <c r="O52" s="23">
        <f>+N52/M52*100-100</f>
        <v>14.736749187920935</v>
      </c>
      <c r="Q52" s="23"/>
      <c r="R52" s="28"/>
    </row>
    <row r="53" spans="1:18" ht="11.25" customHeight="1">
      <c r="A53" s="17"/>
      <c r="B53" s="17"/>
      <c r="C53" s="19"/>
      <c r="D53" s="19"/>
      <c r="E53" s="19"/>
      <c r="F53" s="20"/>
      <c r="G53" s="20"/>
      <c r="H53" s="19"/>
      <c r="I53" s="19"/>
      <c r="J53" s="19"/>
      <c r="K53" s="20"/>
      <c r="L53" s="20"/>
      <c r="R53" s="23"/>
    </row>
    <row r="54" spans="1:18" s="29" customFormat="1" ht="11.25" customHeight="1">
      <c r="A54" s="26" t="s">
        <v>12</v>
      </c>
      <c r="B54" s="26"/>
      <c r="C54" s="27">
        <f>SUM(C55:C58)</f>
        <v>107390.84599999999</v>
      </c>
      <c r="D54" s="27">
        <f>SUM(D55:D58)</f>
        <v>124728.74799999999</v>
      </c>
      <c r="E54" s="27">
        <f>SUM(E55:E58)</f>
        <v>155924.903</v>
      </c>
      <c r="F54" s="25">
        <f aca="true" t="shared" si="9" ref="F54:F95">+E54/D54*100-100</f>
        <v>25.011198701361124</v>
      </c>
      <c r="G54" s="25"/>
      <c r="H54" s="27">
        <f>SUM(H55:H58)</f>
        <v>95290.778</v>
      </c>
      <c r="I54" s="27">
        <f>SUM(I55:I58)</f>
        <v>103723.60500000001</v>
      </c>
      <c r="J54" s="27">
        <f>SUM(J55:J58)</f>
        <v>159769.175</v>
      </c>
      <c r="K54" s="25">
        <f aca="true" t="shared" si="10" ref="K54:K95">+J54/I54*100-100</f>
        <v>54.033573167843485</v>
      </c>
      <c r="L54" s="25"/>
      <c r="M54" s="28"/>
      <c r="N54" s="28"/>
      <c r="O54" s="28"/>
      <c r="R54" s="28"/>
    </row>
    <row r="55" spans="1:18" ht="11.25" customHeight="1">
      <c r="A55" s="17" t="s">
        <v>373</v>
      </c>
      <c r="B55"/>
      <c r="C55" s="19">
        <v>1997.274</v>
      </c>
      <c r="D55" s="19">
        <v>696.473</v>
      </c>
      <c r="E55" s="19">
        <v>1668.844</v>
      </c>
      <c r="F55" s="20">
        <f t="shared" si="9"/>
        <v>139.61359593264925</v>
      </c>
      <c r="G55" s="20"/>
      <c r="H55" s="19">
        <v>2196.041</v>
      </c>
      <c r="I55" s="19">
        <v>680.903</v>
      </c>
      <c r="J55" s="19">
        <v>1891.282</v>
      </c>
      <c r="K55" s="20">
        <f t="shared" si="10"/>
        <v>177.76085580471812</v>
      </c>
      <c r="L55" s="20"/>
      <c r="R55" s="23"/>
    </row>
    <row r="56" spans="1:18" ht="11.25" customHeight="1">
      <c r="A56" s="17" t="s">
        <v>374</v>
      </c>
      <c r="B56"/>
      <c r="C56" s="19">
        <v>41253.386</v>
      </c>
      <c r="D56" s="19">
        <v>41121.22</v>
      </c>
      <c r="E56" s="19">
        <v>54814.403</v>
      </c>
      <c r="F56" s="20">
        <f t="shared" si="9"/>
        <v>33.29955434201611</v>
      </c>
      <c r="G56" s="20"/>
      <c r="H56" s="19">
        <v>39142.117</v>
      </c>
      <c r="I56" s="19">
        <v>35412.819</v>
      </c>
      <c r="J56" s="19">
        <v>58800.516</v>
      </c>
      <c r="K56" s="20">
        <f t="shared" si="10"/>
        <v>66.04302526720619</v>
      </c>
      <c r="L56" s="20"/>
      <c r="R56" s="23"/>
    </row>
    <row r="57" spans="1:18" ht="11.25" customHeight="1">
      <c r="A57" s="17" t="s">
        <v>375</v>
      </c>
      <c r="B57"/>
      <c r="C57" s="19">
        <v>64130.168</v>
      </c>
      <c r="D57" s="19">
        <v>82905.014</v>
      </c>
      <c r="E57" s="19">
        <v>99441.017</v>
      </c>
      <c r="F57" s="20">
        <f t="shared" si="9"/>
        <v>19.945721256376615</v>
      </c>
      <c r="G57" s="20"/>
      <c r="H57" s="19">
        <v>53927.986</v>
      </c>
      <c r="I57" s="19">
        <v>67617.408</v>
      </c>
      <c r="J57" s="19">
        <v>99070.634</v>
      </c>
      <c r="K57" s="20">
        <f>+J57/I57*100-100</f>
        <v>46.51646215128508</v>
      </c>
      <c r="L57" s="20">
        <f>+K57/J57*100-100</f>
        <v>-99.95304717425016</v>
      </c>
      <c r="M57" s="20">
        <f>+L57/K57*100-100</f>
        <v>-314.87671794379753</v>
      </c>
      <c r="N57" s="20">
        <f>+M57/L57*100-100</f>
        <v>215.0246309098177</v>
      </c>
      <c r="O57" s="20">
        <f>+N57/M57*100-100</f>
        <v>-168.28851377579383</v>
      </c>
      <c r="R57" s="23"/>
    </row>
    <row r="58" spans="1:18" ht="11.25" customHeight="1">
      <c r="A58" s="17" t="s">
        <v>231</v>
      </c>
      <c r="B58"/>
      <c r="C58" s="19">
        <v>10.018</v>
      </c>
      <c r="D58" s="19">
        <v>6.041</v>
      </c>
      <c r="E58" s="19">
        <v>0.639</v>
      </c>
      <c r="F58" s="20">
        <f t="shared" si="9"/>
        <v>-89.42228107929151</v>
      </c>
      <c r="G58" s="20"/>
      <c r="H58" s="19">
        <v>24.634</v>
      </c>
      <c r="I58" s="19">
        <v>12.475</v>
      </c>
      <c r="J58" s="19">
        <v>6.743</v>
      </c>
      <c r="K58" s="20">
        <f t="shared" si="10"/>
        <v>-45.94789579158316</v>
      </c>
      <c r="L58" s="20"/>
      <c r="R58" s="23"/>
    </row>
    <row r="59" spans="1:18" ht="11.25" customHeight="1">
      <c r="A59" s="17"/>
      <c r="B59"/>
      <c r="C59" s="19"/>
      <c r="D59" s="19"/>
      <c r="E59" s="19"/>
      <c r="F59" s="20"/>
      <c r="G59" s="20"/>
      <c r="H59" s="19"/>
      <c r="I59" s="19"/>
      <c r="J59" s="19"/>
      <c r="K59" s="20"/>
      <c r="L59" s="20"/>
      <c r="R59" s="23"/>
    </row>
    <row r="60" spans="1:18" s="29" customFormat="1" ht="11.25" customHeight="1">
      <c r="A60" s="26" t="s">
        <v>393</v>
      </c>
      <c r="B60" s="3"/>
      <c r="C60" s="27">
        <f>SUM(C61:C65)</f>
        <v>91040.3</v>
      </c>
      <c r="D60" s="27">
        <f>SUM(D61:D65)</f>
        <v>105337.07299999999</v>
      </c>
      <c r="E60" s="27">
        <f>SUM(E61:E65)</f>
        <v>124237.049</v>
      </c>
      <c r="F60" s="25">
        <f t="shared" si="9"/>
        <v>17.94237817866842</v>
      </c>
      <c r="G60" s="25"/>
      <c r="H60" s="27">
        <f>SUM(H61:H65)</f>
        <v>215289.889</v>
      </c>
      <c r="I60" s="27">
        <f>SUM(I61:I65)</f>
        <v>227251.82</v>
      </c>
      <c r="J60" s="27">
        <f>SUM(J61:J65)</f>
        <v>318837.13800000004</v>
      </c>
      <c r="K60" s="25">
        <f t="shared" si="10"/>
        <v>40.30124731234278</v>
      </c>
      <c r="L60" s="25"/>
      <c r="M60" s="28"/>
      <c r="N60" s="28"/>
      <c r="O60" s="28"/>
      <c r="R60" s="28"/>
    </row>
    <row r="61" spans="1:18" ht="11.25" customHeight="1">
      <c r="A61" s="17" t="s">
        <v>376</v>
      </c>
      <c r="B61"/>
      <c r="C61" s="19">
        <v>35164.08</v>
      </c>
      <c r="D61" s="19">
        <v>45946.929</v>
      </c>
      <c r="E61" s="19">
        <v>49023.39</v>
      </c>
      <c r="F61" s="20">
        <f t="shared" si="9"/>
        <v>6.695683622293885</v>
      </c>
      <c r="G61" s="20"/>
      <c r="H61" s="19">
        <v>124740.728</v>
      </c>
      <c r="I61" s="19">
        <v>131707.534</v>
      </c>
      <c r="J61" s="19">
        <v>128485.626</v>
      </c>
      <c r="K61" s="20">
        <f t="shared" si="10"/>
        <v>-2.446259452401563</v>
      </c>
      <c r="L61" s="20"/>
      <c r="R61" s="23"/>
    </row>
    <row r="62" spans="1:18" ht="11.25" customHeight="1">
      <c r="A62" s="17" t="s">
        <v>377</v>
      </c>
      <c r="B62"/>
      <c r="C62" s="19">
        <v>20970.085</v>
      </c>
      <c r="D62" s="19">
        <v>21704.339</v>
      </c>
      <c r="E62" s="19">
        <v>17486.967</v>
      </c>
      <c r="F62" s="20">
        <f t="shared" si="9"/>
        <v>-19.4310087029142</v>
      </c>
      <c r="G62" s="20"/>
      <c r="H62" s="19">
        <v>28832.287</v>
      </c>
      <c r="I62" s="19">
        <v>30133.675</v>
      </c>
      <c r="J62" s="19">
        <v>32290.79</v>
      </c>
      <c r="K62" s="20">
        <f t="shared" si="10"/>
        <v>7.158486311410741</v>
      </c>
      <c r="L62" s="20"/>
      <c r="R62" s="23"/>
    </row>
    <row r="63" spans="1:18" ht="11.25" customHeight="1">
      <c r="A63" s="17" t="s">
        <v>378</v>
      </c>
      <c r="B63"/>
      <c r="C63" s="19">
        <v>12021.097</v>
      </c>
      <c r="D63" s="19">
        <v>14835.635</v>
      </c>
      <c r="E63" s="19">
        <v>14314.167</v>
      </c>
      <c r="F63" s="20">
        <f t="shared" si="9"/>
        <v>-3.5149691941059586</v>
      </c>
      <c r="G63" s="20"/>
      <c r="H63" s="19">
        <v>15548.082</v>
      </c>
      <c r="I63" s="19">
        <v>19991.523</v>
      </c>
      <c r="J63" s="19">
        <v>32135.432</v>
      </c>
      <c r="K63" s="20">
        <f t="shared" si="10"/>
        <v>60.74529189196841</v>
      </c>
      <c r="L63" s="20"/>
      <c r="R63" s="23"/>
    </row>
    <row r="64" spans="1:18" ht="11.25" customHeight="1">
      <c r="A64" s="17" t="s">
        <v>379</v>
      </c>
      <c r="B64"/>
      <c r="C64" s="19">
        <v>1326.546</v>
      </c>
      <c r="D64" s="19">
        <v>2715.962</v>
      </c>
      <c r="E64" s="19">
        <v>2274.971</v>
      </c>
      <c r="F64" s="20">
        <f t="shared" si="9"/>
        <v>-16.23700920705076</v>
      </c>
      <c r="G64" s="20"/>
      <c r="H64" s="19">
        <v>2167.601</v>
      </c>
      <c r="I64" s="19">
        <v>6048.541</v>
      </c>
      <c r="J64" s="19">
        <v>6887.581</v>
      </c>
      <c r="K64" s="20">
        <f t="shared" si="10"/>
        <v>13.871775028060497</v>
      </c>
      <c r="L64" s="20"/>
      <c r="R64" s="23"/>
    </row>
    <row r="65" spans="1:18" ht="11.25" customHeight="1">
      <c r="A65" s="17" t="s">
        <v>380</v>
      </c>
      <c r="B65"/>
      <c r="C65" s="19">
        <v>21558.492</v>
      </c>
      <c r="D65" s="19">
        <v>20134.208</v>
      </c>
      <c r="E65" s="19">
        <v>41137.554</v>
      </c>
      <c r="F65" s="20">
        <f t="shared" si="9"/>
        <v>104.31672306156767</v>
      </c>
      <c r="G65" s="20"/>
      <c r="H65" s="19">
        <v>44001.191</v>
      </c>
      <c r="I65" s="19">
        <v>39370.547</v>
      </c>
      <c r="J65" s="19">
        <v>119037.709</v>
      </c>
      <c r="K65" s="20">
        <f t="shared" si="10"/>
        <v>202.3521847435851</v>
      </c>
      <c r="L65" s="20"/>
      <c r="R65" s="23"/>
    </row>
    <row r="66" spans="1:18" ht="11.25" customHeight="1">
      <c r="A66" s="17"/>
      <c r="B66"/>
      <c r="C66" s="19"/>
      <c r="D66" s="19"/>
      <c r="E66" s="19"/>
      <c r="F66" s="20"/>
      <c r="G66" s="20"/>
      <c r="H66" s="19"/>
      <c r="I66" s="19"/>
      <c r="J66" s="19"/>
      <c r="K66" s="20"/>
      <c r="L66" s="20"/>
      <c r="R66" s="23"/>
    </row>
    <row r="67" spans="1:18" s="29" customFormat="1" ht="11.25" customHeight="1">
      <c r="A67" s="26" t="s">
        <v>141</v>
      </c>
      <c r="B67" s="3"/>
      <c r="C67" s="27">
        <f>SUM(C68:C76)</f>
        <v>77262.13200000001</v>
      </c>
      <c r="D67" s="27">
        <f>SUM(D68:D76)</f>
        <v>78850.091</v>
      </c>
      <c r="E67" s="27">
        <f>SUM(E68:E76)</f>
        <v>90131.95599999998</v>
      </c>
      <c r="F67" s="25">
        <f t="shared" si="9"/>
        <v>14.307992364904138</v>
      </c>
      <c r="G67" s="25"/>
      <c r="H67" s="27">
        <f>SUM(H68:H76)</f>
        <v>107588.41200000001</v>
      </c>
      <c r="I67" s="27">
        <f>SUM(I68:I76)</f>
        <v>110953.22699999998</v>
      </c>
      <c r="J67" s="27">
        <f>SUM(J68:J76)</f>
        <v>146709.588</v>
      </c>
      <c r="K67" s="25">
        <f t="shared" si="10"/>
        <v>32.22651739547874</v>
      </c>
      <c r="L67" s="25"/>
      <c r="M67" s="28"/>
      <c r="N67" s="28"/>
      <c r="O67" s="28"/>
      <c r="R67" s="28"/>
    </row>
    <row r="68" spans="1:18" ht="11.25" customHeight="1">
      <c r="A68" s="17" t="s">
        <v>381</v>
      </c>
      <c r="B68"/>
      <c r="C68" s="19">
        <v>2928.065</v>
      </c>
      <c r="D68" s="19">
        <v>2794.609</v>
      </c>
      <c r="E68" s="19">
        <v>1989.677</v>
      </c>
      <c r="F68" s="20">
        <f t="shared" si="9"/>
        <v>-28.803027543387998</v>
      </c>
      <c r="G68" s="20"/>
      <c r="H68" s="19">
        <v>5848.601</v>
      </c>
      <c r="I68" s="19">
        <v>5186.227</v>
      </c>
      <c r="J68" s="19">
        <v>4826.035</v>
      </c>
      <c r="K68" s="20">
        <f t="shared" si="10"/>
        <v>-6.945164567613418</v>
      </c>
      <c r="L68" s="20"/>
      <c r="R68" s="23"/>
    </row>
    <row r="69" spans="1:18" ht="11.25" customHeight="1">
      <c r="A69" s="17" t="s">
        <v>125</v>
      </c>
      <c r="B69"/>
      <c r="C69" s="19">
        <v>5074.153</v>
      </c>
      <c r="D69" s="19">
        <v>4499.683</v>
      </c>
      <c r="E69" s="19">
        <v>6133.434</v>
      </c>
      <c r="F69" s="20">
        <f t="shared" si="9"/>
        <v>36.308135484210794</v>
      </c>
      <c r="G69" s="20"/>
      <c r="H69" s="19">
        <v>11053.924</v>
      </c>
      <c r="I69" s="19">
        <v>11909.625</v>
      </c>
      <c r="J69" s="19">
        <v>17597.391</v>
      </c>
      <c r="K69" s="20">
        <f t="shared" si="10"/>
        <v>47.75772536918669</v>
      </c>
      <c r="L69" s="20"/>
      <c r="R69" s="23"/>
    </row>
    <row r="70" spans="1:18" ht="11.25" customHeight="1">
      <c r="A70" s="17" t="s">
        <v>373</v>
      </c>
      <c r="B70"/>
      <c r="C70" s="19">
        <v>201.904</v>
      </c>
      <c r="D70" s="19">
        <v>75.726</v>
      </c>
      <c r="E70" s="19">
        <v>136.721</v>
      </c>
      <c r="F70" s="20">
        <f t="shared" si="9"/>
        <v>80.5469719779204</v>
      </c>
      <c r="G70" s="20"/>
      <c r="H70" s="19">
        <v>335.081</v>
      </c>
      <c r="I70" s="19">
        <v>94.961</v>
      </c>
      <c r="J70" s="19">
        <v>182.659</v>
      </c>
      <c r="K70" s="20">
        <f t="shared" si="10"/>
        <v>92.35159697138823</v>
      </c>
      <c r="L70" s="20"/>
      <c r="R70" s="23"/>
    </row>
    <row r="71" spans="1:18" ht="11.25" customHeight="1">
      <c r="A71" s="17" t="s">
        <v>374</v>
      </c>
      <c r="B71"/>
      <c r="C71" s="19">
        <v>57660.878</v>
      </c>
      <c r="D71" s="19">
        <v>60858.489</v>
      </c>
      <c r="E71" s="19">
        <v>66961.408</v>
      </c>
      <c r="F71" s="20">
        <f t="shared" si="9"/>
        <v>10.028048839661466</v>
      </c>
      <c r="G71" s="20"/>
      <c r="H71" s="19">
        <v>67971.463</v>
      </c>
      <c r="I71" s="19">
        <v>70741.809</v>
      </c>
      <c r="J71" s="19">
        <v>87852.73</v>
      </c>
      <c r="K71" s="20">
        <f t="shared" si="10"/>
        <v>24.187847670109775</v>
      </c>
      <c r="L71" s="20"/>
      <c r="R71" s="23"/>
    </row>
    <row r="72" spans="1:18" ht="11.25" customHeight="1">
      <c r="A72" s="17" t="s">
        <v>463</v>
      </c>
      <c r="B72"/>
      <c r="C72" s="19">
        <v>2070.672</v>
      </c>
      <c r="D72" s="19">
        <v>1986.655</v>
      </c>
      <c r="E72" s="19">
        <v>4396.495</v>
      </c>
      <c r="F72" s="20">
        <f t="shared" si="9"/>
        <v>121.30138348127883</v>
      </c>
      <c r="G72" s="20"/>
      <c r="H72" s="19">
        <v>3704.534</v>
      </c>
      <c r="I72" s="19">
        <v>3966.892</v>
      </c>
      <c r="J72" s="19">
        <v>11929.566</v>
      </c>
      <c r="K72" s="20">
        <f t="shared" si="10"/>
        <v>200.72827795664716</v>
      </c>
      <c r="L72" s="20"/>
      <c r="R72" s="23"/>
    </row>
    <row r="73" spans="1:18" ht="11.25" customHeight="1">
      <c r="A73" s="17" t="s">
        <v>464</v>
      </c>
      <c r="B73"/>
      <c r="C73" s="19">
        <v>1106.441</v>
      </c>
      <c r="D73" s="19">
        <v>1188.543</v>
      </c>
      <c r="E73" s="19">
        <v>1272.618</v>
      </c>
      <c r="F73" s="20">
        <f t="shared" si="9"/>
        <v>7.0737869812030425</v>
      </c>
      <c r="G73" s="20"/>
      <c r="H73" s="19">
        <v>8164.946</v>
      </c>
      <c r="I73" s="19">
        <v>8721.556</v>
      </c>
      <c r="J73" s="19">
        <v>10129.069</v>
      </c>
      <c r="K73" s="20">
        <f t="shared" si="10"/>
        <v>16.138324399912122</v>
      </c>
      <c r="L73" s="20"/>
      <c r="R73" s="23"/>
    </row>
    <row r="74" spans="1:18" ht="11.25" customHeight="1">
      <c r="A74" s="17" t="s">
        <v>382</v>
      </c>
      <c r="B74"/>
      <c r="C74" s="19">
        <v>7844.113</v>
      </c>
      <c r="D74" s="19">
        <v>7059.839</v>
      </c>
      <c r="E74" s="19">
        <v>8791.752</v>
      </c>
      <c r="F74" s="20">
        <f t="shared" si="9"/>
        <v>24.53190504769303</v>
      </c>
      <c r="G74" s="20"/>
      <c r="H74" s="19">
        <v>9813.357</v>
      </c>
      <c r="I74" s="19">
        <v>9542.356</v>
      </c>
      <c r="J74" s="19">
        <v>13145.025</v>
      </c>
      <c r="K74" s="20">
        <f t="shared" si="10"/>
        <v>37.75450213762724</v>
      </c>
      <c r="L74" s="20"/>
      <c r="R74" s="23"/>
    </row>
    <row r="75" spans="1:18" ht="11.25" customHeight="1">
      <c r="A75" s="17" t="s">
        <v>383</v>
      </c>
      <c r="B75"/>
      <c r="C75" s="19">
        <v>203.004</v>
      </c>
      <c r="D75" s="19">
        <v>198.6</v>
      </c>
      <c r="E75" s="19">
        <v>200.493</v>
      </c>
      <c r="F75" s="20">
        <f t="shared" si="9"/>
        <v>0.9531722054380651</v>
      </c>
      <c r="G75" s="20"/>
      <c r="H75" s="19">
        <v>252.258</v>
      </c>
      <c r="I75" s="19">
        <v>227.991</v>
      </c>
      <c r="J75" s="19">
        <v>294.816</v>
      </c>
      <c r="K75" s="20">
        <f t="shared" si="10"/>
        <v>29.310367514507135</v>
      </c>
      <c r="L75" s="20"/>
      <c r="R75" s="23"/>
    </row>
    <row r="76" spans="1:18" ht="11.25" customHeight="1">
      <c r="A76" s="17" t="s">
        <v>384</v>
      </c>
      <c r="B76"/>
      <c r="C76" s="19">
        <v>172.902</v>
      </c>
      <c r="D76" s="19">
        <v>187.947</v>
      </c>
      <c r="E76" s="19">
        <v>249.358</v>
      </c>
      <c r="F76" s="20">
        <f t="shared" si="9"/>
        <v>32.674636998728374</v>
      </c>
      <c r="G76" s="20"/>
      <c r="H76" s="19">
        <v>444.248</v>
      </c>
      <c r="I76" s="19">
        <v>561.81</v>
      </c>
      <c r="J76" s="19">
        <v>752.297</v>
      </c>
      <c r="K76" s="20">
        <f t="shared" si="10"/>
        <v>33.905946850358674</v>
      </c>
      <c r="L76" s="20"/>
      <c r="R76" s="23"/>
    </row>
    <row r="77" spans="1:18" ht="11.25" customHeight="1">
      <c r="A77" s="17"/>
      <c r="B77"/>
      <c r="C77" s="19"/>
      <c r="D77" s="19"/>
      <c r="E77" s="19"/>
      <c r="F77" s="20"/>
      <c r="G77" s="20"/>
      <c r="H77" s="19"/>
      <c r="I77" s="19"/>
      <c r="J77" s="19"/>
      <c r="K77" s="20"/>
      <c r="L77" s="20"/>
      <c r="R77" s="23"/>
    </row>
    <row r="78" spans="1:18" s="29" customFormat="1" ht="11.25" customHeight="1">
      <c r="A78" s="26" t="s">
        <v>11</v>
      </c>
      <c r="B78" s="3"/>
      <c r="C78" s="27">
        <f>SUM(C79:C83)</f>
        <v>136395.844</v>
      </c>
      <c r="D78" s="27">
        <f>SUM(D79:D83)</f>
        <v>143836.073</v>
      </c>
      <c r="E78" s="27">
        <f>SUM(E79:E83)</f>
        <v>140441.317</v>
      </c>
      <c r="F78" s="25">
        <f t="shared" si="9"/>
        <v>-2.3601562036527497</v>
      </c>
      <c r="G78" s="25"/>
      <c r="H78" s="27">
        <f>SUM(H79:H83)</f>
        <v>275885.25200000004</v>
      </c>
      <c r="I78" s="27">
        <f>SUM(I79:I83)</f>
        <v>327722.655</v>
      </c>
      <c r="J78" s="27">
        <f>SUM(J79:J83)</f>
        <v>344295.87200000003</v>
      </c>
      <c r="K78" s="25">
        <f t="shared" si="10"/>
        <v>5.057086151093216</v>
      </c>
      <c r="L78" s="25"/>
      <c r="M78" s="28"/>
      <c r="N78" s="28"/>
      <c r="O78" s="28"/>
      <c r="R78" s="28"/>
    </row>
    <row r="79" spans="1:18" ht="11.25" customHeight="1">
      <c r="A79" s="17" t="s">
        <v>385</v>
      </c>
      <c r="B79"/>
      <c r="C79" s="19">
        <v>46502.12</v>
      </c>
      <c r="D79" s="19">
        <v>67172.131</v>
      </c>
      <c r="E79" s="19">
        <v>57965.964</v>
      </c>
      <c r="F79" s="20">
        <f t="shared" si="9"/>
        <v>-13.705337113690788</v>
      </c>
      <c r="G79" s="20"/>
      <c r="H79" s="19">
        <v>100059.21</v>
      </c>
      <c r="I79" s="19">
        <v>125521.649</v>
      </c>
      <c r="J79" s="19">
        <v>112327.261</v>
      </c>
      <c r="K79" s="20">
        <f t="shared" si="10"/>
        <v>-10.511643294297386</v>
      </c>
      <c r="L79" s="20"/>
      <c r="R79" s="23"/>
    </row>
    <row r="80" spans="1:18" ht="11.25" customHeight="1">
      <c r="A80" s="17" t="s">
        <v>121</v>
      </c>
      <c r="B80"/>
      <c r="C80" s="19">
        <v>5340.378</v>
      </c>
      <c r="D80" s="19">
        <v>6423.93</v>
      </c>
      <c r="E80" s="19">
        <v>5268.859</v>
      </c>
      <c r="F80" s="20">
        <f t="shared" si="9"/>
        <v>-17.980753214932292</v>
      </c>
      <c r="G80" s="20"/>
      <c r="H80" s="19">
        <v>29404.438</v>
      </c>
      <c r="I80" s="19">
        <v>32381.045</v>
      </c>
      <c r="J80" s="19">
        <v>32292.861</v>
      </c>
      <c r="K80" s="20">
        <f t="shared" si="10"/>
        <v>-0.272332162226391</v>
      </c>
      <c r="L80" s="20"/>
      <c r="R80" s="23"/>
    </row>
    <row r="81" spans="1:18" ht="11.25" customHeight="1">
      <c r="A81" s="17" t="s">
        <v>386</v>
      </c>
      <c r="B81"/>
      <c r="C81" s="19">
        <v>6003.113</v>
      </c>
      <c r="D81" s="19">
        <v>6339</v>
      </c>
      <c r="E81" s="19">
        <v>6535.043</v>
      </c>
      <c r="F81" s="20">
        <f t="shared" si="9"/>
        <v>3.0926486827575417</v>
      </c>
      <c r="G81" s="20"/>
      <c r="H81" s="19">
        <v>25439.71</v>
      </c>
      <c r="I81" s="19">
        <v>24714.183</v>
      </c>
      <c r="J81" s="19">
        <v>26929.299</v>
      </c>
      <c r="K81" s="20">
        <f t="shared" si="10"/>
        <v>8.962934360403494</v>
      </c>
      <c r="L81" s="20"/>
      <c r="R81" s="23"/>
    </row>
    <row r="82" spans="1:18" ht="11.25" customHeight="1">
      <c r="A82" s="17" t="s">
        <v>387</v>
      </c>
      <c r="B82"/>
      <c r="C82" s="19">
        <v>78276.731</v>
      </c>
      <c r="D82" s="19">
        <v>63544.597</v>
      </c>
      <c r="E82" s="19">
        <v>70164.248</v>
      </c>
      <c r="F82" s="20">
        <f t="shared" si="9"/>
        <v>10.417330996685692</v>
      </c>
      <c r="G82" s="20"/>
      <c r="H82" s="19">
        <v>118942.89</v>
      </c>
      <c r="I82" s="19">
        <v>141181.922</v>
      </c>
      <c r="J82" s="19">
        <v>166979.974</v>
      </c>
      <c r="K82" s="20">
        <f t="shared" si="10"/>
        <v>18.272914573297854</v>
      </c>
      <c r="L82" s="20"/>
      <c r="R82" s="23"/>
    </row>
    <row r="83" spans="1:18" ht="11.25" customHeight="1">
      <c r="A83" s="17" t="s">
        <v>388</v>
      </c>
      <c r="B83"/>
      <c r="C83" s="19">
        <v>273.502</v>
      </c>
      <c r="D83" s="19">
        <v>356.415</v>
      </c>
      <c r="E83" s="19">
        <v>507.203</v>
      </c>
      <c r="F83" s="20">
        <f t="shared" si="9"/>
        <v>42.30686138349955</v>
      </c>
      <c r="G83" s="20"/>
      <c r="H83" s="19">
        <v>2039.004</v>
      </c>
      <c r="I83" s="19">
        <v>3923.856</v>
      </c>
      <c r="J83" s="19">
        <v>5766.477</v>
      </c>
      <c r="K83" s="20">
        <f t="shared" si="10"/>
        <v>46.95944499492336</v>
      </c>
      <c r="L83" s="20"/>
      <c r="R83" s="23"/>
    </row>
    <row r="84" spans="1:18" ht="11.25" customHeight="1">
      <c r="A84" s="17"/>
      <c r="B84"/>
      <c r="C84" s="19"/>
      <c r="D84" s="19"/>
      <c r="E84" s="19"/>
      <c r="F84" s="20"/>
      <c r="G84" s="20"/>
      <c r="H84" s="19"/>
      <c r="I84" s="19"/>
      <c r="J84" s="19"/>
      <c r="K84" s="20"/>
      <c r="L84" s="20"/>
      <c r="R84" s="23"/>
    </row>
    <row r="85" spans="1:18" s="29" customFormat="1" ht="11.25" customHeight="1">
      <c r="A85" s="26" t="s">
        <v>498</v>
      </c>
      <c r="B85" s="3"/>
      <c r="C85" s="27">
        <f>SUM(C86:C88)</f>
        <v>2283.5</v>
      </c>
      <c r="D85" s="27">
        <f>SUM(D86:D88)</f>
        <v>3357.284</v>
      </c>
      <c r="E85" s="27">
        <f>SUM(E86:E88)</f>
        <v>6940.48</v>
      </c>
      <c r="F85" s="25">
        <f t="shared" si="9"/>
        <v>106.72901071223046</v>
      </c>
      <c r="G85" s="25"/>
      <c r="H85" s="27">
        <f>SUM(H86:H88)</f>
        <v>15943.158</v>
      </c>
      <c r="I85" s="27">
        <f>SUM(I86:I88)</f>
        <v>17231.612</v>
      </c>
      <c r="J85" s="27">
        <f>SUM(J86:J88)</f>
        <v>28772.819</v>
      </c>
      <c r="K85" s="25">
        <f t="shared" si="10"/>
        <v>66.97694330629079</v>
      </c>
      <c r="L85" s="25"/>
      <c r="M85" s="28"/>
      <c r="N85" s="28"/>
      <c r="O85" s="28"/>
      <c r="R85" s="28"/>
    </row>
    <row r="86" spans="1:18" ht="11.25" customHeight="1">
      <c r="A86" s="17" t="s">
        <v>389</v>
      </c>
      <c r="B86"/>
      <c r="C86" s="19">
        <v>1933.646</v>
      </c>
      <c r="D86" s="19">
        <v>3022.389</v>
      </c>
      <c r="E86" s="19">
        <v>6649.985</v>
      </c>
      <c r="F86" s="20">
        <f t="shared" si="9"/>
        <v>120.02412660977785</v>
      </c>
      <c r="G86" s="20"/>
      <c r="H86" s="19">
        <v>12543.028</v>
      </c>
      <c r="I86" s="19">
        <v>12173.004</v>
      </c>
      <c r="J86" s="19">
        <v>24119.402</v>
      </c>
      <c r="K86" s="20">
        <f t="shared" si="10"/>
        <v>98.13845456717172</v>
      </c>
      <c r="L86" s="20"/>
      <c r="R86" s="23"/>
    </row>
    <row r="87" spans="1:18" ht="11.25" customHeight="1">
      <c r="A87" s="17" t="s">
        <v>390</v>
      </c>
      <c r="B87"/>
      <c r="C87" s="19">
        <v>199.898</v>
      </c>
      <c r="D87" s="19">
        <v>321.579</v>
      </c>
      <c r="E87" s="19">
        <v>267.818</v>
      </c>
      <c r="F87" s="20">
        <f t="shared" si="9"/>
        <v>-16.71782050444837</v>
      </c>
      <c r="G87" s="20"/>
      <c r="H87" s="19">
        <v>3028.391</v>
      </c>
      <c r="I87" s="19">
        <v>4988.14</v>
      </c>
      <c r="J87" s="19">
        <v>4485.418</v>
      </c>
      <c r="K87" s="20">
        <f t="shared" si="10"/>
        <v>-10.078345836323777</v>
      </c>
      <c r="L87" s="20"/>
      <c r="R87" s="23"/>
    </row>
    <row r="88" spans="1:18" ht="11.25" customHeight="1">
      <c r="A88" s="17" t="s">
        <v>10</v>
      </c>
      <c r="B88"/>
      <c r="C88" s="19">
        <v>149.956</v>
      </c>
      <c r="D88" s="19">
        <v>13.316</v>
      </c>
      <c r="E88" s="19">
        <v>22.677</v>
      </c>
      <c r="F88" s="20">
        <f t="shared" si="9"/>
        <v>70.29888855512166</v>
      </c>
      <c r="G88" s="20"/>
      <c r="H88" s="19">
        <v>371.739</v>
      </c>
      <c r="I88" s="19">
        <v>70.468</v>
      </c>
      <c r="J88" s="19">
        <v>167.999</v>
      </c>
      <c r="K88" s="20">
        <f t="shared" si="10"/>
        <v>138.40466594766417</v>
      </c>
      <c r="L88" s="20"/>
      <c r="R88" s="23"/>
    </row>
    <row r="89" spans="1:18" ht="11.25" customHeight="1">
      <c r="A89" s="17"/>
      <c r="B89"/>
      <c r="C89" s="19"/>
      <c r="D89" s="19"/>
      <c r="E89" s="19"/>
      <c r="F89" s="20"/>
      <c r="G89" s="20"/>
      <c r="H89" s="19"/>
      <c r="I89" s="19"/>
      <c r="J89" s="19"/>
      <c r="K89" s="20"/>
      <c r="L89" s="20"/>
      <c r="R89" s="23"/>
    </row>
    <row r="90" spans="1:18" s="29" customFormat="1" ht="11.25" customHeight="1">
      <c r="A90" s="26" t="s">
        <v>13</v>
      </c>
      <c r="B90" s="3"/>
      <c r="C90" s="27">
        <f>SUM(C91:C93)</f>
        <v>80854.77100000001</v>
      </c>
      <c r="D90" s="27">
        <f>SUM(D91:D93)</f>
        <v>74803.16399999999</v>
      </c>
      <c r="E90" s="27">
        <f>SUM(E91:E93)</f>
        <v>83669.428</v>
      </c>
      <c r="F90" s="25">
        <f t="shared" si="9"/>
        <v>11.852792750852117</v>
      </c>
      <c r="G90" s="25"/>
      <c r="H90" s="27">
        <f>SUM(H91:H93)</f>
        <v>108841.094</v>
      </c>
      <c r="I90" s="27">
        <f>SUM(I91:I93)</f>
        <v>111578.418</v>
      </c>
      <c r="J90" s="27">
        <f>SUM(J91:J93)</f>
        <v>169579.01799999998</v>
      </c>
      <c r="K90" s="25">
        <f t="shared" si="10"/>
        <v>51.981916431186534</v>
      </c>
      <c r="L90" s="25"/>
      <c r="M90" s="28"/>
      <c r="N90" s="28"/>
      <c r="O90" s="28"/>
      <c r="R90" s="28"/>
    </row>
    <row r="91" spans="1:18" ht="11.25" customHeight="1">
      <c r="A91" s="17" t="s">
        <v>121</v>
      </c>
      <c r="B91"/>
      <c r="C91" s="19">
        <v>38145.973</v>
      </c>
      <c r="D91" s="19">
        <v>37732.325</v>
      </c>
      <c r="E91" s="19">
        <v>55339.01</v>
      </c>
      <c r="F91" s="20">
        <f t="shared" si="9"/>
        <v>46.66207290433337</v>
      </c>
      <c r="G91" s="20"/>
      <c r="H91" s="19">
        <v>40317.918</v>
      </c>
      <c r="I91" s="19">
        <v>39846.543</v>
      </c>
      <c r="J91" s="19">
        <v>101655.974</v>
      </c>
      <c r="K91" s="20">
        <f t="shared" si="10"/>
        <v>155.11867867684282</v>
      </c>
      <c r="L91" s="20"/>
      <c r="R91" s="23"/>
    </row>
    <row r="92" spans="1:18" ht="11.25" customHeight="1">
      <c r="A92" s="17" t="s">
        <v>391</v>
      </c>
      <c r="B92"/>
      <c r="C92" s="19">
        <v>42306.35</v>
      </c>
      <c r="D92" s="19">
        <v>36919.556</v>
      </c>
      <c r="E92" s="19">
        <v>28071.62</v>
      </c>
      <c r="F92" s="20">
        <f t="shared" si="9"/>
        <v>-23.965445304921857</v>
      </c>
      <c r="G92" s="20"/>
      <c r="H92" s="19">
        <v>68115.077</v>
      </c>
      <c r="I92" s="19">
        <v>71484.12</v>
      </c>
      <c r="J92" s="19">
        <v>67527.343</v>
      </c>
      <c r="K92" s="20">
        <f t="shared" si="10"/>
        <v>-5.53518319873001</v>
      </c>
      <c r="L92" s="20"/>
      <c r="R92" s="23"/>
    </row>
    <row r="93" spans="1:18" ht="11.25" customHeight="1">
      <c r="A93" s="17" t="s">
        <v>10</v>
      </c>
      <c r="B93"/>
      <c r="C93" s="19">
        <v>402.448</v>
      </c>
      <c r="D93" s="19">
        <v>151.283</v>
      </c>
      <c r="E93" s="19">
        <v>258.798</v>
      </c>
      <c r="F93" s="20">
        <f t="shared" si="9"/>
        <v>71.06879160249335</v>
      </c>
      <c r="G93" s="20"/>
      <c r="H93" s="19">
        <v>408.099</v>
      </c>
      <c r="I93" s="19">
        <v>247.755</v>
      </c>
      <c r="J93" s="19">
        <v>395.701</v>
      </c>
      <c r="K93" s="20">
        <f t="shared" si="10"/>
        <v>59.71463744424938</v>
      </c>
      <c r="L93" s="20"/>
      <c r="R93" s="23"/>
    </row>
    <row r="94" spans="1:18" ht="11.25" customHeight="1">
      <c r="A94" s="17"/>
      <c r="B94"/>
      <c r="C94" s="19"/>
      <c r="D94" s="19"/>
      <c r="E94" s="19"/>
      <c r="F94" s="20"/>
      <c r="G94" s="20"/>
      <c r="H94" s="19"/>
      <c r="I94" s="19"/>
      <c r="J94" s="19"/>
      <c r="K94" s="20"/>
      <c r="L94" s="20"/>
      <c r="R94" s="23"/>
    </row>
    <row r="95" spans="1:18" s="29" customFormat="1" ht="11.25" customHeight="1">
      <c r="A95" s="26" t="s">
        <v>392</v>
      </c>
      <c r="B95" s="3"/>
      <c r="C95" s="27">
        <v>6874.008</v>
      </c>
      <c r="D95" s="27">
        <v>4476.769</v>
      </c>
      <c r="E95" s="27">
        <v>4669.486</v>
      </c>
      <c r="F95" s="25">
        <f t="shared" si="9"/>
        <v>4.304823411706053</v>
      </c>
      <c r="G95" s="25"/>
      <c r="H95" s="27">
        <v>14756.763</v>
      </c>
      <c r="I95" s="27">
        <v>11395.208</v>
      </c>
      <c r="J95" s="27">
        <v>13686.657</v>
      </c>
      <c r="K95" s="25">
        <f t="shared" si="10"/>
        <v>20.108882611006294</v>
      </c>
      <c r="L95" s="25"/>
      <c r="M95" s="28"/>
      <c r="N95" s="28"/>
      <c r="O95" s="28"/>
      <c r="R95" s="28"/>
    </row>
    <row r="96" spans="1:18" ht="11.25" customHeight="1">
      <c r="A96" s="17"/>
      <c r="B96" s="17"/>
      <c r="C96" s="19"/>
      <c r="D96" s="19"/>
      <c r="E96" s="19"/>
      <c r="F96" s="20"/>
      <c r="G96" s="20"/>
      <c r="H96" s="19"/>
      <c r="I96" s="19"/>
      <c r="J96" s="19"/>
      <c r="K96" s="20"/>
      <c r="L96" s="20"/>
      <c r="R96" s="23"/>
    </row>
    <row r="97" spans="1:18" ht="11.25">
      <c r="A97" s="124"/>
      <c r="B97" s="124"/>
      <c r="C97" s="132"/>
      <c r="D97" s="132"/>
      <c r="E97" s="132"/>
      <c r="F97" s="132"/>
      <c r="G97" s="132"/>
      <c r="H97" s="132"/>
      <c r="I97" s="132"/>
      <c r="J97" s="132"/>
      <c r="K97" s="124"/>
      <c r="L97" s="124"/>
      <c r="R97" s="23"/>
    </row>
    <row r="98" spans="1:18" ht="11.25">
      <c r="A98" s="17" t="s">
        <v>504</v>
      </c>
      <c r="B98" s="17"/>
      <c r="C98" s="17"/>
      <c r="D98" s="17"/>
      <c r="E98" s="17"/>
      <c r="F98" s="17"/>
      <c r="G98" s="17"/>
      <c r="H98" s="17"/>
      <c r="I98" s="17"/>
      <c r="J98" s="17"/>
      <c r="K98" s="17"/>
      <c r="L98" s="17"/>
      <c r="R98" s="23"/>
    </row>
    <row r="99" spans="1:18" ht="19.5" customHeight="1">
      <c r="A99" s="320" t="s">
        <v>240</v>
      </c>
      <c r="B99" s="320"/>
      <c r="C99" s="320"/>
      <c r="D99" s="320"/>
      <c r="E99" s="320"/>
      <c r="F99" s="320"/>
      <c r="G99" s="320"/>
      <c r="H99" s="320"/>
      <c r="I99" s="320"/>
      <c r="J99" s="320"/>
      <c r="K99" s="320"/>
      <c r="L99" s="320"/>
      <c r="R99" s="23"/>
    </row>
    <row r="100" spans="1:18" ht="19.5" customHeight="1">
      <c r="A100" s="321" t="s">
        <v>237</v>
      </c>
      <c r="B100" s="321"/>
      <c r="C100" s="321"/>
      <c r="D100" s="321"/>
      <c r="E100" s="321"/>
      <c r="F100" s="321"/>
      <c r="G100" s="321"/>
      <c r="H100" s="321"/>
      <c r="I100" s="321"/>
      <c r="J100" s="321"/>
      <c r="K100" s="321"/>
      <c r="L100" s="321"/>
      <c r="R100" s="23"/>
    </row>
    <row r="101" spans="1:21" s="29" customFormat="1" ht="11.25">
      <c r="A101" s="26"/>
      <c r="B101" s="26"/>
      <c r="C101" s="322" t="s">
        <v>132</v>
      </c>
      <c r="D101" s="322"/>
      <c r="E101" s="322"/>
      <c r="F101" s="322"/>
      <c r="G101" s="204"/>
      <c r="H101" s="322" t="s">
        <v>133</v>
      </c>
      <c r="I101" s="322"/>
      <c r="J101" s="322"/>
      <c r="K101" s="322"/>
      <c r="L101" s="204"/>
      <c r="M101" s="324"/>
      <c r="N101" s="324"/>
      <c r="O101" s="324"/>
      <c r="P101" s="142"/>
      <c r="Q101" s="142"/>
      <c r="R101" s="142"/>
      <c r="S101" s="142"/>
      <c r="T101" s="142"/>
      <c r="U101" s="142"/>
    </row>
    <row r="102" spans="1:21" s="29" customFormat="1" ht="11.25">
      <c r="A102" s="26" t="s">
        <v>445</v>
      </c>
      <c r="B102" s="206" t="s">
        <v>120</v>
      </c>
      <c r="C102" s="205">
        <f>+C4</f>
        <v>2009</v>
      </c>
      <c r="D102" s="323" t="str">
        <f>+D4</f>
        <v>enero - diciembre</v>
      </c>
      <c r="E102" s="323"/>
      <c r="F102" s="323"/>
      <c r="G102" s="204"/>
      <c r="H102" s="205">
        <f>+C102</f>
        <v>2009</v>
      </c>
      <c r="I102" s="323" t="str">
        <f>+D102</f>
        <v>enero - diciembre</v>
      </c>
      <c r="J102" s="323"/>
      <c r="K102" s="323"/>
      <c r="L102" s="206" t="s">
        <v>310</v>
      </c>
      <c r="M102" s="325"/>
      <c r="N102" s="325"/>
      <c r="O102" s="325"/>
      <c r="P102" s="142"/>
      <c r="Q102" s="142"/>
      <c r="R102" s="142"/>
      <c r="S102" s="142"/>
      <c r="T102" s="142"/>
      <c r="U102" s="142"/>
    </row>
    <row r="103" spans="1:15" s="29" customFormat="1" ht="11.25">
      <c r="A103" s="207"/>
      <c r="B103" s="210" t="s">
        <v>45</v>
      </c>
      <c r="C103" s="207"/>
      <c r="D103" s="208">
        <f>+D5</f>
        <v>2010</v>
      </c>
      <c r="E103" s="208">
        <f>+E5</f>
        <v>2011</v>
      </c>
      <c r="F103" s="209" t="str">
        <f>+F5</f>
        <v>Var % 11/10</v>
      </c>
      <c r="G103" s="210"/>
      <c r="H103" s="207"/>
      <c r="I103" s="208">
        <f>+D103</f>
        <v>2010</v>
      </c>
      <c r="J103" s="208">
        <f>+E103</f>
        <v>2011</v>
      </c>
      <c r="K103" s="209" t="str">
        <f>+F103</f>
        <v>Var % 11/10</v>
      </c>
      <c r="L103" s="210">
        <v>2008</v>
      </c>
      <c r="M103" s="211"/>
      <c r="N103" s="211"/>
      <c r="O103" s="210"/>
    </row>
    <row r="104" spans="1:18" ht="11.25">
      <c r="A104" s="17"/>
      <c r="B104" s="17"/>
      <c r="C104" s="17"/>
      <c r="D104" s="17"/>
      <c r="E104" s="17"/>
      <c r="F104" s="17"/>
      <c r="G104" s="17"/>
      <c r="H104" s="17"/>
      <c r="I104" s="17"/>
      <c r="J104" s="17"/>
      <c r="K104" s="19"/>
      <c r="L104" s="19"/>
      <c r="R104" s="23"/>
    </row>
    <row r="105" spans="1:15" s="29" customFormat="1" ht="11.25">
      <c r="A105" s="26" t="s">
        <v>529</v>
      </c>
      <c r="B105" s="26"/>
      <c r="C105" s="26"/>
      <c r="D105" s="26"/>
      <c r="E105" s="26"/>
      <c r="F105" s="26"/>
      <c r="G105" s="26"/>
      <c r="H105" s="27">
        <f>+H7</f>
        <v>6203304</v>
      </c>
      <c r="I105" s="27">
        <f>+I7</f>
        <v>6983707</v>
      </c>
      <c r="J105" s="27">
        <f>+J7</f>
        <v>7752567</v>
      </c>
      <c r="K105" s="25">
        <f>+J105/I105*100-100</f>
        <v>11.009339309338145</v>
      </c>
      <c r="L105" s="26"/>
      <c r="M105" s="28"/>
      <c r="N105" s="28"/>
      <c r="O105" s="28"/>
    </row>
    <row r="106" spans="1:18" s="128" customFormat="1" ht="11.25">
      <c r="A106" s="126" t="s">
        <v>531</v>
      </c>
      <c r="B106" s="126"/>
      <c r="C106" s="126">
        <f>+C108+C109+C113+C114+C115+C116+C117+C118+C119+C120+C123++C124+C125+C126+C127+C128+C129+C130+C139+C149+C150+C151+C152</f>
        <v>104989.65</v>
      </c>
      <c r="D106" s="126">
        <f>+D108+D109+D113+D114+D115+D116+D117+D118+D119+D120+D123++D124+D125+D126+D127+D128+D129+D130+D139+D149+D150+D151+D152</f>
        <v>82803.77199999998</v>
      </c>
      <c r="E106" s="126">
        <f>+E108+E109+E113+E114+E115+E116+E117+E118+E119+E120+E123++E124+E125+E126+E127+E128+E129+E130+E139+E149+E150+E151+E152</f>
        <v>76524.99699999999</v>
      </c>
      <c r="F106" s="127">
        <f>+E106/D106*100-100</f>
        <v>-7.582716159355627</v>
      </c>
      <c r="G106" s="126"/>
      <c r="H106" s="126">
        <f>+H108+H109+H113+H114+H115+H116+H117+H118+H119+H120+H123++H124+H125+H126+H127+H128+H129+H130+H139+H149+H150+H151+H152</f>
        <v>381165.5690000001</v>
      </c>
      <c r="I106" s="126">
        <f>+I108+I109+I113+I114+I115+I116+I117+I118+I119+I120+I123++I124+I125+I126+I127+I128+I129+I130+I139+I149+I150+I151+I152</f>
        <v>359179.54699999996</v>
      </c>
      <c r="J106" s="126">
        <f>+J108+J109+J113+J114+J115+J116+J117+J118+J119+J120+J123++J124+J125+J126+J127+J128+J129+J130+J139+J149+J150+J151+J152</f>
        <v>421578.06899999996</v>
      </c>
      <c r="K106" s="127">
        <f>+J106/I106*100-100</f>
        <v>17.372515367641455</v>
      </c>
      <c r="L106" s="127">
        <f>+J106/$J$7*100</f>
        <v>5.437915841294889</v>
      </c>
      <c r="M106" s="133"/>
      <c r="N106" s="133"/>
      <c r="O106" s="133"/>
      <c r="R106" s="28"/>
    </row>
    <row r="107" spans="1:27" ht="11.25" customHeight="1">
      <c r="A107" s="26"/>
      <c r="B107" s="26"/>
      <c r="C107" s="27"/>
      <c r="D107" s="27"/>
      <c r="E107" s="27"/>
      <c r="F107" s="25"/>
      <c r="G107" s="25"/>
      <c r="H107" s="27"/>
      <c r="I107" s="27"/>
      <c r="J107" s="27"/>
      <c r="K107" s="20"/>
      <c r="P107" s="123"/>
      <c r="Q107" s="123"/>
      <c r="R107" s="133"/>
      <c r="S107" s="123"/>
      <c r="T107" s="123"/>
      <c r="U107" s="123"/>
      <c r="V107" s="123"/>
      <c r="W107" s="123"/>
      <c r="X107" s="123"/>
      <c r="Y107" s="123"/>
      <c r="Z107" s="123"/>
      <c r="AA107" s="123"/>
    </row>
    <row r="108" spans="1:27" s="136" customFormat="1" ht="11.25" customHeight="1">
      <c r="A108" s="134" t="s">
        <v>2</v>
      </c>
      <c r="B108" s="134">
        <v>7011000</v>
      </c>
      <c r="C108" s="271">
        <v>524.908</v>
      </c>
      <c r="D108" s="271">
        <v>968.975</v>
      </c>
      <c r="E108" s="271">
        <v>487.925</v>
      </c>
      <c r="F108" s="20">
        <f>+E108/D108*100-100</f>
        <v>-49.645243685337604</v>
      </c>
      <c r="G108" s="272"/>
      <c r="H108" s="271">
        <v>446.779</v>
      </c>
      <c r="I108" s="271">
        <v>1084.382</v>
      </c>
      <c r="J108" s="271">
        <v>545.996</v>
      </c>
      <c r="K108" s="20">
        <f>+J108/I108*100-100</f>
        <v>-49.64910889336046</v>
      </c>
      <c r="L108" s="20">
        <f>+J108/$J$106*100</f>
        <v>0.12951242964206472</v>
      </c>
      <c r="M108" s="23"/>
      <c r="N108" s="23"/>
      <c r="O108" s="23"/>
      <c r="P108" s="273"/>
      <c r="Q108" s="273"/>
      <c r="R108" s="273"/>
      <c r="S108" s="273"/>
      <c r="T108" s="273"/>
      <c r="U108" s="273"/>
      <c r="V108" s="135"/>
      <c r="W108" s="135"/>
      <c r="X108" s="135"/>
      <c r="Y108" s="135"/>
      <c r="Z108" s="135"/>
      <c r="AA108" s="135"/>
    </row>
    <row r="109" spans="1:27" ht="11.25" customHeight="1">
      <c r="A109" s="18" t="s">
        <v>192</v>
      </c>
      <c r="B109" s="18"/>
      <c r="C109" s="19">
        <f>SUM(C110:C112)</f>
        <v>1340.501</v>
      </c>
      <c r="D109" s="19">
        <f>SUM(D110:D112)</f>
        <v>2205.864</v>
      </c>
      <c r="E109" s="19">
        <f>SUM(E110:E112)</f>
        <v>2240.466</v>
      </c>
      <c r="F109" s="20">
        <f>+E109/D109*100-100</f>
        <v>1.56863705106025</v>
      </c>
      <c r="G109" s="20"/>
      <c r="H109" s="19">
        <f>SUM(H110:H112)</f>
        <v>4117.695</v>
      </c>
      <c r="I109" s="19">
        <f>SUM(I110:I112)</f>
        <v>6744.776</v>
      </c>
      <c r="J109" s="19">
        <f>SUM(J110:J112)</f>
        <v>6913.494</v>
      </c>
      <c r="K109" s="20">
        <f>+J109/I109*100-100</f>
        <v>2.5014618721214816</v>
      </c>
      <c r="L109" s="20">
        <f aca="true" t="shared" si="11" ref="L109:L152">+J109/$J$106*100</f>
        <v>1.639908360603075</v>
      </c>
      <c r="M109" s="23">
        <f aca="true" t="shared" si="12" ref="M109:M117">+I109/D109</f>
        <v>3.05765722637479</v>
      </c>
      <c r="N109" s="23">
        <f aca="true" t="shared" si="13" ref="N109:N117">+J109/E109</f>
        <v>3.0857393060193727</v>
      </c>
      <c r="O109" s="23">
        <f aca="true" t="shared" si="14" ref="O109:O117">+N109/M109*100-100</f>
        <v>0.9184181733109966</v>
      </c>
      <c r="P109" s="123"/>
      <c r="Q109" s="123"/>
      <c r="R109" s="133"/>
      <c r="S109" s="123"/>
      <c r="T109" s="123"/>
      <c r="U109" s="123"/>
      <c r="V109" s="123"/>
      <c r="W109" s="123"/>
      <c r="X109" s="123"/>
      <c r="Y109" s="123"/>
      <c r="Z109" s="123"/>
      <c r="AA109" s="123"/>
    </row>
    <row r="110" spans="1:27" s="136" customFormat="1" ht="11.25" customHeight="1" hidden="1" outlineLevel="1">
      <c r="A110" s="134" t="s">
        <v>337</v>
      </c>
      <c r="B110" s="134">
        <v>7133110</v>
      </c>
      <c r="C110" s="271"/>
      <c r="D110" s="271"/>
      <c r="E110" s="271"/>
      <c r="F110" s="20"/>
      <c r="G110" s="272"/>
      <c r="H110" s="271"/>
      <c r="I110" s="271"/>
      <c r="J110" s="271"/>
      <c r="K110" s="20" t="e">
        <f>+J110/I110*100-100</f>
        <v>#DIV/0!</v>
      </c>
      <c r="L110" s="20">
        <f t="shared" si="11"/>
        <v>0</v>
      </c>
      <c r="M110" s="23" t="e">
        <f t="shared" si="12"/>
        <v>#DIV/0!</v>
      </c>
      <c r="N110" s="23" t="e">
        <f t="shared" si="13"/>
        <v>#DIV/0!</v>
      </c>
      <c r="O110" s="23" t="e">
        <f t="shared" si="14"/>
        <v>#DIV/0!</v>
      </c>
      <c r="P110" s="135"/>
      <c r="Q110" s="135"/>
      <c r="R110" s="133"/>
      <c r="S110" s="135"/>
      <c r="T110" s="135"/>
      <c r="U110" s="135"/>
      <c r="V110" s="135"/>
      <c r="W110" s="135"/>
      <c r="X110" s="135"/>
      <c r="Y110" s="135"/>
      <c r="Z110" s="135"/>
      <c r="AA110" s="135"/>
    </row>
    <row r="111" spans="1:18" s="136" customFormat="1" ht="11.25" customHeight="1" hidden="1" outlineLevel="1">
      <c r="A111" s="134" t="s">
        <v>338</v>
      </c>
      <c r="B111" s="134">
        <v>7133310</v>
      </c>
      <c r="C111" s="271">
        <v>1340.501</v>
      </c>
      <c r="D111" s="271">
        <v>2205.864</v>
      </c>
      <c r="E111" s="271">
        <v>2236.739</v>
      </c>
      <c r="F111" s="20">
        <f aca="true" t="shared" si="15" ref="F111:F117">+E111/D111*100-100</f>
        <v>1.3996783119902148</v>
      </c>
      <c r="G111" s="20"/>
      <c r="H111" s="271">
        <v>4117.695</v>
      </c>
      <c r="I111" s="271">
        <v>6744.776</v>
      </c>
      <c r="J111" s="271">
        <v>6906.2</v>
      </c>
      <c r="K111" s="20">
        <f>+J111/I111*100-100</f>
        <v>2.3933189182264982</v>
      </c>
      <c r="L111" s="20">
        <f t="shared" si="11"/>
        <v>1.6381781947011103</v>
      </c>
      <c r="M111" s="23">
        <f t="shared" si="12"/>
        <v>3.05765722637479</v>
      </c>
      <c r="N111" s="23">
        <f t="shared" si="13"/>
        <v>3.087619968176886</v>
      </c>
      <c r="O111" s="23">
        <f t="shared" si="14"/>
        <v>0.9799248111803678</v>
      </c>
      <c r="R111" s="23"/>
    </row>
    <row r="112" spans="1:18" s="136" customFormat="1" ht="11.25" customHeight="1" hidden="1" outlineLevel="1">
      <c r="A112" s="134" t="s">
        <v>339</v>
      </c>
      <c r="B112" s="134">
        <v>7133910</v>
      </c>
      <c r="C112" s="271">
        <v>0</v>
      </c>
      <c r="D112" s="271">
        <v>0</v>
      </c>
      <c r="E112" s="271">
        <v>3.727</v>
      </c>
      <c r="F112" s="20"/>
      <c r="G112" s="20"/>
      <c r="H112" s="271">
        <v>0</v>
      </c>
      <c r="I112" s="271">
        <v>0</v>
      </c>
      <c r="J112" s="271">
        <v>7.294</v>
      </c>
      <c r="K112" s="20" t="e">
        <f>+J112/I112*100-100</f>
        <v>#DIV/0!</v>
      </c>
      <c r="L112" s="20">
        <f t="shared" si="11"/>
        <v>0.0017301659019648863</v>
      </c>
      <c r="M112" s="23" t="e">
        <f t="shared" si="12"/>
        <v>#DIV/0!</v>
      </c>
      <c r="N112" s="23">
        <f t="shared" si="13"/>
        <v>1.9570700295143546</v>
      </c>
      <c r="O112" s="23" t="e">
        <f t="shared" si="14"/>
        <v>#DIV/0!</v>
      </c>
      <c r="R112" s="23"/>
    </row>
    <row r="113" spans="1:18" ht="11.25" customHeight="1" collapsed="1">
      <c r="A113" s="18" t="s">
        <v>190</v>
      </c>
      <c r="B113" s="18">
        <v>10011000</v>
      </c>
      <c r="C113" s="19">
        <v>0.1</v>
      </c>
      <c r="D113" s="19">
        <v>0</v>
      </c>
      <c r="E113" s="19">
        <v>104.2</v>
      </c>
      <c r="F113" s="20"/>
      <c r="G113" s="20"/>
      <c r="H113" s="19">
        <v>0.108</v>
      </c>
      <c r="I113" s="19">
        <v>0</v>
      </c>
      <c r="J113" s="19">
        <v>42.629</v>
      </c>
      <c r="K113" s="20"/>
      <c r="L113" s="20">
        <f t="shared" si="11"/>
        <v>0.010111768883309726</v>
      </c>
      <c r="R113" s="23"/>
    </row>
    <row r="114" spans="1:18" ht="11.25" customHeight="1">
      <c r="A114" s="18" t="s">
        <v>191</v>
      </c>
      <c r="B114" s="18">
        <v>10030000</v>
      </c>
      <c r="C114" s="19">
        <v>663.13</v>
      </c>
      <c r="D114" s="19">
        <v>610</v>
      </c>
      <c r="E114" s="19">
        <v>1906.48</v>
      </c>
      <c r="F114" s="20">
        <f t="shared" si="15"/>
        <v>212.53770491803283</v>
      </c>
      <c r="G114" s="20"/>
      <c r="H114" s="19">
        <v>243.496</v>
      </c>
      <c r="I114" s="19">
        <v>236.252</v>
      </c>
      <c r="J114" s="19">
        <v>847.952</v>
      </c>
      <c r="K114" s="20">
        <f>+J114/I114*100-100</f>
        <v>258.9184430184718</v>
      </c>
      <c r="L114" s="20">
        <f t="shared" si="11"/>
        <v>0.20113759760116934</v>
      </c>
      <c r="M114" s="23">
        <f t="shared" si="12"/>
        <v>0.3872983606557377</v>
      </c>
      <c r="N114" s="23">
        <f t="shared" si="13"/>
        <v>0.4447736141999916</v>
      </c>
      <c r="O114" s="23">
        <f t="shared" si="14"/>
        <v>14.84004565548436</v>
      </c>
      <c r="R114" s="23"/>
    </row>
    <row r="115" spans="1:18" ht="11.25" customHeight="1">
      <c r="A115" s="18" t="s">
        <v>0</v>
      </c>
      <c r="B115" s="18">
        <v>10051000</v>
      </c>
      <c r="C115" s="19">
        <v>75212.907</v>
      </c>
      <c r="D115" s="19">
        <v>56900.577999999994</v>
      </c>
      <c r="E115" s="274">
        <v>47914.937999999995</v>
      </c>
      <c r="F115" s="20">
        <f t="shared" si="15"/>
        <v>-15.791825524162519</v>
      </c>
      <c r="G115" s="20"/>
      <c r="H115" s="19">
        <v>193093.1</v>
      </c>
      <c r="I115" s="19">
        <v>166036.173</v>
      </c>
      <c r="J115" s="19">
        <v>164127.688</v>
      </c>
      <c r="K115" s="20">
        <f>+J115/I115*100-100</f>
        <v>-1.1494392851369923</v>
      </c>
      <c r="L115" s="20">
        <f t="shared" si="11"/>
        <v>38.931742438433155</v>
      </c>
      <c r="M115" s="23">
        <f t="shared" si="12"/>
        <v>2.9180050332704885</v>
      </c>
      <c r="N115" s="23">
        <f t="shared" si="13"/>
        <v>3.425397065107337</v>
      </c>
      <c r="O115" s="23">
        <f t="shared" si="14"/>
        <v>17.388319281552626</v>
      </c>
      <c r="R115" s="23"/>
    </row>
    <row r="116" spans="1:18" ht="11.25" customHeight="1">
      <c r="A116" s="18" t="s">
        <v>1</v>
      </c>
      <c r="B116" s="18">
        <v>10070010</v>
      </c>
      <c r="C116" s="19">
        <v>13.276</v>
      </c>
      <c r="D116" s="19">
        <v>22.499</v>
      </c>
      <c r="E116" s="19">
        <v>0</v>
      </c>
      <c r="F116" s="20">
        <f t="shared" si="15"/>
        <v>-100</v>
      </c>
      <c r="G116" s="20"/>
      <c r="H116" s="19">
        <v>37.135</v>
      </c>
      <c r="I116" s="19">
        <v>69.932</v>
      </c>
      <c r="J116" s="19">
        <v>0</v>
      </c>
      <c r="K116" s="20">
        <f>+J116/I116*100-100</f>
        <v>-100</v>
      </c>
      <c r="L116" s="20">
        <f t="shared" si="11"/>
        <v>0</v>
      </c>
      <c r="R116" s="23"/>
    </row>
    <row r="117" spans="1:18" ht="11.25">
      <c r="A117" s="18" t="s">
        <v>193</v>
      </c>
      <c r="B117" s="18">
        <v>12010010</v>
      </c>
      <c r="C117" s="19">
        <v>12643.569</v>
      </c>
      <c r="D117" s="19">
        <v>12778.298</v>
      </c>
      <c r="E117" s="19">
        <v>10740.003</v>
      </c>
      <c r="F117" s="20">
        <f t="shared" si="15"/>
        <v>-15.951224490147268</v>
      </c>
      <c r="G117" s="20"/>
      <c r="H117" s="19">
        <v>28091.285</v>
      </c>
      <c r="I117" s="19">
        <v>25999.787</v>
      </c>
      <c r="J117" s="19">
        <v>21026</v>
      </c>
      <c r="K117" s="20">
        <f>+J117/I117*100-100</f>
        <v>-19.13010671972043</v>
      </c>
      <c r="L117" s="20">
        <f t="shared" si="11"/>
        <v>4.987451090583178</v>
      </c>
      <c r="M117" s="23">
        <f t="shared" si="12"/>
        <v>2.0346831009888797</v>
      </c>
      <c r="N117" s="23">
        <f t="shared" si="13"/>
        <v>1.957727572329356</v>
      </c>
      <c r="O117" s="23">
        <f t="shared" si="14"/>
        <v>-3.7821874385314658</v>
      </c>
      <c r="R117" s="23"/>
    </row>
    <row r="118" spans="1:18" ht="11.25" customHeight="1">
      <c r="A118" s="18" t="s">
        <v>3</v>
      </c>
      <c r="B118" s="275">
        <v>12040010</v>
      </c>
      <c r="C118" s="19"/>
      <c r="D118" s="19"/>
      <c r="E118" s="19"/>
      <c r="F118" s="20"/>
      <c r="G118" s="20"/>
      <c r="H118" s="19"/>
      <c r="I118" s="19"/>
      <c r="J118" s="19"/>
      <c r="K118" s="20"/>
      <c r="L118" s="20"/>
      <c r="R118" s="23"/>
    </row>
    <row r="119" spans="1:18" ht="11.25" customHeight="1">
      <c r="A119" s="18" t="s">
        <v>201</v>
      </c>
      <c r="B119" s="275">
        <v>12072010</v>
      </c>
      <c r="C119" s="19"/>
      <c r="D119" s="19"/>
      <c r="E119" s="19"/>
      <c r="F119" s="20"/>
      <c r="G119" s="20"/>
      <c r="H119" s="19"/>
      <c r="I119" s="19"/>
      <c r="J119" s="19"/>
      <c r="K119" s="20"/>
      <c r="L119" s="20"/>
      <c r="R119" s="23"/>
    </row>
    <row r="120" spans="1:18" ht="12.75" customHeight="1">
      <c r="A120" s="18" t="s">
        <v>4</v>
      </c>
      <c r="B120" s="18"/>
      <c r="C120" s="19">
        <f>SUM(C121:C122)</f>
        <v>7169.941999999999</v>
      </c>
      <c r="D120" s="19">
        <f>SUM(D121:D122)</f>
        <v>3342.771</v>
      </c>
      <c r="E120" s="19">
        <f>SUM(E121:E122)</f>
        <v>6390.088</v>
      </c>
      <c r="F120" s="20">
        <f>+E120/D120*100-100</f>
        <v>91.16140471483087</v>
      </c>
      <c r="G120" s="20"/>
      <c r="H120" s="19">
        <f>SUM(H121:H122)</f>
        <v>20622.022</v>
      </c>
      <c r="I120" s="19">
        <f>SUM(I121:I122)</f>
        <v>9665.525</v>
      </c>
      <c r="J120" s="19">
        <f>SUM(J121:J122)</f>
        <v>17593.475</v>
      </c>
      <c r="K120" s="20">
        <f>+J120/I120*100-100</f>
        <v>82.02296305684376</v>
      </c>
      <c r="L120" s="20">
        <f t="shared" si="11"/>
        <v>4.173242465323783</v>
      </c>
      <c r="R120" s="23"/>
    </row>
    <row r="121" spans="1:18" s="136" customFormat="1" ht="11.25" customHeight="1" hidden="1" outlineLevel="1">
      <c r="A121" s="134" t="s">
        <v>341</v>
      </c>
      <c r="B121" s="276" t="s">
        <v>203</v>
      </c>
      <c r="C121" s="271">
        <v>2331.904</v>
      </c>
      <c r="D121" s="271">
        <v>658.054</v>
      </c>
      <c r="E121" s="271">
        <v>1150.442</v>
      </c>
      <c r="F121" s="20">
        <f aca="true" t="shared" si="16" ref="F121:F126">+E121/D121*100-100</f>
        <v>74.82486239731088</v>
      </c>
      <c r="G121" s="272"/>
      <c r="H121" s="271">
        <v>5671.92</v>
      </c>
      <c r="I121" s="271">
        <v>1561.267</v>
      </c>
      <c r="J121" s="271">
        <v>3298.379</v>
      </c>
      <c r="K121" s="20">
        <f>+J121/I121*100-100</f>
        <v>111.2629678331765</v>
      </c>
      <c r="L121" s="20">
        <f>+J121/$J$106*100</f>
        <v>0.7823886588369947</v>
      </c>
      <c r="M121" s="277"/>
      <c r="N121" s="277"/>
      <c r="O121" s="277"/>
      <c r="R121" s="23"/>
    </row>
    <row r="122" spans="1:18" s="136" customFormat="1" ht="11.25" customHeight="1" hidden="1" outlineLevel="1">
      <c r="A122" s="134" t="s">
        <v>340</v>
      </c>
      <c r="B122" s="276" t="s">
        <v>202</v>
      </c>
      <c r="C122" s="271">
        <v>4838.038</v>
      </c>
      <c r="D122" s="271">
        <v>2684.717</v>
      </c>
      <c r="E122" s="271">
        <v>5239.646</v>
      </c>
      <c r="F122" s="20">
        <f t="shared" si="16"/>
        <v>95.16567295547353</v>
      </c>
      <c r="G122" s="272"/>
      <c r="H122" s="271">
        <v>14950.102</v>
      </c>
      <c r="I122" s="271">
        <v>8104.258</v>
      </c>
      <c r="J122" s="271">
        <v>14295.096</v>
      </c>
      <c r="K122" s="20">
        <f>+J122/I122*100-100</f>
        <v>76.38994217607583</v>
      </c>
      <c r="L122" s="20">
        <f t="shared" si="11"/>
        <v>3.3908538064867892</v>
      </c>
      <c r="M122" s="277"/>
      <c r="N122" s="277"/>
      <c r="O122" s="277"/>
      <c r="R122" s="23"/>
    </row>
    <row r="123" spans="1:18" s="136" customFormat="1" ht="11.25" customHeight="1" collapsed="1">
      <c r="A123" s="134" t="s">
        <v>9</v>
      </c>
      <c r="B123" s="276">
        <v>12060010</v>
      </c>
      <c r="C123" s="271">
        <v>2812.6</v>
      </c>
      <c r="D123" s="271">
        <v>2168.728</v>
      </c>
      <c r="E123" s="271">
        <v>2957.248</v>
      </c>
      <c r="F123" s="20">
        <f t="shared" si="16"/>
        <v>36.35863971876603</v>
      </c>
      <c r="G123" s="272"/>
      <c r="H123" s="271">
        <v>14514.66</v>
      </c>
      <c r="I123" s="271">
        <v>10267.334</v>
      </c>
      <c r="J123" s="271">
        <v>13329.818</v>
      </c>
      <c r="K123" s="20">
        <f>+J123/I123*100-100</f>
        <v>29.82745082608588</v>
      </c>
      <c r="L123" s="20">
        <f t="shared" si="11"/>
        <v>3.161886013572494</v>
      </c>
      <c r="M123" s="277"/>
      <c r="N123" s="277"/>
      <c r="O123" s="277"/>
      <c r="R123" s="23"/>
    </row>
    <row r="124" spans="1:18" s="136" customFormat="1" ht="11.25" customHeight="1">
      <c r="A124" s="134" t="s">
        <v>204</v>
      </c>
      <c r="B124" s="276">
        <v>12074010</v>
      </c>
      <c r="C124" s="271"/>
      <c r="D124" s="271"/>
      <c r="E124" s="271"/>
      <c r="F124" s="20"/>
      <c r="G124" s="272"/>
      <c r="H124" s="271"/>
      <c r="I124" s="271"/>
      <c r="J124" s="271"/>
      <c r="K124" s="20"/>
      <c r="L124" s="20">
        <f t="shared" si="11"/>
        <v>0</v>
      </c>
      <c r="M124" s="277"/>
      <c r="N124" s="277"/>
      <c r="O124" s="277"/>
      <c r="R124" s="23"/>
    </row>
    <row r="125" spans="1:18" s="136" customFormat="1" ht="11.25" customHeight="1">
      <c r="A125" s="134" t="s">
        <v>205</v>
      </c>
      <c r="B125" s="276">
        <v>12075010</v>
      </c>
      <c r="C125" s="271">
        <v>0.064</v>
      </c>
      <c r="D125" s="271">
        <v>0</v>
      </c>
      <c r="E125" s="271">
        <v>0.591</v>
      </c>
      <c r="F125" s="20"/>
      <c r="G125" s="272"/>
      <c r="H125" s="271">
        <v>0.534</v>
      </c>
      <c r="I125" s="271">
        <v>0</v>
      </c>
      <c r="J125" s="271">
        <v>20.585</v>
      </c>
      <c r="K125" s="20"/>
      <c r="L125" s="20">
        <f t="shared" si="11"/>
        <v>0.004882844131059389</v>
      </c>
      <c r="M125" s="277"/>
      <c r="N125" s="277"/>
      <c r="O125" s="277"/>
      <c r="R125" s="23"/>
    </row>
    <row r="126" spans="1:18" s="136" customFormat="1" ht="11.25" customHeight="1">
      <c r="A126" s="134" t="s">
        <v>206</v>
      </c>
      <c r="B126" s="276">
        <v>12079911</v>
      </c>
      <c r="C126" s="271">
        <v>0</v>
      </c>
      <c r="D126" s="271">
        <v>0.161</v>
      </c>
      <c r="E126" s="271">
        <v>8.215</v>
      </c>
      <c r="F126" s="20">
        <f t="shared" si="16"/>
        <v>5002.484472049689</v>
      </c>
      <c r="G126" s="272"/>
      <c r="H126" s="271">
        <v>0</v>
      </c>
      <c r="I126" s="271">
        <v>0.465</v>
      </c>
      <c r="J126" s="271">
        <v>14.548</v>
      </c>
      <c r="K126" s="20">
        <f>+J126/I126*100-100</f>
        <v>3028.6021505376343</v>
      </c>
      <c r="L126" s="20" t="e">
        <f>+#REF!/$J$106*100</f>
        <v>#REF!</v>
      </c>
      <c r="M126" s="277"/>
      <c r="N126" s="277"/>
      <c r="O126" s="277"/>
      <c r="R126" s="23"/>
    </row>
    <row r="127" spans="1:18" s="136" customFormat="1" ht="11.25" customHeight="1">
      <c r="A127" s="134" t="s">
        <v>207</v>
      </c>
      <c r="B127" s="276">
        <v>12079110</v>
      </c>
      <c r="C127" s="271"/>
      <c r="D127" s="271"/>
      <c r="E127" s="271"/>
      <c r="F127" s="20"/>
      <c r="G127" s="272"/>
      <c r="L127" s="20"/>
      <c r="M127" s="277"/>
      <c r="N127" s="277"/>
      <c r="O127" s="277"/>
      <c r="R127" s="23"/>
    </row>
    <row r="128" spans="1:18" s="136" customFormat="1" ht="11.25" customHeight="1">
      <c r="A128" s="134" t="s">
        <v>197</v>
      </c>
      <c r="B128" s="276">
        <v>12079900</v>
      </c>
      <c r="C128" s="271"/>
      <c r="D128" s="271"/>
      <c r="E128" s="271"/>
      <c r="F128" s="20"/>
      <c r="G128" s="272"/>
      <c r="K128" s="20"/>
      <c r="L128" s="20"/>
      <c r="M128" s="277"/>
      <c r="N128" s="277"/>
      <c r="O128" s="277"/>
      <c r="R128" s="23"/>
    </row>
    <row r="129" spans="1:18" s="136" customFormat="1" ht="11.25" customHeight="1">
      <c r="A129" s="134" t="s">
        <v>8</v>
      </c>
      <c r="B129" s="134">
        <v>12091000</v>
      </c>
      <c r="C129" s="271">
        <v>3.768</v>
      </c>
      <c r="D129" s="271">
        <v>98.643</v>
      </c>
      <c r="E129" s="271">
        <v>81.584</v>
      </c>
      <c r="F129" s="20">
        <f>+E129/D129*100-100</f>
        <v>-17.2936751720852</v>
      </c>
      <c r="G129" s="272"/>
      <c r="H129" s="271">
        <v>7.528</v>
      </c>
      <c r="I129" s="271">
        <v>654.766</v>
      </c>
      <c r="J129" s="271">
        <v>559.869</v>
      </c>
      <c r="K129" s="20">
        <f>+J129/I129*100-100</f>
        <v>-14.493269351188047</v>
      </c>
      <c r="L129" s="20" t="e">
        <f>+#REF!/$J$106*100</f>
        <v>#REF!</v>
      </c>
      <c r="M129" s="277"/>
      <c r="N129" s="277"/>
      <c r="O129" s="277"/>
      <c r="R129" s="23"/>
    </row>
    <row r="130" spans="1:18" ht="11.25" customHeight="1">
      <c r="A130" s="18" t="s">
        <v>194</v>
      </c>
      <c r="B130" s="18"/>
      <c r="C130" s="19">
        <f>SUM(C131:C138)</f>
        <v>1800.6760000000002</v>
      </c>
      <c r="D130" s="19">
        <f>SUM(D131:D138)</f>
        <v>1194.349</v>
      </c>
      <c r="E130" s="19">
        <f>SUM(E131:E138)</f>
        <v>1457.0099999999998</v>
      </c>
      <c r="F130" s="20">
        <f>+E130/D130*100-100</f>
        <v>21.991980568493787</v>
      </c>
      <c r="G130" s="20"/>
      <c r="H130" s="19">
        <f>SUM(H131:H138)</f>
        <v>7722.1449999999995</v>
      </c>
      <c r="I130" s="19">
        <f>SUM(I131:I138)</f>
        <v>2957.839</v>
      </c>
      <c r="J130" s="19">
        <f>SUM(J131:J138)</f>
        <v>5477.838999999999</v>
      </c>
      <c r="K130" s="20">
        <f>+J130/I130*100-100</f>
        <v>85.19733494622253</v>
      </c>
      <c r="L130" s="20">
        <f t="shared" si="11"/>
        <v>1.2993652665551727</v>
      </c>
      <c r="R130" s="23"/>
    </row>
    <row r="131" spans="1:18" ht="11.25" hidden="1" outlineLevel="1">
      <c r="A131" s="18" t="s">
        <v>342</v>
      </c>
      <c r="B131" s="18">
        <v>12092100</v>
      </c>
      <c r="C131" s="19">
        <v>695.4</v>
      </c>
      <c r="D131" s="19">
        <v>142</v>
      </c>
      <c r="E131" s="19">
        <v>300.6</v>
      </c>
      <c r="F131" s="20">
        <f>+E131/D131*100-100</f>
        <v>111.69014084507043</v>
      </c>
      <c r="G131" s="20"/>
      <c r="H131" s="19">
        <v>3892.241</v>
      </c>
      <c r="I131" s="19">
        <v>745.801</v>
      </c>
      <c r="J131" s="19">
        <v>1649.628</v>
      </c>
      <c r="K131" s="20">
        <f>+J131/I131*100-100</f>
        <v>121.18876214968873</v>
      </c>
      <c r="L131" s="20">
        <f t="shared" si="11"/>
        <v>0.3912983433680465</v>
      </c>
      <c r="R131" s="23"/>
    </row>
    <row r="132" spans="1:18" ht="11.25" hidden="1" outlineLevel="1">
      <c r="A132" s="18" t="s">
        <v>343</v>
      </c>
      <c r="B132" s="18">
        <v>12092200</v>
      </c>
      <c r="C132" s="19">
        <v>989.163</v>
      </c>
      <c r="D132" s="19">
        <v>453.425</v>
      </c>
      <c r="E132" s="19">
        <v>1079.9</v>
      </c>
      <c r="F132" s="20">
        <f>+E132/D132*100-100</f>
        <v>138.16507691459447</v>
      </c>
      <c r="G132" s="20"/>
      <c r="H132" s="19">
        <v>3615.632</v>
      </c>
      <c r="I132" s="19">
        <v>1486.734</v>
      </c>
      <c r="J132" s="19">
        <v>3557.883</v>
      </c>
      <c r="K132" s="20">
        <f>+J132/I132*100-100</f>
        <v>139.3086456622368</v>
      </c>
      <c r="L132" s="20">
        <f t="shared" si="11"/>
        <v>0.843944043018993</v>
      </c>
      <c r="R132" s="23"/>
    </row>
    <row r="133" spans="1:18" ht="11.25" hidden="1" outlineLevel="1">
      <c r="A133" s="18" t="s">
        <v>344</v>
      </c>
      <c r="B133" s="18">
        <v>12092300</v>
      </c>
      <c r="C133" s="19"/>
      <c r="D133" s="19"/>
      <c r="E133" s="19"/>
      <c r="F133" s="20"/>
      <c r="G133" s="20"/>
      <c r="H133" s="19"/>
      <c r="I133" s="19"/>
      <c r="J133" s="19"/>
      <c r="K133" s="20"/>
      <c r="L133" s="20">
        <f t="shared" si="11"/>
        <v>0</v>
      </c>
      <c r="R133" s="23"/>
    </row>
    <row r="134" spans="1:18" ht="11.25" hidden="1" outlineLevel="1">
      <c r="A134" s="18" t="s">
        <v>345</v>
      </c>
      <c r="B134" s="18">
        <v>12092400</v>
      </c>
      <c r="C134" s="19"/>
      <c r="D134" s="19"/>
      <c r="E134" s="19"/>
      <c r="F134" s="20"/>
      <c r="G134" s="20"/>
      <c r="H134" s="19"/>
      <c r="I134" s="19"/>
      <c r="J134" s="19"/>
      <c r="K134" s="20"/>
      <c r="L134" s="20">
        <f t="shared" si="11"/>
        <v>0</v>
      </c>
      <c r="R134" s="23"/>
    </row>
    <row r="135" spans="1:18" ht="11.25" hidden="1" outlineLevel="1">
      <c r="A135" s="18" t="s">
        <v>346</v>
      </c>
      <c r="B135" s="18">
        <v>12092500</v>
      </c>
      <c r="C135" s="19">
        <v>27.55</v>
      </c>
      <c r="D135" s="19">
        <v>51.8</v>
      </c>
      <c r="E135" s="19">
        <v>31.05</v>
      </c>
      <c r="F135" s="20">
        <f>+E135/D135*100-100</f>
        <v>-40.057915057915054</v>
      </c>
      <c r="G135" s="20"/>
      <c r="H135" s="19">
        <v>56.035</v>
      </c>
      <c r="I135" s="19">
        <v>84.504</v>
      </c>
      <c r="J135" s="19">
        <v>76</v>
      </c>
      <c r="K135" s="20">
        <f>+J135/I135*100-100</f>
        <v>-10.063428950108872</v>
      </c>
      <c r="L135" s="20">
        <f t="shared" si="11"/>
        <v>0.018027503228589436</v>
      </c>
      <c r="R135" s="23"/>
    </row>
    <row r="136" spans="1:18" ht="11.25" hidden="1" outlineLevel="1">
      <c r="A136" s="18" t="s">
        <v>347</v>
      </c>
      <c r="B136" s="18">
        <v>12092600</v>
      </c>
      <c r="C136" s="19"/>
      <c r="D136" s="19"/>
      <c r="E136" s="19"/>
      <c r="F136" s="20"/>
      <c r="G136" s="20"/>
      <c r="H136" s="19"/>
      <c r="I136" s="19"/>
      <c r="J136" s="19"/>
      <c r="K136" s="20"/>
      <c r="L136" s="20">
        <f t="shared" si="11"/>
        <v>0</v>
      </c>
      <c r="R136" s="23"/>
    </row>
    <row r="137" spans="1:18" ht="11.25" hidden="1" outlineLevel="1">
      <c r="A137" s="18" t="s">
        <v>348</v>
      </c>
      <c r="B137" s="18">
        <v>12092910</v>
      </c>
      <c r="C137" s="19">
        <v>0</v>
      </c>
      <c r="D137" s="19">
        <v>175.05</v>
      </c>
      <c r="E137" s="19">
        <v>21.1</v>
      </c>
      <c r="F137" s="20"/>
      <c r="G137" s="20"/>
      <c r="H137" s="19">
        <v>0</v>
      </c>
      <c r="I137" s="19">
        <v>263.07</v>
      </c>
      <c r="J137" s="19">
        <v>28.507</v>
      </c>
      <c r="K137" s="20"/>
      <c r="L137" s="20">
        <f t="shared" si="11"/>
        <v>0.006761974138649989</v>
      </c>
      <c r="R137" s="23"/>
    </row>
    <row r="138" spans="1:18" ht="11.25" hidden="1" outlineLevel="1">
      <c r="A138" s="18" t="s">
        <v>349</v>
      </c>
      <c r="B138" s="18">
        <v>12092990</v>
      </c>
      <c r="C138" s="19">
        <v>88.563</v>
      </c>
      <c r="D138" s="19">
        <v>372.074</v>
      </c>
      <c r="E138" s="19">
        <v>24.36</v>
      </c>
      <c r="F138" s="20">
        <f aca="true" t="shared" si="17" ref="F138:F152">+E138/D138*100-100</f>
        <v>-93.45291528029371</v>
      </c>
      <c r="G138" s="20"/>
      <c r="H138" s="19">
        <v>158.237</v>
      </c>
      <c r="I138" s="19">
        <v>377.73</v>
      </c>
      <c r="J138" s="19">
        <v>165.821</v>
      </c>
      <c r="K138" s="20">
        <f aca="true" t="shared" si="18" ref="K138:K152">+J138/I138*100-100</f>
        <v>-56.10065390622932</v>
      </c>
      <c r="L138" s="20">
        <f t="shared" si="11"/>
        <v>0.039333402800893806</v>
      </c>
      <c r="R138" s="23"/>
    </row>
    <row r="139" spans="1:18" ht="11.25" collapsed="1">
      <c r="A139" s="18" t="s">
        <v>195</v>
      </c>
      <c r="B139" s="18"/>
      <c r="C139" s="19">
        <f>SUM(C140:C148)</f>
        <v>2729.852</v>
      </c>
      <c r="D139" s="19">
        <f>SUM(D140:D148)</f>
        <v>2316.587</v>
      </c>
      <c r="E139" s="19">
        <f>SUM(E140:E148)</f>
        <v>1842.3049999999998</v>
      </c>
      <c r="F139" s="20">
        <f>+E139/D139*100-100</f>
        <v>-20.473308362690474</v>
      </c>
      <c r="G139" s="20"/>
      <c r="H139" s="19">
        <f>SUM(H140:H148)</f>
        <v>82936.798</v>
      </c>
      <c r="I139" s="19">
        <f>SUM(I140:I148)</f>
        <v>104164.50200000001</v>
      </c>
      <c r="J139" s="19">
        <f>SUM(J140:J148)</f>
        <v>131379.492</v>
      </c>
      <c r="K139" s="20">
        <f t="shared" si="18"/>
        <v>26.126933338576322</v>
      </c>
      <c r="L139" s="20">
        <f t="shared" si="11"/>
        <v>31.163739686847897</v>
      </c>
      <c r="R139" s="23"/>
    </row>
    <row r="140" spans="1:18" ht="11.25" customHeight="1" hidden="1" outlineLevel="1" collapsed="1">
      <c r="A140" s="18" t="s">
        <v>350</v>
      </c>
      <c r="B140" s="18">
        <v>12099110</v>
      </c>
      <c r="C140" s="19">
        <v>4.429</v>
      </c>
      <c r="D140" s="19">
        <v>4.815</v>
      </c>
      <c r="E140" s="19">
        <v>7.296</v>
      </c>
      <c r="F140" s="20">
        <f t="shared" si="17"/>
        <v>51.52647975077883</v>
      </c>
      <c r="G140" s="20"/>
      <c r="H140" s="19">
        <v>7742.538</v>
      </c>
      <c r="I140" s="19">
        <v>7823.81</v>
      </c>
      <c r="J140" s="19">
        <v>7316.076</v>
      </c>
      <c r="K140" s="20">
        <f t="shared" si="18"/>
        <v>-6.48960033538647</v>
      </c>
      <c r="L140" s="20">
        <f t="shared" si="11"/>
        <v>1.7354024172448117</v>
      </c>
      <c r="R140" s="23"/>
    </row>
    <row r="141" spans="1:18" ht="11.25" customHeight="1" hidden="1" outlineLevel="1">
      <c r="A141" s="18" t="s">
        <v>351</v>
      </c>
      <c r="B141" s="18">
        <v>12099120</v>
      </c>
      <c r="C141" s="19">
        <v>76.013</v>
      </c>
      <c r="D141" s="19">
        <v>90.604</v>
      </c>
      <c r="E141" s="19">
        <v>90.9</v>
      </c>
      <c r="F141" s="20">
        <f t="shared" si="17"/>
        <v>0.3266963930952329</v>
      </c>
      <c r="G141" s="20"/>
      <c r="H141" s="19">
        <v>4271.525</v>
      </c>
      <c r="I141" s="19">
        <v>4172.378</v>
      </c>
      <c r="J141" s="19">
        <v>5348.109</v>
      </c>
      <c r="K141" s="20">
        <f t="shared" si="18"/>
        <v>28.178918592706623</v>
      </c>
      <c r="L141" s="20">
        <f t="shared" si="11"/>
        <v>1.2685927929519505</v>
      </c>
      <c r="R141" s="23"/>
    </row>
    <row r="142" spans="1:18" ht="11.25" customHeight="1" hidden="1" outlineLevel="1">
      <c r="A142" s="18" t="s">
        <v>352</v>
      </c>
      <c r="B142" s="18">
        <v>12099130</v>
      </c>
      <c r="C142" s="19">
        <v>133.464</v>
      </c>
      <c r="D142" s="19">
        <v>192.589</v>
      </c>
      <c r="E142" s="19">
        <v>205.496</v>
      </c>
      <c r="F142" s="20">
        <f t="shared" si="17"/>
        <v>6.701836553489571</v>
      </c>
      <c r="G142" s="20"/>
      <c r="H142" s="19">
        <v>7072.101</v>
      </c>
      <c r="I142" s="19">
        <v>11057.925</v>
      </c>
      <c r="J142" s="19">
        <v>11665.607</v>
      </c>
      <c r="K142" s="20">
        <f t="shared" si="18"/>
        <v>5.49544331327985</v>
      </c>
      <c r="L142" s="20">
        <f t="shared" si="11"/>
        <v>2.767128524420468</v>
      </c>
      <c r="R142" s="23"/>
    </row>
    <row r="143" spans="1:18" ht="11.25" customHeight="1" hidden="1" outlineLevel="1">
      <c r="A143" s="18" t="s">
        <v>353</v>
      </c>
      <c r="B143" s="18">
        <v>12099140</v>
      </c>
      <c r="C143" s="19">
        <v>38.561</v>
      </c>
      <c r="D143" s="19">
        <v>54.086</v>
      </c>
      <c r="E143" s="19">
        <v>45.557</v>
      </c>
      <c r="F143" s="20">
        <f t="shared" si="17"/>
        <v>-15.76933032577746</v>
      </c>
      <c r="G143" s="20"/>
      <c r="H143" s="19">
        <v>12480.151</v>
      </c>
      <c r="I143" s="19">
        <v>13213.766</v>
      </c>
      <c r="J143" s="19">
        <v>20395.445</v>
      </c>
      <c r="K143" s="20">
        <f t="shared" si="18"/>
        <v>54.349978651052254</v>
      </c>
      <c r="L143" s="20">
        <f t="shared" si="11"/>
        <v>4.837880928763399</v>
      </c>
      <c r="R143" s="23"/>
    </row>
    <row r="144" spans="1:18" ht="11.25" customHeight="1" hidden="1" outlineLevel="1">
      <c r="A144" s="18" t="s">
        <v>354</v>
      </c>
      <c r="B144" s="18">
        <v>12099150</v>
      </c>
      <c r="C144" s="19">
        <v>159.747</v>
      </c>
      <c r="D144" s="19">
        <v>232.886</v>
      </c>
      <c r="E144" s="19">
        <v>262.09</v>
      </c>
      <c r="F144" s="20">
        <f t="shared" si="17"/>
        <v>12.540041050127513</v>
      </c>
      <c r="G144" s="20"/>
      <c r="H144" s="19">
        <v>5691.44</v>
      </c>
      <c r="I144" s="19">
        <v>10874.401</v>
      </c>
      <c r="J144" s="19">
        <v>15170.662</v>
      </c>
      <c r="K144" s="20">
        <f t="shared" si="18"/>
        <v>39.50802439601043</v>
      </c>
      <c r="L144" s="20">
        <f t="shared" si="11"/>
        <v>3.5985415550636723</v>
      </c>
      <c r="R144" s="23"/>
    </row>
    <row r="145" spans="1:18" ht="11.25" customHeight="1" hidden="1" outlineLevel="1">
      <c r="A145" s="18" t="s">
        <v>355</v>
      </c>
      <c r="B145" s="18">
        <v>12099160</v>
      </c>
      <c r="C145" s="19">
        <v>54.982</v>
      </c>
      <c r="D145" s="19">
        <v>55.657</v>
      </c>
      <c r="E145" s="19">
        <v>90.31</v>
      </c>
      <c r="F145" s="20">
        <f t="shared" si="17"/>
        <v>62.26171011732578</v>
      </c>
      <c r="G145" s="20"/>
      <c r="H145" s="19">
        <v>7863.009</v>
      </c>
      <c r="I145" s="19">
        <v>7597.729</v>
      </c>
      <c r="J145" s="19">
        <v>12856.985</v>
      </c>
      <c r="K145" s="20">
        <f t="shared" si="18"/>
        <v>69.22142129575826</v>
      </c>
      <c r="L145" s="20">
        <f t="shared" si="11"/>
        <v>3.0497281394398152</v>
      </c>
      <c r="R145" s="23"/>
    </row>
    <row r="146" spans="1:18" ht="11.25" customHeight="1" hidden="1" outlineLevel="1">
      <c r="A146" s="18" t="s">
        <v>356</v>
      </c>
      <c r="B146" s="18">
        <v>12099170</v>
      </c>
      <c r="C146" s="19">
        <v>43.175</v>
      </c>
      <c r="D146" s="19">
        <v>61.391</v>
      </c>
      <c r="E146" s="19">
        <v>67.166</v>
      </c>
      <c r="F146" s="20">
        <f t="shared" si="17"/>
        <v>9.406916323239557</v>
      </c>
      <c r="G146" s="20"/>
      <c r="H146" s="19">
        <v>4620.693</v>
      </c>
      <c r="I146" s="19">
        <v>7900.296</v>
      </c>
      <c r="J146" s="19">
        <v>11437.801</v>
      </c>
      <c r="K146" s="20">
        <f t="shared" si="18"/>
        <v>44.77686658828986</v>
      </c>
      <c r="L146" s="20">
        <f t="shared" si="11"/>
        <v>2.7130920323087304</v>
      </c>
      <c r="R146" s="23"/>
    </row>
    <row r="147" spans="1:18" ht="11.25" customHeight="1" hidden="1" outlineLevel="1">
      <c r="A147" s="18" t="s">
        <v>357</v>
      </c>
      <c r="B147" s="18">
        <v>12099180</v>
      </c>
      <c r="C147" s="19">
        <v>260.063</v>
      </c>
      <c r="D147" s="19">
        <v>280.279</v>
      </c>
      <c r="E147" s="19">
        <v>375.729</v>
      </c>
      <c r="F147" s="20">
        <f t="shared" si="17"/>
        <v>34.055351988554264</v>
      </c>
      <c r="G147" s="20"/>
      <c r="H147" s="19">
        <v>10376.668</v>
      </c>
      <c r="I147" s="19">
        <v>14618.173</v>
      </c>
      <c r="J147" s="19">
        <v>21373.263</v>
      </c>
      <c r="K147" s="20">
        <f t="shared" si="18"/>
        <v>46.21022066163806</v>
      </c>
      <c r="L147" s="20">
        <f t="shared" si="11"/>
        <v>5.06982325971041</v>
      </c>
      <c r="R147" s="23"/>
    </row>
    <row r="148" spans="1:18" ht="11.25" customHeight="1" hidden="1" outlineLevel="1">
      <c r="A148" s="18" t="s">
        <v>358</v>
      </c>
      <c r="B148" s="18">
        <v>12099190</v>
      </c>
      <c r="C148" s="19">
        <v>1959.418</v>
      </c>
      <c r="D148" s="19">
        <v>1344.28</v>
      </c>
      <c r="E148" s="19">
        <v>697.761</v>
      </c>
      <c r="F148" s="20">
        <f t="shared" si="17"/>
        <v>-48.09407266343322</v>
      </c>
      <c r="G148" s="20"/>
      <c r="H148" s="19">
        <v>22818.673</v>
      </c>
      <c r="I148" s="19">
        <v>26906.024</v>
      </c>
      <c r="J148" s="19">
        <v>25815.544</v>
      </c>
      <c r="K148" s="20">
        <f t="shared" si="18"/>
        <v>-4.052921382958701</v>
      </c>
      <c r="L148" s="20">
        <f t="shared" si="11"/>
        <v>6.123550036944641</v>
      </c>
      <c r="M148" s="278"/>
      <c r="N148" s="279"/>
      <c r="O148" s="279"/>
      <c r="R148" s="23"/>
    </row>
    <row r="149" spans="1:18" ht="11.25" collapsed="1">
      <c r="A149" s="18" t="s">
        <v>7</v>
      </c>
      <c r="B149" s="18">
        <v>12099920</v>
      </c>
      <c r="C149" s="19">
        <v>26.68</v>
      </c>
      <c r="D149" s="19">
        <v>15.963</v>
      </c>
      <c r="E149" s="19">
        <v>19.364</v>
      </c>
      <c r="F149" s="20">
        <f t="shared" si="17"/>
        <v>21.305519012716914</v>
      </c>
      <c r="G149" s="20"/>
      <c r="H149" s="19">
        <v>6869.862</v>
      </c>
      <c r="I149" s="19">
        <v>5268.045</v>
      </c>
      <c r="J149" s="19">
        <v>5617.549</v>
      </c>
      <c r="K149" s="20">
        <f t="shared" si="18"/>
        <v>6.634415613382188</v>
      </c>
      <c r="L149" s="20">
        <f t="shared" si="11"/>
        <v>1.332505035977097</v>
      </c>
      <c r="M149" s="278"/>
      <c r="N149" s="279"/>
      <c r="O149" s="279"/>
      <c r="R149" s="23"/>
    </row>
    <row r="150" spans="1:18" ht="9.75" customHeight="1">
      <c r="A150" s="18" t="s">
        <v>6</v>
      </c>
      <c r="B150" s="18">
        <v>12099930</v>
      </c>
      <c r="C150" s="19">
        <v>14.104</v>
      </c>
      <c r="D150" s="19">
        <v>31.205</v>
      </c>
      <c r="E150" s="19">
        <v>31.867</v>
      </c>
      <c r="F150" s="20">
        <f t="shared" si="17"/>
        <v>2.1214548950488705</v>
      </c>
      <c r="G150" s="20"/>
      <c r="H150" s="19">
        <v>5525.52</v>
      </c>
      <c r="I150" s="19">
        <v>7342.293</v>
      </c>
      <c r="J150" s="19">
        <v>8453.709</v>
      </c>
      <c r="K150" s="20">
        <f t="shared" si="18"/>
        <v>15.137178535370381</v>
      </c>
      <c r="L150" s="20">
        <f t="shared" si="11"/>
        <v>2.005253503829679</v>
      </c>
      <c r="M150" s="278"/>
      <c r="N150" s="279"/>
      <c r="O150" s="279"/>
      <c r="R150" s="23"/>
    </row>
    <row r="151" spans="1:18" ht="11.25">
      <c r="A151" s="18" t="s">
        <v>5</v>
      </c>
      <c r="B151" s="18">
        <v>12099990</v>
      </c>
      <c r="C151" s="19">
        <v>13.006</v>
      </c>
      <c r="D151" s="19">
        <v>121.417</v>
      </c>
      <c r="E151" s="19">
        <v>314.392</v>
      </c>
      <c r="F151" s="20">
        <f t="shared" si="17"/>
        <v>158.93573387581637</v>
      </c>
      <c r="G151" s="20"/>
      <c r="H151" s="19">
        <v>531.161</v>
      </c>
      <c r="I151" s="19">
        <v>938.709</v>
      </c>
      <c r="J151" s="19">
        <v>1209.812</v>
      </c>
      <c r="K151" s="20">
        <f t="shared" si="18"/>
        <v>28.880409157683573</v>
      </c>
      <c r="L151" s="20">
        <f t="shared" si="11"/>
        <v>0.28697223336824</v>
      </c>
      <c r="M151" s="278"/>
      <c r="N151" s="279"/>
      <c r="O151" s="279"/>
      <c r="R151" s="23"/>
    </row>
    <row r="152" spans="1:18" ht="11.25">
      <c r="A152" s="18" t="s">
        <v>196</v>
      </c>
      <c r="B152" s="18">
        <v>12093000</v>
      </c>
      <c r="C152" s="19">
        <v>20.567</v>
      </c>
      <c r="D152" s="19">
        <v>27.734</v>
      </c>
      <c r="E152" s="19">
        <v>28.321</v>
      </c>
      <c r="F152" s="20">
        <f t="shared" si="17"/>
        <v>2.1165356602004692</v>
      </c>
      <c r="G152" s="20"/>
      <c r="H152" s="19">
        <v>16405.741</v>
      </c>
      <c r="I152" s="19">
        <v>17748.767</v>
      </c>
      <c r="J152" s="19">
        <v>44417.614</v>
      </c>
      <c r="K152" s="20">
        <f t="shared" si="18"/>
        <v>150.2574629550323</v>
      </c>
      <c r="L152" s="20">
        <f t="shared" si="11"/>
        <v>10.536035260411044</v>
      </c>
      <c r="M152" s="278"/>
      <c r="N152" s="279"/>
      <c r="O152" s="279"/>
      <c r="R152" s="23"/>
    </row>
    <row r="153" spans="1:18" ht="11.25">
      <c r="A153" s="124"/>
      <c r="B153" s="124"/>
      <c r="C153" s="132"/>
      <c r="D153" s="132"/>
      <c r="E153" s="132"/>
      <c r="F153" s="132"/>
      <c r="G153" s="132"/>
      <c r="H153" s="132"/>
      <c r="I153" s="132"/>
      <c r="J153" s="132"/>
      <c r="K153" s="124"/>
      <c r="L153" s="124"/>
      <c r="M153" s="124"/>
      <c r="N153" s="124"/>
      <c r="O153" s="124"/>
      <c r="P153" s="136"/>
      <c r="R153" s="23"/>
    </row>
    <row r="154" spans="1:18" ht="11.25">
      <c r="A154" s="17" t="s">
        <v>504</v>
      </c>
      <c r="B154" s="17"/>
      <c r="C154" s="17"/>
      <c r="D154" s="17"/>
      <c r="E154" s="17"/>
      <c r="F154" s="17"/>
      <c r="G154" s="17"/>
      <c r="H154" s="17"/>
      <c r="I154" s="17"/>
      <c r="J154" s="17"/>
      <c r="K154" s="17"/>
      <c r="L154" s="17"/>
      <c r="M154" s="137"/>
      <c r="N154" s="138"/>
      <c r="O154" s="138"/>
      <c r="P154" s="136"/>
      <c r="R154" s="23"/>
    </row>
    <row r="155" spans="1:18" ht="19.5" customHeight="1">
      <c r="A155" s="320" t="s">
        <v>242</v>
      </c>
      <c r="B155" s="320"/>
      <c r="C155" s="320"/>
      <c r="D155" s="320"/>
      <c r="E155" s="320"/>
      <c r="F155" s="320"/>
      <c r="G155" s="320"/>
      <c r="H155" s="320"/>
      <c r="I155" s="320"/>
      <c r="J155" s="320"/>
      <c r="K155" s="320"/>
      <c r="L155" s="320"/>
      <c r="M155" s="137"/>
      <c r="N155" s="138"/>
      <c r="O155" s="138"/>
      <c r="P155" s="136"/>
      <c r="R155" s="23"/>
    </row>
    <row r="156" spans="1:18" ht="19.5" customHeight="1">
      <c r="A156" s="321" t="s">
        <v>238</v>
      </c>
      <c r="B156" s="321"/>
      <c r="C156" s="321"/>
      <c r="D156" s="321"/>
      <c r="E156" s="321"/>
      <c r="F156" s="321"/>
      <c r="G156" s="321"/>
      <c r="H156" s="321"/>
      <c r="I156" s="321"/>
      <c r="J156" s="321"/>
      <c r="K156" s="321"/>
      <c r="L156" s="321"/>
      <c r="M156" s="137"/>
      <c r="N156" s="138"/>
      <c r="O156" s="138"/>
      <c r="P156" s="136"/>
      <c r="R156" s="23"/>
    </row>
    <row r="157" spans="1:21" s="29" customFormat="1" ht="11.25">
      <c r="A157" s="26"/>
      <c r="B157" s="26"/>
      <c r="C157" s="322" t="s">
        <v>132</v>
      </c>
      <c r="D157" s="322"/>
      <c r="E157" s="322"/>
      <c r="F157" s="322"/>
      <c r="G157" s="204"/>
      <c r="H157" s="322" t="s">
        <v>133</v>
      </c>
      <c r="I157" s="322"/>
      <c r="J157" s="322"/>
      <c r="K157" s="322"/>
      <c r="L157" s="204"/>
      <c r="M157" s="324"/>
      <c r="N157" s="324"/>
      <c r="O157" s="324"/>
      <c r="P157" s="142"/>
      <c r="Q157" s="142"/>
      <c r="R157" s="142"/>
      <c r="S157" s="142"/>
      <c r="T157" s="142"/>
      <c r="U157" s="142"/>
    </row>
    <row r="158" spans="1:21" s="29" customFormat="1" ht="11.25">
      <c r="A158" s="26" t="s">
        <v>445</v>
      </c>
      <c r="B158" s="206" t="s">
        <v>120</v>
      </c>
      <c r="C158" s="205">
        <f>+C102</f>
        <v>2009</v>
      </c>
      <c r="D158" s="323" t="str">
        <f>+D102</f>
        <v>enero - diciembre</v>
      </c>
      <c r="E158" s="323"/>
      <c r="F158" s="323"/>
      <c r="G158" s="204"/>
      <c r="H158" s="205">
        <f>+H102</f>
        <v>2009</v>
      </c>
      <c r="I158" s="323" t="str">
        <f>+D158</f>
        <v>enero - diciembre</v>
      </c>
      <c r="J158" s="323"/>
      <c r="K158" s="323"/>
      <c r="L158" s="206" t="s">
        <v>310</v>
      </c>
      <c r="M158" s="325"/>
      <c r="N158" s="325"/>
      <c r="O158" s="325"/>
      <c r="P158" s="142"/>
      <c r="Q158" s="142"/>
      <c r="R158" s="142"/>
      <c r="S158" s="142"/>
      <c r="T158" s="142"/>
      <c r="U158" s="142"/>
    </row>
    <row r="159" spans="1:15" s="29" customFormat="1" ht="11.25">
      <c r="A159" s="207"/>
      <c r="B159" s="210" t="s">
        <v>45</v>
      </c>
      <c r="C159" s="207"/>
      <c r="D159" s="208">
        <f>+D103</f>
        <v>2010</v>
      </c>
      <c r="E159" s="208">
        <f>+E103</f>
        <v>2011</v>
      </c>
      <c r="F159" s="209" t="str">
        <f>+F103</f>
        <v>Var % 11/10</v>
      </c>
      <c r="G159" s="210"/>
      <c r="H159" s="207"/>
      <c r="I159" s="208">
        <f>+I103</f>
        <v>2010</v>
      </c>
      <c r="J159" s="208">
        <f>+J103</f>
        <v>2011</v>
      </c>
      <c r="K159" s="209" t="str">
        <f>+K103</f>
        <v>Var % 11/10</v>
      </c>
      <c r="L159" s="210">
        <v>2008</v>
      </c>
      <c r="M159" s="211"/>
      <c r="N159" s="211"/>
      <c r="O159" s="210"/>
    </row>
    <row r="160" spans="1:18" ht="11.25" customHeight="1">
      <c r="A160" s="17"/>
      <c r="B160" s="17"/>
      <c r="C160" s="19"/>
      <c r="D160" s="19"/>
      <c r="E160" s="19"/>
      <c r="F160" s="20"/>
      <c r="G160" s="20"/>
      <c r="H160" s="19"/>
      <c r="I160" s="19"/>
      <c r="J160" s="19"/>
      <c r="K160" s="20"/>
      <c r="L160" s="20"/>
      <c r="M160" s="137"/>
      <c r="N160" s="138"/>
      <c r="O160" s="138"/>
      <c r="P160" s="136"/>
      <c r="R160" s="23"/>
    </row>
    <row r="161" spans="1:15" s="29" customFormat="1" ht="11.25">
      <c r="A161" s="26" t="s">
        <v>529</v>
      </c>
      <c r="B161" s="26"/>
      <c r="C161" s="26"/>
      <c r="D161" s="26"/>
      <c r="E161" s="26"/>
      <c r="F161" s="26"/>
      <c r="G161" s="26"/>
      <c r="H161" s="27">
        <f>+H105</f>
        <v>6203304</v>
      </c>
      <c r="I161" s="27">
        <f>+I105</f>
        <v>6983707</v>
      </c>
      <c r="J161" s="27">
        <f>+J105</f>
        <v>7752567</v>
      </c>
      <c r="K161" s="25">
        <f>+J161/I161*100-100</f>
        <v>11.009339309338145</v>
      </c>
      <c r="L161" s="26"/>
      <c r="M161" s="28"/>
      <c r="N161" s="28"/>
      <c r="O161" s="28"/>
    </row>
    <row r="162" spans="1:18" s="128" customFormat="1" ht="11.25">
      <c r="A162" s="126" t="s">
        <v>532</v>
      </c>
      <c r="B162" s="126"/>
      <c r="C162" s="126">
        <f>+C164+C170+C175+C184</f>
        <v>11430.81</v>
      </c>
      <c r="D162" s="126">
        <f>+D164+D170+D175+D184</f>
        <v>12206.795999999998</v>
      </c>
      <c r="E162" s="126">
        <f>+E164+E170+E175+E184</f>
        <v>12304.729999999998</v>
      </c>
      <c r="F162" s="25">
        <f>+E162/D162*100-100</f>
        <v>0.8022907894913658</v>
      </c>
      <c r="G162" s="126"/>
      <c r="H162" s="126">
        <f>+H164+H170+H175+H184</f>
        <v>34282.556</v>
      </c>
      <c r="I162" s="126">
        <f>+I164+I170+I175+I184</f>
        <v>37269.713</v>
      </c>
      <c r="J162" s="126">
        <f>+J164+J170+J175+J184</f>
        <v>40688.55799999999</v>
      </c>
      <c r="K162" s="127">
        <f>+J162/I162*100-100</f>
        <v>9.173252823277679</v>
      </c>
      <c r="L162" s="127">
        <f>+J162/$J$161*100</f>
        <v>0.5248398111232059</v>
      </c>
      <c r="M162" s="133"/>
      <c r="N162" s="133"/>
      <c r="O162" s="133"/>
      <c r="R162" s="133"/>
    </row>
    <row r="163" spans="1:26" ht="11.25" customHeight="1">
      <c r="A163" s="26"/>
      <c r="B163" s="26"/>
      <c r="C163" s="27"/>
      <c r="D163" s="27"/>
      <c r="E163" s="27"/>
      <c r="F163" s="25"/>
      <c r="G163" s="25"/>
      <c r="H163" s="27"/>
      <c r="I163" s="27"/>
      <c r="J163" s="27"/>
      <c r="K163" s="25"/>
      <c r="M163" s="137"/>
      <c r="N163" s="138"/>
      <c r="O163" s="138"/>
      <c r="P163" s="135"/>
      <c r="Q163" s="123"/>
      <c r="R163" s="133"/>
      <c r="S163" s="123"/>
      <c r="T163" s="123"/>
      <c r="U163" s="123"/>
      <c r="V163" s="123"/>
      <c r="W163" s="123"/>
      <c r="X163" s="123"/>
      <c r="Y163" s="123"/>
      <c r="Z163" s="123"/>
    </row>
    <row r="164" spans="1:26" s="29" customFormat="1" ht="11.25" customHeight="1">
      <c r="A164" s="139" t="s">
        <v>253</v>
      </c>
      <c r="B164" s="140" t="s">
        <v>176</v>
      </c>
      <c r="C164" s="27">
        <f>SUM(C165:C168)</f>
        <v>10644.09</v>
      </c>
      <c r="D164" s="27">
        <f>SUM(D165:D168)</f>
        <v>11734.457999999999</v>
      </c>
      <c r="E164" s="27">
        <f>SUM(E165:E168)</f>
        <v>11895.224999999999</v>
      </c>
      <c r="F164" s="25">
        <f>+E164/D164*100-100</f>
        <v>1.3700419738176208</v>
      </c>
      <c r="G164" s="25"/>
      <c r="H164" s="27">
        <f>SUM(H165:H168)</f>
        <v>29992.459</v>
      </c>
      <c r="I164" s="27">
        <f>SUM(I165:I168)</f>
        <v>33123.73700000001</v>
      </c>
      <c r="J164" s="27">
        <f>SUM(J165:J168)</f>
        <v>37004.200999999994</v>
      </c>
      <c r="K164" s="25">
        <f>+J164/I164*100-100</f>
        <v>11.715054977039529</v>
      </c>
      <c r="L164" s="25">
        <f>+J164/$J$164*100</f>
        <v>100</v>
      </c>
      <c r="M164" s="137"/>
      <c r="N164" s="138"/>
      <c r="O164" s="138"/>
      <c r="P164" s="141"/>
      <c r="Q164" s="141"/>
      <c r="R164" s="141"/>
      <c r="S164" s="125"/>
      <c r="T164" s="125"/>
      <c r="U164" s="125"/>
      <c r="V164" s="142"/>
      <c r="W164" s="142"/>
      <c r="X164" s="142"/>
      <c r="Y164" s="142"/>
      <c r="Z164" s="142"/>
    </row>
    <row r="165" spans="1:26" ht="11.25" customHeight="1">
      <c r="A165" s="4" t="s">
        <v>159</v>
      </c>
      <c r="B165" s="140" t="s">
        <v>177</v>
      </c>
      <c r="C165" s="19">
        <v>9819.931</v>
      </c>
      <c r="D165" s="19">
        <v>10626.794</v>
      </c>
      <c r="E165" s="19">
        <v>10870.258</v>
      </c>
      <c r="F165" s="20">
        <f>+E165/D165*100-100</f>
        <v>2.2910390471481747</v>
      </c>
      <c r="G165" s="25"/>
      <c r="H165" s="19">
        <v>25121.215</v>
      </c>
      <c r="I165" s="19">
        <v>28231.597</v>
      </c>
      <c r="J165" s="19">
        <v>32659.929</v>
      </c>
      <c r="K165" s="20">
        <f>+J165/I165*100-100</f>
        <v>15.685729716246641</v>
      </c>
      <c r="L165" s="20">
        <f>+J165/$J$164*100</f>
        <v>88.26005728376626</v>
      </c>
      <c r="M165" s="137"/>
      <c r="N165" s="138"/>
      <c r="O165" s="138"/>
      <c r="P165" s="135"/>
      <c r="Q165" s="123"/>
      <c r="R165" s="133"/>
      <c r="S165" s="123"/>
      <c r="T165" s="123"/>
      <c r="U165" s="123"/>
      <c r="V165" s="123"/>
      <c r="W165" s="123"/>
      <c r="X165" s="123"/>
      <c r="Y165" s="123"/>
      <c r="Z165" s="123"/>
    </row>
    <row r="166" spans="1:18" ht="11.25" customHeight="1">
      <c r="A166" s="4" t="s">
        <v>160</v>
      </c>
      <c r="B166" s="140" t="s">
        <v>178</v>
      </c>
      <c r="C166" s="19">
        <v>728.117</v>
      </c>
      <c r="D166" s="19">
        <v>967.145</v>
      </c>
      <c r="E166" s="19">
        <v>987.052</v>
      </c>
      <c r="F166" s="20">
        <f>+E166/D166*100-100</f>
        <v>2.0583263109461285</v>
      </c>
      <c r="G166" s="25"/>
      <c r="H166" s="19">
        <v>4290.389</v>
      </c>
      <c r="I166" s="19">
        <v>4089.111</v>
      </c>
      <c r="J166" s="19">
        <v>4030.01</v>
      </c>
      <c r="K166" s="20">
        <f>+J166/I166*100-100</f>
        <v>-1.445326380232757</v>
      </c>
      <c r="L166" s="20">
        <f>+J166/$J$164*100</f>
        <v>10.89068238495408</v>
      </c>
      <c r="M166" s="137"/>
      <c r="N166" s="138"/>
      <c r="O166" s="138"/>
      <c r="P166" s="136"/>
      <c r="R166" s="23"/>
    </row>
    <row r="167" spans="1:18" ht="11.25" customHeight="1">
      <c r="A167" s="4" t="s">
        <v>161</v>
      </c>
      <c r="B167" s="140" t="s">
        <v>179</v>
      </c>
      <c r="C167" s="19">
        <v>55.969</v>
      </c>
      <c r="D167" s="19">
        <v>92.719</v>
      </c>
      <c r="E167" s="19">
        <v>34.276</v>
      </c>
      <c r="F167" s="20">
        <f>+E167/D167*100-100</f>
        <v>-63.03238818365167</v>
      </c>
      <c r="G167" s="25"/>
      <c r="H167" s="19">
        <v>538.531</v>
      </c>
      <c r="I167" s="19">
        <v>779.21</v>
      </c>
      <c r="J167" s="19">
        <v>281.168</v>
      </c>
      <c r="K167" s="20">
        <f>+J167/I167*100-100</f>
        <v>-63.91627417512609</v>
      </c>
      <c r="L167" s="20">
        <f>+J167/$J$164*100</f>
        <v>0.7598272423177035</v>
      </c>
      <c r="M167" s="137"/>
      <c r="N167" s="138"/>
      <c r="O167" s="138"/>
      <c r="P167" s="136"/>
      <c r="R167" s="23"/>
    </row>
    <row r="168" spans="1:18" ht="11.25" customHeight="1">
      <c r="A168" s="4" t="s">
        <v>162</v>
      </c>
      <c r="B168" s="143" t="s">
        <v>163</v>
      </c>
      <c r="C168" s="19">
        <v>40.073</v>
      </c>
      <c r="D168" s="19">
        <v>47.8</v>
      </c>
      <c r="E168" s="19">
        <v>3.639</v>
      </c>
      <c r="F168" s="20">
        <f>+E168/D168*100-100</f>
        <v>-92.38702928870293</v>
      </c>
      <c r="G168" s="25"/>
      <c r="H168" s="19">
        <v>42.324</v>
      </c>
      <c r="I168" s="19">
        <v>23.819</v>
      </c>
      <c r="J168" s="19">
        <v>33.094</v>
      </c>
      <c r="K168" s="20">
        <f>+J168/I168*100-100</f>
        <v>38.93950207817289</v>
      </c>
      <c r="L168" s="20">
        <f>+J168/$J$164*100</f>
        <v>0.08943308896198031</v>
      </c>
      <c r="M168" s="137"/>
      <c r="N168" s="138"/>
      <c r="O168" s="138"/>
      <c r="P168" s="136"/>
      <c r="R168" s="23"/>
    </row>
    <row r="169" spans="1:18" ht="11.25" customHeight="1">
      <c r="A169" s="4"/>
      <c r="B169" s="4"/>
      <c r="C169" s="19"/>
      <c r="D169" s="19"/>
      <c r="E169" s="19"/>
      <c r="F169" s="20"/>
      <c r="G169" s="25"/>
      <c r="H169" s="19"/>
      <c r="I169" s="19"/>
      <c r="J169" s="19"/>
      <c r="K169" s="20"/>
      <c r="L169" s="20"/>
      <c r="M169" s="137"/>
      <c r="N169" s="138"/>
      <c r="O169" s="138"/>
      <c r="P169" s="136"/>
      <c r="R169" s="23"/>
    </row>
    <row r="170" spans="1:18" s="29" customFormat="1" ht="11.25" customHeight="1">
      <c r="A170" s="139" t="s">
        <v>254</v>
      </c>
      <c r="B170" s="140" t="s">
        <v>180</v>
      </c>
      <c r="C170" s="27">
        <f>SUM(C171:C173)</f>
        <v>0.651</v>
      </c>
      <c r="D170" s="27">
        <f>SUM(D171:D173)</f>
        <v>0.891</v>
      </c>
      <c r="E170" s="27">
        <f>SUM(E171:E173)</f>
        <v>82.88</v>
      </c>
      <c r="F170" s="25">
        <f>+E170/D170*100-100</f>
        <v>9201.907968574635</v>
      </c>
      <c r="G170" s="25"/>
      <c r="H170" s="27">
        <f>SUM(H171:H173)</f>
        <v>23.467</v>
      </c>
      <c r="I170" s="27">
        <f>SUM(I171:I173)</f>
        <v>24.53</v>
      </c>
      <c r="J170" s="27">
        <f>SUM(J171:J173)</f>
        <v>282.329</v>
      </c>
      <c r="K170" s="25">
        <f>+J170/I170*100-100</f>
        <v>1050.9539339584182</v>
      </c>
      <c r="L170" s="20"/>
      <c r="M170" s="28"/>
      <c r="N170" s="28"/>
      <c r="O170" s="28"/>
      <c r="R170" s="23"/>
    </row>
    <row r="171" spans="1:18" ht="11.25" customHeight="1">
      <c r="A171" s="4" t="s">
        <v>301</v>
      </c>
      <c r="B171" s="140" t="s">
        <v>181</v>
      </c>
      <c r="C171" s="19">
        <v>0.379</v>
      </c>
      <c r="D171" s="19">
        <v>0.891</v>
      </c>
      <c r="E171" s="19">
        <v>82.88</v>
      </c>
      <c r="F171" s="20">
        <f>+E171/D171*100-100</f>
        <v>9201.907968574635</v>
      </c>
      <c r="G171" s="25"/>
      <c r="H171" s="19">
        <v>22.608</v>
      </c>
      <c r="I171" s="19">
        <v>24.53</v>
      </c>
      <c r="J171" s="19">
        <v>282.329</v>
      </c>
      <c r="K171" s="20">
        <f>+J171/I171*100-100</f>
        <v>1050.9539339584182</v>
      </c>
      <c r="L171" s="20"/>
      <c r="R171" s="23"/>
    </row>
    <row r="172" spans="1:18" ht="11.25" customHeight="1">
      <c r="A172" s="4" t="s">
        <v>186</v>
      </c>
      <c r="B172" s="140" t="s">
        <v>182</v>
      </c>
      <c r="C172" s="19">
        <v>0.272</v>
      </c>
      <c r="D172" s="19">
        <v>0</v>
      </c>
      <c r="E172" s="19">
        <v>0</v>
      </c>
      <c r="F172" s="20"/>
      <c r="G172" s="25"/>
      <c r="H172" s="19">
        <v>0.859</v>
      </c>
      <c r="I172" s="19">
        <v>0</v>
      </c>
      <c r="J172" s="19">
        <v>0</v>
      </c>
      <c r="K172" s="20"/>
      <c r="L172" s="20"/>
      <c r="R172" s="23"/>
    </row>
    <row r="173" spans="1:18" ht="11.25" customHeight="1">
      <c r="A173" s="4" t="s">
        <v>162</v>
      </c>
      <c r="B173" s="143" t="s">
        <v>163</v>
      </c>
      <c r="C173" s="19"/>
      <c r="D173" s="19"/>
      <c r="E173" s="19"/>
      <c r="F173" s="20"/>
      <c r="G173" s="25"/>
      <c r="H173" s="19"/>
      <c r="I173" s="19"/>
      <c r="J173" s="19"/>
      <c r="K173" s="20"/>
      <c r="L173" s="20"/>
      <c r="R173" s="23"/>
    </row>
    <row r="174" spans="1:18" ht="11.25" customHeight="1">
      <c r="A174" s="4"/>
      <c r="B174" s="4"/>
      <c r="C174" s="19"/>
      <c r="D174" s="19"/>
      <c r="E174" s="19"/>
      <c r="F174" s="20"/>
      <c r="G174" s="25"/>
      <c r="H174" s="19"/>
      <c r="I174" s="19"/>
      <c r="J174" s="19"/>
      <c r="K174" s="20"/>
      <c r="L174" s="20"/>
      <c r="R174" s="23"/>
    </row>
    <row r="175" spans="1:18" s="29" customFormat="1" ht="11.25" customHeight="1">
      <c r="A175" s="139" t="s">
        <v>157</v>
      </c>
      <c r="B175" s="140"/>
      <c r="C175" s="27">
        <f>SUM(C176:C182)</f>
        <v>257.213</v>
      </c>
      <c r="D175" s="27">
        <f>SUM(D176:D182)</f>
        <v>259.455</v>
      </c>
      <c r="E175" s="27">
        <f>SUM(E176:E182)</f>
        <v>271.573</v>
      </c>
      <c r="F175" s="25">
        <f aca="true" t="shared" si="19" ref="F175:F182">+E175/D175*100-100</f>
        <v>4.670559441907059</v>
      </c>
      <c r="G175" s="27"/>
      <c r="H175" s="27">
        <f>SUM(H176:H182)</f>
        <v>2921.559</v>
      </c>
      <c r="I175" s="27">
        <f>SUM(I176:I182)</f>
        <v>3636.587</v>
      </c>
      <c r="J175" s="27">
        <f>SUM(J176:J182)</f>
        <v>3235.0190000000002</v>
      </c>
      <c r="K175" s="25">
        <f aca="true" t="shared" si="20" ref="K175:K182">+J175/I175*100-100</f>
        <v>-11.042441718017457</v>
      </c>
      <c r="L175" s="25">
        <f aca="true" t="shared" si="21" ref="L175:L182">+J175/$J$175*100</f>
        <v>100</v>
      </c>
      <c r="M175" s="28"/>
      <c r="N175" s="28"/>
      <c r="O175" s="28"/>
      <c r="R175" s="23"/>
    </row>
    <row r="176" spans="1:18" ht="11.25" customHeight="1">
      <c r="A176" s="22" t="s">
        <v>309</v>
      </c>
      <c r="B176" s="140" t="s">
        <v>268</v>
      </c>
      <c r="C176" s="19">
        <v>57.974</v>
      </c>
      <c r="D176" s="19">
        <v>29.25</v>
      </c>
      <c r="E176" s="19">
        <v>11.11</v>
      </c>
      <c r="F176" s="20">
        <f t="shared" si="19"/>
        <v>-62.017094017094024</v>
      </c>
      <c r="G176" s="25"/>
      <c r="H176" s="19">
        <v>582.619</v>
      </c>
      <c r="I176" s="19">
        <v>384.588</v>
      </c>
      <c r="J176" s="19">
        <v>114.043</v>
      </c>
      <c r="K176" s="20">
        <f t="shared" si="20"/>
        <v>-70.34670868565843</v>
      </c>
      <c r="L176" s="20">
        <f t="shared" si="21"/>
        <v>3.5252652302814913</v>
      </c>
      <c r="R176" s="23"/>
    </row>
    <row r="177" spans="1:18" ht="11.25" customHeight="1">
      <c r="A177" s="4" t="s">
        <v>304</v>
      </c>
      <c r="B177" s="140" t="s">
        <v>267</v>
      </c>
      <c r="C177" s="19">
        <v>47.729</v>
      </c>
      <c r="D177" s="19">
        <v>0.676</v>
      </c>
      <c r="E177" s="19">
        <v>1.332</v>
      </c>
      <c r="F177" s="20">
        <f t="shared" si="19"/>
        <v>97.04142011834321</v>
      </c>
      <c r="G177" s="25"/>
      <c r="H177" s="19">
        <v>277.256</v>
      </c>
      <c r="I177" s="19">
        <v>5.39</v>
      </c>
      <c r="J177" s="19">
        <v>10.775</v>
      </c>
      <c r="K177" s="20">
        <f t="shared" si="20"/>
        <v>99.90723562152135</v>
      </c>
      <c r="L177" s="20">
        <f t="shared" si="21"/>
        <v>0.3330737779283522</v>
      </c>
      <c r="R177" s="23"/>
    </row>
    <row r="178" spans="1:18" ht="11.25" customHeight="1">
      <c r="A178" s="4" t="s">
        <v>306</v>
      </c>
      <c r="B178" s="140" t="s">
        <v>269</v>
      </c>
      <c r="C178" s="19">
        <v>71.017</v>
      </c>
      <c r="D178" s="19">
        <v>132.359</v>
      </c>
      <c r="E178" s="19">
        <v>130.319</v>
      </c>
      <c r="F178" s="20">
        <f t="shared" si="19"/>
        <v>-1.5412627777484147</v>
      </c>
      <c r="G178" s="25"/>
      <c r="H178" s="19">
        <v>1120.412</v>
      </c>
      <c r="I178" s="19">
        <v>1842.947</v>
      </c>
      <c r="J178" s="19">
        <v>1325.497</v>
      </c>
      <c r="K178" s="20">
        <f t="shared" si="20"/>
        <v>-28.077313129460578</v>
      </c>
      <c r="L178" s="20">
        <f t="shared" si="21"/>
        <v>40.97339150094636</v>
      </c>
      <c r="R178" s="23"/>
    </row>
    <row r="179" spans="1:18" ht="11.25" customHeight="1">
      <c r="A179" s="4" t="s">
        <v>305</v>
      </c>
      <c r="B179" s="140" t="s">
        <v>270</v>
      </c>
      <c r="C179" s="144">
        <v>12.685</v>
      </c>
      <c r="D179" s="144">
        <v>8.458</v>
      </c>
      <c r="E179" s="19">
        <v>0.745</v>
      </c>
      <c r="F179" s="20">
        <f t="shared" si="19"/>
        <v>-91.19177110427997</v>
      </c>
      <c r="G179" s="25"/>
      <c r="H179" s="144">
        <v>136.1</v>
      </c>
      <c r="I179" s="144">
        <v>150.463</v>
      </c>
      <c r="J179" s="19">
        <v>13.572</v>
      </c>
      <c r="K179" s="20">
        <f t="shared" si="20"/>
        <v>-90.97984222034653</v>
      </c>
      <c r="L179" s="20">
        <f t="shared" si="21"/>
        <v>0.4195338574518418</v>
      </c>
      <c r="R179" s="23"/>
    </row>
    <row r="180" spans="1:18" ht="11.25" customHeight="1">
      <c r="A180" s="4" t="s">
        <v>307</v>
      </c>
      <c r="B180" s="140" t="s">
        <v>271</v>
      </c>
      <c r="C180" s="19">
        <v>7.5</v>
      </c>
      <c r="D180" s="19">
        <v>0</v>
      </c>
      <c r="E180" s="19">
        <v>0</v>
      </c>
      <c r="F180" s="20"/>
      <c r="G180" s="25"/>
      <c r="H180" s="19">
        <v>12.6</v>
      </c>
      <c r="I180" s="19">
        <v>0</v>
      </c>
      <c r="J180" s="19">
        <v>0</v>
      </c>
      <c r="K180" s="20"/>
      <c r="L180" s="20">
        <f t="shared" si="21"/>
        <v>0</v>
      </c>
      <c r="R180" s="23"/>
    </row>
    <row r="181" spans="1:18" ht="11.25" customHeight="1">
      <c r="A181" s="4" t="s">
        <v>308</v>
      </c>
      <c r="B181" s="140" t="s">
        <v>272</v>
      </c>
      <c r="C181" s="144">
        <v>0.095</v>
      </c>
      <c r="D181" s="144">
        <v>0</v>
      </c>
      <c r="E181" s="19">
        <v>0</v>
      </c>
      <c r="F181" s="20"/>
      <c r="G181" s="25"/>
      <c r="H181" s="144">
        <v>0.585</v>
      </c>
      <c r="I181" s="144">
        <v>0</v>
      </c>
      <c r="J181" s="19">
        <v>0</v>
      </c>
      <c r="K181" s="20"/>
      <c r="L181" s="20">
        <f t="shared" si="21"/>
        <v>0</v>
      </c>
      <c r="R181" s="23"/>
    </row>
    <row r="182" spans="1:18" ht="11.25" customHeight="1">
      <c r="A182" s="4" t="s">
        <v>158</v>
      </c>
      <c r="B182" s="145" t="s">
        <v>163</v>
      </c>
      <c r="C182" s="144">
        <v>60.213</v>
      </c>
      <c r="D182" s="144">
        <v>88.712</v>
      </c>
      <c r="E182" s="144">
        <v>128.067</v>
      </c>
      <c r="F182" s="20">
        <f t="shared" si="19"/>
        <v>44.36265668680676</v>
      </c>
      <c r="G182" s="25"/>
      <c r="H182" s="144">
        <v>791.987</v>
      </c>
      <c r="I182" s="144">
        <v>1253.199</v>
      </c>
      <c r="J182" s="144">
        <v>1771.132</v>
      </c>
      <c r="K182" s="20">
        <f t="shared" si="20"/>
        <v>41.328871152945396</v>
      </c>
      <c r="L182" s="20">
        <f t="shared" si="21"/>
        <v>54.74873563339195</v>
      </c>
      <c r="R182" s="23"/>
    </row>
    <row r="183" spans="1:18" ht="11.25" customHeight="1">
      <c r="A183" s="4"/>
      <c r="B183" s="4"/>
      <c r="C183" s="19"/>
      <c r="D183" s="19"/>
      <c r="E183" s="19"/>
      <c r="F183" s="20"/>
      <c r="G183" s="25"/>
      <c r="H183" s="19"/>
      <c r="I183" s="19"/>
      <c r="J183" s="19"/>
      <c r="K183" s="20"/>
      <c r="L183" s="20"/>
      <c r="R183" s="23"/>
    </row>
    <row r="184" spans="1:18" s="29" customFormat="1" ht="11.25" customHeight="1">
      <c r="A184" s="139" t="s">
        <v>156</v>
      </c>
      <c r="B184" s="129" t="s">
        <v>183</v>
      </c>
      <c r="C184" s="27">
        <v>528.856</v>
      </c>
      <c r="D184" s="27">
        <v>211.992</v>
      </c>
      <c r="E184" s="27">
        <v>55.052</v>
      </c>
      <c r="F184" s="25">
        <f>+E184/D184*100-100</f>
        <v>-74.03109551303822</v>
      </c>
      <c r="G184" s="25"/>
      <c r="H184" s="27">
        <v>1345.071</v>
      </c>
      <c r="I184" s="27">
        <v>484.859</v>
      </c>
      <c r="J184" s="27">
        <v>167.009</v>
      </c>
      <c r="K184" s="25">
        <f>+J184/I184*100-100</f>
        <v>-65.5551407728845</v>
      </c>
      <c r="L184" s="25">
        <f>+J184/$J$161*100</f>
        <v>0.0021542412983983237</v>
      </c>
      <c r="M184" s="28"/>
      <c r="N184" s="28"/>
      <c r="O184" s="28"/>
      <c r="R184" s="23"/>
    </row>
    <row r="185" spans="1:18" ht="11.25" customHeight="1">
      <c r="A185" s="17"/>
      <c r="B185" s="17"/>
      <c r="C185" s="19"/>
      <c r="D185" s="19"/>
      <c r="E185" s="19"/>
      <c r="F185" s="20"/>
      <c r="G185" s="20"/>
      <c r="H185" s="19"/>
      <c r="I185" s="19"/>
      <c r="J185" s="19"/>
      <c r="K185" s="20"/>
      <c r="L185" s="20"/>
      <c r="R185" s="23"/>
    </row>
    <row r="186" spans="1:18" ht="11.25">
      <c r="A186" s="123"/>
      <c r="B186" s="124"/>
      <c r="C186" s="132"/>
      <c r="D186" s="132"/>
      <c r="E186" s="132"/>
      <c r="F186" s="132"/>
      <c r="G186" s="132"/>
      <c r="H186" s="132"/>
      <c r="I186" s="132"/>
      <c r="J186" s="132"/>
      <c r="K186" s="124"/>
      <c r="L186" s="124"/>
      <c r="M186" s="124"/>
      <c r="N186" s="124"/>
      <c r="O186" s="124"/>
      <c r="R186" s="23"/>
    </row>
    <row r="187" spans="1:18" ht="11.25">
      <c r="A187" s="17" t="s">
        <v>504</v>
      </c>
      <c r="B187" s="17"/>
      <c r="C187" s="17"/>
      <c r="D187" s="17"/>
      <c r="E187" s="17"/>
      <c r="F187" s="17"/>
      <c r="G187" s="17"/>
      <c r="H187" s="17"/>
      <c r="I187" s="17"/>
      <c r="J187" s="17"/>
      <c r="K187" s="17"/>
      <c r="L187" s="17"/>
      <c r="R187" s="23"/>
    </row>
    <row r="188" spans="1:18" ht="19.5" customHeight="1">
      <c r="A188" s="320" t="s">
        <v>245</v>
      </c>
      <c r="B188" s="320"/>
      <c r="C188" s="320"/>
      <c r="D188" s="320"/>
      <c r="E188" s="320"/>
      <c r="F188" s="320"/>
      <c r="G188" s="320"/>
      <c r="H188" s="320"/>
      <c r="I188" s="320"/>
      <c r="J188" s="320"/>
      <c r="K188" s="320"/>
      <c r="L188" s="320"/>
      <c r="R188" s="23"/>
    </row>
    <row r="189" spans="1:18" ht="19.5" customHeight="1">
      <c r="A189" s="321" t="s">
        <v>239</v>
      </c>
      <c r="B189" s="321"/>
      <c r="C189" s="321"/>
      <c r="D189" s="321"/>
      <c r="E189" s="321"/>
      <c r="F189" s="321"/>
      <c r="G189" s="321"/>
      <c r="H189" s="321"/>
      <c r="I189" s="321"/>
      <c r="J189" s="321"/>
      <c r="K189" s="321"/>
      <c r="L189" s="321"/>
      <c r="R189" s="23"/>
    </row>
    <row r="190" spans="1:21" s="29" customFormat="1" ht="11.25">
      <c r="A190" s="26"/>
      <c r="B190" s="26"/>
      <c r="C190" s="322" t="s">
        <v>132</v>
      </c>
      <c r="D190" s="322"/>
      <c r="E190" s="322"/>
      <c r="F190" s="322"/>
      <c r="G190" s="204"/>
      <c r="H190" s="322" t="s">
        <v>133</v>
      </c>
      <c r="I190" s="322"/>
      <c r="J190" s="322"/>
      <c r="K190" s="322"/>
      <c r="L190" s="204"/>
      <c r="M190" s="324"/>
      <c r="N190" s="324"/>
      <c r="O190" s="324"/>
      <c r="P190" s="142"/>
      <c r="Q190" s="142"/>
      <c r="R190" s="142"/>
      <c r="S190" s="142"/>
      <c r="T190" s="142"/>
      <c r="U190" s="142"/>
    </row>
    <row r="191" spans="1:21" s="29" customFormat="1" ht="11.25">
      <c r="A191" s="26" t="s">
        <v>445</v>
      </c>
      <c r="B191" s="206" t="s">
        <v>120</v>
      </c>
      <c r="C191" s="205">
        <f>+C158</f>
        <v>2009</v>
      </c>
      <c r="D191" s="323" t="str">
        <f>+D158</f>
        <v>enero - diciembre</v>
      </c>
      <c r="E191" s="323"/>
      <c r="F191" s="323"/>
      <c r="G191" s="204"/>
      <c r="H191" s="205">
        <f>+H158</f>
        <v>2009</v>
      </c>
      <c r="I191" s="323" t="str">
        <f>+D191</f>
        <v>enero - diciembre</v>
      </c>
      <c r="J191" s="323"/>
      <c r="K191" s="323"/>
      <c r="L191" s="206" t="s">
        <v>310</v>
      </c>
      <c r="M191" s="325"/>
      <c r="N191" s="325"/>
      <c r="O191" s="325"/>
      <c r="P191" s="142"/>
      <c r="Q191" s="142"/>
      <c r="R191" s="142"/>
      <c r="S191" s="142"/>
      <c r="T191" s="142"/>
      <c r="U191" s="142"/>
    </row>
    <row r="192" spans="1:15" s="29" customFormat="1" ht="11.25">
      <c r="A192" s="207"/>
      <c r="B192" s="210" t="s">
        <v>45</v>
      </c>
      <c r="C192" s="207"/>
      <c r="D192" s="208">
        <f>+D159</f>
        <v>2010</v>
      </c>
      <c r="E192" s="208">
        <f>+E159</f>
        <v>2011</v>
      </c>
      <c r="F192" s="209" t="str">
        <f>+F159</f>
        <v>Var % 11/10</v>
      </c>
      <c r="G192" s="210"/>
      <c r="H192" s="207"/>
      <c r="I192" s="208">
        <f>+I159</f>
        <v>2010</v>
      </c>
      <c r="J192" s="208">
        <f>+J159</f>
        <v>2011</v>
      </c>
      <c r="K192" s="209" t="str">
        <f>+K159</f>
        <v>Var % 11/10</v>
      </c>
      <c r="L192" s="210">
        <v>2008</v>
      </c>
      <c r="M192" s="211"/>
      <c r="N192" s="211"/>
      <c r="O192" s="210"/>
    </row>
    <row r="193" spans="1:18" ht="11.25">
      <c r="A193" s="17"/>
      <c r="B193" s="17"/>
      <c r="C193" s="17"/>
      <c r="D193" s="17"/>
      <c r="E193" s="17"/>
      <c r="F193" s="17"/>
      <c r="G193" s="17"/>
      <c r="H193" s="17"/>
      <c r="I193" s="17"/>
      <c r="J193" s="17"/>
      <c r="K193" s="17"/>
      <c r="L193" s="17"/>
      <c r="R193" s="23"/>
    </row>
    <row r="194" spans="1:15" s="29" customFormat="1" ht="11.25">
      <c r="A194" s="26" t="s">
        <v>529</v>
      </c>
      <c r="B194" s="26"/>
      <c r="C194" s="26"/>
      <c r="D194" s="26"/>
      <c r="E194" s="26"/>
      <c r="F194" s="26"/>
      <c r="G194" s="26"/>
      <c r="H194" s="27">
        <f>+H161</f>
        <v>6203304</v>
      </c>
      <c r="I194" s="27">
        <f>+I161</f>
        <v>6983707</v>
      </c>
      <c r="J194" s="27">
        <f>+J161</f>
        <v>7752567</v>
      </c>
      <c r="K194" s="25">
        <f>+J194/I194*100-100</f>
        <v>11.009339309338145</v>
      </c>
      <c r="L194" s="26"/>
      <c r="M194" s="28"/>
      <c r="N194" s="28"/>
      <c r="O194" s="28"/>
    </row>
    <row r="195" spans="1:18" s="128" customFormat="1" ht="11.25">
      <c r="A195" s="126" t="s">
        <v>533</v>
      </c>
      <c r="B195" s="126"/>
      <c r="C195" s="126">
        <f>+C197+C214</f>
        <v>153313.13400000002</v>
      </c>
      <c r="D195" s="126">
        <f>+D197+D214</f>
        <v>228064.261</v>
      </c>
      <c r="E195" s="126">
        <f>+E197+E214</f>
        <v>235022.509</v>
      </c>
      <c r="F195" s="127">
        <f>+E195/D195*100-100</f>
        <v>3.0510032433358703</v>
      </c>
      <c r="G195" s="126"/>
      <c r="H195" s="126">
        <f>+H197+H214</f>
        <v>225491.374</v>
      </c>
      <c r="I195" s="126">
        <f>+I197+I214</f>
        <v>252117.82900000003</v>
      </c>
      <c r="J195" s="126">
        <f>+J197+J214</f>
        <v>267797.03099999996</v>
      </c>
      <c r="K195" s="127">
        <f>+J195/I195*100-100</f>
        <v>6.218997705235637</v>
      </c>
      <c r="L195" s="127">
        <f>+J195/$J$194*100</f>
        <v>3.454301407520889</v>
      </c>
      <c r="M195" s="133"/>
      <c r="N195" s="133"/>
      <c r="O195" s="133"/>
      <c r="R195" s="28"/>
    </row>
    <row r="196" spans="1:18" ht="11.25" customHeight="1">
      <c r="A196" s="26"/>
      <c r="B196" s="26"/>
      <c r="C196" s="19"/>
      <c r="D196" s="19"/>
      <c r="E196" s="19"/>
      <c r="F196" s="20"/>
      <c r="G196" s="20"/>
      <c r="H196" s="19"/>
      <c r="I196" s="19"/>
      <c r="J196" s="19"/>
      <c r="K196" s="20"/>
      <c r="R196" s="23"/>
    </row>
    <row r="197" spans="1:18" ht="11.25" customHeight="1">
      <c r="A197" s="26" t="s">
        <v>440</v>
      </c>
      <c r="B197" s="26"/>
      <c r="C197" s="27">
        <f>SUM(C199:C212)</f>
        <v>44480.122</v>
      </c>
      <c r="D197" s="27">
        <f>SUM(D199:D212)</f>
        <v>95069.925</v>
      </c>
      <c r="E197" s="27">
        <f>SUM(E199:E212)</f>
        <v>100439.04199999999</v>
      </c>
      <c r="F197" s="25">
        <f>+E197/D197*100-100</f>
        <v>5.647545214745861</v>
      </c>
      <c r="G197" s="25"/>
      <c r="H197" s="27">
        <f>SUM(H199:H212)</f>
        <v>29248.501</v>
      </c>
      <c r="I197" s="27">
        <f>SUM(I199:I212)</f>
        <v>64407.61700000001</v>
      </c>
      <c r="J197" s="27">
        <f>SUM(J199:J212)</f>
        <v>76391.72399999999</v>
      </c>
      <c r="K197" s="25">
        <f>+J197/I197*100-100</f>
        <v>18.60666107240077</v>
      </c>
      <c r="L197" s="25">
        <f>+J197/J195*100</f>
        <v>28.525978691675636</v>
      </c>
      <c r="R197" s="23"/>
    </row>
    <row r="198" spans="1:18" ht="11.25" customHeight="1">
      <c r="A198" s="26"/>
      <c r="B198" s="26"/>
      <c r="C198" s="27"/>
      <c r="D198" s="27"/>
      <c r="E198" s="27"/>
      <c r="F198" s="25"/>
      <c r="G198" s="25"/>
      <c r="H198" s="27"/>
      <c r="I198" s="27"/>
      <c r="J198" s="27"/>
      <c r="K198" s="25"/>
      <c r="L198" s="20"/>
      <c r="R198" s="23"/>
    </row>
    <row r="199" spans="1:18" ht="11.25" customHeight="1">
      <c r="A199" s="134" t="s">
        <v>154</v>
      </c>
      <c r="B199" s="134"/>
      <c r="C199" s="19">
        <v>1330.948</v>
      </c>
      <c r="D199" s="19">
        <v>1272.534</v>
      </c>
      <c r="E199" s="19">
        <v>1445.48</v>
      </c>
      <c r="F199" s="20">
        <f aca="true" t="shared" si="22" ref="F199:F212">+E199/D199*100-100</f>
        <v>13.590678127264184</v>
      </c>
      <c r="G199" s="20"/>
      <c r="H199" s="19">
        <v>1375.012</v>
      </c>
      <c r="I199" s="19">
        <v>1138.419</v>
      </c>
      <c r="J199" s="19">
        <v>1419.974</v>
      </c>
      <c r="K199" s="20">
        <f aca="true" t="shared" si="23" ref="K199:K212">+J199/I199*100-100</f>
        <v>24.732106544251266</v>
      </c>
      <c r="L199" s="20">
        <f aca="true" t="shared" si="24" ref="L199:L212">+J199/$J$197*100</f>
        <v>1.8588060664791388</v>
      </c>
      <c r="R199" s="23"/>
    </row>
    <row r="200" spans="1:18" ht="11.25" customHeight="1">
      <c r="A200" s="134" t="s">
        <v>144</v>
      </c>
      <c r="B200" s="134"/>
      <c r="C200" s="19">
        <v>5539.039</v>
      </c>
      <c r="D200" s="19">
        <v>6156.159</v>
      </c>
      <c r="E200" s="19">
        <v>10381.23</v>
      </c>
      <c r="F200" s="20">
        <f t="shared" si="22"/>
        <v>68.63160941749555</v>
      </c>
      <c r="G200" s="20"/>
      <c r="H200" s="19">
        <v>9766.69</v>
      </c>
      <c r="I200" s="19">
        <v>18692.196</v>
      </c>
      <c r="J200" s="19">
        <v>27878.176</v>
      </c>
      <c r="K200" s="20">
        <f t="shared" si="23"/>
        <v>49.14339652762041</v>
      </c>
      <c r="L200" s="20">
        <f t="shared" si="24"/>
        <v>36.493712329361756</v>
      </c>
      <c r="R200" s="23"/>
    </row>
    <row r="201" spans="1:18" ht="11.25" customHeight="1">
      <c r="A201" s="134" t="s">
        <v>145</v>
      </c>
      <c r="B201" s="134"/>
      <c r="C201" s="19">
        <v>34195.69</v>
      </c>
      <c r="D201" s="19">
        <v>83968.499</v>
      </c>
      <c r="E201" s="19">
        <v>85913.976</v>
      </c>
      <c r="F201" s="20">
        <f t="shared" si="22"/>
        <v>2.3169129175454373</v>
      </c>
      <c r="G201" s="20"/>
      <c r="H201" s="19">
        <v>12867.825</v>
      </c>
      <c r="I201" s="19">
        <v>40121.662</v>
      </c>
      <c r="J201" s="19">
        <v>38809.81</v>
      </c>
      <c r="K201" s="20">
        <f t="shared" si="23"/>
        <v>-3.2696850893165816</v>
      </c>
      <c r="L201" s="20">
        <f t="shared" si="24"/>
        <v>50.803683917383516</v>
      </c>
      <c r="R201" s="23"/>
    </row>
    <row r="202" spans="1:18" ht="11.25" customHeight="1">
      <c r="A202" s="134" t="s">
        <v>146</v>
      </c>
      <c r="B202" s="134"/>
      <c r="C202" s="19">
        <v>20.35</v>
      </c>
      <c r="D202" s="19">
        <v>0.13</v>
      </c>
      <c r="E202" s="19">
        <v>6.411</v>
      </c>
      <c r="F202" s="20">
        <f t="shared" si="22"/>
        <v>4831.538461538461</v>
      </c>
      <c r="G202" s="20"/>
      <c r="H202" s="19">
        <v>17.269</v>
      </c>
      <c r="I202" s="19">
        <v>0.78</v>
      </c>
      <c r="J202" s="19">
        <v>17.788</v>
      </c>
      <c r="K202" s="20">
        <f t="shared" si="23"/>
        <v>2180.512820512821</v>
      </c>
      <c r="L202" s="20">
        <f t="shared" si="24"/>
        <v>0.02328524487809701</v>
      </c>
      <c r="R202" s="23"/>
    </row>
    <row r="203" spans="1:18" ht="11.25" customHeight="1">
      <c r="A203" s="134" t="s">
        <v>147</v>
      </c>
      <c r="B203" s="134"/>
      <c r="C203" s="19">
        <v>234.349</v>
      </c>
      <c r="D203" s="19">
        <v>117.022</v>
      </c>
      <c r="E203" s="19">
        <v>14.86</v>
      </c>
      <c r="F203" s="20">
        <f t="shared" si="22"/>
        <v>-87.30153304506845</v>
      </c>
      <c r="G203" s="20"/>
      <c r="H203" s="19">
        <v>369.927</v>
      </c>
      <c r="I203" s="19">
        <v>259.779</v>
      </c>
      <c r="J203" s="19">
        <v>40.688</v>
      </c>
      <c r="K203" s="20">
        <f t="shared" si="23"/>
        <v>-84.3374560684274</v>
      </c>
      <c r="L203" s="20">
        <f t="shared" si="24"/>
        <v>0.05326231412188054</v>
      </c>
      <c r="R203" s="23"/>
    </row>
    <row r="204" spans="1:18" ht="11.25" customHeight="1">
      <c r="A204" s="134" t="s">
        <v>148</v>
      </c>
      <c r="B204" s="134"/>
      <c r="C204" s="19">
        <v>0.089</v>
      </c>
      <c r="D204" s="19">
        <v>1.391</v>
      </c>
      <c r="E204" s="19">
        <v>0.994</v>
      </c>
      <c r="F204" s="20">
        <f t="shared" si="22"/>
        <v>-28.54061826024443</v>
      </c>
      <c r="G204" s="20"/>
      <c r="H204" s="19">
        <v>3.974</v>
      </c>
      <c r="I204" s="19">
        <v>19.807</v>
      </c>
      <c r="J204" s="19">
        <v>17.261</v>
      </c>
      <c r="K204" s="20">
        <f t="shared" si="23"/>
        <v>-12.854041500479624</v>
      </c>
      <c r="L204" s="20">
        <f t="shared" si="24"/>
        <v>0.02259537957279247</v>
      </c>
      <c r="R204" s="23"/>
    </row>
    <row r="205" spans="1:18" ht="11.25" customHeight="1">
      <c r="A205" s="134" t="s">
        <v>149</v>
      </c>
      <c r="B205" s="134"/>
      <c r="C205" s="19">
        <v>8.133</v>
      </c>
      <c r="D205" s="19">
        <v>9.681</v>
      </c>
      <c r="E205" s="19">
        <v>7.197</v>
      </c>
      <c r="F205" s="20">
        <f t="shared" si="22"/>
        <v>-25.65850635264951</v>
      </c>
      <c r="G205" s="20"/>
      <c r="H205" s="19">
        <v>13.458</v>
      </c>
      <c r="I205" s="19">
        <v>10.743</v>
      </c>
      <c r="J205" s="19">
        <v>9.034</v>
      </c>
      <c r="K205" s="20">
        <f t="shared" si="23"/>
        <v>-15.908033137857203</v>
      </c>
      <c r="L205" s="20">
        <f t="shared" si="24"/>
        <v>0.011825888364556352</v>
      </c>
      <c r="R205" s="23"/>
    </row>
    <row r="206" spans="1:18" ht="11.25" customHeight="1">
      <c r="A206" s="134" t="s">
        <v>150</v>
      </c>
      <c r="B206" s="134"/>
      <c r="C206" s="19">
        <v>1.165</v>
      </c>
      <c r="D206" s="19">
        <v>1.357</v>
      </c>
      <c r="E206" s="19">
        <v>2.404</v>
      </c>
      <c r="F206" s="20">
        <f t="shared" si="22"/>
        <v>77.15549005158437</v>
      </c>
      <c r="G206" s="20"/>
      <c r="H206" s="19">
        <v>2.246</v>
      </c>
      <c r="I206" s="19">
        <v>3.37</v>
      </c>
      <c r="J206" s="19">
        <v>5.27</v>
      </c>
      <c r="K206" s="20">
        <f t="shared" si="23"/>
        <v>56.37982195845697</v>
      </c>
      <c r="L206" s="20">
        <f t="shared" si="24"/>
        <v>0.00689865305304538</v>
      </c>
      <c r="R206" s="23"/>
    </row>
    <row r="207" spans="1:18" ht="11.25" customHeight="1">
      <c r="A207" s="134" t="s">
        <v>151</v>
      </c>
      <c r="B207" s="134"/>
      <c r="C207" s="19">
        <v>1426.499</v>
      </c>
      <c r="D207" s="19">
        <v>957.775</v>
      </c>
      <c r="E207" s="19">
        <v>994.22</v>
      </c>
      <c r="F207" s="20">
        <f t="shared" si="22"/>
        <v>3.805173448878918</v>
      </c>
      <c r="G207" s="20"/>
      <c r="H207" s="19">
        <v>3697.394</v>
      </c>
      <c r="I207" s="19">
        <v>2565.582</v>
      </c>
      <c r="J207" s="19">
        <v>2898.06</v>
      </c>
      <c r="K207" s="20">
        <f t="shared" si="23"/>
        <v>12.95916482108153</v>
      </c>
      <c r="L207" s="20">
        <f t="shared" si="24"/>
        <v>3.7936832005519348</v>
      </c>
      <c r="R207" s="23"/>
    </row>
    <row r="208" spans="1:18" ht="11.25" customHeight="1">
      <c r="A208" s="134" t="s">
        <v>155</v>
      </c>
      <c r="B208" s="134"/>
      <c r="C208" s="19">
        <v>316.42</v>
      </c>
      <c r="D208" s="19">
        <v>789.025</v>
      </c>
      <c r="E208" s="19">
        <v>203.52</v>
      </c>
      <c r="F208" s="20">
        <f t="shared" si="22"/>
        <v>-74.20614048984505</v>
      </c>
      <c r="G208" s="20"/>
      <c r="H208" s="19">
        <v>114.432</v>
      </c>
      <c r="I208" s="19">
        <v>213.338</v>
      </c>
      <c r="J208" s="19">
        <v>52.091</v>
      </c>
      <c r="K208" s="20">
        <f t="shared" si="23"/>
        <v>-75.58287787454648</v>
      </c>
      <c r="L208" s="20">
        <f t="shared" si="24"/>
        <v>0.06818932375449467</v>
      </c>
      <c r="R208" s="23"/>
    </row>
    <row r="209" spans="1:18" ht="11.25" customHeight="1">
      <c r="A209" s="18" t="s">
        <v>491</v>
      </c>
      <c r="B209" s="134"/>
      <c r="C209" s="19">
        <v>41.82</v>
      </c>
      <c r="D209" s="19">
        <v>79.198</v>
      </c>
      <c r="E209" s="19">
        <v>452.739</v>
      </c>
      <c r="F209" s="20">
        <f t="shared" si="22"/>
        <v>471.6545872370515</v>
      </c>
      <c r="G209" s="20"/>
      <c r="H209" s="19">
        <v>67.107</v>
      </c>
      <c r="I209" s="19">
        <v>131.52</v>
      </c>
      <c r="J209" s="19">
        <v>4644.304</v>
      </c>
      <c r="K209" s="20">
        <f t="shared" si="23"/>
        <v>3431.2530413625304</v>
      </c>
      <c r="L209" s="20">
        <f t="shared" si="24"/>
        <v>6.0795905064271105</v>
      </c>
      <c r="R209" s="23"/>
    </row>
    <row r="210" spans="1:18" ht="11.25">
      <c r="A210" s="146" t="s">
        <v>152</v>
      </c>
      <c r="B210" s="146"/>
      <c r="C210" s="19">
        <v>211.246</v>
      </c>
      <c r="D210" s="19">
        <v>789.861</v>
      </c>
      <c r="E210" s="19">
        <v>15.607</v>
      </c>
      <c r="F210" s="20">
        <f t="shared" si="22"/>
        <v>-98.0240827183517</v>
      </c>
      <c r="G210" s="20"/>
      <c r="H210" s="19">
        <v>248.272</v>
      </c>
      <c r="I210" s="19">
        <v>619.182</v>
      </c>
      <c r="J210" s="19">
        <v>25.261</v>
      </c>
      <c r="K210" s="20">
        <f t="shared" si="23"/>
        <v>-95.92026253993171</v>
      </c>
      <c r="L210" s="20">
        <f t="shared" si="24"/>
        <v>0.03306771817324087</v>
      </c>
      <c r="R210" s="23"/>
    </row>
    <row r="211" spans="1:18" ht="11.25" customHeight="1">
      <c r="A211" s="134" t="s">
        <v>153</v>
      </c>
      <c r="B211" s="134"/>
      <c r="C211" s="19">
        <v>121.342</v>
      </c>
      <c r="D211" s="19">
        <v>5.049</v>
      </c>
      <c r="E211" s="19">
        <v>332.772</v>
      </c>
      <c r="F211" s="20">
        <f t="shared" si="22"/>
        <v>6490.849673202613</v>
      </c>
      <c r="G211" s="20"/>
      <c r="H211" s="19">
        <v>51.092</v>
      </c>
      <c r="I211" s="19">
        <v>9.796</v>
      </c>
      <c r="J211" s="19">
        <v>96.658</v>
      </c>
      <c r="K211" s="20">
        <f t="shared" si="23"/>
        <v>886.7088607594937</v>
      </c>
      <c r="L211" s="20">
        <f t="shared" si="24"/>
        <v>0.12652941305526763</v>
      </c>
      <c r="R211" s="23"/>
    </row>
    <row r="212" spans="1:18" ht="11.25" customHeight="1">
      <c r="A212" s="134" t="s">
        <v>184</v>
      </c>
      <c r="B212" s="134"/>
      <c r="C212" s="19">
        <v>1033.032</v>
      </c>
      <c r="D212" s="19">
        <v>922.244</v>
      </c>
      <c r="E212" s="19">
        <v>667.632</v>
      </c>
      <c r="F212" s="20">
        <f t="shared" si="22"/>
        <v>-27.607878175406952</v>
      </c>
      <c r="G212" s="20"/>
      <c r="H212" s="19">
        <v>653.803</v>
      </c>
      <c r="I212" s="19">
        <v>621.443</v>
      </c>
      <c r="J212" s="19">
        <v>477.349</v>
      </c>
      <c r="K212" s="20">
        <f t="shared" si="23"/>
        <v>-23.187001865014167</v>
      </c>
      <c r="L212" s="20">
        <f t="shared" si="24"/>
        <v>0.6248700448231802</v>
      </c>
      <c r="R212" s="23"/>
    </row>
    <row r="213" spans="1:18" ht="11.25" customHeight="1">
      <c r="A213" s="134"/>
      <c r="B213" s="134"/>
      <c r="C213" s="19"/>
      <c r="D213" s="19"/>
      <c r="E213" s="19"/>
      <c r="F213" s="19"/>
      <c r="G213" s="19"/>
      <c r="H213" s="19"/>
      <c r="I213" s="19"/>
      <c r="J213" s="19"/>
      <c r="K213" s="20"/>
      <c r="L213" s="20"/>
      <c r="R213" s="23"/>
    </row>
    <row r="214" spans="1:18" s="29" customFormat="1" ht="11.25" customHeight="1">
      <c r="A214" s="130" t="s">
        <v>441</v>
      </c>
      <c r="B214" s="130"/>
      <c r="C214" s="27">
        <f>SUM(C216:C219)</f>
        <v>108833.012</v>
      </c>
      <c r="D214" s="27">
        <f>SUM(D216:D219)</f>
        <v>132994.336</v>
      </c>
      <c r="E214" s="27">
        <f>SUM(E216:E219)</f>
        <v>134583.467</v>
      </c>
      <c r="F214" s="25">
        <f aca="true" t="shared" si="25" ref="F214:F219">+E214/D214*100-100</f>
        <v>1.1948862243276182</v>
      </c>
      <c r="G214" s="25"/>
      <c r="H214" s="27">
        <f>SUM(H216:H219)</f>
        <v>196242.87300000002</v>
      </c>
      <c r="I214" s="27">
        <f>SUM(I216:I219)</f>
        <v>187710.212</v>
      </c>
      <c r="J214" s="27">
        <f>SUM(J216:J219)</f>
        <v>191405.307</v>
      </c>
      <c r="K214" s="25">
        <f aca="true" t="shared" si="26" ref="K214:K219">+J214/I214*100-100</f>
        <v>1.9685103759831577</v>
      </c>
      <c r="L214" s="25">
        <f>+J214/J195*100</f>
        <v>71.47402130832438</v>
      </c>
      <c r="M214" s="28"/>
      <c r="N214" s="28"/>
      <c r="O214" s="28"/>
      <c r="R214" s="28"/>
    </row>
    <row r="215" spans="1:18" ht="11.25" customHeight="1">
      <c r="A215" s="26"/>
      <c r="B215" s="26"/>
      <c r="C215" s="27"/>
      <c r="D215" s="27"/>
      <c r="E215" s="27"/>
      <c r="F215" s="20"/>
      <c r="G215" s="25"/>
      <c r="H215" s="27"/>
      <c r="I215" s="27"/>
      <c r="J215" s="27"/>
      <c r="K215" s="20"/>
      <c r="L215" s="20"/>
      <c r="R215" s="23"/>
    </row>
    <row r="216" spans="1:18" ht="11.25" customHeight="1">
      <c r="A216" s="17" t="s">
        <v>140</v>
      </c>
      <c r="B216" s="17"/>
      <c r="C216" s="19">
        <v>19334.224</v>
      </c>
      <c r="D216" s="19">
        <v>22278.035</v>
      </c>
      <c r="E216" s="19">
        <v>23855.597</v>
      </c>
      <c r="F216" s="20">
        <f t="shared" si="25"/>
        <v>7.081243924789618</v>
      </c>
      <c r="H216" s="19">
        <v>47384.879</v>
      </c>
      <c r="I216" s="19">
        <v>45178.829</v>
      </c>
      <c r="J216" s="19">
        <v>53449.836</v>
      </c>
      <c r="K216" s="20">
        <f t="shared" si="26"/>
        <v>18.307262899620554</v>
      </c>
      <c r="L216" s="20">
        <f>+J216/$J$214*100</f>
        <v>27.9249498552305</v>
      </c>
      <c r="R216" s="23"/>
    </row>
    <row r="217" spans="1:18" ht="11.25" customHeight="1">
      <c r="A217" s="17" t="s">
        <v>141</v>
      </c>
      <c r="B217" s="17"/>
      <c r="C217" s="19">
        <v>14561.903</v>
      </c>
      <c r="D217" s="19">
        <v>11697.538</v>
      </c>
      <c r="E217" s="19">
        <v>10975.146</v>
      </c>
      <c r="F217" s="20">
        <f t="shared" si="25"/>
        <v>-6.175590111355049</v>
      </c>
      <c r="H217" s="19">
        <v>40961.922</v>
      </c>
      <c r="I217" s="19">
        <v>24870.977</v>
      </c>
      <c r="J217" s="19">
        <v>23664.504</v>
      </c>
      <c r="K217" s="20">
        <f t="shared" si="26"/>
        <v>-4.850927247449903</v>
      </c>
      <c r="L217" s="20">
        <f>+J217/$J$214*100</f>
        <v>12.363556878806918</v>
      </c>
      <c r="R217" s="23"/>
    </row>
    <row r="218" spans="1:18" ht="11.25" customHeight="1">
      <c r="A218" s="17" t="s">
        <v>142</v>
      </c>
      <c r="B218" s="17"/>
      <c r="C218" s="19">
        <v>4197.751</v>
      </c>
      <c r="D218" s="19">
        <v>3138.454</v>
      </c>
      <c r="E218" s="19">
        <v>3006.013</v>
      </c>
      <c r="F218" s="20">
        <f t="shared" si="25"/>
        <v>-4.2199439596693225</v>
      </c>
      <c r="H218" s="19">
        <v>19451.915</v>
      </c>
      <c r="I218" s="19">
        <v>17199.695</v>
      </c>
      <c r="J218" s="19">
        <v>16918.88</v>
      </c>
      <c r="K218" s="20">
        <f t="shared" si="26"/>
        <v>-1.6326743003291568</v>
      </c>
      <c r="L218" s="20">
        <f>+J218/$J$214*100</f>
        <v>8.839295140337985</v>
      </c>
      <c r="R218" s="23"/>
    </row>
    <row r="219" spans="1:18" ht="11.25" customHeight="1">
      <c r="A219" s="17" t="s">
        <v>185</v>
      </c>
      <c r="B219" s="17"/>
      <c r="C219" s="19">
        <v>70739.134</v>
      </c>
      <c r="D219" s="19">
        <v>95880.309</v>
      </c>
      <c r="E219" s="19">
        <v>96746.711</v>
      </c>
      <c r="F219" s="20">
        <f t="shared" si="25"/>
        <v>0.9036287106667658</v>
      </c>
      <c r="H219" s="19">
        <v>88444.157</v>
      </c>
      <c r="I219" s="19">
        <v>100460.711</v>
      </c>
      <c r="J219" s="19">
        <v>97372.087</v>
      </c>
      <c r="K219" s="20">
        <f t="shared" si="26"/>
        <v>-3.0744596263110253</v>
      </c>
      <c r="L219" s="20">
        <f>+J219/$J$214*100</f>
        <v>50.87219812562459</v>
      </c>
      <c r="R219" s="23"/>
    </row>
    <row r="220" spans="1:18" ht="11.25">
      <c r="A220" s="124"/>
      <c r="B220" s="124"/>
      <c r="C220" s="132"/>
      <c r="D220" s="132"/>
      <c r="E220" s="132"/>
      <c r="F220" s="132"/>
      <c r="G220" s="132"/>
      <c r="H220" s="132"/>
      <c r="I220" s="132"/>
      <c r="J220" s="132"/>
      <c r="K220" s="124"/>
      <c r="L220" s="124"/>
      <c r="R220" s="23"/>
    </row>
    <row r="221" spans="1:18" ht="11.25">
      <c r="A221" s="17" t="s">
        <v>503</v>
      </c>
      <c r="B221" s="17"/>
      <c r="C221" s="17"/>
      <c r="D221" s="17"/>
      <c r="E221" s="17"/>
      <c r="F221" s="17"/>
      <c r="G221" s="17"/>
      <c r="H221" s="17"/>
      <c r="I221" s="17"/>
      <c r="J221" s="17"/>
      <c r="K221" s="17"/>
      <c r="L221" s="17"/>
      <c r="R221" s="23"/>
    </row>
    <row r="222" spans="1:18" ht="19.5" customHeight="1">
      <c r="A222" s="320" t="s">
        <v>246</v>
      </c>
      <c r="B222" s="320"/>
      <c r="C222" s="320"/>
      <c r="D222" s="320"/>
      <c r="E222" s="320"/>
      <c r="F222" s="320"/>
      <c r="G222" s="320"/>
      <c r="H222" s="320"/>
      <c r="I222" s="320"/>
      <c r="J222" s="320"/>
      <c r="K222" s="320"/>
      <c r="L222" s="320"/>
      <c r="R222" s="23"/>
    </row>
    <row r="223" spans="1:18" ht="19.5" customHeight="1">
      <c r="A223" s="321" t="s">
        <v>241</v>
      </c>
      <c r="B223" s="321"/>
      <c r="C223" s="321"/>
      <c r="D223" s="321"/>
      <c r="E223" s="321"/>
      <c r="F223" s="321"/>
      <c r="G223" s="321"/>
      <c r="H223" s="321"/>
      <c r="I223" s="321"/>
      <c r="J223" s="321"/>
      <c r="K223" s="321"/>
      <c r="L223" s="321"/>
      <c r="R223" s="23"/>
    </row>
    <row r="224" spans="1:21" s="29" customFormat="1" ht="11.25">
      <c r="A224" s="26"/>
      <c r="B224" s="26"/>
      <c r="C224" s="322" t="s">
        <v>200</v>
      </c>
      <c r="D224" s="322"/>
      <c r="E224" s="322"/>
      <c r="F224" s="322"/>
      <c r="G224" s="204"/>
      <c r="H224" s="322" t="s">
        <v>133</v>
      </c>
      <c r="I224" s="322"/>
      <c r="J224" s="322"/>
      <c r="K224" s="322"/>
      <c r="L224" s="204"/>
      <c r="M224" s="324"/>
      <c r="N224" s="324"/>
      <c r="O224" s="324"/>
      <c r="P224" s="142"/>
      <c r="Q224" s="142"/>
      <c r="R224" s="142"/>
      <c r="S224" s="142"/>
      <c r="T224" s="142"/>
      <c r="U224" s="142"/>
    </row>
    <row r="225" spans="1:21" s="29" customFormat="1" ht="11.25">
      <c r="A225" s="26" t="s">
        <v>445</v>
      </c>
      <c r="B225" s="206" t="s">
        <v>120</v>
      </c>
      <c r="C225" s="205">
        <f>+C191</f>
        <v>2009</v>
      </c>
      <c r="D225" s="323" t="str">
        <f>+D191</f>
        <v>enero - diciembre</v>
      </c>
      <c r="E225" s="323"/>
      <c r="F225" s="323"/>
      <c r="G225" s="204"/>
      <c r="H225" s="205">
        <f>+H191</f>
        <v>2009</v>
      </c>
      <c r="I225" s="323" t="str">
        <f>+D225</f>
        <v>enero - diciembre</v>
      </c>
      <c r="J225" s="323"/>
      <c r="K225" s="323"/>
      <c r="L225" s="206" t="s">
        <v>310</v>
      </c>
      <c r="M225" s="325"/>
      <c r="N225" s="325"/>
      <c r="O225" s="325"/>
      <c r="P225" s="142"/>
      <c r="Q225" s="142"/>
      <c r="R225" s="142"/>
      <c r="S225" s="142"/>
      <c r="T225" s="142"/>
      <c r="U225" s="142"/>
    </row>
    <row r="226" spans="1:15" s="29" customFormat="1" ht="11.25">
      <c r="A226" s="207"/>
      <c r="B226" s="210" t="s">
        <v>45</v>
      </c>
      <c r="C226" s="207"/>
      <c r="D226" s="208">
        <f>+D192</f>
        <v>2010</v>
      </c>
      <c r="E226" s="208">
        <f>+E192</f>
        <v>2011</v>
      </c>
      <c r="F226" s="209" t="str">
        <f>+F192</f>
        <v>Var % 11/10</v>
      </c>
      <c r="G226" s="210"/>
      <c r="H226" s="207"/>
      <c r="I226" s="208">
        <f>+I192</f>
        <v>2010</v>
      </c>
      <c r="J226" s="208">
        <f>+J192</f>
        <v>2011</v>
      </c>
      <c r="K226" s="209" t="str">
        <f>+K192</f>
        <v>Var % 11/10</v>
      </c>
      <c r="L226" s="210">
        <v>2008</v>
      </c>
      <c r="M226" s="211" t="s">
        <v>274</v>
      </c>
      <c r="N226" s="211" t="s">
        <v>274</v>
      </c>
      <c r="O226" s="210" t="s">
        <v>251</v>
      </c>
    </row>
    <row r="227" spans="1:18" ht="11.25" customHeight="1">
      <c r="A227" s="17"/>
      <c r="B227" s="17"/>
      <c r="C227" s="17"/>
      <c r="D227" s="17"/>
      <c r="E227" s="17"/>
      <c r="F227" s="17"/>
      <c r="G227" s="17"/>
      <c r="H227" s="17"/>
      <c r="I227" s="17"/>
      <c r="J227" s="17"/>
      <c r="K227" s="17"/>
      <c r="L227" s="17"/>
      <c r="R227" s="23"/>
    </row>
    <row r="228" spans="1:15" s="29" customFormat="1" ht="11.25">
      <c r="A228" s="26" t="s">
        <v>529</v>
      </c>
      <c r="B228" s="26"/>
      <c r="C228" s="26"/>
      <c r="D228" s="26"/>
      <c r="E228" s="26"/>
      <c r="F228" s="26"/>
      <c r="G228" s="26"/>
      <c r="H228" s="27">
        <f>+H194</f>
        <v>6203304</v>
      </c>
      <c r="I228" s="27">
        <f>+I194</f>
        <v>6983707</v>
      </c>
      <c r="J228" s="27">
        <f>+J194</f>
        <v>7752567</v>
      </c>
      <c r="K228" s="25">
        <f>+J228/I228*100-100</f>
        <v>11.009339309338145</v>
      </c>
      <c r="L228" s="26"/>
      <c r="M228" s="28"/>
      <c r="N228" s="28"/>
      <c r="O228" s="28"/>
    </row>
    <row r="229" spans="1:18" s="128" customFormat="1" ht="11.25">
      <c r="A229" s="126" t="s">
        <v>534</v>
      </c>
      <c r="B229" s="126"/>
      <c r="C229" s="126">
        <f>+C231+C246+C247+C248+C249+C250</f>
        <v>702534.876</v>
      </c>
      <c r="D229" s="126">
        <f>+D231+D246+D247+D248+D249+D250</f>
        <v>736533.8389999999</v>
      </c>
      <c r="E229" s="126">
        <f>+E231+E246+E247+E248+E249+E250</f>
        <v>672409.2230000001</v>
      </c>
      <c r="F229" s="127">
        <f>+E229/D229*100-100</f>
        <v>-8.706268823583514</v>
      </c>
      <c r="G229" s="126"/>
      <c r="H229" s="126">
        <f>+H231+H246+H247+H248+H249+H250</f>
        <v>1401167.4649999999</v>
      </c>
      <c r="I229" s="126">
        <f>+I231+I246+I247+I248+I249+I250</f>
        <v>1562926.7489999996</v>
      </c>
      <c r="J229" s="126">
        <f>+J231+J246+J247+J248+J249+J250</f>
        <v>1721129.694</v>
      </c>
      <c r="K229" s="127">
        <f>+J229/I229*100-100</f>
        <v>10.122223904685399</v>
      </c>
      <c r="L229" s="127">
        <f>+J229/$J$228*100</f>
        <v>22.200771615388813</v>
      </c>
      <c r="M229" s="133"/>
      <c r="N229" s="133"/>
      <c r="O229" s="133"/>
      <c r="R229" s="28"/>
    </row>
    <row r="230" spans="1:18" ht="11.25" customHeight="1">
      <c r="A230" s="17"/>
      <c r="B230" s="17"/>
      <c r="C230" s="19"/>
      <c r="D230" s="19"/>
      <c r="E230" s="19"/>
      <c r="F230" s="20"/>
      <c r="G230" s="20"/>
      <c r="H230" s="19"/>
      <c r="I230" s="19"/>
      <c r="J230" s="19"/>
      <c r="K230" s="20"/>
      <c r="L230" s="123"/>
      <c r="R230" s="23"/>
    </row>
    <row r="231" spans="1:18" s="29" customFormat="1" ht="11.25" customHeight="1">
      <c r="A231" s="26" t="s">
        <v>129</v>
      </c>
      <c r="B231" s="26">
        <v>22042110</v>
      </c>
      <c r="C231" s="27">
        <f>SUM(C232:C243)</f>
        <v>348413.008</v>
      </c>
      <c r="D231" s="27">
        <f>SUM(D232:D243)</f>
        <v>382553.077</v>
      </c>
      <c r="E231" s="27">
        <f>SUM(E232:E243)</f>
        <v>396576.148</v>
      </c>
      <c r="F231" s="25">
        <f>+E231/D231*100-100</f>
        <v>3.665653694376104</v>
      </c>
      <c r="G231" s="25"/>
      <c r="H231" s="27">
        <f>SUM(H232:H243)</f>
        <v>1069122.0729999999</v>
      </c>
      <c r="I231" s="27">
        <f>SUM(I232:I243)</f>
        <v>1186463.2389999998</v>
      </c>
      <c r="J231" s="27">
        <f>SUM(J232:J243)</f>
        <v>1321533.001</v>
      </c>
      <c r="K231" s="25">
        <f aca="true" t="shared" si="27" ref="K231:K250">+J231/I231*100-100</f>
        <v>11.384234889050802</v>
      </c>
      <c r="L231" s="25">
        <f>+J231/J229*100</f>
        <v>76.78288310328809</v>
      </c>
      <c r="M231" s="28">
        <f>+I231/D231</f>
        <v>3.1014343115582883</v>
      </c>
      <c r="N231" s="28">
        <f>+J231/E231</f>
        <v>3.332356238933462</v>
      </c>
      <c r="O231" s="28">
        <f>+N231/M231*100-100</f>
        <v>7.445649469814143</v>
      </c>
      <c r="P231" s="27"/>
      <c r="R231" s="28"/>
    </row>
    <row r="232" spans="1:18" ht="11.25" customHeight="1">
      <c r="A232" s="17" t="s">
        <v>259</v>
      </c>
      <c r="B232" s="147">
        <v>22042111</v>
      </c>
      <c r="C232" s="19">
        <v>50209.734</v>
      </c>
      <c r="D232" s="19">
        <v>54396.844</v>
      </c>
      <c r="E232" s="19">
        <v>52872.805</v>
      </c>
      <c r="F232" s="20">
        <f aca="true" t="shared" si="28" ref="F232:F243">+E232/D232*100-100</f>
        <v>-2.8017048194928407</v>
      </c>
      <c r="G232" s="20"/>
      <c r="H232" s="19">
        <v>140015.07</v>
      </c>
      <c r="I232" s="19">
        <v>151335.61</v>
      </c>
      <c r="J232" s="19">
        <v>158176.197</v>
      </c>
      <c r="K232" s="20">
        <f t="shared" si="27"/>
        <v>4.520143672728437</v>
      </c>
      <c r="L232" s="20">
        <f aca="true" t="shared" si="29" ref="L232:L243">+J232/$J$231*100</f>
        <v>11.96914468880524</v>
      </c>
      <c r="M232" s="23">
        <f aca="true" t="shared" si="30" ref="M232:M239">+I232/D232</f>
        <v>2.7820659963287575</v>
      </c>
      <c r="N232" s="23">
        <f aca="true" t="shared" si="31" ref="N232:N239">+J232/E232</f>
        <v>2.9916361918003025</v>
      </c>
      <c r="O232" s="23">
        <f aca="true" t="shared" si="32" ref="O232:O239">+N232/M232*100-100</f>
        <v>7.53289806022201</v>
      </c>
      <c r="P232" s="148"/>
      <c r="R232" s="23"/>
    </row>
    <row r="233" spans="1:18" ht="11.25" customHeight="1">
      <c r="A233" s="17" t="s">
        <v>260</v>
      </c>
      <c r="B233" s="147">
        <v>22042112</v>
      </c>
      <c r="C233" s="19">
        <v>32373.277</v>
      </c>
      <c r="D233" s="19">
        <v>35704.683</v>
      </c>
      <c r="E233" s="19">
        <v>37079.015</v>
      </c>
      <c r="F233" s="20">
        <f t="shared" si="28"/>
        <v>3.8491645479669927</v>
      </c>
      <c r="G233" s="20"/>
      <c r="H233" s="19">
        <v>98799.361</v>
      </c>
      <c r="I233" s="19">
        <v>108513.826</v>
      </c>
      <c r="J233" s="19">
        <v>119051.188</v>
      </c>
      <c r="K233" s="20">
        <f t="shared" si="27"/>
        <v>9.71061696783228</v>
      </c>
      <c r="L233" s="20">
        <f t="shared" si="29"/>
        <v>9.00856716479379</v>
      </c>
      <c r="M233" s="23">
        <f t="shared" si="30"/>
        <v>3.039204297094586</v>
      </c>
      <c r="N233" s="23">
        <f t="shared" si="31"/>
        <v>3.210743003825749</v>
      </c>
      <c r="O233" s="23">
        <f t="shared" si="32"/>
        <v>5.644197953232364</v>
      </c>
      <c r="P233" s="148"/>
      <c r="R233" s="23"/>
    </row>
    <row r="234" spans="1:18" ht="11.25" customHeight="1">
      <c r="A234" s="17" t="s">
        <v>255</v>
      </c>
      <c r="B234" s="147">
        <v>22042113</v>
      </c>
      <c r="C234" s="19">
        <v>26363.167</v>
      </c>
      <c r="D234" s="19">
        <v>26418.064</v>
      </c>
      <c r="E234" s="19">
        <v>28260.649</v>
      </c>
      <c r="F234" s="20">
        <f t="shared" si="28"/>
        <v>6.9747162396154465</v>
      </c>
      <c r="G234" s="20"/>
      <c r="H234" s="19">
        <v>65514.734</v>
      </c>
      <c r="I234" s="19">
        <v>68599.103</v>
      </c>
      <c r="J234" s="19">
        <v>77975.987</v>
      </c>
      <c r="K234" s="20">
        <f t="shared" si="27"/>
        <v>13.669105848220767</v>
      </c>
      <c r="L234" s="20">
        <f t="shared" si="29"/>
        <v>5.900419205649484</v>
      </c>
      <c r="M234" s="23">
        <f t="shared" si="30"/>
        <v>2.596674116619598</v>
      </c>
      <c r="N234" s="23">
        <f t="shared" si="31"/>
        <v>2.7591718435057877</v>
      </c>
      <c r="O234" s="23">
        <f t="shared" si="32"/>
        <v>6.257917612616424</v>
      </c>
      <c r="P234" s="148"/>
      <c r="R234" s="23"/>
    </row>
    <row r="235" spans="1:18" ht="11.25" customHeight="1">
      <c r="A235" s="17" t="s">
        <v>256</v>
      </c>
      <c r="B235" s="147">
        <v>22042119</v>
      </c>
      <c r="C235" s="19">
        <v>3620.714</v>
      </c>
      <c r="D235" s="19">
        <v>4428.721</v>
      </c>
      <c r="E235" s="19">
        <v>5226.248</v>
      </c>
      <c r="F235" s="20">
        <f t="shared" si="28"/>
        <v>18.008065985642347</v>
      </c>
      <c r="G235" s="20"/>
      <c r="H235" s="19">
        <v>9905.012</v>
      </c>
      <c r="I235" s="19">
        <v>12422.258</v>
      </c>
      <c r="J235" s="19">
        <v>14227.023</v>
      </c>
      <c r="K235" s="20">
        <f t="shared" si="27"/>
        <v>14.52847783390105</v>
      </c>
      <c r="L235" s="20">
        <f t="shared" si="29"/>
        <v>1.0765545006620687</v>
      </c>
      <c r="M235" s="23">
        <f t="shared" si="30"/>
        <v>2.804931265708542</v>
      </c>
      <c r="N235" s="23">
        <f t="shared" si="31"/>
        <v>2.722225007309259</v>
      </c>
      <c r="O235" s="23">
        <f t="shared" si="32"/>
        <v>-2.9486019643476453</v>
      </c>
      <c r="P235" s="148"/>
      <c r="R235" s="23"/>
    </row>
    <row r="236" spans="1:18" ht="11.25" customHeight="1">
      <c r="A236" s="17" t="s">
        <v>261</v>
      </c>
      <c r="B236" s="147">
        <v>22042121</v>
      </c>
      <c r="C236" s="19">
        <v>77395.826</v>
      </c>
      <c r="D236" s="19">
        <v>82105.991</v>
      </c>
      <c r="E236" s="19">
        <v>80311.111</v>
      </c>
      <c r="F236" s="20">
        <f t="shared" si="28"/>
        <v>-2.1860524160776436</v>
      </c>
      <c r="G236" s="20"/>
      <c r="H236" s="19">
        <v>260819.728</v>
      </c>
      <c r="I236" s="19">
        <v>276470.17</v>
      </c>
      <c r="J236" s="19">
        <v>286410.37</v>
      </c>
      <c r="K236" s="20">
        <f t="shared" si="27"/>
        <v>3.5953969283557825</v>
      </c>
      <c r="L236" s="20">
        <f t="shared" si="29"/>
        <v>21.672585533866666</v>
      </c>
      <c r="M236" s="23">
        <f t="shared" si="30"/>
        <v>3.367235041350393</v>
      </c>
      <c r="N236" s="23">
        <f t="shared" si="31"/>
        <v>3.566260837806116</v>
      </c>
      <c r="O236" s="23">
        <f t="shared" si="32"/>
        <v>5.91065945832834</v>
      </c>
      <c r="P236" s="148"/>
      <c r="R236" s="23"/>
    </row>
    <row r="237" spans="1:18" ht="11.25" customHeight="1">
      <c r="A237" s="17" t="s">
        <v>262</v>
      </c>
      <c r="B237" s="147">
        <v>22042122</v>
      </c>
      <c r="C237" s="19">
        <v>36769.909</v>
      </c>
      <c r="D237" s="19">
        <v>39201.481</v>
      </c>
      <c r="E237" s="19">
        <v>39131.08</v>
      </c>
      <c r="F237" s="20">
        <f t="shared" si="28"/>
        <v>-0.17958760282552078</v>
      </c>
      <c r="G237" s="20"/>
      <c r="H237" s="19">
        <v>102308.171</v>
      </c>
      <c r="I237" s="19">
        <v>110807.631</v>
      </c>
      <c r="J237" s="19">
        <v>116241.967</v>
      </c>
      <c r="K237" s="20">
        <f t="shared" si="27"/>
        <v>4.904297611055327</v>
      </c>
      <c r="L237" s="20">
        <f t="shared" si="29"/>
        <v>8.795994266661527</v>
      </c>
      <c r="M237" s="23">
        <f t="shared" si="30"/>
        <v>2.826618489235139</v>
      </c>
      <c r="N237" s="23">
        <f t="shared" si="31"/>
        <v>2.9705790640074334</v>
      </c>
      <c r="O237" s="23">
        <f t="shared" si="32"/>
        <v>5.093031667363391</v>
      </c>
      <c r="P237" s="148"/>
      <c r="R237" s="23"/>
    </row>
    <row r="238" spans="1:18" ht="11.25" customHeight="1">
      <c r="A238" s="17" t="s">
        <v>263</v>
      </c>
      <c r="B238" s="147">
        <v>22042124</v>
      </c>
      <c r="C238" s="19">
        <v>18800.2</v>
      </c>
      <c r="D238" s="19">
        <v>20744.565</v>
      </c>
      <c r="E238" s="19">
        <v>21435.345</v>
      </c>
      <c r="F238" s="20">
        <f t="shared" si="28"/>
        <v>3.329932442545797</v>
      </c>
      <c r="G238" s="20"/>
      <c r="H238" s="19">
        <v>67641.286</v>
      </c>
      <c r="I238" s="19">
        <v>74250.526</v>
      </c>
      <c r="J238" s="19">
        <v>82679.168</v>
      </c>
      <c r="K238" s="20">
        <f t="shared" si="27"/>
        <v>11.35162598040047</v>
      </c>
      <c r="L238" s="20">
        <f t="shared" si="29"/>
        <v>6.256307480587843</v>
      </c>
      <c r="M238" s="23">
        <f t="shared" si="30"/>
        <v>3.5792761140086573</v>
      </c>
      <c r="N238" s="23">
        <f t="shared" si="31"/>
        <v>3.8571419307690173</v>
      </c>
      <c r="O238" s="23">
        <f t="shared" si="32"/>
        <v>7.763184730924834</v>
      </c>
      <c r="P238" s="148"/>
      <c r="R238" s="23"/>
    </row>
    <row r="239" spans="1:18" ht="11.25" customHeight="1">
      <c r="A239" s="17" t="s">
        <v>264</v>
      </c>
      <c r="B239" s="147">
        <v>22042125</v>
      </c>
      <c r="C239" s="19">
        <v>6253.598</v>
      </c>
      <c r="D239" s="19">
        <v>7258.135</v>
      </c>
      <c r="E239" s="19">
        <v>7749.802</v>
      </c>
      <c r="F239" s="20">
        <f t="shared" si="28"/>
        <v>6.774012883474882</v>
      </c>
      <c r="G239" s="20"/>
      <c r="H239" s="19">
        <v>25354.554</v>
      </c>
      <c r="I239" s="19">
        <v>29496.733</v>
      </c>
      <c r="J239" s="19">
        <v>34849.104</v>
      </c>
      <c r="K239" s="20">
        <f t="shared" si="27"/>
        <v>18.145640061223062</v>
      </c>
      <c r="L239" s="20">
        <f t="shared" si="29"/>
        <v>2.6370210939590453</v>
      </c>
      <c r="M239" s="23">
        <f t="shared" si="30"/>
        <v>4.063954858927259</v>
      </c>
      <c r="N239" s="23">
        <f t="shared" si="31"/>
        <v>4.496773465954356</v>
      </c>
      <c r="O239" s="23">
        <f t="shared" si="32"/>
        <v>10.650182446695439</v>
      </c>
      <c r="P239" s="148"/>
      <c r="R239" s="23"/>
    </row>
    <row r="240" spans="1:18" ht="11.25" customHeight="1">
      <c r="A240" s="17" t="s">
        <v>265</v>
      </c>
      <c r="B240" s="147">
        <v>22042126</v>
      </c>
      <c r="C240" s="19">
        <v>4425.343</v>
      </c>
      <c r="D240" s="19">
        <v>5260.105</v>
      </c>
      <c r="E240" s="19">
        <v>5684.312</v>
      </c>
      <c r="F240" s="20">
        <f t="shared" si="28"/>
        <v>8.064610877539508</v>
      </c>
      <c r="G240" s="20"/>
      <c r="H240" s="19">
        <v>20615.286</v>
      </c>
      <c r="I240" s="19">
        <v>25519.961</v>
      </c>
      <c r="J240" s="19">
        <v>28913.312</v>
      </c>
      <c r="K240" s="20">
        <f t="shared" si="27"/>
        <v>13.296850257725708</v>
      </c>
      <c r="L240" s="20">
        <f t="shared" si="29"/>
        <v>2.187861519774488</v>
      </c>
      <c r="M240" s="23">
        <f aca="true" t="shared" si="33" ref="M240:M249">+I240/D240</f>
        <v>4.85160676450375</v>
      </c>
      <c r="N240" s="23">
        <f aca="true" t="shared" si="34" ref="N240:N249">+J240/E240</f>
        <v>5.086510381555411</v>
      </c>
      <c r="O240" s="23">
        <f aca="true" t="shared" si="35" ref="O240:O249">+N240/M240*100-100</f>
        <v>4.8417695096459</v>
      </c>
      <c r="P240" s="148"/>
      <c r="R240" s="23"/>
    </row>
    <row r="241" spans="1:18" ht="11.25" customHeight="1">
      <c r="A241" s="17" t="s">
        <v>257</v>
      </c>
      <c r="B241" s="147">
        <v>22042127</v>
      </c>
      <c r="C241" s="19">
        <v>78797.196</v>
      </c>
      <c r="D241" s="19">
        <v>89934.393</v>
      </c>
      <c r="E241" s="19">
        <v>102413.784</v>
      </c>
      <c r="F241" s="20">
        <f t="shared" si="28"/>
        <v>13.876105218167197</v>
      </c>
      <c r="G241" s="20"/>
      <c r="H241" s="19">
        <v>239528.096</v>
      </c>
      <c r="I241" s="19">
        <v>282239.644</v>
      </c>
      <c r="J241" s="19">
        <v>350677.778</v>
      </c>
      <c r="K241" s="20">
        <f t="shared" si="27"/>
        <v>24.248235658914027</v>
      </c>
      <c r="L241" s="20">
        <f t="shared" si="29"/>
        <v>26.535680738554635</v>
      </c>
      <c r="M241" s="23">
        <f t="shared" si="33"/>
        <v>3.1382837486877793</v>
      </c>
      <c r="N241" s="23">
        <f t="shared" si="34"/>
        <v>3.4241267562186746</v>
      </c>
      <c r="O241" s="23">
        <f t="shared" si="35"/>
        <v>9.108258858059457</v>
      </c>
      <c r="P241" s="148"/>
      <c r="R241" s="23"/>
    </row>
    <row r="242" spans="1:18" ht="11.25" customHeight="1">
      <c r="A242" s="17" t="s">
        <v>258</v>
      </c>
      <c r="B242" s="147">
        <v>22042129</v>
      </c>
      <c r="C242" s="19">
        <v>3855.326</v>
      </c>
      <c r="D242" s="19">
        <v>5232.107</v>
      </c>
      <c r="E242" s="19">
        <v>5737.511</v>
      </c>
      <c r="F242" s="20">
        <f t="shared" si="28"/>
        <v>9.65966483483615</v>
      </c>
      <c r="G242" s="20"/>
      <c r="H242" s="19">
        <v>16212.147</v>
      </c>
      <c r="I242" s="19">
        <v>17538.435</v>
      </c>
      <c r="J242" s="19">
        <v>24282.031</v>
      </c>
      <c r="K242" s="20">
        <f t="shared" si="27"/>
        <v>38.450386251680925</v>
      </c>
      <c r="L242" s="20">
        <f t="shared" si="29"/>
        <v>1.8374138959546118</v>
      </c>
      <c r="M242" s="23">
        <f t="shared" si="33"/>
        <v>3.35207880878583</v>
      </c>
      <c r="N242" s="23">
        <f t="shared" si="34"/>
        <v>4.23215415186132</v>
      </c>
      <c r="O242" s="23">
        <f t="shared" si="35"/>
        <v>26.25461372712374</v>
      </c>
      <c r="P242" s="148"/>
      <c r="R242" s="23"/>
    </row>
    <row r="243" spans="1:18" ht="11.25" customHeight="1">
      <c r="A243" s="17" t="s">
        <v>266</v>
      </c>
      <c r="B243" s="147">
        <v>22042130</v>
      </c>
      <c r="C243" s="19">
        <v>9548.718</v>
      </c>
      <c r="D243" s="19">
        <v>11867.988</v>
      </c>
      <c r="E243" s="19">
        <v>10674.486</v>
      </c>
      <c r="F243" s="20">
        <f t="shared" si="28"/>
        <v>-10.05648135134615</v>
      </c>
      <c r="G243" s="20"/>
      <c r="H243" s="19">
        <v>22408.628</v>
      </c>
      <c r="I243" s="19">
        <v>29269.342</v>
      </c>
      <c r="J243" s="19">
        <v>28048.876</v>
      </c>
      <c r="K243" s="20">
        <f t="shared" si="27"/>
        <v>-4.169776006580534</v>
      </c>
      <c r="L243" s="20">
        <f t="shared" si="29"/>
        <v>2.122449910730606</v>
      </c>
      <c r="M243" s="23">
        <f t="shared" si="33"/>
        <v>2.46624297227129</v>
      </c>
      <c r="N243" s="23">
        <f t="shared" si="34"/>
        <v>2.627655889004866</v>
      </c>
      <c r="O243" s="23">
        <f t="shared" si="35"/>
        <v>6.544891097446197</v>
      </c>
      <c r="P243" s="148"/>
      <c r="R243" s="23"/>
    </row>
    <row r="244" spans="1:18" ht="11.25" customHeight="1">
      <c r="A244" s="17"/>
      <c r="B244" s="147"/>
      <c r="C244" s="19"/>
      <c r="D244" s="19"/>
      <c r="E244" s="19"/>
      <c r="F244" s="20"/>
      <c r="G244" s="20"/>
      <c r="H244" s="19"/>
      <c r="I244" s="19"/>
      <c r="J244" s="19"/>
      <c r="K244" s="20"/>
      <c r="L244" s="20"/>
      <c r="P244" s="148"/>
      <c r="R244" s="23"/>
    </row>
    <row r="245" spans="1:18" s="29" customFormat="1" ht="11.25" customHeight="1">
      <c r="A245" s="26" t="s">
        <v>311</v>
      </c>
      <c r="B245" s="26"/>
      <c r="C245" s="27">
        <f>SUM(C246:C249)</f>
        <v>339494.462</v>
      </c>
      <c r="D245" s="27">
        <f>SUM(D246:D249)</f>
        <v>343179.34900000005</v>
      </c>
      <c r="E245" s="27">
        <f>SUM(E246:E249)</f>
        <v>263797.62899999996</v>
      </c>
      <c r="F245" s="25">
        <f aca="true" t="shared" si="36" ref="F245:F250">+E245/D245*100-100</f>
        <v>-23.131263647219086</v>
      </c>
      <c r="G245" s="25"/>
      <c r="H245" s="27">
        <f>SUM(H246:H249)</f>
        <v>304050.42199999996</v>
      </c>
      <c r="I245" s="27">
        <f>SUM(I246:I249)</f>
        <v>347878.216</v>
      </c>
      <c r="J245" s="27">
        <f>SUM(J246:J249)</f>
        <v>360270.62700000004</v>
      </c>
      <c r="K245" s="25">
        <f>+J245/I245*100-100</f>
        <v>3.5622842793927845</v>
      </c>
      <c r="L245" s="25">
        <f>+J245/J229*100</f>
        <v>20.932218429321924</v>
      </c>
      <c r="M245" s="28"/>
      <c r="N245" s="28"/>
      <c r="O245" s="28"/>
      <c r="P245" s="149"/>
      <c r="R245" s="28"/>
    </row>
    <row r="246" spans="1:18" ht="11.25" customHeight="1">
      <c r="A246" s="17" t="s">
        <v>130</v>
      </c>
      <c r="B246" s="17">
        <v>22042990</v>
      </c>
      <c r="C246" s="19">
        <v>289619.655</v>
      </c>
      <c r="D246" s="19">
        <v>290924.457</v>
      </c>
      <c r="E246" s="19">
        <v>210154.777</v>
      </c>
      <c r="F246" s="20">
        <f t="shared" si="36"/>
        <v>-27.76311102644766</v>
      </c>
      <c r="G246" s="20"/>
      <c r="H246" s="19">
        <v>211210.998</v>
      </c>
      <c r="I246" s="19">
        <v>243255.383</v>
      </c>
      <c r="J246" s="19">
        <v>245241.886</v>
      </c>
      <c r="K246" s="20">
        <f t="shared" si="27"/>
        <v>0.816632699141536</v>
      </c>
      <c r="L246" s="20">
        <f>+J246/$J$229*100</f>
        <v>14.248890531314023</v>
      </c>
      <c r="M246" s="23">
        <f t="shared" si="33"/>
        <v>0.8361462130356404</v>
      </c>
      <c r="N246" s="23">
        <f t="shared" si="34"/>
        <v>1.1669584175095862</v>
      </c>
      <c r="O246" s="23">
        <f t="shared" si="35"/>
        <v>39.563918285646196</v>
      </c>
      <c r="R246" s="23"/>
    </row>
    <row r="247" spans="1:18" ht="11.25" customHeight="1">
      <c r="A247" s="17" t="s">
        <v>69</v>
      </c>
      <c r="B247" s="17">
        <v>22042190</v>
      </c>
      <c r="C247" s="19">
        <v>47185.891</v>
      </c>
      <c r="D247" s="19">
        <v>48600.438</v>
      </c>
      <c r="E247" s="19">
        <v>49518.246</v>
      </c>
      <c r="F247" s="20">
        <f t="shared" si="36"/>
        <v>1.8884768075546816</v>
      </c>
      <c r="G247" s="20"/>
      <c r="H247" s="19">
        <v>82325.766</v>
      </c>
      <c r="I247" s="19">
        <v>90073.937</v>
      </c>
      <c r="J247" s="19">
        <v>98660.379</v>
      </c>
      <c r="K247" s="20">
        <f t="shared" si="27"/>
        <v>9.53265981923272</v>
      </c>
      <c r="L247" s="20">
        <f>+J247/$J$229*100</f>
        <v>5.732303576188257</v>
      </c>
      <c r="M247" s="23">
        <f t="shared" si="33"/>
        <v>1.8533564862110914</v>
      </c>
      <c r="N247" s="23">
        <f t="shared" si="34"/>
        <v>1.992404557301969</v>
      </c>
      <c r="O247" s="23">
        <f t="shared" si="35"/>
        <v>7.502500038464845</v>
      </c>
      <c r="R247" s="23"/>
    </row>
    <row r="248" spans="1:18" ht="11.25" customHeight="1">
      <c r="A248" s="17" t="s">
        <v>70</v>
      </c>
      <c r="B248" s="17">
        <v>22041000</v>
      </c>
      <c r="C248" s="19">
        <v>2438.165</v>
      </c>
      <c r="D248" s="19">
        <v>3306.537</v>
      </c>
      <c r="E248" s="19">
        <v>3796.948</v>
      </c>
      <c r="F248" s="20">
        <f t="shared" si="36"/>
        <v>14.831559423045931</v>
      </c>
      <c r="G248" s="20"/>
      <c r="H248" s="19">
        <v>9566.31</v>
      </c>
      <c r="I248" s="19">
        <v>12871.086</v>
      </c>
      <c r="J248" s="19">
        <v>14653.13</v>
      </c>
      <c r="K248" s="20">
        <f t="shared" si="27"/>
        <v>13.845327426139491</v>
      </c>
      <c r="L248" s="20">
        <f>+J248/$J$229*100</f>
        <v>0.851366985944291</v>
      </c>
      <c r="M248" s="23">
        <f t="shared" si="33"/>
        <v>3.892618168192281</v>
      </c>
      <c r="N248" s="23">
        <f t="shared" si="34"/>
        <v>3.8591863781121045</v>
      </c>
      <c r="O248" s="23">
        <f t="shared" si="35"/>
        <v>-0.8588510004232575</v>
      </c>
      <c r="R248" s="23"/>
    </row>
    <row r="249" spans="1:18" ht="11.25" customHeight="1">
      <c r="A249" s="17" t="s">
        <v>71</v>
      </c>
      <c r="B249" s="17">
        <v>22082010</v>
      </c>
      <c r="C249" s="19">
        <v>250.751</v>
      </c>
      <c r="D249" s="19">
        <v>347.917</v>
      </c>
      <c r="E249" s="19">
        <v>327.658</v>
      </c>
      <c r="F249" s="20">
        <f t="shared" si="36"/>
        <v>-5.822940528919247</v>
      </c>
      <c r="G249" s="20"/>
      <c r="H249" s="19">
        <v>947.348</v>
      </c>
      <c r="I249" s="19">
        <v>1677.81</v>
      </c>
      <c r="J249" s="19">
        <v>1715.232</v>
      </c>
      <c r="K249" s="20">
        <f t="shared" si="27"/>
        <v>2.2304074954851956</v>
      </c>
      <c r="L249" s="20">
        <f>+J249/$J$229*100</f>
        <v>0.09965733587535212</v>
      </c>
      <c r="M249" s="23">
        <f t="shared" si="33"/>
        <v>4.822443283886674</v>
      </c>
      <c r="N249" s="23">
        <f t="shared" si="34"/>
        <v>5.234824115388606</v>
      </c>
      <c r="O249" s="23">
        <f t="shared" si="35"/>
        <v>8.55128421893167</v>
      </c>
      <c r="R249" s="23"/>
    </row>
    <row r="250" spans="1:18" ht="11.25" customHeight="1">
      <c r="A250" s="17" t="s">
        <v>10</v>
      </c>
      <c r="B250" s="24" t="s">
        <v>163</v>
      </c>
      <c r="C250" s="19">
        <v>14627.406</v>
      </c>
      <c r="D250" s="19">
        <v>10801.413</v>
      </c>
      <c r="E250" s="19">
        <v>12035.446</v>
      </c>
      <c r="F250" s="20">
        <f t="shared" si="36"/>
        <v>11.424736745090655</v>
      </c>
      <c r="G250" s="20"/>
      <c r="H250" s="19">
        <v>27994.97</v>
      </c>
      <c r="I250" s="19">
        <v>28585.294</v>
      </c>
      <c r="J250" s="19">
        <v>39326.066</v>
      </c>
      <c r="K250" s="20">
        <f t="shared" si="27"/>
        <v>37.5744674866734</v>
      </c>
      <c r="L250" s="20">
        <f>+J250/$J$229*100</f>
        <v>2.2848984673899886</v>
      </c>
      <c r="R250" s="23"/>
    </row>
    <row r="251" spans="1:18" ht="11.25">
      <c r="A251" s="124"/>
      <c r="B251" s="124"/>
      <c r="C251" s="132"/>
      <c r="D251" s="132"/>
      <c r="E251" s="132"/>
      <c r="F251" s="132"/>
      <c r="G251" s="132"/>
      <c r="H251" s="132"/>
      <c r="I251" s="132"/>
      <c r="J251" s="132"/>
      <c r="K251" s="124"/>
      <c r="L251" s="124"/>
      <c r="R251" s="23"/>
    </row>
    <row r="252" spans="1:18" ht="11.25">
      <c r="A252" s="17" t="s">
        <v>504</v>
      </c>
      <c r="B252" s="17"/>
      <c r="C252" s="17"/>
      <c r="D252" s="17"/>
      <c r="E252" s="17"/>
      <c r="F252" s="17"/>
      <c r="G252" s="17"/>
      <c r="H252" s="17"/>
      <c r="I252" s="17"/>
      <c r="J252" s="17"/>
      <c r="K252" s="17"/>
      <c r="L252" s="17"/>
      <c r="R252" s="23"/>
    </row>
    <row r="253" spans="1:18" ht="19.5" customHeight="1">
      <c r="A253" s="320" t="s">
        <v>366</v>
      </c>
      <c r="B253" s="320"/>
      <c r="C253" s="320"/>
      <c r="D253" s="320"/>
      <c r="E253" s="320"/>
      <c r="F253" s="320"/>
      <c r="G253" s="320"/>
      <c r="H253" s="320"/>
      <c r="I253" s="320"/>
      <c r="J253" s="320"/>
      <c r="K253" s="320"/>
      <c r="L253" s="320"/>
      <c r="R253" s="23"/>
    </row>
    <row r="254" spans="1:18" ht="19.5" customHeight="1">
      <c r="A254" s="321" t="s">
        <v>243</v>
      </c>
      <c r="B254" s="321"/>
      <c r="C254" s="321"/>
      <c r="D254" s="321"/>
      <c r="E254" s="321"/>
      <c r="F254" s="321"/>
      <c r="G254" s="321"/>
      <c r="H254" s="321"/>
      <c r="I254" s="321"/>
      <c r="J254" s="321"/>
      <c r="K254" s="321"/>
      <c r="L254" s="321"/>
      <c r="R254" s="23"/>
    </row>
    <row r="255" spans="1:22" s="29" customFormat="1" ht="12.75">
      <c r="A255" s="26"/>
      <c r="B255" s="26"/>
      <c r="C255" s="322" t="s">
        <v>132</v>
      </c>
      <c r="D255" s="322"/>
      <c r="E255" s="322"/>
      <c r="F255" s="322"/>
      <c r="G255" s="204"/>
      <c r="H255" s="322" t="s">
        <v>133</v>
      </c>
      <c r="I255" s="322"/>
      <c r="J255" s="322"/>
      <c r="K255" s="322"/>
      <c r="L255" s="204"/>
      <c r="M255" s="324" t="s">
        <v>273</v>
      </c>
      <c r="N255" s="324" t="s">
        <v>273</v>
      </c>
      <c r="O255" s="324" t="s">
        <v>251</v>
      </c>
      <c r="P255" s="142"/>
      <c r="Q255" s="142"/>
      <c r="R255" s="35"/>
      <c r="S255" s="35"/>
      <c r="T255" s="31"/>
      <c r="U255" s="31"/>
      <c r="V255" s="31"/>
    </row>
    <row r="256" spans="1:22" s="29" customFormat="1" ht="12.75">
      <c r="A256" s="26" t="s">
        <v>445</v>
      </c>
      <c r="B256" s="206" t="s">
        <v>120</v>
      </c>
      <c r="C256" s="205">
        <f>+C225</f>
        <v>2009</v>
      </c>
      <c r="D256" s="323" t="str">
        <f>+D225</f>
        <v>enero - diciembre</v>
      </c>
      <c r="E256" s="323"/>
      <c r="F256" s="323"/>
      <c r="G256" s="204"/>
      <c r="H256" s="205">
        <f>+H225</f>
        <v>2009</v>
      </c>
      <c r="I256" s="323" t="str">
        <f>+D256</f>
        <v>enero - diciembre</v>
      </c>
      <c r="J256" s="323"/>
      <c r="K256" s="323"/>
      <c r="L256" s="206" t="s">
        <v>310</v>
      </c>
      <c r="M256" s="325"/>
      <c r="N256" s="325"/>
      <c r="O256" s="325"/>
      <c r="P256" s="142"/>
      <c r="Q256" s="142"/>
      <c r="R256" s="191"/>
      <c r="S256" s="191"/>
      <c r="T256" s="32"/>
      <c r="U256" s="32"/>
      <c r="V256" s="32"/>
    </row>
    <row r="257" spans="1:22" s="29" customFormat="1" ht="12.75">
      <c r="A257" s="207"/>
      <c r="B257" s="210" t="s">
        <v>45</v>
      </c>
      <c r="C257" s="207"/>
      <c r="D257" s="208">
        <f>+D226</f>
        <v>2010</v>
      </c>
      <c r="E257" s="208">
        <f>+E226</f>
        <v>2011</v>
      </c>
      <c r="F257" s="209" t="str">
        <f>+F226</f>
        <v>Var % 11/10</v>
      </c>
      <c r="G257" s="210"/>
      <c r="H257" s="207"/>
      <c r="I257" s="208">
        <f>+I226</f>
        <v>2010</v>
      </c>
      <c r="J257" s="208">
        <f>+J226</f>
        <v>2011</v>
      </c>
      <c r="K257" s="209" t="str">
        <f>+K226</f>
        <v>Var % 11/10</v>
      </c>
      <c r="L257" s="210">
        <v>2008</v>
      </c>
      <c r="M257" s="211"/>
      <c r="N257" s="211"/>
      <c r="O257" s="210"/>
      <c r="R257" s="191"/>
      <c r="S257" s="191"/>
      <c r="T257" s="32"/>
      <c r="U257" s="32"/>
      <c r="V257" s="32"/>
    </row>
    <row r="258" spans="1:22" ht="12.75">
      <c r="A258" s="17"/>
      <c r="B258" s="17"/>
      <c r="C258" s="17"/>
      <c r="D258" s="17"/>
      <c r="E258" s="17"/>
      <c r="F258" s="17"/>
      <c r="G258" s="17"/>
      <c r="H258" s="17"/>
      <c r="I258" s="17"/>
      <c r="J258" s="17"/>
      <c r="K258" s="17"/>
      <c r="L258" s="17"/>
      <c r="R258" s="191"/>
      <c r="S258" s="191"/>
      <c r="T258" s="32"/>
      <c r="U258" s="32"/>
      <c r="V258" s="32"/>
    </row>
    <row r="259" spans="1:22" s="128" customFormat="1" ht="12.75">
      <c r="A259" s="126" t="s">
        <v>535</v>
      </c>
      <c r="B259" s="126"/>
      <c r="C259" s="126"/>
      <c r="D259" s="126"/>
      <c r="E259" s="126"/>
      <c r="F259" s="126"/>
      <c r="G259" s="126"/>
      <c r="H259" s="126">
        <f>(H261+H270)</f>
        <v>949455.63</v>
      </c>
      <c r="I259" s="126">
        <f>(+I261+I270)</f>
        <v>1010108.399</v>
      </c>
      <c r="J259" s="126">
        <f>(+J261+J270)</f>
        <v>1240818.462</v>
      </c>
      <c r="K259" s="127">
        <f>+J259/I259*100-100</f>
        <v>22.8401291612268</v>
      </c>
      <c r="L259" s="126">
        <f>(+L261+L270)</f>
        <v>100.00000000000001</v>
      </c>
      <c r="M259" s="133"/>
      <c r="N259" s="133"/>
      <c r="O259" s="133"/>
      <c r="R259" s="35"/>
      <c r="S259" s="35"/>
      <c r="T259" s="31"/>
      <c r="U259" s="31"/>
      <c r="V259" s="31"/>
    </row>
    <row r="260" spans="1:22" ht="11.25" customHeight="1">
      <c r="A260" s="17"/>
      <c r="B260" s="17"/>
      <c r="C260" s="19"/>
      <c r="D260" s="19"/>
      <c r="E260" s="19"/>
      <c r="F260" s="20"/>
      <c r="G260" s="20"/>
      <c r="H260" s="19"/>
      <c r="I260" s="19"/>
      <c r="J260" s="19"/>
      <c r="K260" s="20"/>
      <c r="L260" s="20"/>
      <c r="R260" s="191"/>
      <c r="S260" s="191"/>
      <c r="T260" s="32"/>
      <c r="U260" s="32"/>
      <c r="V260" s="32"/>
    </row>
    <row r="261" spans="1:22" ht="11.25" customHeight="1">
      <c r="A261" s="26" t="s">
        <v>440</v>
      </c>
      <c r="B261" s="26"/>
      <c r="C261" s="27"/>
      <c r="D261" s="27"/>
      <c r="E261" s="27"/>
      <c r="F261" s="25"/>
      <c r="G261" s="25"/>
      <c r="H261" s="27">
        <f>SUM(H263:H268)</f>
        <v>84749</v>
      </c>
      <c r="I261" s="27">
        <f>SUM(I263:I268)</f>
        <v>90688</v>
      </c>
      <c r="J261" s="27">
        <f>SUM(J263:J268)</f>
        <v>94459</v>
      </c>
      <c r="K261" s="25">
        <f>+J261/I261*100-100</f>
        <v>4.158212773465067</v>
      </c>
      <c r="L261" s="150">
        <f>+J261/$J$259*100</f>
        <v>7.612636569554845</v>
      </c>
      <c r="M261" s="22"/>
      <c r="R261" s="32"/>
      <c r="S261" s="191"/>
      <c r="T261" s="32"/>
      <c r="U261" s="32"/>
      <c r="V261" s="32"/>
    </row>
    <row r="262" spans="1:22" ht="11.25" customHeight="1">
      <c r="A262" s="26"/>
      <c r="B262" s="26"/>
      <c r="C262" s="19"/>
      <c r="D262" s="19"/>
      <c r="E262" s="19"/>
      <c r="F262" s="20"/>
      <c r="G262" s="20"/>
      <c r="H262" s="19"/>
      <c r="I262" s="19"/>
      <c r="J262" s="19"/>
      <c r="K262" s="20"/>
      <c r="L262" s="133"/>
      <c r="M262" s="22"/>
      <c r="R262" s="191"/>
      <c r="S262" s="191"/>
      <c r="T262" s="32"/>
      <c r="U262" s="32"/>
      <c r="V262" s="32"/>
    </row>
    <row r="263" spans="1:22" ht="11.25" customHeight="1">
      <c r="A263" s="17" t="s">
        <v>72</v>
      </c>
      <c r="B263" s="17"/>
      <c r="C263" s="19">
        <v>1069147</v>
      </c>
      <c r="D263" s="19">
        <v>558454</v>
      </c>
      <c r="E263" s="19">
        <v>203620</v>
      </c>
      <c r="F263" s="20">
        <f aca="true" t="shared" si="37" ref="F263:F280">+E263/D263*100-100</f>
        <v>-63.53862627897732</v>
      </c>
      <c r="G263" s="20"/>
      <c r="H263" s="19">
        <v>2470.923</v>
      </c>
      <c r="I263" s="19">
        <v>1339.401</v>
      </c>
      <c r="J263" s="19">
        <v>346.688</v>
      </c>
      <c r="K263" s="20">
        <f aca="true" t="shared" si="38" ref="K263:K280">+J263/I263*100-100</f>
        <v>-74.11619074496734</v>
      </c>
      <c r="L263" s="133">
        <f aca="true" t="shared" si="39" ref="L263:L268">+J263/$J$261*100</f>
        <v>0.3670248467589112</v>
      </c>
      <c r="M263" s="22"/>
      <c r="R263" s="21"/>
      <c r="S263" s="32"/>
      <c r="T263" s="32"/>
      <c r="U263" s="32"/>
      <c r="V263" s="32"/>
    </row>
    <row r="264" spans="1:21" ht="11.25" customHeight="1">
      <c r="A264" s="17" t="s">
        <v>73</v>
      </c>
      <c r="B264" s="17"/>
      <c r="C264" s="19">
        <v>324</v>
      </c>
      <c r="D264" s="19">
        <v>1209</v>
      </c>
      <c r="E264" s="19">
        <v>242</v>
      </c>
      <c r="F264" s="20">
        <f t="shared" si="37"/>
        <v>-79.98345740281223</v>
      </c>
      <c r="G264" s="20"/>
      <c r="H264" s="19">
        <v>5447.95</v>
      </c>
      <c r="I264" s="19">
        <v>5791.763</v>
      </c>
      <c r="J264" s="19">
        <v>3345.325</v>
      </c>
      <c r="K264" s="20">
        <f t="shared" si="38"/>
        <v>-42.23995353401029</v>
      </c>
      <c r="L264" s="133">
        <f t="shared" si="39"/>
        <v>3.5415630061719896</v>
      </c>
      <c r="M264" s="22"/>
      <c r="R264" s="21"/>
      <c r="S264" s="21"/>
      <c r="T264" s="21"/>
      <c r="U264" s="21"/>
    </row>
    <row r="265" spans="1:22" ht="11.25" customHeight="1">
      <c r="A265" s="17" t="s">
        <v>74</v>
      </c>
      <c r="B265" s="17"/>
      <c r="C265" s="19">
        <v>400</v>
      </c>
      <c r="D265" s="19">
        <v>2133</v>
      </c>
      <c r="E265" s="19">
        <v>1157</v>
      </c>
      <c r="F265" s="20"/>
      <c r="G265" s="20"/>
      <c r="H265" s="19">
        <v>430.145</v>
      </c>
      <c r="I265" s="19">
        <v>2596.055</v>
      </c>
      <c r="J265" s="19">
        <v>1857.751</v>
      </c>
      <c r="K265" s="20"/>
      <c r="L265" s="133">
        <f t="shared" si="39"/>
        <v>1.9667273631946136</v>
      </c>
      <c r="M265" s="22"/>
      <c r="R265" s="21"/>
      <c r="S265" s="35"/>
      <c r="T265" s="31"/>
      <c r="U265" s="31"/>
      <c r="V265" s="31"/>
    </row>
    <row r="266" spans="1:22" ht="11.25" customHeight="1">
      <c r="A266" s="17" t="s">
        <v>75</v>
      </c>
      <c r="B266" s="17"/>
      <c r="C266" s="19">
        <v>4280.241</v>
      </c>
      <c r="D266" s="19">
        <v>4159.737</v>
      </c>
      <c r="E266" s="19">
        <v>4011.674</v>
      </c>
      <c r="F266" s="20">
        <f t="shared" si="37"/>
        <v>-3.559431762152272</v>
      </c>
      <c r="G266" s="20"/>
      <c r="H266" s="19">
        <v>8301.279</v>
      </c>
      <c r="I266" s="19">
        <v>11434.607</v>
      </c>
      <c r="J266" s="19">
        <v>15155.348</v>
      </c>
      <c r="K266" s="20">
        <f t="shared" si="38"/>
        <v>32.539299339277676</v>
      </c>
      <c r="L266" s="133">
        <f t="shared" si="39"/>
        <v>16.04436633883484</v>
      </c>
      <c r="M266" s="22"/>
      <c r="S266" s="191"/>
      <c r="T266" s="32"/>
      <c r="U266" s="32"/>
      <c r="V266" s="32"/>
    </row>
    <row r="267" spans="1:22" ht="11.25" customHeight="1">
      <c r="A267" s="17" t="s">
        <v>76</v>
      </c>
      <c r="B267" s="17"/>
      <c r="C267" s="19">
        <v>9827.249</v>
      </c>
      <c r="D267" s="19">
        <v>8601.466</v>
      </c>
      <c r="E267" s="19">
        <v>7427.554</v>
      </c>
      <c r="F267" s="20">
        <f t="shared" si="37"/>
        <v>-13.647813058843695</v>
      </c>
      <c r="G267" s="20"/>
      <c r="H267" s="19">
        <v>28986.731</v>
      </c>
      <c r="I267" s="19">
        <v>28985.636</v>
      </c>
      <c r="J267" s="19">
        <v>27640.32</v>
      </c>
      <c r="K267" s="20">
        <f t="shared" si="38"/>
        <v>-4.641319583258408</v>
      </c>
      <c r="L267" s="133">
        <f t="shared" si="39"/>
        <v>29.26171143035603</v>
      </c>
      <c r="M267" s="22"/>
      <c r="R267" s="21"/>
      <c r="S267" s="191"/>
      <c r="T267" s="32"/>
      <c r="U267" s="32"/>
      <c r="V267" s="32"/>
    </row>
    <row r="268" spans="1:22" ht="11.25" customHeight="1">
      <c r="A268" s="17" t="s">
        <v>77</v>
      </c>
      <c r="B268" s="17"/>
      <c r="C268" s="151"/>
      <c r="D268" s="151"/>
      <c r="E268" s="19"/>
      <c r="F268" s="152"/>
      <c r="G268" s="20"/>
      <c r="H268" s="19">
        <v>39111.972</v>
      </c>
      <c r="I268" s="19">
        <v>40540.538</v>
      </c>
      <c r="J268" s="19">
        <v>46113.568</v>
      </c>
      <c r="K268" s="20">
        <f t="shared" si="38"/>
        <v>13.746808194799982</v>
      </c>
      <c r="L268" s="133">
        <f t="shared" si="39"/>
        <v>48.81860701468362</v>
      </c>
      <c r="M268" s="22"/>
      <c r="R268" s="32"/>
      <c r="S268" s="32"/>
      <c r="T268" s="32"/>
      <c r="U268" s="32"/>
      <c r="V268" s="32"/>
    </row>
    <row r="269" spans="1:22" ht="11.25" customHeight="1">
      <c r="A269" s="17"/>
      <c r="B269" s="17"/>
      <c r="C269" s="19"/>
      <c r="D269" s="19"/>
      <c r="E269" s="19"/>
      <c r="F269" s="20"/>
      <c r="G269" s="20"/>
      <c r="H269" s="19"/>
      <c r="I269" s="19"/>
      <c r="J269" s="19"/>
      <c r="K269" s="20"/>
      <c r="L269" s="133"/>
      <c r="M269" s="22"/>
      <c r="R269" s="32"/>
      <c r="S269" s="35"/>
      <c r="T269" s="31"/>
      <c r="U269" s="31"/>
      <c r="V269" s="31"/>
    </row>
    <row r="270" spans="1:22" ht="11.25" customHeight="1">
      <c r="A270" s="26" t="s">
        <v>441</v>
      </c>
      <c r="B270" s="26"/>
      <c r="C270" s="19"/>
      <c r="D270" s="19"/>
      <c r="E270" s="19"/>
      <c r="F270" s="20"/>
      <c r="G270" s="20"/>
      <c r="H270" s="27">
        <f>(H272+H282+H289)</f>
        <v>864706.63</v>
      </c>
      <c r="I270" s="27">
        <f>(I272+I282+I289)</f>
        <v>919420.399</v>
      </c>
      <c r="J270" s="27">
        <f>(J272+J282+J289)</f>
        <v>1146359.462</v>
      </c>
      <c r="K270" s="25">
        <f t="shared" si="38"/>
        <v>24.6828396723445</v>
      </c>
      <c r="L270" s="150">
        <f>+J270/$J$259*100</f>
        <v>92.38736343044516</v>
      </c>
      <c r="M270" s="22"/>
      <c r="R270" s="21"/>
      <c r="S270" s="280"/>
      <c r="T270" s="32"/>
      <c r="U270" s="32"/>
      <c r="V270" s="32"/>
    </row>
    <row r="271" spans="1:22" ht="11.25" customHeight="1">
      <c r="A271" s="26"/>
      <c r="B271" s="26"/>
      <c r="C271" s="19"/>
      <c r="D271" s="19"/>
      <c r="E271" s="19"/>
      <c r="F271" s="20"/>
      <c r="G271" s="20"/>
      <c r="H271" s="19"/>
      <c r="I271" s="19"/>
      <c r="J271" s="19"/>
      <c r="K271" s="20"/>
      <c r="L271" s="133"/>
      <c r="M271" s="22"/>
      <c r="R271" s="21"/>
      <c r="S271" s="191"/>
      <c r="T271" s="32"/>
      <c r="U271" s="32"/>
      <c r="V271" s="32"/>
    </row>
    <row r="272" spans="1:22" ht="11.25" customHeight="1">
      <c r="A272" s="26" t="s">
        <v>78</v>
      </c>
      <c r="B272" s="26"/>
      <c r="C272" s="27">
        <f>SUM(C273:C280)</f>
        <v>65069.39400000001</v>
      </c>
      <c r="D272" s="27">
        <f>SUM(D273:D280)</f>
        <v>67174.948</v>
      </c>
      <c r="E272" s="27">
        <f>SUM(E273:E280)</f>
        <v>72949.154</v>
      </c>
      <c r="F272" s="25">
        <f t="shared" si="37"/>
        <v>8.595772936065373</v>
      </c>
      <c r="G272" s="20"/>
      <c r="H272" s="27">
        <f>SUM(H273:H280)</f>
        <v>129439.959</v>
      </c>
      <c r="I272" s="27">
        <f>SUM(I273:I280)</f>
        <v>159099.609</v>
      </c>
      <c r="J272" s="27">
        <f>SUM(J273:J280)</f>
        <v>199560.172</v>
      </c>
      <c r="K272" s="25">
        <f t="shared" si="38"/>
        <v>25.43096318985924</v>
      </c>
      <c r="L272" s="150">
        <f>+J272/$J$259*100</f>
        <v>16.08294670908918</v>
      </c>
      <c r="M272" s="22"/>
      <c r="R272" s="21"/>
      <c r="S272" s="191"/>
      <c r="T272" s="32"/>
      <c r="U272" s="32"/>
      <c r="V272" s="32"/>
    </row>
    <row r="273" spans="1:18" ht="11.25" customHeight="1">
      <c r="A273" s="17" t="s">
        <v>79</v>
      </c>
      <c r="B273" s="17"/>
      <c r="C273" s="19">
        <v>2608.932</v>
      </c>
      <c r="D273" s="19">
        <v>1134.953</v>
      </c>
      <c r="E273" s="19">
        <v>1455.437</v>
      </c>
      <c r="F273" s="20">
        <f t="shared" si="37"/>
        <v>28.237645083100347</v>
      </c>
      <c r="G273" s="20"/>
      <c r="H273" s="19">
        <v>3326.417</v>
      </c>
      <c r="I273" s="19">
        <v>1191.352</v>
      </c>
      <c r="J273" s="19">
        <v>1415.46</v>
      </c>
      <c r="K273" s="20">
        <f t="shared" si="38"/>
        <v>18.81123295214175</v>
      </c>
      <c r="L273" s="133">
        <f>+J273/$J$272*100</f>
        <v>0.7092898276315377</v>
      </c>
      <c r="M273" s="21">
        <f>+I273/D273*1000</f>
        <v>1049.6928066624787</v>
      </c>
      <c r="N273" s="21">
        <f>+J273/E273*1000</f>
        <v>972.5326482699012</v>
      </c>
      <c r="O273" s="20">
        <f aca="true" t="shared" si="40" ref="O273:O287">+N273/M273*100-100</f>
        <v>-7.350737082586093</v>
      </c>
      <c r="R273" s="21"/>
    </row>
    <row r="274" spans="1:22" ht="11.25" customHeight="1">
      <c r="A274" s="17" t="s">
        <v>80</v>
      </c>
      <c r="B274" s="17"/>
      <c r="C274" s="19">
        <v>230.167</v>
      </c>
      <c r="D274" s="19">
        <v>2786.236</v>
      </c>
      <c r="E274" s="19">
        <v>1863.638</v>
      </c>
      <c r="F274" s="20">
        <f t="shared" si="37"/>
        <v>-33.1127011495078</v>
      </c>
      <c r="G274" s="20"/>
      <c r="H274" s="19">
        <v>632.698</v>
      </c>
      <c r="I274" s="19">
        <v>8625.17</v>
      </c>
      <c r="J274" s="19">
        <v>6527.964</v>
      </c>
      <c r="K274" s="20">
        <f t="shared" si="38"/>
        <v>-24.31495263281768</v>
      </c>
      <c r="L274" s="133">
        <f aca="true" t="shared" si="41" ref="L274:L280">+J274/$J$272*100</f>
        <v>3.271175773490514</v>
      </c>
      <c r="M274" s="21">
        <f aca="true" t="shared" si="42" ref="M274:M287">+I274/D274*1000</f>
        <v>3095.6351149005327</v>
      </c>
      <c r="N274" s="21">
        <f aca="true" t="shared" si="43" ref="N274:N279">+J274/E274*1000</f>
        <v>3502.806875584207</v>
      </c>
      <c r="O274" s="20">
        <f t="shared" si="40"/>
        <v>13.153092841071398</v>
      </c>
      <c r="R274" s="21"/>
      <c r="T274" s="21"/>
      <c r="U274" s="21"/>
      <c r="V274" s="21"/>
    </row>
    <row r="275" spans="1:18" ht="11.25" customHeight="1">
      <c r="A275" s="17" t="s">
        <v>81</v>
      </c>
      <c r="B275" s="17"/>
      <c r="C275" s="19">
        <v>13880.635</v>
      </c>
      <c r="D275" s="19">
        <v>8786.905</v>
      </c>
      <c r="E275" s="19">
        <v>13973.736</v>
      </c>
      <c r="F275" s="20">
        <f t="shared" si="37"/>
        <v>59.029100690174744</v>
      </c>
      <c r="G275" s="20"/>
      <c r="H275" s="19">
        <v>44491.247</v>
      </c>
      <c r="I275" s="19">
        <v>27169.447</v>
      </c>
      <c r="J275" s="19">
        <v>53604.184</v>
      </c>
      <c r="K275" s="20">
        <f t="shared" si="38"/>
        <v>97.29582276739015</v>
      </c>
      <c r="L275" s="133">
        <f t="shared" si="41"/>
        <v>26.861163459009248</v>
      </c>
      <c r="M275" s="21">
        <f t="shared" si="42"/>
        <v>3092.038322936233</v>
      </c>
      <c r="N275" s="21">
        <f t="shared" si="43"/>
        <v>3836.0667469315295</v>
      </c>
      <c r="O275" s="20">
        <f t="shared" si="40"/>
        <v>24.062716767648567</v>
      </c>
      <c r="R275" s="21"/>
    </row>
    <row r="276" spans="1:18" ht="11.25" customHeight="1">
      <c r="A276" s="17" t="s">
        <v>82</v>
      </c>
      <c r="B276" s="17"/>
      <c r="C276" s="19">
        <v>45.489</v>
      </c>
      <c r="D276" s="19">
        <v>36.325</v>
      </c>
      <c r="E276" s="19">
        <v>49.591</v>
      </c>
      <c r="F276" s="20">
        <f t="shared" si="37"/>
        <v>36.52030282174809</v>
      </c>
      <c r="G276" s="20"/>
      <c r="H276" s="19">
        <v>51.305</v>
      </c>
      <c r="I276" s="19">
        <v>35.362</v>
      </c>
      <c r="J276" s="19">
        <v>25.292</v>
      </c>
      <c r="K276" s="20">
        <f t="shared" si="38"/>
        <v>-28.476896103161593</v>
      </c>
      <c r="L276" s="133">
        <f t="shared" si="41"/>
        <v>0.012673871618030077</v>
      </c>
      <c r="M276" s="21">
        <f t="shared" si="42"/>
        <v>973.4893324156917</v>
      </c>
      <c r="N276" s="21">
        <f t="shared" si="43"/>
        <v>510.0118973200782</v>
      </c>
      <c r="O276" s="20">
        <f t="shared" si="40"/>
        <v>-47.609914116419205</v>
      </c>
      <c r="R276" s="21"/>
    </row>
    <row r="277" spans="1:21" ht="11.25" customHeight="1">
      <c r="A277" s="17" t="s">
        <v>83</v>
      </c>
      <c r="B277" s="17"/>
      <c r="C277" s="19">
        <v>9146.571</v>
      </c>
      <c r="D277" s="19">
        <v>10811.266</v>
      </c>
      <c r="E277" s="19">
        <v>10361.314</v>
      </c>
      <c r="F277" s="20">
        <f t="shared" si="37"/>
        <v>-4.161880764010434</v>
      </c>
      <c r="G277" s="20"/>
      <c r="H277" s="19">
        <v>27658.046</v>
      </c>
      <c r="I277" s="19">
        <v>44404.016</v>
      </c>
      <c r="J277" s="19">
        <v>46798.986</v>
      </c>
      <c r="K277" s="20">
        <f t="shared" si="38"/>
        <v>5.393588724046936</v>
      </c>
      <c r="L277" s="133">
        <f t="shared" si="41"/>
        <v>23.45106517546998</v>
      </c>
      <c r="M277" s="21">
        <f t="shared" si="42"/>
        <v>4107.198546405204</v>
      </c>
      <c r="N277" s="21">
        <f t="shared" si="43"/>
        <v>4516.703769425383</v>
      </c>
      <c r="O277" s="20">
        <f t="shared" si="40"/>
        <v>9.970426761535435</v>
      </c>
      <c r="R277" s="21"/>
      <c r="S277" s="32"/>
      <c r="T277" s="32"/>
      <c r="U277" s="32"/>
    </row>
    <row r="278" spans="1:21" ht="11.25" customHeight="1">
      <c r="A278" s="17" t="s">
        <v>131</v>
      </c>
      <c r="B278" s="17"/>
      <c r="C278" s="19">
        <v>24610.749</v>
      </c>
      <c r="D278" s="19">
        <v>28876.741</v>
      </c>
      <c r="E278" s="19">
        <v>27649.935</v>
      </c>
      <c r="F278" s="20">
        <f t="shared" si="37"/>
        <v>-4.2484226319029545</v>
      </c>
      <c r="G278" s="20"/>
      <c r="H278" s="19">
        <v>40149.982</v>
      </c>
      <c r="I278" s="19">
        <v>51535.894</v>
      </c>
      <c r="J278" s="19">
        <v>55768.191</v>
      </c>
      <c r="K278" s="20">
        <f t="shared" si="38"/>
        <v>8.212328673293229</v>
      </c>
      <c r="L278" s="133">
        <f t="shared" si="41"/>
        <v>27.945551680522705</v>
      </c>
      <c r="M278" s="21">
        <f t="shared" si="42"/>
        <v>1784.6852593234116</v>
      </c>
      <c r="N278" s="21">
        <f t="shared" si="43"/>
        <v>2016.9375081713574</v>
      </c>
      <c r="O278" s="20">
        <f t="shared" si="40"/>
        <v>13.01362509913902</v>
      </c>
      <c r="R278" s="79"/>
      <c r="S278" s="32"/>
      <c r="T278" s="32"/>
      <c r="U278" s="32"/>
    </row>
    <row r="279" spans="1:15" ht="11.25" customHeight="1">
      <c r="A279" s="17" t="s">
        <v>84</v>
      </c>
      <c r="B279" s="17"/>
      <c r="C279" s="19">
        <v>3810.731</v>
      </c>
      <c r="D279" s="19">
        <v>4150.848</v>
      </c>
      <c r="E279" s="19">
        <v>3582.089</v>
      </c>
      <c r="F279" s="20">
        <f t="shared" si="37"/>
        <v>-13.702236265938922</v>
      </c>
      <c r="G279" s="20"/>
      <c r="H279" s="19">
        <v>5387.128</v>
      </c>
      <c r="I279" s="19">
        <v>6922.849</v>
      </c>
      <c r="J279" s="19">
        <v>6577.448</v>
      </c>
      <c r="K279" s="20">
        <f t="shared" si="38"/>
        <v>-4.9892898140635396</v>
      </c>
      <c r="L279" s="133">
        <f t="shared" si="41"/>
        <v>3.2959723045337923</v>
      </c>
      <c r="M279" s="21">
        <f t="shared" si="42"/>
        <v>1667.8155885255255</v>
      </c>
      <c r="N279" s="21">
        <f t="shared" si="43"/>
        <v>1836.204516414863</v>
      </c>
      <c r="O279" s="20">
        <f t="shared" si="40"/>
        <v>10.096375705314415</v>
      </c>
    </row>
    <row r="280" spans="1:21" ht="11.25" customHeight="1">
      <c r="A280" s="17" t="s">
        <v>10</v>
      </c>
      <c r="B280" s="17"/>
      <c r="C280" s="229">
        <v>10736.12</v>
      </c>
      <c r="D280" s="229">
        <v>10591.674</v>
      </c>
      <c r="E280" s="229">
        <v>14013.414</v>
      </c>
      <c r="F280" s="20">
        <f t="shared" si="37"/>
        <v>32.305941440418195</v>
      </c>
      <c r="G280" s="20"/>
      <c r="H280" s="19">
        <v>7743.136</v>
      </c>
      <c r="I280" s="19">
        <v>19215.519</v>
      </c>
      <c r="J280" s="19">
        <v>28842.647</v>
      </c>
      <c r="K280" s="20">
        <f t="shared" si="38"/>
        <v>50.100796132542655</v>
      </c>
      <c r="L280" s="133">
        <f t="shared" si="41"/>
        <v>14.453107907724194</v>
      </c>
      <c r="M280" s="21"/>
      <c r="O280" s="20"/>
      <c r="S280" s="21"/>
      <c r="T280" s="21"/>
      <c r="U280" s="21"/>
    </row>
    <row r="281" spans="1:21" ht="11.25" customHeight="1">
      <c r="A281" s="17"/>
      <c r="B281" s="17"/>
      <c r="C281" s="19"/>
      <c r="D281" s="19"/>
      <c r="E281" s="19"/>
      <c r="F281" s="20"/>
      <c r="G281" s="20"/>
      <c r="H281" s="19"/>
      <c r="I281" s="19"/>
      <c r="J281" s="19"/>
      <c r="K281" s="20"/>
      <c r="L281" s="133"/>
      <c r="M281" s="21"/>
      <c r="O281" s="20"/>
      <c r="S281" s="21"/>
      <c r="T281" s="21"/>
      <c r="U281" s="21"/>
    </row>
    <row r="282" spans="1:15" ht="11.25" customHeight="1">
      <c r="A282" s="26" t="s">
        <v>85</v>
      </c>
      <c r="B282" s="26"/>
      <c r="C282" s="27">
        <f>SUM(C283:C287)</f>
        <v>241947.644</v>
      </c>
      <c r="D282" s="27">
        <f>SUM(D283:D287)</f>
        <v>217175.261</v>
      </c>
      <c r="E282" s="27">
        <f>SUM(E283:E287)</f>
        <v>234095.94099999996</v>
      </c>
      <c r="F282" s="25">
        <f aca="true" t="shared" si="44" ref="F282:F287">+E282/D282*100-100</f>
        <v>7.7912557452849</v>
      </c>
      <c r="G282" s="25"/>
      <c r="H282" s="27">
        <f>SUM(H283:H287)</f>
        <v>614378.3859999999</v>
      </c>
      <c r="I282" s="27">
        <f>SUM(I283:I287)</f>
        <v>623452.831</v>
      </c>
      <c r="J282" s="27">
        <f>SUM(J283:J287)</f>
        <v>759164.8859999999</v>
      </c>
      <c r="K282" s="25">
        <f aca="true" t="shared" si="45" ref="K282:K287">+J282/I282*100-100</f>
        <v>21.76781438017079</v>
      </c>
      <c r="L282" s="150">
        <f>+J282/$J$259*100</f>
        <v>61.182591108158405</v>
      </c>
      <c r="M282" s="21">
        <f t="shared" si="42"/>
        <v>2870.73595827289</v>
      </c>
      <c r="N282" s="21">
        <f aca="true" t="shared" si="46" ref="N282:N287">+J282/E282*1000</f>
        <v>3242.9647552069264</v>
      </c>
      <c r="O282" s="20">
        <f t="shared" si="40"/>
        <v>12.966319520307906</v>
      </c>
    </row>
    <row r="283" spans="1:20" ht="11.25" customHeight="1">
      <c r="A283" s="17" t="s">
        <v>86</v>
      </c>
      <c r="B283" s="17"/>
      <c r="C283" s="19">
        <v>4490.372</v>
      </c>
      <c r="D283" s="19">
        <v>4920.706</v>
      </c>
      <c r="E283" s="19">
        <v>4046.567</v>
      </c>
      <c r="F283" s="20">
        <f t="shared" si="44"/>
        <v>-17.764503711459284</v>
      </c>
      <c r="G283" s="20"/>
      <c r="H283" s="19">
        <v>24267.514</v>
      </c>
      <c r="I283" s="19">
        <v>34537.253</v>
      </c>
      <c r="J283" s="19">
        <v>30288.541</v>
      </c>
      <c r="K283" s="20">
        <f t="shared" si="45"/>
        <v>-12.301823772724475</v>
      </c>
      <c r="L283" s="133">
        <f>+J283/$J$282*100</f>
        <v>3.9897183811528403</v>
      </c>
      <c r="M283" s="21">
        <f t="shared" si="42"/>
        <v>7018.759706432369</v>
      </c>
      <c r="N283" s="21">
        <f t="shared" si="46"/>
        <v>7484.996788635898</v>
      </c>
      <c r="O283" s="20">
        <f t="shared" si="40"/>
        <v>6.642727514609788</v>
      </c>
      <c r="R283" s="32"/>
      <c r="S283" s="32"/>
      <c r="T283" s="32"/>
    </row>
    <row r="284" spans="1:20" ht="11.25" customHeight="1">
      <c r="A284" s="17" t="s">
        <v>87</v>
      </c>
      <c r="B284" s="17"/>
      <c r="C284" s="19">
        <v>99361.848</v>
      </c>
      <c r="D284" s="19">
        <v>88828.749</v>
      </c>
      <c r="E284" s="19">
        <v>97251.578</v>
      </c>
      <c r="F284" s="20">
        <f t="shared" si="44"/>
        <v>9.48209796357709</v>
      </c>
      <c r="G284" s="20"/>
      <c r="H284" s="19">
        <v>201075.513</v>
      </c>
      <c r="I284" s="19">
        <v>207557.379</v>
      </c>
      <c r="J284" s="19">
        <v>246608.907</v>
      </c>
      <c r="K284" s="20">
        <f t="shared" si="45"/>
        <v>18.814810722773686</v>
      </c>
      <c r="L284" s="133">
        <f>+J284/$J$282*100</f>
        <v>32.48423518365943</v>
      </c>
      <c r="M284" s="21">
        <f t="shared" si="42"/>
        <v>2336.6013969193687</v>
      </c>
      <c r="N284" s="21">
        <f t="shared" si="46"/>
        <v>2535.7830903268223</v>
      </c>
      <c r="O284" s="20">
        <f t="shared" si="40"/>
        <v>8.524418998895555</v>
      </c>
      <c r="R284" s="21"/>
      <c r="S284" s="21"/>
      <c r="T284" s="21"/>
    </row>
    <row r="285" spans="1:27" ht="11.25" customHeight="1">
      <c r="A285" s="17" t="s">
        <v>88</v>
      </c>
      <c r="B285" s="17"/>
      <c r="C285" s="19">
        <v>5793.352</v>
      </c>
      <c r="D285" s="19">
        <v>6847.998</v>
      </c>
      <c r="E285" s="19">
        <v>6440.491</v>
      </c>
      <c r="F285" s="20">
        <f t="shared" si="44"/>
        <v>-5.9507464809423</v>
      </c>
      <c r="G285" s="20"/>
      <c r="H285" s="19">
        <v>26625.792</v>
      </c>
      <c r="I285" s="19">
        <v>32667.43</v>
      </c>
      <c r="J285" s="19">
        <v>44641.104</v>
      </c>
      <c r="K285" s="20">
        <f t="shared" si="45"/>
        <v>36.653247592479715</v>
      </c>
      <c r="L285" s="133">
        <f>+J285/$J$282*100</f>
        <v>5.880290938535322</v>
      </c>
      <c r="M285" s="21">
        <f t="shared" si="42"/>
        <v>4770.362082465562</v>
      </c>
      <c r="N285" s="21">
        <f t="shared" si="46"/>
        <v>6931.31998787049</v>
      </c>
      <c r="O285" s="20">
        <f t="shared" si="40"/>
        <v>45.2996621230906</v>
      </c>
      <c r="V285" s="21"/>
      <c r="W285" s="21"/>
      <c r="X285" s="21"/>
      <c r="Y285" s="21"/>
      <c r="Z285" s="21"/>
      <c r="AA285" s="21"/>
    </row>
    <row r="286" spans="1:15" ht="11.25" customHeight="1">
      <c r="A286" s="17" t="s">
        <v>89</v>
      </c>
      <c r="B286" s="17"/>
      <c r="C286" s="19">
        <v>112084.74</v>
      </c>
      <c r="D286" s="19">
        <v>93671.248</v>
      </c>
      <c r="E286" s="19">
        <v>100887.639</v>
      </c>
      <c r="F286" s="20">
        <f t="shared" si="44"/>
        <v>7.7039552200692185</v>
      </c>
      <c r="G286" s="20"/>
      <c r="H286" s="19">
        <v>340323.502</v>
      </c>
      <c r="I286" s="19">
        <v>322378.623</v>
      </c>
      <c r="J286" s="19">
        <v>403331.685</v>
      </c>
      <c r="K286" s="20">
        <f t="shared" si="45"/>
        <v>25.111175563275467</v>
      </c>
      <c r="L286" s="133">
        <f>+J286/$J$282*100</f>
        <v>53.12833778774115</v>
      </c>
      <c r="M286" s="21">
        <f t="shared" si="42"/>
        <v>3441.5963263348426</v>
      </c>
      <c r="N286" s="21">
        <f t="shared" si="46"/>
        <v>3997.8305469116985</v>
      </c>
      <c r="O286" s="20">
        <f t="shared" si="40"/>
        <v>16.16209943974522</v>
      </c>
    </row>
    <row r="287" spans="1:25" ht="11.25" customHeight="1">
      <c r="A287" s="17" t="s">
        <v>90</v>
      </c>
      <c r="B287" s="17"/>
      <c r="C287" s="19">
        <v>20217.332</v>
      </c>
      <c r="D287" s="19">
        <v>22906.56</v>
      </c>
      <c r="E287" s="19">
        <v>25469.666</v>
      </c>
      <c r="F287" s="20">
        <f t="shared" si="44"/>
        <v>11.189397273095551</v>
      </c>
      <c r="G287" s="20"/>
      <c r="H287" s="19">
        <v>22086.065</v>
      </c>
      <c r="I287" s="19">
        <v>26312.146</v>
      </c>
      <c r="J287" s="19">
        <v>34294.649</v>
      </c>
      <c r="K287" s="20">
        <f t="shared" si="45"/>
        <v>30.3377117168626</v>
      </c>
      <c r="L287" s="133">
        <f>+J287/$J$282*100</f>
        <v>4.517417708911263</v>
      </c>
      <c r="M287" s="21">
        <f t="shared" si="42"/>
        <v>1148.6729565679002</v>
      </c>
      <c r="N287" s="21">
        <f t="shared" si="46"/>
        <v>1346.489938266171</v>
      </c>
      <c r="O287" s="20">
        <f t="shared" si="40"/>
        <v>17.221349259350973</v>
      </c>
      <c r="T287" s="21"/>
      <c r="U287" s="21"/>
      <c r="V287" s="21"/>
      <c r="W287" s="21"/>
      <c r="X287" s="21"/>
      <c r="Y287" s="21"/>
    </row>
    <row r="288" spans="1:25" ht="11.25" customHeight="1">
      <c r="A288" s="17"/>
      <c r="B288" s="17"/>
      <c r="C288" s="19"/>
      <c r="D288" s="19"/>
      <c r="E288" s="19"/>
      <c r="F288" s="20"/>
      <c r="G288" s="20"/>
      <c r="H288" s="19"/>
      <c r="I288" s="19"/>
      <c r="J288" s="19"/>
      <c r="K288" s="20"/>
      <c r="L288" s="133"/>
      <c r="M288" s="22"/>
      <c r="O288" s="153"/>
      <c r="Q288" s="219"/>
      <c r="R288" s="219"/>
      <c r="S288" s="219"/>
      <c r="T288" s="220"/>
      <c r="U288" s="220"/>
      <c r="V288" s="220"/>
      <c r="W288" s="21"/>
      <c r="X288" s="21"/>
      <c r="Y288" s="21"/>
    </row>
    <row r="289" spans="1:26" ht="11.25" customHeight="1">
      <c r="A289" s="26" t="s">
        <v>91</v>
      </c>
      <c r="B289" s="26"/>
      <c r="C289" s="19"/>
      <c r="D289" s="19"/>
      <c r="E289" s="19"/>
      <c r="F289" s="20"/>
      <c r="G289" s="20"/>
      <c r="H289" s="27">
        <v>120888.285</v>
      </c>
      <c r="I289" s="27">
        <v>136867.959</v>
      </c>
      <c r="J289" s="27">
        <v>187634.404</v>
      </c>
      <c r="K289" s="25">
        <f>+J289/I289*100-100</f>
        <v>37.091548212536736</v>
      </c>
      <c r="L289" s="150">
        <f>+J289/$J$259*100</f>
        <v>15.121825613197556</v>
      </c>
      <c r="M289" s="22"/>
      <c r="O289" s="153"/>
      <c r="Q289" s="219"/>
      <c r="R289" s="32"/>
      <c r="S289" s="218"/>
      <c r="T289" s="218"/>
      <c r="U289" s="218"/>
      <c r="V289" s="218"/>
      <c r="W289" s="218"/>
      <c r="X289" s="218"/>
      <c r="Y289" s="218"/>
      <c r="Z289" s="218"/>
    </row>
    <row r="290" spans="1:26" ht="11.25" customHeight="1">
      <c r="A290" s="123" t="s">
        <v>208</v>
      </c>
      <c r="B290" s="17">
        <v>16010000</v>
      </c>
      <c r="C290" s="19">
        <v>3861.534</v>
      </c>
      <c r="D290" s="19">
        <v>4041.78</v>
      </c>
      <c r="E290" s="19">
        <v>3893.324</v>
      </c>
      <c r="F290" s="20">
        <f>+E290/D290*100-100</f>
        <v>-3.673035147880384</v>
      </c>
      <c r="G290" s="20"/>
      <c r="H290" s="19">
        <v>7054.276</v>
      </c>
      <c r="I290" s="19">
        <v>8532.307</v>
      </c>
      <c r="J290" s="19">
        <v>9158.001</v>
      </c>
      <c r="K290" s="20">
        <f>+J290/I290*100-100</f>
        <v>7.3332335557077215</v>
      </c>
      <c r="L290" s="133">
        <f>+J290/$J$289*100</f>
        <v>4.880768560972433</v>
      </c>
      <c r="M290" s="22"/>
      <c r="O290" s="153"/>
      <c r="Q290" s="219"/>
      <c r="R290" s="220"/>
      <c r="S290" s="218"/>
      <c r="T290" s="218"/>
      <c r="U290" s="218"/>
      <c r="V290" s="218"/>
      <c r="W290" s="218"/>
      <c r="X290" s="218"/>
      <c r="Y290" s="218"/>
      <c r="Z290" s="218"/>
    </row>
    <row r="291" spans="1:26" ht="15">
      <c r="A291" s="17" t="s">
        <v>10</v>
      </c>
      <c r="B291" s="17"/>
      <c r="C291" s="19"/>
      <c r="D291" s="19"/>
      <c r="E291" s="19"/>
      <c r="F291" s="19"/>
      <c r="G291" s="19"/>
      <c r="H291" s="19">
        <f>+H289-H290</f>
        <v>113834.009</v>
      </c>
      <c r="I291" s="19">
        <f>+I289-I290</f>
        <v>128335.652</v>
      </c>
      <c r="J291" s="19">
        <f>+J289-J290</f>
        <v>178476.40300000002</v>
      </c>
      <c r="K291" s="20">
        <f>+J291/I291*100-100</f>
        <v>39.07000916627595</v>
      </c>
      <c r="L291" s="133">
        <f>+J291/$J$289*100</f>
        <v>95.11923143902757</v>
      </c>
      <c r="M291" s="22"/>
      <c r="Q291" s="219"/>
      <c r="R291" s="220"/>
      <c r="S291" s="218"/>
      <c r="T291" s="218"/>
      <c r="U291" s="218"/>
      <c r="V291" s="218"/>
      <c r="W291" s="218"/>
      <c r="X291" s="218"/>
      <c r="Y291" s="218"/>
      <c r="Z291" s="218"/>
    </row>
    <row r="292" spans="1:26" ht="15">
      <c r="A292" s="124"/>
      <c r="B292" s="124"/>
      <c r="C292" s="132"/>
      <c r="D292" s="132"/>
      <c r="E292" s="132"/>
      <c r="F292" s="132"/>
      <c r="G292" s="132"/>
      <c r="H292" s="132"/>
      <c r="I292" s="132"/>
      <c r="J292" s="132"/>
      <c r="K292" s="124"/>
      <c r="L292" s="124"/>
      <c r="Q292" s="219"/>
      <c r="R292" s="221"/>
      <c r="S292" s="218"/>
      <c r="T292" s="218"/>
      <c r="U292" s="218"/>
      <c r="V292" s="218"/>
      <c r="W292" s="218"/>
      <c r="X292" s="218"/>
      <c r="Y292" s="218"/>
      <c r="Z292" s="218"/>
    </row>
    <row r="293" spans="1:26" ht="15">
      <c r="A293" s="17" t="s">
        <v>503</v>
      </c>
      <c r="B293" s="17"/>
      <c r="C293" s="17"/>
      <c r="D293" s="17"/>
      <c r="E293" s="17"/>
      <c r="F293" s="17"/>
      <c r="G293" s="17"/>
      <c r="H293" s="17"/>
      <c r="I293" s="17"/>
      <c r="J293" s="17"/>
      <c r="K293" s="17"/>
      <c r="L293" s="17"/>
      <c r="Q293" s="219"/>
      <c r="R293" s="221"/>
      <c r="S293" s="218"/>
      <c r="T293" s="218"/>
      <c r="U293" s="218"/>
      <c r="V293" s="218"/>
      <c r="W293" s="218"/>
      <c r="X293" s="218"/>
      <c r="Y293" s="218"/>
      <c r="Z293" s="218"/>
    </row>
    <row r="294" spans="1:26" ht="19.5" customHeight="1">
      <c r="A294" s="320" t="s">
        <v>367</v>
      </c>
      <c r="B294" s="320"/>
      <c r="C294" s="320"/>
      <c r="D294" s="320"/>
      <c r="E294" s="320"/>
      <c r="F294" s="320"/>
      <c r="G294" s="320"/>
      <c r="H294" s="320"/>
      <c r="I294" s="320"/>
      <c r="J294" s="320"/>
      <c r="K294" s="320"/>
      <c r="L294" s="320"/>
      <c r="Q294" s="219"/>
      <c r="R294" s="221"/>
      <c r="S294" s="218"/>
      <c r="T294" s="218"/>
      <c r="U294" s="218"/>
      <c r="V294" s="218"/>
      <c r="W294" s="218"/>
      <c r="X294" s="218"/>
      <c r="Y294" s="218"/>
      <c r="Z294" s="218"/>
    </row>
    <row r="295" spans="1:26" ht="19.5" customHeight="1">
      <c r="A295" s="321" t="s">
        <v>244</v>
      </c>
      <c r="B295" s="321"/>
      <c r="C295" s="321"/>
      <c r="D295" s="321"/>
      <c r="E295" s="321"/>
      <c r="F295" s="321"/>
      <c r="G295" s="321"/>
      <c r="H295" s="321"/>
      <c r="I295" s="321"/>
      <c r="J295" s="321"/>
      <c r="K295" s="321"/>
      <c r="L295" s="321"/>
      <c r="Q295" s="219"/>
      <c r="R295" s="221"/>
      <c r="S295" s="218"/>
      <c r="T295" s="218"/>
      <c r="U295" s="218"/>
      <c r="V295" s="218"/>
      <c r="W295" s="218"/>
      <c r="X295" s="218"/>
      <c r="Y295" s="218"/>
      <c r="Z295" s="218"/>
    </row>
    <row r="296" spans="1:26" s="29" customFormat="1" ht="15.75">
      <c r="A296" s="26"/>
      <c r="B296" s="26"/>
      <c r="C296" s="322" t="s">
        <v>132</v>
      </c>
      <c r="D296" s="322"/>
      <c r="E296" s="322"/>
      <c r="F296" s="322"/>
      <c r="G296" s="204"/>
      <c r="H296" s="322" t="s">
        <v>133</v>
      </c>
      <c r="I296" s="322"/>
      <c r="J296" s="322"/>
      <c r="K296" s="322"/>
      <c r="L296" s="204"/>
      <c r="M296" s="324" t="s">
        <v>273</v>
      </c>
      <c r="N296" s="324" t="s">
        <v>273</v>
      </c>
      <c r="O296" s="324" t="s">
        <v>251</v>
      </c>
      <c r="P296" s="142"/>
      <c r="Q296" s="231"/>
      <c r="R296" s="231"/>
      <c r="S296" s="232"/>
      <c r="T296" s="232"/>
      <c r="U296" s="232"/>
      <c r="V296" s="233"/>
      <c r="W296" s="233"/>
      <c r="X296" s="233"/>
      <c r="Y296" s="233"/>
      <c r="Z296" s="233"/>
    </row>
    <row r="297" spans="1:26" s="29" customFormat="1" ht="15.75">
      <c r="A297" s="26" t="s">
        <v>445</v>
      </c>
      <c r="B297" s="206" t="s">
        <v>120</v>
      </c>
      <c r="C297" s="205">
        <f>+C256</f>
        <v>2009</v>
      </c>
      <c r="D297" s="323" t="str">
        <f>+D256</f>
        <v>enero - diciembre</v>
      </c>
      <c r="E297" s="323"/>
      <c r="F297" s="323"/>
      <c r="G297" s="204"/>
      <c r="H297" s="205">
        <f>+H256</f>
        <v>2009</v>
      </c>
      <c r="I297" s="323" t="str">
        <f>+D297</f>
        <v>enero - diciembre</v>
      </c>
      <c r="J297" s="323"/>
      <c r="K297" s="323"/>
      <c r="L297" s="206" t="s">
        <v>310</v>
      </c>
      <c r="M297" s="325"/>
      <c r="N297" s="325"/>
      <c r="O297" s="325"/>
      <c r="P297" s="142"/>
      <c r="Q297" s="231"/>
      <c r="R297" s="231"/>
      <c r="S297" s="232"/>
      <c r="T297" s="232"/>
      <c r="U297" s="232"/>
      <c r="V297" s="233"/>
      <c r="W297" s="233"/>
      <c r="X297" s="233"/>
      <c r="Y297" s="233"/>
      <c r="Z297" s="233"/>
    </row>
    <row r="298" spans="1:15" s="29" customFormat="1" ht="11.25">
      <c r="A298" s="207"/>
      <c r="B298" s="210" t="s">
        <v>45</v>
      </c>
      <c r="C298" s="207"/>
      <c r="D298" s="208">
        <f>+D257</f>
        <v>2010</v>
      </c>
      <c r="E298" s="208">
        <f>+E257</f>
        <v>2011</v>
      </c>
      <c r="F298" s="209" t="str">
        <f>+F257</f>
        <v>Var % 11/10</v>
      </c>
      <c r="G298" s="210"/>
      <c r="H298" s="207"/>
      <c r="I298" s="208">
        <f>+I257</f>
        <v>2010</v>
      </c>
      <c r="J298" s="208">
        <f>+J257</f>
        <v>2011</v>
      </c>
      <c r="K298" s="209" t="str">
        <f>+K257</f>
        <v>Var % 11/10</v>
      </c>
      <c r="L298" s="210">
        <v>2008</v>
      </c>
      <c r="M298" s="211"/>
      <c r="N298" s="211"/>
      <c r="O298" s="210"/>
    </row>
    <row r="299" spans="1:18" ht="11.25">
      <c r="A299" s="17"/>
      <c r="B299" s="17"/>
      <c r="C299" s="19"/>
      <c r="D299" s="19"/>
      <c r="E299" s="19"/>
      <c r="F299" s="20"/>
      <c r="G299" s="20"/>
      <c r="H299" s="19"/>
      <c r="I299" s="19"/>
      <c r="J299" s="19"/>
      <c r="K299" s="20"/>
      <c r="L299" s="20"/>
      <c r="R299" s="23"/>
    </row>
    <row r="300" spans="1:18" s="128" customFormat="1" ht="11.25">
      <c r="A300" s="126" t="s">
        <v>517</v>
      </c>
      <c r="B300" s="126"/>
      <c r="C300" s="126"/>
      <c r="D300" s="126"/>
      <c r="E300" s="126"/>
      <c r="F300" s="126"/>
      <c r="G300" s="126"/>
      <c r="H300" s="126">
        <f>+H302+H312</f>
        <v>3660983.8710000003</v>
      </c>
      <c r="I300" s="126">
        <f>+I302+I312</f>
        <v>4321434.698</v>
      </c>
      <c r="J300" s="126">
        <f>+J302+J312</f>
        <v>5177425.118</v>
      </c>
      <c r="K300" s="127">
        <f>+J300/I300*100-100</f>
        <v>19.808014694660557</v>
      </c>
      <c r="L300" s="126">
        <f>+L302+L312</f>
        <v>100</v>
      </c>
      <c r="M300" s="133"/>
      <c r="N300" s="133"/>
      <c r="O300" s="133"/>
      <c r="R300" s="133"/>
    </row>
    <row r="301" spans="1:23" ht="18">
      <c r="A301" s="17"/>
      <c r="B301" s="17"/>
      <c r="C301" s="19"/>
      <c r="D301" s="19"/>
      <c r="E301" s="19"/>
      <c r="F301" s="20"/>
      <c r="G301" s="20"/>
      <c r="H301" s="19"/>
      <c r="I301" s="19"/>
      <c r="J301" s="19"/>
      <c r="K301" s="20"/>
      <c r="L301" s="20"/>
      <c r="R301" s="222"/>
      <c r="S301" s="223"/>
      <c r="T301" s="223"/>
      <c r="U301" s="223"/>
      <c r="V301" s="223"/>
      <c r="W301" s="223"/>
    </row>
    <row r="302" spans="1:23" ht="15" customHeight="1">
      <c r="A302" s="26" t="s">
        <v>440</v>
      </c>
      <c r="B302" s="26"/>
      <c r="C302" s="27"/>
      <c r="D302" s="27"/>
      <c r="E302" s="27"/>
      <c r="F302" s="25"/>
      <c r="G302" s="25"/>
      <c r="H302" s="27">
        <f>+H304+H307+H310</f>
        <v>279676.618</v>
      </c>
      <c r="I302" s="27">
        <f>+I304+I307+I310</f>
        <v>341654.35</v>
      </c>
      <c r="J302" s="27">
        <f>+J304+J307+J310</f>
        <v>418386.75299999997</v>
      </c>
      <c r="K302" s="25">
        <f>+J302/I302*100-100</f>
        <v>22.459073914908444</v>
      </c>
      <c r="L302" s="25">
        <f>+J302/$J$300*100</f>
        <v>8.080981249645184</v>
      </c>
      <c r="R302" s="222"/>
      <c r="S302" s="223"/>
      <c r="T302" s="223"/>
      <c r="U302" s="223"/>
      <c r="V302" s="223"/>
      <c r="W302" s="223"/>
    </row>
    <row r="303" spans="1:23" ht="18">
      <c r="A303" s="26"/>
      <c r="B303" s="26"/>
      <c r="C303" s="19"/>
      <c r="D303" s="19"/>
      <c r="E303" s="19"/>
      <c r="F303" s="20"/>
      <c r="G303" s="20"/>
      <c r="H303" s="19"/>
      <c r="I303" s="19"/>
      <c r="J303" s="19"/>
      <c r="K303" s="25"/>
      <c r="L303" s="20"/>
      <c r="R303" s="222"/>
      <c r="S303" s="223"/>
      <c r="T303" s="223"/>
      <c r="U303" s="223"/>
      <c r="V303" s="223"/>
      <c r="W303" s="223"/>
    </row>
    <row r="304" spans="1:23" ht="14.25" customHeight="1">
      <c r="A304" s="26" t="s">
        <v>93</v>
      </c>
      <c r="B304" s="26"/>
      <c r="C304" s="27">
        <f>+C305+C306</f>
        <v>3645266.542</v>
      </c>
      <c r="D304" s="27">
        <f>+D305+D306</f>
        <v>4614908.461</v>
      </c>
      <c r="E304" s="27">
        <f>+E305+E306</f>
        <v>5121905.211</v>
      </c>
      <c r="F304" s="25">
        <f aca="true" t="shared" si="47" ref="F304:F309">+E304/D304*100-100</f>
        <v>10.986062980112493</v>
      </c>
      <c r="G304" s="19"/>
      <c r="H304" s="27">
        <f>+H305+H306</f>
        <v>273744.614</v>
      </c>
      <c r="I304" s="27">
        <f>+I305+I306</f>
        <v>334827.977</v>
      </c>
      <c r="J304" s="27">
        <f>+J305+J306</f>
        <v>407367.637</v>
      </c>
      <c r="K304" s="25">
        <f aca="true" t="shared" si="48" ref="K304:K310">+J304/I304*100-100</f>
        <v>21.664754734637953</v>
      </c>
      <c r="L304" s="25">
        <f aca="true" t="shared" si="49" ref="L304:L331">+J304/$J$300*100</f>
        <v>7.868151208671908</v>
      </c>
      <c r="R304" s="222"/>
      <c r="S304" s="223"/>
      <c r="T304" s="223"/>
      <c r="U304" s="223"/>
      <c r="V304" s="223"/>
      <c r="W304" s="223"/>
    </row>
    <row r="305" spans="1:15" ht="11.25" customHeight="1">
      <c r="A305" s="17" t="s">
        <v>116</v>
      </c>
      <c r="B305" s="17"/>
      <c r="C305" s="19">
        <v>0</v>
      </c>
      <c r="D305" s="19">
        <v>0</v>
      </c>
      <c r="E305" s="19">
        <v>0</v>
      </c>
      <c r="F305" s="20"/>
      <c r="G305" s="20"/>
      <c r="H305" s="19">
        <v>0</v>
      </c>
      <c r="I305" s="19">
        <v>0</v>
      </c>
      <c r="J305" s="19">
        <v>0</v>
      </c>
      <c r="K305" s="20"/>
      <c r="L305" s="133">
        <f t="shared" si="49"/>
        <v>0</v>
      </c>
      <c r="M305" s="21"/>
      <c r="N305" s="21"/>
      <c r="O305" s="20"/>
    </row>
    <row r="306" spans="1:15" ht="11.25" customHeight="1">
      <c r="A306" s="17" t="s">
        <v>117</v>
      </c>
      <c r="B306" s="17"/>
      <c r="C306" s="19">
        <v>3645266.542</v>
      </c>
      <c r="D306" s="19">
        <v>4614908.461</v>
      </c>
      <c r="E306" s="19">
        <v>5121905.211</v>
      </c>
      <c r="F306" s="20">
        <f t="shared" si="47"/>
        <v>10.986062980112493</v>
      </c>
      <c r="G306" s="20"/>
      <c r="H306" s="19">
        <v>273744.614</v>
      </c>
      <c r="I306" s="19">
        <v>334827.977</v>
      </c>
      <c r="J306" s="19">
        <v>407367.637</v>
      </c>
      <c r="K306" s="20">
        <f t="shared" si="48"/>
        <v>21.664754734637953</v>
      </c>
      <c r="L306" s="133">
        <f t="shared" si="49"/>
        <v>7.868151208671908</v>
      </c>
      <c r="M306" s="21"/>
      <c r="N306" s="21"/>
      <c r="O306" s="20"/>
    </row>
    <row r="307" spans="1:23" ht="18">
      <c r="A307" s="26" t="s">
        <v>518</v>
      </c>
      <c r="B307" s="26"/>
      <c r="C307" s="27">
        <f>+C308+C309</f>
        <v>35399</v>
      </c>
      <c r="D307" s="27">
        <f>+D308+D309</f>
        <v>528478</v>
      </c>
      <c r="E307" s="27">
        <f>+E308+E309</f>
        <v>1043290</v>
      </c>
      <c r="F307" s="25">
        <f t="shared" si="47"/>
        <v>97.4140834623201</v>
      </c>
      <c r="G307" s="20"/>
      <c r="H307" s="27">
        <f>+H308+H309</f>
        <v>1798.397</v>
      </c>
      <c r="I307" s="27">
        <f>+I308+I309</f>
        <v>3644.583</v>
      </c>
      <c r="J307" s="27">
        <f>+J308+J309</f>
        <v>7039.092000000001</v>
      </c>
      <c r="K307" s="25">
        <f t="shared" si="48"/>
        <v>93.13847427812729</v>
      </c>
      <c r="L307" s="20">
        <f t="shared" si="49"/>
        <v>0.13595738884812977</v>
      </c>
      <c r="R307" s="222"/>
      <c r="S307" s="223"/>
      <c r="T307" s="223"/>
      <c r="U307" s="223"/>
      <c r="V307" s="223"/>
      <c r="W307" s="223"/>
    </row>
    <row r="308" spans="1:15" ht="11.25" customHeight="1">
      <c r="A308" s="17" t="s">
        <v>116</v>
      </c>
      <c r="B308" s="17"/>
      <c r="C308" s="19">
        <v>33491</v>
      </c>
      <c r="D308" s="19">
        <v>501874</v>
      </c>
      <c r="E308" s="19">
        <v>1040891</v>
      </c>
      <c r="F308" s="20">
        <f t="shared" si="47"/>
        <v>107.40086157083252</v>
      </c>
      <c r="G308" s="20"/>
      <c r="H308" s="19">
        <v>1300.542</v>
      </c>
      <c r="I308" s="19">
        <v>1379.717</v>
      </c>
      <c r="J308" s="19">
        <v>6246.907</v>
      </c>
      <c r="K308" s="20">
        <f t="shared" si="48"/>
        <v>352.76727038950736</v>
      </c>
      <c r="L308" s="133">
        <f t="shared" si="49"/>
        <v>0.12065663640951187</v>
      </c>
      <c r="M308" s="21"/>
      <c r="N308" s="21"/>
      <c r="O308" s="20"/>
    </row>
    <row r="309" spans="1:15" ht="11.25" customHeight="1">
      <c r="A309" s="17" t="s">
        <v>117</v>
      </c>
      <c r="B309" s="17"/>
      <c r="C309" s="19">
        <v>1908</v>
      </c>
      <c r="D309" s="19">
        <v>26604</v>
      </c>
      <c r="E309" s="19">
        <v>2399</v>
      </c>
      <c r="F309" s="20">
        <f t="shared" si="47"/>
        <v>-90.98255901368215</v>
      </c>
      <c r="G309" s="20"/>
      <c r="H309" s="19">
        <v>497.855</v>
      </c>
      <c r="I309" s="19">
        <v>2264.866</v>
      </c>
      <c r="J309" s="19">
        <v>792.185</v>
      </c>
      <c r="K309" s="20">
        <f t="shared" si="48"/>
        <v>-65.02287552552778</v>
      </c>
      <c r="L309" s="133">
        <f t="shared" si="49"/>
        <v>0.015300752438617886</v>
      </c>
      <c r="M309" s="21"/>
      <c r="N309" s="21"/>
      <c r="O309" s="20"/>
    </row>
    <row r="310" spans="1:15" ht="11.25" customHeight="1">
      <c r="A310" s="26" t="s">
        <v>94</v>
      </c>
      <c r="B310" s="26"/>
      <c r="C310" s="27"/>
      <c r="D310" s="27"/>
      <c r="E310" s="27"/>
      <c r="F310" s="25"/>
      <c r="G310" s="25"/>
      <c r="H310" s="27">
        <v>4133.607</v>
      </c>
      <c r="I310" s="27">
        <v>3181.79</v>
      </c>
      <c r="J310" s="27">
        <v>3980.024</v>
      </c>
      <c r="K310" s="25">
        <f t="shared" si="48"/>
        <v>25.087576489963197</v>
      </c>
      <c r="L310" s="150">
        <f t="shared" si="49"/>
        <v>0.07687265212514464</v>
      </c>
      <c r="M310" s="21"/>
      <c r="N310" s="21"/>
      <c r="O310" s="20"/>
    </row>
    <row r="311" spans="1:15" ht="11.25" customHeight="1">
      <c r="A311" s="17"/>
      <c r="B311" s="17"/>
      <c r="C311" s="19"/>
      <c r="D311" s="19"/>
      <c r="E311" s="19"/>
      <c r="F311" s="20"/>
      <c r="G311" s="20"/>
      <c r="H311" s="19"/>
      <c r="I311" s="19"/>
      <c r="J311" s="19"/>
      <c r="K311" s="20"/>
      <c r="L311" s="133"/>
      <c r="M311" s="21"/>
      <c r="N311" s="21"/>
      <c r="O311" s="20"/>
    </row>
    <row r="312" spans="1:19" ht="11.25" customHeight="1">
      <c r="A312" s="26" t="s">
        <v>441</v>
      </c>
      <c r="B312" s="26"/>
      <c r="C312" s="27"/>
      <c r="D312" s="27"/>
      <c r="E312" s="27"/>
      <c r="F312" s="25"/>
      <c r="G312" s="25"/>
      <c r="H312" s="27">
        <f>+H314+H321+H326+H330+H331</f>
        <v>3381307.253</v>
      </c>
      <c r="I312" s="27">
        <f>+I314+I321+I326+I330+I331</f>
        <v>3979780.3479999998</v>
      </c>
      <c r="J312" s="27">
        <f>+J314+J321+J326+J330+J331</f>
        <v>4759038.365</v>
      </c>
      <c r="K312" s="25">
        <f>+J312/I312*100-100</f>
        <v>19.580427783950654</v>
      </c>
      <c r="L312" s="150">
        <f t="shared" si="49"/>
        <v>91.91901875035482</v>
      </c>
      <c r="M312" s="21"/>
      <c r="N312" s="21"/>
      <c r="O312" s="20"/>
      <c r="S312" s="32"/>
    </row>
    <row r="313" spans="1:15" ht="11.25" customHeight="1">
      <c r="A313" s="17"/>
      <c r="B313" s="17"/>
      <c r="C313" s="19"/>
      <c r="D313" s="19"/>
      <c r="E313" s="19"/>
      <c r="F313" s="20"/>
      <c r="G313" s="20"/>
      <c r="H313" s="19"/>
      <c r="I313" s="19"/>
      <c r="J313" s="19"/>
      <c r="K313" s="20"/>
      <c r="L313" s="133"/>
      <c r="M313" s="21"/>
      <c r="N313" s="21"/>
      <c r="O313" s="20"/>
    </row>
    <row r="314" spans="1:18" ht="11.25">
      <c r="A314" s="26" t="s">
        <v>95</v>
      </c>
      <c r="B314" s="26"/>
      <c r="C314" s="27">
        <f>+C315+C316+C317+C318</f>
        <v>4307485.916</v>
      </c>
      <c r="D314" s="27">
        <f>+D315+D316+D317+D318</f>
        <v>3353100.6780000003</v>
      </c>
      <c r="E314" s="27">
        <f>+E315+E316+E317+E318</f>
        <v>4024910.244</v>
      </c>
      <c r="F314" s="25">
        <f>+E314/D314*100-100</f>
        <v>20.035472552548256</v>
      </c>
      <c r="G314" s="20"/>
      <c r="H314" s="27">
        <f>SUM(H315:H319)</f>
        <v>2012559.415</v>
      </c>
      <c r="I314" s="27">
        <f>SUM(I315:I319)</f>
        <v>2384364.687</v>
      </c>
      <c r="J314" s="27">
        <f>SUM(J315:J319)</f>
        <v>2860439.667</v>
      </c>
      <c r="K314" s="25">
        <f>+J314/I314*100-100</f>
        <v>19.966533751973813</v>
      </c>
      <c r="L314" s="25">
        <f t="shared" si="49"/>
        <v>55.24830590123467</v>
      </c>
      <c r="M314" s="21">
        <f>+I314/D314*1000</f>
        <v>711.0924830393654</v>
      </c>
      <c r="N314" s="21">
        <f>+J314/E314*1000</f>
        <v>710.6840882387637</v>
      </c>
      <c r="O314" s="20">
        <f>+N314/M314*100-100</f>
        <v>-0.057432023308152225</v>
      </c>
      <c r="R314" s="23"/>
    </row>
    <row r="315" spans="1:20" ht="12.75">
      <c r="A315" s="17" t="s">
        <v>519</v>
      </c>
      <c r="B315" s="17"/>
      <c r="C315" s="19">
        <v>388410.994</v>
      </c>
      <c r="D315" s="19">
        <v>290095.966</v>
      </c>
      <c r="E315" s="19">
        <v>361280.545</v>
      </c>
      <c r="F315" s="20">
        <f>+E315/D315*100-100</f>
        <v>24.538286409677255</v>
      </c>
      <c r="G315" s="20"/>
      <c r="H315" s="19">
        <v>172748.701</v>
      </c>
      <c r="I315" s="19">
        <v>195294.543</v>
      </c>
      <c r="J315" s="19">
        <v>254940.969</v>
      </c>
      <c r="K315" s="20">
        <f>+J315/I315*100-100</f>
        <v>30.54177811819349</v>
      </c>
      <c r="L315" s="20">
        <f t="shared" si="49"/>
        <v>4.924088001073433</v>
      </c>
      <c r="M315" s="21">
        <f>+I315/D315*1000</f>
        <v>673.2066829222989</v>
      </c>
      <c r="N315" s="21">
        <f>+J315/E315*1000</f>
        <v>705.6592792728434</v>
      </c>
      <c r="O315" s="20">
        <f>+N315/M315*100-100</f>
        <v>4.820599256334205</v>
      </c>
      <c r="R315" s="32"/>
      <c r="S315" s="32"/>
      <c r="T315" s="32"/>
    </row>
    <row r="316" spans="1:18" ht="11.25">
      <c r="A316" s="17" t="s">
        <v>520</v>
      </c>
      <c r="B316" s="17"/>
      <c r="C316" s="19">
        <v>0</v>
      </c>
      <c r="D316" s="19">
        <v>0</v>
      </c>
      <c r="E316" s="19">
        <v>0</v>
      </c>
      <c r="F316" s="20"/>
      <c r="G316" s="20"/>
      <c r="H316" s="19">
        <v>0</v>
      </c>
      <c r="I316" s="19">
        <v>0</v>
      </c>
      <c r="J316" s="19">
        <v>0</v>
      </c>
      <c r="K316" s="20"/>
      <c r="L316" s="20">
        <f t="shared" si="49"/>
        <v>0</v>
      </c>
      <c r="M316" s="21"/>
      <c r="N316" s="21"/>
      <c r="O316" s="20"/>
      <c r="R316" s="23"/>
    </row>
    <row r="317" spans="1:18" ht="11.25">
      <c r="A317" s="17" t="s">
        <v>521</v>
      </c>
      <c r="B317" s="17"/>
      <c r="C317" s="19">
        <v>2047265.653</v>
      </c>
      <c r="D317" s="19">
        <v>1545711.357</v>
      </c>
      <c r="E317" s="19">
        <v>1799255.517</v>
      </c>
      <c r="F317" s="20">
        <f>+E317/D317*100-100</f>
        <v>16.40307285391836</v>
      </c>
      <c r="G317" s="20"/>
      <c r="H317" s="19">
        <v>1004098.076</v>
      </c>
      <c r="I317" s="19">
        <v>1136241.908</v>
      </c>
      <c r="J317" s="19">
        <v>1394905.763</v>
      </c>
      <c r="K317" s="20">
        <f>+J317/I317*100-100</f>
        <v>22.764857833425367</v>
      </c>
      <c r="L317" s="20">
        <f t="shared" si="49"/>
        <v>26.942075089612143</v>
      </c>
      <c r="M317" s="21">
        <f>+I317/D317*1000</f>
        <v>735.0932001983085</v>
      </c>
      <c r="N317" s="21">
        <f>+J317/E317*1000</f>
        <v>775.2682983714315</v>
      </c>
      <c r="O317" s="20">
        <f>+N317/M317*100-100</f>
        <v>5.465306734205242</v>
      </c>
      <c r="R317" s="23"/>
    </row>
    <row r="318" spans="1:19" ht="11.25">
      <c r="A318" s="17" t="s">
        <v>522</v>
      </c>
      <c r="B318" s="17"/>
      <c r="C318" s="19">
        <v>1871809.269</v>
      </c>
      <c r="D318" s="19">
        <v>1517293.355</v>
      </c>
      <c r="E318" s="19">
        <v>1864374.182</v>
      </c>
      <c r="F318" s="20">
        <f>+E318/D318*100-100</f>
        <v>22.8749981574921</v>
      </c>
      <c r="G318" s="20"/>
      <c r="H318" s="19">
        <v>835712.638</v>
      </c>
      <c r="I318" s="19">
        <v>1052828.236</v>
      </c>
      <c r="J318" s="19">
        <v>1210588.279</v>
      </c>
      <c r="K318" s="20">
        <f>+J318/I318*100-100</f>
        <v>14.984404635591474</v>
      </c>
      <c r="L318" s="20">
        <f t="shared" si="49"/>
        <v>23.382052881677236</v>
      </c>
      <c r="M318" s="21">
        <f>+I318/D318*1000</f>
        <v>693.8857489427284</v>
      </c>
      <c r="N318" s="21">
        <f>+J318/E318*1000</f>
        <v>649.3268844247491</v>
      </c>
      <c r="O318" s="20">
        <f>+N318/M318*100-100</f>
        <v>-6.4216428404637895</v>
      </c>
      <c r="R318" s="23"/>
      <c r="S318" s="21"/>
    </row>
    <row r="319" spans="1:20" ht="11.25">
      <c r="A319" s="17" t="s">
        <v>10</v>
      </c>
      <c r="B319" s="17"/>
      <c r="C319" s="19">
        <v>0</v>
      </c>
      <c r="D319" s="19">
        <v>0</v>
      </c>
      <c r="E319" s="19">
        <v>23.28</v>
      </c>
      <c r="F319" s="20"/>
      <c r="G319" s="20"/>
      <c r="H319" s="19">
        <v>0</v>
      </c>
      <c r="I319" s="19">
        <v>0</v>
      </c>
      <c r="J319" s="19">
        <v>4.656</v>
      </c>
      <c r="K319" s="20"/>
      <c r="L319" s="20">
        <f t="shared" si="49"/>
        <v>8.992887185973589E-05</v>
      </c>
      <c r="M319" s="21"/>
      <c r="N319" s="21"/>
      <c r="O319" s="20"/>
      <c r="R319" s="23"/>
      <c r="T319" s="21"/>
    </row>
    <row r="320" spans="1:18" ht="11.25">
      <c r="A320" s="17"/>
      <c r="B320" s="17"/>
      <c r="C320" s="19"/>
      <c r="D320" s="19"/>
      <c r="E320" s="19"/>
      <c r="F320" s="20"/>
      <c r="G320" s="20"/>
      <c r="H320" s="19"/>
      <c r="I320" s="19"/>
      <c r="J320" s="19"/>
      <c r="K320" s="20"/>
      <c r="L320" s="20"/>
      <c r="M320" s="21"/>
      <c r="N320" s="21"/>
      <c r="O320" s="20"/>
      <c r="R320" s="23"/>
    </row>
    <row r="321" spans="1:20" ht="12.75">
      <c r="A321" s="26" t="s">
        <v>524</v>
      </c>
      <c r="B321" s="26"/>
      <c r="C321" s="19"/>
      <c r="D321" s="19"/>
      <c r="E321" s="19"/>
      <c r="F321" s="20"/>
      <c r="G321" s="20"/>
      <c r="H321" s="27">
        <f>+H322+H323+H324</f>
        <v>430708.354</v>
      </c>
      <c r="I321" s="27">
        <f>+I322+I323+I324</f>
        <v>547357.4809999999</v>
      </c>
      <c r="J321" s="27">
        <f>+J322+J323+J324</f>
        <v>678500.798</v>
      </c>
      <c r="K321" s="25">
        <f aca="true" t="shared" si="50" ref="K321:K331">+J321/I321*100-100</f>
        <v>23.959354088009647</v>
      </c>
      <c r="L321" s="25">
        <f t="shared" si="49"/>
        <v>13.104985249156046</v>
      </c>
      <c r="M321" s="21"/>
      <c r="N321" s="21"/>
      <c r="O321" s="20"/>
      <c r="R321" s="32"/>
      <c r="S321" s="32"/>
      <c r="T321" s="32"/>
    </row>
    <row r="322" spans="1:18" ht="11.25">
      <c r="A322" s="17" t="s">
        <v>525</v>
      </c>
      <c r="B322" s="17"/>
      <c r="C322" s="19">
        <v>2921475</v>
      </c>
      <c r="D322" s="19">
        <v>4481677</v>
      </c>
      <c r="E322" s="19">
        <v>5178352</v>
      </c>
      <c r="F322" s="20">
        <f>+E322/D322*100-100</f>
        <v>15.544962298710942</v>
      </c>
      <c r="G322" s="20"/>
      <c r="H322" s="19">
        <v>425347.515</v>
      </c>
      <c r="I322" s="19">
        <v>542694.6</v>
      </c>
      <c r="J322" s="19">
        <v>673625.715</v>
      </c>
      <c r="K322" s="20">
        <f t="shared" si="50"/>
        <v>24.126113471554717</v>
      </c>
      <c r="L322" s="20">
        <f t="shared" si="49"/>
        <v>13.010824872349222</v>
      </c>
      <c r="M322" s="21">
        <f>+I322/D322*1000</f>
        <v>121.09185914112061</v>
      </c>
      <c r="N322" s="21">
        <f>+J322/E322*1000</f>
        <v>130.0849604275646</v>
      </c>
      <c r="O322" s="20">
        <f>+N322/M322*100-100</f>
        <v>7.426677028687308</v>
      </c>
      <c r="R322" s="23"/>
    </row>
    <row r="323" spans="1:18" ht="11.25">
      <c r="A323" s="17" t="s">
        <v>526</v>
      </c>
      <c r="B323" s="17"/>
      <c r="C323" s="19">
        <v>26582</v>
      </c>
      <c r="D323" s="19">
        <v>67534</v>
      </c>
      <c r="E323" s="19">
        <v>173082</v>
      </c>
      <c r="F323" s="20">
        <f>+E323/D323*100-100</f>
        <v>156.28868421831964</v>
      </c>
      <c r="G323" s="20"/>
      <c r="H323" s="19">
        <v>3292.887</v>
      </c>
      <c r="I323" s="19">
        <v>3560.271</v>
      </c>
      <c r="J323" s="19">
        <v>3579.618</v>
      </c>
      <c r="K323" s="20">
        <f t="shared" si="50"/>
        <v>0.5434136895758712</v>
      </c>
      <c r="L323" s="20">
        <f t="shared" si="49"/>
        <v>0.06913896229140981</v>
      </c>
      <c r="M323" s="21">
        <f>+I323/D323*1000</f>
        <v>52.718201202357335</v>
      </c>
      <c r="N323" s="21">
        <f>+J323/E323*1000</f>
        <v>20.68163067216695</v>
      </c>
      <c r="O323" s="20">
        <f>+N323/M323*100-100</f>
        <v>-60.769468228285916</v>
      </c>
      <c r="R323" s="23"/>
    </row>
    <row r="324" spans="1:18" ht="11.25">
      <c r="A324" s="17" t="s">
        <v>118</v>
      </c>
      <c r="B324" s="17"/>
      <c r="C324" s="151"/>
      <c r="D324" s="151"/>
      <c r="E324" s="151"/>
      <c r="F324" s="20"/>
      <c r="G324" s="20"/>
      <c r="H324" s="19">
        <v>2067.952</v>
      </c>
      <c r="I324" s="19">
        <v>1102.61</v>
      </c>
      <c r="J324" s="19">
        <v>1295.465</v>
      </c>
      <c r="K324" s="20">
        <f t="shared" si="50"/>
        <v>17.49077189577457</v>
      </c>
      <c r="L324" s="20">
        <f t="shared" si="49"/>
        <v>0.025021414515415112</v>
      </c>
      <c r="M324" s="21"/>
      <c r="N324" s="21"/>
      <c r="O324" s="20"/>
      <c r="R324" s="23"/>
    </row>
    <row r="325" spans="1:21" ht="12.75">
      <c r="A325" s="17"/>
      <c r="B325" s="17"/>
      <c r="C325" s="19"/>
      <c r="D325" s="19"/>
      <c r="E325" s="19"/>
      <c r="F325" s="20"/>
      <c r="G325" s="20"/>
      <c r="H325" s="19"/>
      <c r="I325" s="19"/>
      <c r="J325" s="19"/>
      <c r="K325" s="20"/>
      <c r="L325" s="20"/>
      <c r="M325" s="21"/>
      <c r="N325" s="21"/>
      <c r="O325" s="20"/>
      <c r="R325" s="23"/>
      <c r="S325" s="32"/>
      <c r="T325" s="32"/>
      <c r="U325" s="32"/>
    </row>
    <row r="326" spans="1:18" ht="11.25">
      <c r="A326" s="26" t="s">
        <v>523</v>
      </c>
      <c r="B326" s="26"/>
      <c r="C326" s="19"/>
      <c r="D326" s="19"/>
      <c r="E326" s="19"/>
      <c r="F326" s="20"/>
      <c r="G326" s="20"/>
      <c r="H326" s="27">
        <f>SUM(H327:H329)</f>
        <v>799994.338</v>
      </c>
      <c r="I326" s="27">
        <f>SUM(I327:I329)</f>
        <v>925575.282</v>
      </c>
      <c r="J326" s="27">
        <f>SUM(J327:J329)</f>
        <v>1078379.03</v>
      </c>
      <c r="K326" s="25">
        <f t="shared" si="50"/>
        <v>16.509056688486638</v>
      </c>
      <c r="L326" s="25">
        <f t="shared" si="49"/>
        <v>20.828481444393535</v>
      </c>
      <c r="M326" s="21"/>
      <c r="N326" s="21"/>
      <c r="O326" s="20"/>
      <c r="R326" s="23"/>
    </row>
    <row r="327" spans="1:21" ht="11.25">
      <c r="A327" s="17" t="s">
        <v>527</v>
      </c>
      <c r="B327" s="17"/>
      <c r="C327" s="151"/>
      <c r="D327" s="151"/>
      <c r="E327" s="151"/>
      <c r="F327" s="20"/>
      <c r="G327" s="20"/>
      <c r="H327" s="19">
        <v>436825.465</v>
      </c>
      <c r="I327" s="19">
        <v>516327.529</v>
      </c>
      <c r="J327" s="19">
        <v>622247.009</v>
      </c>
      <c r="K327" s="20">
        <f t="shared" si="50"/>
        <v>20.514009819530642</v>
      </c>
      <c r="L327" s="20">
        <f t="shared" si="49"/>
        <v>12.018464677290577</v>
      </c>
      <c r="M327" s="21"/>
      <c r="N327" s="21"/>
      <c r="O327" s="20"/>
      <c r="R327" s="23"/>
      <c r="U327" s="21"/>
    </row>
    <row r="328" spans="1:18" ht="11.25">
      <c r="A328" s="17" t="s">
        <v>528</v>
      </c>
      <c r="B328" s="17"/>
      <c r="C328" s="151"/>
      <c r="D328" s="151"/>
      <c r="E328" s="151"/>
      <c r="F328" s="20"/>
      <c r="G328" s="20"/>
      <c r="H328" s="19">
        <v>10993.857</v>
      </c>
      <c r="I328" s="19">
        <v>15790.679</v>
      </c>
      <c r="J328" s="19">
        <v>19852.307</v>
      </c>
      <c r="K328" s="20">
        <f t="shared" si="50"/>
        <v>25.721680492650137</v>
      </c>
      <c r="L328" s="20">
        <f t="shared" si="49"/>
        <v>0.3834397706879592</v>
      </c>
      <c r="M328" s="21"/>
      <c r="N328" s="21"/>
      <c r="O328" s="20"/>
      <c r="R328" s="23"/>
    </row>
    <row r="329" spans="1:18" ht="11.25">
      <c r="A329" s="17" t="s">
        <v>119</v>
      </c>
      <c r="B329" s="17"/>
      <c r="C329" s="151"/>
      <c r="D329" s="151"/>
      <c r="E329" s="151"/>
      <c r="F329" s="20"/>
      <c r="G329" s="20"/>
      <c r="H329" s="19">
        <v>352175.016</v>
      </c>
      <c r="I329" s="19">
        <v>393457.074</v>
      </c>
      <c r="J329" s="19">
        <v>436279.714</v>
      </c>
      <c r="K329" s="20">
        <f t="shared" si="50"/>
        <v>10.883687911530586</v>
      </c>
      <c r="L329" s="20">
        <f t="shared" si="49"/>
        <v>8.426576996414997</v>
      </c>
      <c r="M329" s="21"/>
      <c r="N329" s="21"/>
      <c r="O329" s="20"/>
      <c r="R329" s="23"/>
    </row>
    <row r="330" spans="1:18" ht="11.25">
      <c r="A330" s="26" t="s">
        <v>22</v>
      </c>
      <c r="B330" s="26"/>
      <c r="C330" s="27">
        <v>230597.986</v>
      </c>
      <c r="D330" s="27">
        <v>203090.226</v>
      </c>
      <c r="E330" s="27">
        <v>210750.892</v>
      </c>
      <c r="F330" s="25">
        <f>+E330/D330*100-100</f>
        <v>3.772050556485169</v>
      </c>
      <c r="G330" s="20"/>
      <c r="H330" s="27">
        <v>137420.492</v>
      </c>
      <c r="I330" s="27">
        <v>121135.953</v>
      </c>
      <c r="J330" s="27">
        <v>141171.261</v>
      </c>
      <c r="K330" s="25">
        <f t="shared" si="50"/>
        <v>16.539522333225065</v>
      </c>
      <c r="L330" s="20">
        <f t="shared" si="49"/>
        <v>2.7266692956929406</v>
      </c>
      <c r="M330" s="21">
        <f>+I330/D330*1000</f>
        <v>596.4637264227575</v>
      </c>
      <c r="N330" s="21">
        <f>+J330/E330*1000</f>
        <v>669.8489371043801</v>
      </c>
      <c r="O330" s="20">
        <f>+N330/M330*100-100</f>
        <v>12.303381987995209</v>
      </c>
      <c r="R330" s="23"/>
    </row>
    <row r="331" spans="1:18" ht="12.75">
      <c r="A331" s="26" t="s">
        <v>94</v>
      </c>
      <c r="B331" s="26"/>
      <c r="C331" s="27"/>
      <c r="D331" s="27"/>
      <c r="E331" s="27"/>
      <c r="F331" s="25"/>
      <c r="G331" s="25"/>
      <c r="H331" s="27">
        <v>624.654</v>
      </c>
      <c r="I331" s="27">
        <v>1346.945</v>
      </c>
      <c r="J331" s="27">
        <v>547.609</v>
      </c>
      <c r="K331" s="25">
        <f t="shared" si="50"/>
        <v>-59.34436818132885</v>
      </c>
      <c r="L331" s="20">
        <f t="shared" si="49"/>
        <v>0.010576859877628462</v>
      </c>
      <c r="M331" s="21"/>
      <c r="N331" s="21"/>
      <c r="O331" s="20"/>
      <c r="R331" s="32"/>
    </row>
    <row r="332" spans="1:18" ht="11.25">
      <c r="A332" s="124"/>
      <c r="B332" s="124"/>
      <c r="C332" s="132"/>
      <c r="D332" s="132"/>
      <c r="E332" s="132"/>
      <c r="F332" s="132"/>
      <c r="G332" s="132"/>
      <c r="H332" s="132"/>
      <c r="I332" s="132"/>
      <c r="J332" s="132"/>
      <c r="K332" s="124"/>
      <c r="L332" s="124"/>
      <c r="R332" s="23"/>
    </row>
    <row r="333" spans="1:18" ht="11.25">
      <c r="A333" s="17" t="s">
        <v>503</v>
      </c>
      <c r="B333" s="17"/>
      <c r="C333" s="17"/>
      <c r="D333" s="17"/>
      <c r="E333" s="17"/>
      <c r="F333" s="17"/>
      <c r="G333" s="17"/>
      <c r="H333" s="17"/>
      <c r="I333" s="17"/>
      <c r="J333" s="17"/>
      <c r="K333" s="17"/>
      <c r="L333" s="17"/>
      <c r="R333" s="23"/>
    </row>
    <row r="334" spans="1:18" ht="11.25">
      <c r="A334" s="17"/>
      <c r="B334" s="17"/>
      <c r="C334" s="17"/>
      <c r="D334" s="17"/>
      <c r="E334" s="17"/>
      <c r="F334" s="17"/>
      <c r="G334" s="17"/>
      <c r="H334" s="17"/>
      <c r="I334" s="17"/>
      <c r="J334" s="17"/>
      <c r="K334" s="17"/>
      <c r="L334" s="17"/>
      <c r="R334" s="23"/>
    </row>
    <row r="335" spans="1:18" ht="19.5" customHeight="1">
      <c r="A335" s="320" t="s">
        <v>368</v>
      </c>
      <c r="B335" s="320"/>
      <c r="C335" s="320"/>
      <c r="D335" s="320"/>
      <c r="E335" s="320"/>
      <c r="F335" s="320"/>
      <c r="G335" s="320"/>
      <c r="H335" s="320"/>
      <c r="I335" s="320"/>
      <c r="J335" s="320"/>
      <c r="K335" s="320"/>
      <c r="L335" s="121"/>
      <c r="R335" s="23"/>
    </row>
    <row r="336" spans="1:20" ht="19.5" customHeight="1">
      <c r="A336" s="321" t="s">
        <v>490</v>
      </c>
      <c r="B336" s="321"/>
      <c r="C336" s="321"/>
      <c r="D336" s="321"/>
      <c r="E336" s="321"/>
      <c r="F336" s="321"/>
      <c r="G336" s="321"/>
      <c r="H336" s="321"/>
      <c r="I336" s="321"/>
      <c r="J336" s="321"/>
      <c r="K336" s="321"/>
      <c r="L336" s="122"/>
      <c r="R336" s="23"/>
      <c r="S336" s="21"/>
      <c r="T336" s="21"/>
    </row>
    <row r="337" spans="1:21" s="29" customFormat="1" ht="12.75">
      <c r="A337" s="26"/>
      <c r="B337" s="26"/>
      <c r="C337" s="322" t="s">
        <v>132</v>
      </c>
      <c r="D337" s="322"/>
      <c r="E337" s="322"/>
      <c r="F337" s="322"/>
      <c r="G337" s="204"/>
      <c r="H337" s="322" t="s">
        <v>277</v>
      </c>
      <c r="I337" s="322"/>
      <c r="J337" s="322"/>
      <c r="K337" s="322"/>
      <c r="L337" s="204"/>
      <c r="M337" s="324"/>
      <c r="N337" s="324"/>
      <c r="O337" s="324"/>
      <c r="P337" s="142"/>
      <c r="Q337" s="142"/>
      <c r="R337" s="31"/>
      <c r="S337" s="31"/>
      <c r="T337" s="31"/>
      <c r="U337" s="142"/>
    </row>
    <row r="338" spans="1:18" s="29" customFormat="1" ht="12.75">
      <c r="A338" s="26" t="s">
        <v>445</v>
      </c>
      <c r="B338" s="206" t="s">
        <v>120</v>
      </c>
      <c r="C338" s="205">
        <f>+C297</f>
        <v>2009</v>
      </c>
      <c r="D338" s="323" t="str">
        <f>+D297</f>
        <v>enero - diciembre</v>
      </c>
      <c r="E338" s="323"/>
      <c r="F338" s="323"/>
      <c r="G338" s="204"/>
      <c r="H338" s="205">
        <f>+C338</f>
        <v>2009</v>
      </c>
      <c r="I338" s="323" t="str">
        <f>+D338</f>
        <v>enero - diciembre</v>
      </c>
      <c r="J338" s="323"/>
      <c r="K338" s="323"/>
      <c r="L338" s="206" t="s">
        <v>310</v>
      </c>
      <c r="M338" s="325"/>
      <c r="N338" s="325"/>
      <c r="O338" s="325"/>
      <c r="P338" s="142"/>
      <c r="Q338" s="142"/>
      <c r="R338" s="31"/>
    </row>
    <row r="339" spans="1:18" s="29" customFormat="1" ht="12.75">
      <c r="A339" s="207"/>
      <c r="B339" s="210" t="s">
        <v>45</v>
      </c>
      <c r="C339" s="207"/>
      <c r="D339" s="208">
        <f>+D298</f>
        <v>2010</v>
      </c>
      <c r="E339" s="208">
        <f>+E298</f>
        <v>2011</v>
      </c>
      <c r="F339" s="209" t="str">
        <f>+F298</f>
        <v>Var % 11/10</v>
      </c>
      <c r="G339" s="210"/>
      <c r="H339" s="207"/>
      <c r="I339" s="208">
        <f>+D339</f>
        <v>2010</v>
      </c>
      <c r="J339" s="208">
        <f>+E339</f>
        <v>2011</v>
      </c>
      <c r="K339" s="209" t="str">
        <f>+F339</f>
        <v>Var % 11/10</v>
      </c>
      <c r="L339" s="210">
        <v>2008</v>
      </c>
      <c r="M339" s="211"/>
      <c r="N339" s="211"/>
      <c r="O339" s="210"/>
      <c r="R339" s="31"/>
    </row>
    <row r="340" spans="1:18" s="128" customFormat="1" ht="12.75">
      <c r="A340" s="126" t="s">
        <v>443</v>
      </c>
      <c r="B340" s="126"/>
      <c r="C340" s="126"/>
      <c r="D340" s="126"/>
      <c r="E340" s="126"/>
      <c r="F340" s="126"/>
      <c r="G340" s="126"/>
      <c r="H340" s="126">
        <f>+H350+H342+H356+H361</f>
        <v>517274.8819999999</v>
      </c>
      <c r="I340" s="126">
        <f>+I350+I342+I356+I361</f>
        <v>713739.2860000001</v>
      </c>
      <c r="J340" s="126">
        <f>+J350+J342+J356+J361</f>
        <v>828068.1050000001</v>
      </c>
      <c r="K340" s="127">
        <f>+J340/I340*100-100</f>
        <v>16.018288644405658</v>
      </c>
      <c r="L340" s="126"/>
      <c r="R340" s="32"/>
    </row>
    <row r="341" spans="1:18" ht="12.75">
      <c r="A341" s="123"/>
      <c r="B341" s="128"/>
      <c r="C341" s="128"/>
      <c r="D341" s="128"/>
      <c r="F341" s="128"/>
      <c r="G341" s="128"/>
      <c r="H341" s="128"/>
      <c r="J341" s="155"/>
      <c r="K341" s="128"/>
      <c r="M341" s="22"/>
      <c r="N341" s="22"/>
      <c r="O341" s="22"/>
      <c r="R341" s="31"/>
    </row>
    <row r="342" spans="1:18" ht="12.75">
      <c r="A342" s="142" t="s">
        <v>317</v>
      </c>
      <c r="B342" s="156"/>
      <c r="C342" s="30">
        <f>SUM(C343:C348)</f>
        <v>911629.386</v>
      </c>
      <c r="D342" s="30">
        <f>SUM(D343:D348)</f>
        <v>1683057.0920000002</v>
      </c>
      <c r="E342" s="30">
        <f>SUM(E343:E348)</f>
        <v>1529744.827</v>
      </c>
      <c r="F342" s="25">
        <f aca="true" t="shared" si="51" ref="F342:F348">+E342/D342*100-100</f>
        <v>-9.10915415339933</v>
      </c>
      <c r="G342" s="30"/>
      <c r="H342" s="30">
        <f>SUM(H343:H348)</f>
        <v>463665.74399999995</v>
      </c>
      <c r="I342" s="30">
        <f>SUM(I343:I348)</f>
        <v>646773.2490000001</v>
      </c>
      <c r="J342" s="30">
        <f>SUM(J343:J348)</f>
        <v>742334.405</v>
      </c>
      <c r="K342" s="25">
        <f aca="true" t="shared" si="52" ref="K342:K348">+J342/I342*100-100</f>
        <v>14.775063153547336</v>
      </c>
      <c r="L342" s="28">
        <f aca="true" t="shared" si="53" ref="L342:L348">+J342/$J$421*100</f>
        <v>128.91892927932406</v>
      </c>
      <c r="M342" s="21">
        <f aca="true" t="shared" si="54" ref="M342:M348">+I342/D342*1000</f>
        <v>384.28479465983554</v>
      </c>
      <c r="N342" s="21">
        <f aca="true" t="shared" si="55" ref="N342:N348">+J342/E342*1000</f>
        <v>485.266818294003</v>
      </c>
      <c r="O342" s="20">
        <f aca="true" t="shared" si="56" ref="O342:O348">+N342/M342*100-100</f>
        <v>26.277912901434348</v>
      </c>
      <c r="R342" s="32"/>
    </row>
    <row r="343" spans="1:18" ht="12.75">
      <c r="A343" s="123" t="s">
        <v>318</v>
      </c>
      <c r="B343" s="156" t="s">
        <v>163</v>
      </c>
      <c r="C343" s="157">
        <v>19.5</v>
      </c>
      <c r="D343" s="157">
        <v>136.692</v>
      </c>
      <c r="E343" s="157">
        <v>0</v>
      </c>
      <c r="F343" s="20">
        <f t="shared" si="51"/>
        <v>-100</v>
      </c>
      <c r="G343" s="157"/>
      <c r="H343" s="157">
        <v>10.27</v>
      </c>
      <c r="I343" s="157">
        <v>88.607</v>
      </c>
      <c r="J343" s="157">
        <v>0</v>
      </c>
      <c r="K343" s="20">
        <f t="shared" si="52"/>
        <v>-100</v>
      </c>
      <c r="L343" s="23">
        <f t="shared" si="53"/>
        <v>0</v>
      </c>
      <c r="M343" s="21">
        <f t="shared" si="54"/>
        <v>648.2237438913761</v>
      </c>
      <c r="N343" s="21" t="e">
        <f t="shared" si="55"/>
        <v>#DIV/0!</v>
      </c>
      <c r="O343" s="20" t="e">
        <f t="shared" si="56"/>
        <v>#DIV/0!</v>
      </c>
      <c r="R343" s="32"/>
    </row>
    <row r="344" spans="1:18" ht="12.75">
      <c r="A344" s="123" t="s">
        <v>319</v>
      </c>
      <c r="B344" s="156" t="s">
        <v>163</v>
      </c>
      <c r="C344" s="157">
        <v>10.35</v>
      </c>
      <c r="D344" s="157">
        <v>4.004</v>
      </c>
      <c r="E344" s="157">
        <v>48.005</v>
      </c>
      <c r="F344" s="20">
        <f t="shared" si="51"/>
        <v>1098.9260739260742</v>
      </c>
      <c r="G344" s="157"/>
      <c r="H344" s="157">
        <v>5.665</v>
      </c>
      <c r="I344" s="157">
        <v>2.107</v>
      </c>
      <c r="J344" s="157">
        <v>53.18</v>
      </c>
      <c r="K344" s="20">
        <f t="shared" si="52"/>
        <v>2423.967726625534</v>
      </c>
      <c r="L344" s="23">
        <f t="shared" si="53"/>
        <v>0.009235606773573232</v>
      </c>
      <c r="M344" s="21">
        <f t="shared" si="54"/>
        <v>526.2237762237763</v>
      </c>
      <c r="N344" s="21">
        <f t="shared" si="55"/>
        <v>1107.8012707009686</v>
      </c>
      <c r="O344" s="20">
        <f t="shared" si="56"/>
        <v>110.51904546211097</v>
      </c>
      <c r="R344" s="32"/>
    </row>
    <row r="345" spans="1:18" ht="11.25">
      <c r="A345" s="123" t="s">
        <v>320</v>
      </c>
      <c r="B345" s="156" t="s">
        <v>163</v>
      </c>
      <c r="C345" s="157">
        <v>98905.842</v>
      </c>
      <c r="D345" s="157">
        <v>163095.725</v>
      </c>
      <c r="E345" s="157">
        <v>257155.046</v>
      </c>
      <c r="F345" s="20">
        <f t="shared" si="51"/>
        <v>57.67123632455724</v>
      </c>
      <c r="G345" s="157"/>
      <c r="H345" s="157">
        <v>33437.661</v>
      </c>
      <c r="I345" s="157">
        <v>63874.584</v>
      </c>
      <c r="J345" s="157">
        <v>118785.175</v>
      </c>
      <c r="K345" s="20">
        <f t="shared" si="52"/>
        <v>85.96626006988944</v>
      </c>
      <c r="L345" s="23">
        <f t="shared" si="53"/>
        <v>20.62905541237461</v>
      </c>
      <c r="M345" s="21">
        <f t="shared" si="54"/>
        <v>391.63861591099334</v>
      </c>
      <c r="N345" s="21">
        <f t="shared" si="55"/>
        <v>461.9204516795677</v>
      </c>
      <c r="O345" s="20">
        <f t="shared" si="56"/>
        <v>17.9455837379803</v>
      </c>
      <c r="R345" s="21"/>
    </row>
    <row r="346" spans="1:15" ht="11.25">
      <c r="A346" s="123" t="s">
        <v>321</v>
      </c>
      <c r="B346" s="156" t="s">
        <v>163</v>
      </c>
      <c r="C346" s="157">
        <v>1665.912</v>
      </c>
      <c r="D346" s="157">
        <v>82</v>
      </c>
      <c r="E346" s="157">
        <v>25.5</v>
      </c>
      <c r="F346" s="20">
        <f t="shared" si="51"/>
        <v>-68.90243902439025</v>
      </c>
      <c r="G346" s="157"/>
      <c r="H346" s="157">
        <v>1032.861</v>
      </c>
      <c r="I346" s="157">
        <v>96.482</v>
      </c>
      <c r="J346" s="157">
        <v>33.283</v>
      </c>
      <c r="K346" s="20">
        <f t="shared" si="52"/>
        <v>-65.50340996248005</v>
      </c>
      <c r="L346" s="23">
        <f t="shared" si="53"/>
        <v>0.0057801560783158675</v>
      </c>
      <c r="M346" s="21">
        <f t="shared" si="54"/>
        <v>1176.609756097561</v>
      </c>
      <c r="N346" s="21">
        <f t="shared" si="55"/>
        <v>1305.2156862745098</v>
      </c>
      <c r="O346" s="20">
        <f t="shared" si="56"/>
        <v>10.930211101044549</v>
      </c>
    </row>
    <row r="347" spans="1:15" ht="11.25">
      <c r="A347" s="123" t="s">
        <v>322</v>
      </c>
      <c r="B347" s="156"/>
      <c r="C347" s="157">
        <v>0.002</v>
      </c>
      <c r="D347" s="157">
        <v>0</v>
      </c>
      <c r="E347" s="157">
        <v>0</v>
      </c>
      <c r="F347" s="20"/>
      <c r="G347" s="157"/>
      <c r="H347" s="157">
        <v>0.002</v>
      </c>
      <c r="I347" s="157">
        <v>0</v>
      </c>
      <c r="J347" s="157">
        <v>0</v>
      </c>
      <c r="K347" s="20"/>
      <c r="L347" s="23"/>
      <c r="M347" s="21"/>
      <c r="N347" s="21"/>
      <c r="O347" s="20"/>
    </row>
    <row r="348" spans="1:15" ht="11.25">
      <c r="A348" s="123" t="s">
        <v>323</v>
      </c>
      <c r="B348" s="156" t="s">
        <v>163</v>
      </c>
      <c r="C348" s="157">
        <v>811027.78</v>
      </c>
      <c r="D348" s="157">
        <v>1519738.671</v>
      </c>
      <c r="E348" s="157">
        <v>1272516.276</v>
      </c>
      <c r="F348" s="20">
        <f t="shared" si="51"/>
        <v>-16.26742805967592</v>
      </c>
      <c r="G348" s="157"/>
      <c r="H348" s="157">
        <v>429179.285</v>
      </c>
      <c r="I348" s="157">
        <v>582711.469</v>
      </c>
      <c r="J348" s="157">
        <v>623462.767</v>
      </c>
      <c r="K348" s="20">
        <f t="shared" si="52"/>
        <v>6.993392127656904</v>
      </c>
      <c r="L348" s="23">
        <f t="shared" si="53"/>
        <v>108.27485810409758</v>
      </c>
      <c r="M348" s="21">
        <f t="shared" si="54"/>
        <v>383.4287302938546</v>
      </c>
      <c r="N348" s="21">
        <f t="shared" si="55"/>
        <v>489.9448272361429</v>
      </c>
      <c r="O348" s="20">
        <f t="shared" si="56"/>
        <v>27.779894547979183</v>
      </c>
    </row>
    <row r="349" spans="1:15" ht="11.25">
      <c r="A349" s="123"/>
      <c r="B349" s="156"/>
      <c r="C349" s="128"/>
      <c r="D349" s="128"/>
      <c r="E349" s="128"/>
      <c r="F349" s="20"/>
      <c r="G349" s="128"/>
      <c r="H349" s="128"/>
      <c r="I349" s="128"/>
      <c r="J349" s="158"/>
      <c r="K349" s="20"/>
      <c r="M349" s="21"/>
      <c r="N349" s="21"/>
      <c r="O349" s="20"/>
    </row>
    <row r="350" spans="1:15" ht="11.25">
      <c r="A350" s="142" t="s">
        <v>312</v>
      </c>
      <c r="C350" s="30">
        <f>SUM(C351:C354)</f>
        <v>11000.252</v>
      </c>
      <c r="D350" s="30">
        <f>SUM(D351:D354)</f>
        <v>12931.471000000001</v>
      </c>
      <c r="E350" s="30">
        <f>SUM(E351:E354)</f>
        <v>18144.257</v>
      </c>
      <c r="F350" s="25">
        <f>+E350/D350*100-100</f>
        <v>40.31085094650098</v>
      </c>
      <c r="G350" s="30"/>
      <c r="H350" s="30">
        <f>SUM(H351:H354)</f>
        <v>47586.396</v>
      </c>
      <c r="I350" s="30">
        <f>SUM(I351:I354)</f>
        <v>60066.12300000001</v>
      </c>
      <c r="J350" s="30">
        <f>SUM(J351:J354)</f>
        <v>79525.653</v>
      </c>
      <c r="K350" s="25">
        <f>+J350/I350*100-100</f>
        <v>32.39684705470336</v>
      </c>
      <c r="L350" s="28">
        <f>+J350/$J$429*100</f>
        <v>31.81667353238372</v>
      </c>
      <c r="M350" s="22"/>
      <c r="N350" s="22"/>
      <c r="O350" s="22"/>
    </row>
    <row r="351" spans="1:15" ht="11.25">
      <c r="A351" s="123" t="s">
        <v>313</v>
      </c>
      <c r="B351" s="156" t="s">
        <v>163</v>
      </c>
      <c r="C351" s="21">
        <v>298.917</v>
      </c>
      <c r="D351" s="157">
        <v>262.117</v>
      </c>
      <c r="E351" s="157">
        <v>206.271</v>
      </c>
      <c r="F351" s="20">
        <f>+E351/D351*100-100</f>
        <v>-21.305752774524365</v>
      </c>
      <c r="G351" s="21"/>
      <c r="H351" s="157">
        <v>3844.222</v>
      </c>
      <c r="I351" s="157">
        <v>3779.617</v>
      </c>
      <c r="J351" s="157">
        <v>2572.22</v>
      </c>
      <c r="K351" s="20">
        <f>+J351/I351*100-100</f>
        <v>-31.944956327585587</v>
      </c>
      <c r="L351" s="23">
        <f>+J351/$J$429*100</f>
        <v>1.0290954038876996</v>
      </c>
      <c r="M351" s="21">
        <f aca="true" t="shared" si="57" ref="M351:N354">+I351/D351*1000</f>
        <v>14419.579805964511</v>
      </c>
      <c r="N351" s="21">
        <f t="shared" si="57"/>
        <v>12470.100014059173</v>
      </c>
      <c r="O351" s="20">
        <f>+N351/M351*100-100</f>
        <v>-13.519671295129939</v>
      </c>
    </row>
    <row r="352" spans="1:15" ht="11.25">
      <c r="A352" s="123" t="s">
        <v>314</v>
      </c>
      <c r="B352" s="156" t="s">
        <v>163</v>
      </c>
      <c r="C352" s="21">
        <v>8852.601</v>
      </c>
      <c r="D352" s="157">
        <v>10830.22</v>
      </c>
      <c r="E352" s="157">
        <v>15514.873</v>
      </c>
      <c r="F352" s="20">
        <f>+E352/D352*100-100</f>
        <v>43.255381700464085</v>
      </c>
      <c r="G352" s="157"/>
      <c r="H352" s="157">
        <v>30091.983</v>
      </c>
      <c r="I352" s="157">
        <v>39960.944</v>
      </c>
      <c r="J352" s="157">
        <v>55386.719</v>
      </c>
      <c r="K352" s="20">
        <f>+J352/I352*100-100</f>
        <v>38.60212861838298</v>
      </c>
      <c r="L352" s="23">
        <f>+J352/$J$429*100</f>
        <v>22.159153555807638</v>
      </c>
      <c r="M352" s="21">
        <f t="shared" si="57"/>
        <v>3689.762904169999</v>
      </c>
      <c r="N352" s="21">
        <f t="shared" si="57"/>
        <v>3569.9112071365325</v>
      </c>
      <c r="O352" s="20">
        <f>+N352/M352*100-100</f>
        <v>-3.2482221797507833</v>
      </c>
    </row>
    <row r="353" spans="1:15" ht="11.25">
      <c r="A353" s="123" t="s">
        <v>315</v>
      </c>
      <c r="B353" s="156" t="s">
        <v>163</v>
      </c>
      <c r="C353" s="21">
        <v>651.734</v>
      </c>
      <c r="D353" s="157">
        <v>945.04</v>
      </c>
      <c r="E353" s="157">
        <v>1075.748</v>
      </c>
      <c r="F353" s="20">
        <f>+E353/D353*100-100</f>
        <v>13.830948954541626</v>
      </c>
      <c r="G353" s="157"/>
      <c r="H353" s="157">
        <v>8972.793</v>
      </c>
      <c r="I353" s="157">
        <v>12855.548</v>
      </c>
      <c r="J353" s="157">
        <v>16912.47</v>
      </c>
      <c r="K353" s="20">
        <f>+J353/I353*100-100</f>
        <v>31.55775234163491</v>
      </c>
      <c r="L353" s="23">
        <f>+J353/$J$429*100</f>
        <v>6.766351690519707</v>
      </c>
      <c r="M353" s="21">
        <f t="shared" si="57"/>
        <v>13603.178701430628</v>
      </c>
      <c r="N353" s="21">
        <f t="shared" si="57"/>
        <v>15721.590930217857</v>
      </c>
      <c r="O353" s="20">
        <f>+N353/M353*100-100</f>
        <v>15.572920677462236</v>
      </c>
    </row>
    <row r="354" spans="1:15" ht="11.25">
      <c r="A354" s="123" t="s">
        <v>316</v>
      </c>
      <c r="B354" s="156" t="s">
        <v>163</v>
      </c>
      <c r="C354" s="157">
        <v>1197</v>
      </c>
      <c r="D354" s="157">
        <v>894.094</v>
      </c>
      <c r="E354" s="157">
        <v>1347.365</v>
      </c>
      <c r="F354" s="20">
        <f>+E354/D354*100-100</f>
        <v>50.69612367379713</v>
      </c>
      <c r="G354" s="157"/>
      <c r="H354" s="157">
        <v>4677.398</v>
      </c>
      <c r="I354" s="157">
        <v>3470.014</v>
      </c>
      <c r="J354" s="157">
        <v>4654.244</v>
      </c>
      <c r="K354" s="20">
        <f>+J354/I354*100-100</f>
        <v>34.12752801573711</v>
      </c>
      <c r="L354" s="23">
        <f>+J354/$J$429*100</f>
        <v>1.8620728821686723</v>
      </c>
      <c r="M354" s="21">
        <f t="shared" si="57"/>
        <v>3881.0393538039625</v>
      </c>
      <c r="N354" s="21">
        <f t="shared" si="57"/>
        <v>3454.330489511008</v>
      </c>
      <c r="O354" s="20">
        <f>+N354/M354*100-100</f>
        <v>-10.994705938107018</v>
      </c>
    </row>
    <row r="355" spans="1:15" ht="11.25">
      <c r="A355" s="123"/>
      <c r="B355" s="156"/>
      <c r="C355" s="157"/>
      <c r="D355" s="157"/>
      <c r="E355" s="157"/>
      <c r="F355" s="20"/>
      <c r="G355" s="157"/>
      <c r="H355" s="157"/>
      <c r="I355" s="157"/>
      <c r="J355" s="157"/>
      <c r="K355" s="20"/>
      <c r="L355" s="23"/>
      <c r="M355" s="21"/>
      <c r="N355" s="21"/>
      <c r="O355" s="20"/>
    </row>
    <row r="356" spans="1:15" ht="11.25">
      <c r="A356" s="142" t="s">
        <v>324</v>
      </c>
      <c r="B356" s="156"/>
      <c r="C356" s="30">
        <f>SUM(C357:C359)</f>
        <v>1055.6399999999999</v>
      </c>
      <c r="D356" s="30">
        <f>SUM(D357:D359)</f>
        <v>707.269</v>
      </c>
      <c r="E356" s="30">
        <f>SUM(E357:E359)</f>
        <v>642.014</v>
      </c>
      <c r="F356" s="25">
        <f>+E356/D356*100-100</f>
        <v>-9.226333969112176</v>
      </c>
      <c r="G356" s="30"/>
      <c r="H356" s="30">
        <f>SUM(H357:H359)</f>
        <v>4384.415000000001</v>
      </c>
      <c r="I356" s="30">
        <f>SUM(I357:I359)</f>
        <v>4952.494</v>
      </c>
      <c r="J356" s="30">
        <f>SUM(J357:J359)</f>
        <v>4528.854</v>
      </c>
      <c r="K356" s="25">
        <f>+J356/I356*100-100</f>
        <v>-8.554073967580763</v>
      </c>
      <c r="L356" s="28">
        <f>+J356/$J$435*100</f>
        <v>4.760194652305446</v>
      </c>
      <c r="M356" s="21">
        <f aca="true" t="shared" si="58" ref="M356:N359">+I356/D356*1000</f>
        <v>7002.277775499845</v>
      </c>
      <c r="N356" s="21">
        <f t="shared" si="58"/>
        <v>7054.135891117639</v>
      </c>
      <c r="O356" s="20">
        <f>+N356/M356*100-100</f>
        <v>0.7405892379653807</v>
      </c>
    </row>
    <row r="357" spans="1:15" ht="11.25">
      <c r="A357" s="123" t="s">
        <v>325</v>
      </c>
      <c r="B357" s="156" t="s">
        <v>163</v>
      </c>
      <c r="C357" s="157">
        <v>305.045</v>
      </c>
      <c r="D357" s="157">
        <v>220.523</v>
      </c>
      <c r="E357" s="157">
        <v>141.363</v>
      </c>
      <c r="F357" s="20">
        <f>+E357/D357*100-100</f>
        <v>-35.896482453077454</v>
      </c>
      <c r="G357" s="157"/>
      <c r="H357" s="157">
        <v>2065.166</v>
      </c>
      <c r="I357" s="157">
        <v>2007.878</v>
      </c>
      <c r="J357" s="157">
        <v>1688.624</v>
      </c>
      <c r="K357" s="20">
        <f>+J357/I357*100-100</f>
        <v>-15.90006962574418</v>
      </c>
      <c r="L357" s="23">
        <f>+J357/$J$435*100</f>
        <v>1.774881445627223</v>
      </c>
      <c r="M357" s="21">
        <f t="shared" si="58"/>
        <v>9105.072940237527</v>
      </c>
      <c r="N357" s="21">
        <f t="shared" si="58"/>
        <v>11945.303933844076</v>
      </c>
      <c r="O357" s="20">
        <f>+N357/M357*100-100</f>
        <v>31.193940040335946</v>
      </c>
    </row>
    <row r="358" spans="1:15" ht="11.25">
      <c r="A358" s="123" t="s">
        <v>326</v>
      </c>
      <c r="B358" s="156" t="s">
        <v>163</v>
      </c>
      <c r="C358" s="157">
        <v>1.133</v>
      </c>
      <c r="D358" s="157">
        <v>1.257</v>
      </c>
      <c r="E358" s="157">
        <v>3.663</v>
      </c>
      <c r="F358" s="20">
        <f>+E358/D358*100-100</f>
        <v>191.40811455847256</v>
      </c>
      <c r="G358" s="157"/>
      <c r="H358" s="157">
        <v>155.045</v>
      </c>
      <c r="I358" s="157">
        <v>120.17</v>
      </c>
      <c r="J358" s="157">
        <v>896.471</v>
      </c>
      <c r="K358" s="20">
        <f>+J358/I358*100-100</f>
        <v>646.002330032454</v>
      </c>
      <c r="L358" s="23">
        <f>+J358/$J$435*100</f>
        <v>0.9422640827341564</v>
      </c>
      <c r="M358" s="21">
        <f t="shared" si="58"/>
        <v>95600.63643595863</v>
      </c>
      <c r="N358" s="21">
        <f t="shared" si="58"/>
        <v>244736.82773682778</v>
      </c>
      <c r="O358" s="20">
        <f>+N358/M358*100-100</f>
        <v>155.9991615754286</v>
      </c>
    </row>
    <row r="359" spans="1:15" ht="11.25">
      <c r="A359" s="123" t="s">
        <v>327</v>
      </c>
      <c r="B359" s="156" t="s">
        <v>163</v>
      </c>
      <c r="C359" s="157">
        <v>749.462</v>
      </c>
      <c r="D359" s="157">
        <v>485.489</v>
      </c>
      <c r="E359" s="157">
        <v>496.988</v>
      </c>
      <c r="F359" s="20">
        <f>+E359/D359*100-100</f>
        <v>2.3685397609420704</v>
      </c>
      <c r="G359" s="157"/>
      <c r="H359" s="157">
        <v>2164.204</v>
      </c>
      <c r="I359" s="157">
        <v>2824.446</v>
      </c>
      <c r="J359" s="157">
        <v>1943.759</v>
      </c>
      <c r="K359" s="20">
        <f>+J359/I359*100-100</f>
        <v>-31.180875824852023</v>
      </c>
      <c r="L359" s="23">
        <f>+J359/$J$435*100</f>
        <v>2.043049123944067</v>
      </c>
      <c r="M359" s="21">
        <f t="shared" si="58"/>
        <v>5817.734284401912</v>
      </c>
      <c r="N359" s="21">
        <f t="shared" si="58"/>
        <v>3911.078335895434</v>
      </c>
      <c r="O359" s="20">
        <f>+N359/M359*100-100</f>
        <v>-32.773170022881004</v>
      </c>
    </row>
    <row r="360" spans="1:15" ht="11.25">
      <c r="A360" s="123"/>
      <c r="C360" s="128"/>
      <c r="D360" s="128"/>
      <c r="E360" s="128"/>
      <c r="F360" s="158"/>
      <c r="G360" s="128"/>
      <c r="H360" s="128"/>
      <c r="I360" s="128"/>
      <c r="J360" s="157"/>
      <c r="K360" s="158"/>
      <c r="M360" s="21"/>
      <c r="N360" s="21"/>
      <c r="O360" s="20"/>
    </row>
    <row r="361" spans="1:15" ht="11.25">
      <c r="A361" s="142" t="s">
        <v>327</v>
      </c>
      <c r="C361" s="30"/>
      <c r="D361" s="30"/>
      <c r="E361" s="30"/>
      <c r="F361" s="158"/>
      <c r="G361" s="30"/>
      <c r="H361" s="30">
        <f>SUM(H362:H363)</f>
        <v>1638.327</v>
      </c>
      <c r="I361" s="30">
        <f>SUM(I362:I363)</f>
        <v>1947.42</v>
      </c>
      <c r="J361" s="30">
        <f>SUM(J362:J363)</f>
        <v>1679.193</v>
      </c>
      <c r="K361" s="25">
        <f>+J361/I361*100-100</f>
        <v>-13.773454108512809</v>
      </c>
      <c r="L361" s="28">
        <f>+J361/$J$440*100</f>
        <v>3.9448384679172075</v>
      </c>
      <c r="M361" s="21"/>
      <c r="N361" s="21"/>
      <c r="O361" s="20"/>
    </row>
    <row r="362" spans="1:15" ht="22.5">
      <c r="A362" s="159" t="s">
        <v>328</v>
      </c>
      <c r="C362" s="157">
        <v>4.852</v>
      </c>
      <c r="D362" s="157">
        <v>6.398</v>
      </c>
      <c r="E362" s="157">
        <v>11.92</v>
      </c>
      <c r="F362" s="20">
        <f>+E362/D362*100-100</f>
        <v>86.30822131916224</v>
      </c>
      <c r="G362" s="157"/>
      <c r="H362" s="157">
        <v>56.027</v>
      </c>
      <c r="I362" s="157">
        <v>137.171</v>
      </c>
      <c r="J362" s="157">
        <v>141.225</v>
      </c>
      <c r="K362" s="20">
        <f>+J362/I362*100-100</f>
        <v>2.9554351867377306</v>
      </c>
      <c r="L362" s="23">
        <f>+J362/$J$440*100</f>
        <v>0.3317723529288222</v>
      </c>
      <c r="M362" s="21">
        <f>+I362/D362*1000</f>
        <v>21439.668646452017</v>
      </c>
      <c r="N362" s="21">
        <f>+J362/E362*1000</f>
        <v>11847.73489932886</v>
      </c>
      <c r="O362" s="20">
        <f>+N362/M362*100-100</f>
        <v>-44.739188395574836</v>
      </c>
    </row>
    <row r="363" spans="1:15" ht="11.25">
      <c r="A363" s="123" t="s">
        <v>329</v>
      </c>
      <c r="C363" s="157">
        <v>789.949</v>
      </c>
      <c r="D363" s="157">
        <v>1057.24</v>
      </c>
      <c r="E363" s="157">
        <v>664.868</v>
      </c>
      <c r="F363" s="20">
        <f>+E363/D363*100-100</f>
        <v>-37.11285989936059</v>
      </c>
      <c r="G363" s="157"/>
      <c r="H363" s="157">
        <v>1582.3</v>
      </c>
      <c r="I363" s="157">
        <v>1810.249</v>
      </c>
      <c r="J363" s="157">
        <v>1537.968</v>
      </c>
      <c r="K363" s="20">
        <f>+J363/I363*100-100</f>
        <v>-15.041079984024293</v>
      </c>
      <c r="L363" s="23">
        <f>+J363/$J$440*100</f>
        <v>3.613066114988386</v>
      </c>
      <c r="M363" s="21">
        <f>+I363/D363*1000</f>
        <v>1712.2403616964928</v>
      </c>
      <c r="N363" s="21">
        <f>+J363/E363*1000</f>
        <v>2313.1929946996997</v>
      </c>
      <c r="O363" s="20">
        <f>+N363/M363*100-100</f>
        <v>35.09744580531796</v>
      </c>
    </row>
    <row r="364" spans="1:15" ht="11.25">
      <c r="A364" s="123"/>
      <c r="C364" s="128"/>
      <c r="D364" s="128"/>
      <c r="E364" s="128"/>
      <c r="G364" s="128"/>
      <c r="H364" s="128"/>
      <c r="I364" s="128"/>
      <c r="M364" s="21"/>
      <c r="N364" s="21"/>
      <c r="O364" s="20"/>
    </row>
    <row r="365" spans="1:15" s="128" customFormat="1" ht="11.25">
      <c r="A365" s="126" t="s">
        <v>444</v>
      </c>
      <c r="B365" s="126"/>
      <c r="C365" s="126"/>
      <c r="D365" s="126"/>
      <c r="E365" s="126"/>
      <c r="F365" s="126"/>
      <c r="G365" s="126"/>
      <c r="H365" s="126">
        <f>SUM(H367:H370)</f>
        <v>12006.847</v>
      </c>
      <c r="I365" s="126">
        <f>SUM(I367:I370)</f>
        <v>27416.012</v>
      </c>
      <c r="J365" s="126">
        <f>SUM(J367:J370)</f>
        <v>20737.159</v>
      </c>
      <c r="K365" s="127">
        <f>+J365/I365*100-100</f>
        <v>-24.361139760224788</v>
      </c>
      <c r="L365" s="126"/>
      <c r="M365" s="21"/>
      <c r="N365" s="21"/>
      <c r="O365" s="20"/>
    </row>
    <row r="366" spans="1:15" ht="11.25">
      <c r="A366" s="123"/>
      <c r="C366" s="128"/>
      <c r="D366" s="128"/>
      <c r="E366" s="128"/>
      <c r="F366" s="21"/>
      <c r="G366" s="128"/>
      <c r="H366" s="128"/>
      <c r="I366" s="128"/>
      <c r="J366" s="21"/>
      <c r="K366" s="21"/>
      <c r="M366" s="21"/>
      <c r="N366" s="21"/>
      <c r="O366" s="20"/>
    </row>
    <row r="367" spans="1:15" ht="11.25">
      <c r="A367" s="123" t="s">
        <v>330</v>
      </c>
      <c r="C367" s="157">
        <v>31</v>
      </c>
      <c r="D367" s="157">
        <v>29</v>
      </c>
      <c r="E367" s="157">
        <v>25</v>
      </c>
      <c r="F367" s="20">
        <f>+E367/D367*100-100</f>
        <v>-13.793103448275872</v>
      </c>
      <c r="G367" s="157"/>
      <c r="H367" s="157">
        <v>813.136</v>
      </c>
      <c r="I367" s="157">
        <v>1469.69</v>
      </c>
      <c r="J367" s="157">
        <v>445.81</v>
      </c>
      <c r="K367" s="20">
        <f>+J367/I367*100-100</f>
        <v>-69.66639223237553</v>
      </c>
      <c r="L367" s="23">
        <f>+J367/$J$444*100</f>
        <v>0.05912233350133177</v>
      </c>
      <c r="M367" s="21">
        <f aca="true" t="shared" si="59" ref="M367:N369">+I367/D367*1000</f>
        <v>50678.96551724138</v>
      </c>
      <c r="N367" s="21">
        <f t="shared" si="59"/>
        <v>17832.4</v>
      </c>
      <c r="O367" s="20">
        <f>+N367/M367*100-100</f>
        <v>-64.81301498955563</v>
      </c>
    </row>
    <row r="368" spans="1:15" ht="11.25">
      <c r="A368" s="123" t="s">
        <v>331</v>
      </c>
      <c r="C368" s="157">
        <v>0</v>
      </c>
      <c r="D368" s="157">
        <v>10</v>
      </c>
      <c r="E368" s="157">
        <v>1</v>
      </c>
      <c r="F368" s="20">
        <f>+E368/D368*100-100</f>
        <v>-90</v>
      </c>
      <c r="G368" s="157"/>
      <c r="H368" s="157">
        <v>0</v>
      </c>
      <c r="I368" s="157">
        <v>329.132</v>
      </c>
      <c r="J368" s="157">
        <v>3</v>
      </c>
      <c r="K368" s="20">
        <f>+J368/I368*100-100</f>
        <v>-99.08851160020903</v>
      </c>
      <c r="L368" s="23">
        <f>+J368/$J$444*100</f>
        <v>0.00039785334672617326</v>
      </c>
      <c r="M368" s="21">
        <f t="shared" si="59"/>
        <v>32913.200000000004</v>
      </c>
      <c r="N368" s="21">
        <f t="shared" si="59"/>
        <v>3000</v>
      </c>
      <c r="O368" s="20">
        <f>+N368/M368*100-100</f>
        <v>-90.88511600209034</v>
      </c>
    </row>
    <row r="369" spans="1:21" ht="22.5">
      <c r="A369" s="159" t="s">
        <v>332</v>
      </c>
      <c r="C369" s="157">
        <v>2</v>
      </c>
      <c r="D369" s="157">
        <v>4</v>
      </c>
      <c r="E369" s="157">
        <v>4</v>
      </c>
      <c r="F369" s="20">
        <f>+E369/D369*100-100</f>
        <v>0</v>
      </c>
      <c r="G369" s="157"/>
      <c r="H369" s="157">
        <v>40.075</v>
      </c>
      <c r="I369" s="157">
        <v>24.458</v>
      </c>
      <c r="J369" s="157">
        <v>78.915</v>
      </c>
      <c r="K369" s="20">
        <f>+J369/I369*100-100</f>
        <v>222.65516395453437</v>
      </c>
      <c r="L369" s="23">
        <f>+J369/$J$444*100</f>
        <v>0.01046553228563199</v>
      </c>
      <c r="M369" s="21">
        <f t="shared" si="59"/>
        <v>6114.5</v>
      </c>
      <c r="N369" s="21">
        <f t="shared" si="59"/>
        <v>19728.75</v>
      </c>
      <c r="O369" s="20">
        <f>+N369/M369*100-100</f>
        <v>222.65516395453432</v>
      </c>
      <c r="S369" s="31"/>
      <c r="T369" s="31"/>
      <c r="U369" s="31"/>
    </row>
    <row r="370" spans="1:21" ht="12.75">
      <c r="A370" s="123" t="s">
        <v>333</v>
      </c>
      <c r="C370" s="128"/>
      <c r="D370" s="128"/>
      <c r="E370" s="128"/>
      <c r="G370" s="128"/>
      <c r="H370" s="128">
        <v>11153.636</v>
      </c>
      <c r="I370" s="128">
        <v>25592.732</v>
      </c>
      <c r="J370" s="157">
        <v>20209.434</v>
      </c>
      <c r="K370" s="20">
        <f>+J370/I370*100-100</f>
        <v>-21.034479632733223</v>
      </c>
      <c r="L370" s="23">
        <f>+J370/$J$444*100</f>
        <v>2.6801303174472384</v>
      </c>
      <c r="M370" s="21"/>
      <c r="N370" s="21"/>
      <c r="O370" s="20"/>
      <c r="S370" s="32"/>
      <c r="T370" s="32"/>
      <c r="U370" s="32"/>
    </row>
    <row r="371" spans="3:21" ht="12.75">
      <c r="C371" s="157"/>
      <c r="D371" s="157"/>
      <c r="E371" s="157"/>
      <c r="G371" s="128"/>
      <c r="H371" s="128"/>
      <c r="I371" s="128"/>
      <c r="J371" s="157"/>
      <c r="M371" s="22"/>
      <c r="N371" s="22"/>
      <c r="O371" s="22"/>
      <c r="S371" s="32"/>
      <c r="T371" s="32"/>
      <c r="U371" s="32"/>
    </row>
    <row r="372" spans="1:21" ht="12.75">
      <c r="A372" s="160"/>
      <c r="B372" s="160"/>
      <c r="C372" s="160"/>
      <c r="D372" s="161"/>
      <c r="E372" s="161"/>
      <c r="F372" s="161"/>
      <c r="G372" s="161"/>
      <c r="H372" s="161"/>
      <c r="I372" s="161"/>
      <c r="J372" s="161"/>
      <c r="K372" s="161"/>
      <c r="L372" s="161"/>
      <c r="M372" s="22"/>
      <c r="N372" s="22"/>
      <c r="O372" s="22"/>
      <c r="S372" s="32"/>
      <c r="T372" s="32"/>
      <c r="U372" s="32"/>
    </row>
    <row r="373" spans="1:21" ht="12.75">
      <c r="A373" s="17" t="s">
        <v>504</v>
      </c>
      <c r="B373" s="128"/>
      <c r="C373" s="128"/>
      <c r="D373" s="128"/>
      <c r="F373" s="128"/>
      <c r="G373" s="128"/>
      <c r="H373" s="128"/>
      <c r="J373" s="155"/>
      <c r="K373" s="128"/>
      <c r="M373" s="22"/>
      <c r="N373" s="22"/>
      <c r="O373" s="22"/>
      <c r="S373" s="31"/>
      <c r="T373" s="31"/>
      <c r="U373" s="31"/>
    </row>
    <row r="374" spans="1:22" ht="19.5" customHeight="1">
      <c r="A374" s="320" t="s">
        <v>369</v>
      </c>
      <c r="B374" s="320"/>
      <c r="C374" s="320"/>
      <c r="D374" s="320"/>
      <c r="E374" s="320"/>
      <c r="F374" s="320"/>
      <c r="G374" s="320"/>
      <c r="H374" s="320"/>
      <c r="I374" s="320"/>
      <c r="J374" s="320"/>
      <c r="K374" s="320"/>
      <c r="L374" s="121"/>
      <c r="Q374" s="187"/>
      <c r="R374" s="187"/>
      <c r="S374" s="32"/>
      <c r="T374" s="32"/>
      <c r="U374" s="32"/>
      <c r="V374" s="187"/>
    </row>
    <row r="375" spans="1:23" ht="19.5" customHeight="1">
      <c r="A375" s="321" t="s">
        <v>334</v>
      </c>
      <c r="B375" s="321"/>
      <c r="C375" s="321"/>
      <c r="D375" s="321"/>
      <c r="E375" s="321"/>
      <c r="F375" s="321"/>
      <c r="G375" s="321"/>
      <c r="H375" s="321"/>
      <c r="I375" s="321"/>
      <c r="J375" s="321"/>
      <c r="K375" s="321"/>
      <c r="L375" s="122"/>
      <c r="Q375" s="187"/>
      <c r="R375" s="187"/>
      <c r="S375" s="32"/>
      <c r="T375" s="32"/>
      <c r="U375" s="32"/>
      <c r="V375" s="187"/>
      <c r="W375" s="187"/>
    </row>
    <row r="376" spans="1:23" s="29" customFormat="1" ht="12.75">
      <c r="A376" s="26"/>
      <c r="B376" s="26"/>
      <c r="C376" s="322" t="s">
        <v>132</v>
      </c>
      <c r="D376" s="322"/>
      <c r="E376" s="322"/>
      <c r="F376" s="322"/>
      <c r="G376" s="204"/>
      <c r="H376" s="322" t="s">
        <v>277</v>
      </c>
      <c r="I376" s="322"/>
      <c r="J376" s="322"/>
      <c r="K376" s="322"/>
      <c r="L376" s="204"/>
      <c r="M376" s="324"/>
      <c r="N376" s="324"/>
      <c r="O376" s="324"/>
      <c r="P376" s="142"/>
      <c r="Q376" s="187"/>
      <c r="R376" s="187"/>
      <c r="S376" s="283"/>
      <c r="T376" s="283"/>
      <c r="U376" s="283"/>
      <c r="V376" s="31"/>
      <c r="W376" s="187"/>
    </row>
    <row r="377" spans="1:23" s="29" customFormat="1" ht="12.75">
      <c r="A377" s="26" t="s">
        <v>445</v>
      </c>
      <c r="B377" s="206" t="s">
        <v>120</v>
      </c>
      <c r="C377" s="205">
        <f>+C297</f>
        <v>2009</v>
      </c>
      <c r="D377" s="323" t="str">
        <f>+D297</f>
        <v>enero - diciembre</v>
      </c>
      <c r="E377" s="323"/>
      <c r="F377" s="323"/>
      <c r="G377" s="204"/>
      <c r="H377" s="205">
        <f>+H297</f>
        <v>2009</v>
      </c>
      <c r="I377" s="323" t="str">
        <f>+D377</f>
        <v>enero - diciembre</v>
      </c>
      <c r="J377" s="323"/>
      <c r="K377" s="323"/>
      <c r="L377" s="206" t="s">
        <v>310</v>
      </c>
      <c r="M377" s="326" t="s">
        <v>273</v>
      </c>
      <c r="N377" s="325"/>
      <c r="O377" s="325"/>
      <c r="P377" s="142"/>
      <c r="Q377" s="187"/>
      <c r="R377" s="282"/>
      <c r="S377" s="284"/>
      <c r="T377" s="285"/>
      <c r="U377" s="285"/>
      <c r="V377" s="32"/>
      <c r="W377" s="187"/>
    </row>
    <row r="378" spans="1:23" s="29" customFormat="1" ht="12.75">
      <c r="A378" s="207"/>
      <c r="B378" s="210" t="s">
        <v>45</v>
      </c>
      <c r="C378" s="207"/>
      <c r="D378" s="208">
        <f>+D298</f>
        <v>2010</v>
      </c>
      <c r="E378" s="208">
        <f>+E298</f>
        <v>2011</v>
      </c>
      <c r="F378" s="209" t="str">
        <f>+F298</f>
        <v>Var % 11/10</v>
      </c>
      <c r="G378" s="210"/>
      <c r="H378" s="207"/>
      <c r="I378" s="208">
        <f>+I298</f>
        <v>2010</v>
      </c>
      <c r="J378" s="208">
        <f>+J298</f>
        <v>2011</v>
      </c>
      <c r="K378" s="209" t="str">
        <f>+K298</f>
        <v>Var % 11/10</v>
      </c>
      <c r="L378" s="210">
        <v>2008</v>
      </c>
      <c r="M378" s="211"/>
      <c r="N378" s="211"/>
      <c r="O378" s="210"/>
      <c r="Q378" s="187"/>
      <c r="R378" s="280"/>
      <c r="S378" s="284"/>
      <c r="T378" s="285"/>
      <c r="U378" s="281"/>
      <c r="V378" s="32"/>
      <c r="W378" s="187"/>
    </row>
    <row r="379" spans="1:22" ht="12.75">
      <c r="A379" s="17"/>
      <c r="B379" s="17"/>
      <c r="C379" s="17"/>
      <c r="D379" s="17"/>
      <c r="E379" s="17"/>
      <c r="F379" s="17"/>
      <c r="G379" s="17"/>
      <c r="H379" s="17"/>
      <c r="I379" s="17"/>
      <c r="J379" s="17"/>
      <c r="K379" s="17"/>
      <c r="L379" s="17"/>
      <c r="M379" s="22"/>
      <c r="N379" s="22"/>
      <c r="O379" s="22"/>
      <c r="Q379" s="187"/>
      <c r="R379" s="280"/>
      <c r="S379" s="285"/>
      <c r="T379" s="285"/>
      <c r="U379" s="281"/>
      <c r="V379" s="32"/>
    </row>
    <row r="380" spans="1:23" s="128" customFormat="1" ht="12.75">
      <c r="A380" s="126" t="s">
        <v>442</v>
      </c>
      <c r="B380" s="126"/>
      <c r="C380" s="126"/>
      <c r="D380" s="126"/>
      <c r="E380" s="126"/>
      <c r="F380" s="126"/>
      <c r="G380" s="126"/>
      <c r="H380" s="126">
        <f>+H382+H391</f>
        <v>2962090</v>
      </c>
      <c r="I380" s="126">
        <f>(I382+I391)</f>
        <v>3885924</v>
      </c>
      <c r="J380" s="126">
        <f>(J382+J391)</f>
        <v>5005398</v>
      </c>
      <c r="K380" s="127">
        <f>+J380/I380*100-100</f>
        <v>28.80843783872254</v>
      </c>
      <c r="L380" s="126">
        <f>(L382+L391)</f>
        <v>100</v>
      </c>
      <c r="M380" s="22"/>
      <c r="N380" s="22"/>
      <c r="O380" s="22"/>
      <c r="Q380" s="187"/>
      <c r="R380" s="31"/>
      <c r="S380" s="35"/>
      <c r="T380" s="31"/>
      <c r="U380" s="31"/>
      <c r="V380" s="31"/>
      <c r="W380" s="31"/>
    </row>
    <row r="381" spans="1:23" ht="12.75">
      <c r="A381" s="17"/>
      <c r="B381" s="17"/>
      <c r="C381" s="19"/>
      <c r="D381" s="19"/>
      <c r="E381" s="19"/>
      <c r="F381" s="20"/>
      <c r="G381" s="20"/>
      <c r="H381" s="19"/>
      <c r="I381" s="19"/>
      <c r="J381" s="19"/>
      <c r="K381" s="20"/>
      <c r="L381" s="20"/>
      <c r="M381" s="22"/>
      <c r="N381" s="22"/>
      <c r="O381" s="22"/>
      <c r="Q381" s="187"/>
      <c r="R381" s="32"/>
      <c r="S381" s="191"/>
      <c r="T381" s="32"/>
      <c r="U381" s="32"/>
      <c r="V381" s="32"/>
      <c r="W381" s="32"/>
    </row>
    <row r="382" spans="1:23" ht="12.75">
      <c r="A382" s="26" t="s">
        <v>440</v>
      </c>
      <c r="B382" s="26"/>
      <c r="C382" s="27"/>
      <c r="D382" s="27"/>
      <c r="E382" s="27"/>
      <c r="F382" s="25"/>
      <c r="G382" s="25"/>
      <c r="H382" s="27">
        <f>SUM(H384:H389)</f>
        <v>704749</v>
      </c>
      <c r="I382" s="27">
        <f>SUM(I384:I389)</f>
        <v>797929</v>
      </c>
      <c r="J382" s="27">
        <f>SUM(J384:J389)</f>
        <v>1089962</v>
      </c>
      <c r="K382" s="25">
        <f>+J382/I382*100-100</f>
        <v>36.59887032555528</v>
      </c>
      <c r="L382" s="25">
        <f>+J382/$J$380*100</f>
        <v>21.7757309208978</v>
      </c>
      <c r="M382" s="22"/>
      <c r="N382" s="22"/>
      <c r="O382" s="22"/>
      <c r="P382" s="31"/>
      <c r="Q382" s="187"/>
      <c r="R382" s="32"/>
      <c r="S382" s="191"/>
      <c r="T382" s="32"/>
      <c r="U382" s="32"/>
      <c r="V382" s="32"/>
      <c r="W382" s="32"/>
    </row>
    <row r="383" spans="1:23" ht="12.75">
      <c r="A383" s="26"/>
      <c r="B383" s="26"/>
      <c r="C383" s="19"/>
      <c r="D383" s="19"/>
      <c r="E383" s="19"/>
      <c r="F383" s="20"/>
      <c r="G383" s="20"/>
      <c r="H383" s="19"/>
      <c r="I383" s="19"/>
      <c r="J383" s="19"/>
      <c r="K383" s="20"/>
      <c r="L383" s="25"/>
      <c r="M383" s="22"/>
      <c r="N383" s="22"/>
      <c r="O383" s="22"/>
      <c r="P383" s="32"/>
      <c r="Q383" s="187"/>
      <c r="R383" s="32"/>
      <c r="S383" s="191"/>
      <c r="T383" s="32"/>
      <c r="U383" s="32"/>
      <c r="V383" s="32"/>
      <c r="W383" s="32"/>
    </row>
    <row r="384" spans="1:25" ht="12.75">
      <c r="A384" s="17" t="s">
        <v>96</v>
      </c>
      <c r="B384" s="18">
        <v>10059000</v>
      </c>
      <c r="C384" s="19">
        <v>739969.296</v>
      </c>
      <c r="D384" s="19">
        <v>596478.193</v>
      </c>
      <c r="E384" s="19">
        <v>666016.154</v>
      </c>
      <c r="F384" s="20">
        <f>+E384/D384*100-100</f>
        <v>11.658089401434339</v>
      </c>
      <c r="G384" s="20"/>
      <c r="H384" s="198">
        <v>144346.276</v>
      </c>
      <c r="I384" s="198">
        <v>138587.948</v>
      </c>
      <c r="J384" s="198">
        <v>212640.214</v>
      </c>
      <c r="K384" s="20">
        <f aca="true" t="shared" si="60" ref="K384:K410">+J384/I384*100-100</f>
        <v>53.433409664165026</v>
      </c>
      <c r="L384" s="20">
        <f aca="true" t="shared" si="61" ref="L384:L410">+J384/$J$380*100</f>
        <v>4.248217903950895</v>
      </c>
      <c r="M384" s="21">
        <f>+I384/D384*1000</f>
        <v>232.34369609217214</v>
      </c>
      <c r="N384" s="21">
        <f>+J384/E384*1000</f>
        <v>319.27185658022347</v>
      </c>
      <c r="O384" s="20">
        <f>+N384/M384*100-100</f>
        <v>37.41360835267352</v>
      </c>
      <c r="P384" s="31"/>
      <c r="Q384" s="187"/>
      <c r="R384" s="31"/>
      <c r="S384" s="35"/>
      <c r="T384" s="31"/>
      <c r="U384" s="31"/>
      <c r="V384" s="31"/>
      <c r="W384" s="31"/>
      <c r="X384" s="31"/>
      <c r="Y384" s="31"/>
    </row>
    <row r="385" spans="1:25" ht="12.75">
      <c r="A385" s="17" t="s">
        <v>97</v>
      </c>
      <c r="B385" s="18">
        <v>10019000</v>
      </c>
      <c r="C385" s="19">
        <v>663605.357</v>
      </c>
      <c r="D385" s="19">
        <v>614636.041</v>
      </c>
      <c r="E385" s="19">
        <v>625441.491</v>
      </c>
      <c r="F385" s="20">
        <f>+E385/D385*100-100</f>
        <v>1.7580241442431372</v>
      </c>
      <c r="G385" s="20"/>
      <c r="H385" s="198">
        <v>160742.949</v>
      </c>
      <c r="I385" s="198">
        <v>152151.836</v>
      </c>
      <c r="J385" s="198">
        <v>214829.205</v>
      </c>
      <c r="K385" s="20">
        <f t="shared" si="60"/>
        <v>41.193961668658375</v>
      </c>
      <c r="L385" s="20">
        <f t="shared" si="61"/>
        <v>4.291950510229156</v>
      </c>
      <c r="M385" s="21">
        <f aca="true" t="shared" si="62" ref="M385:M409">+I385/D385*1000</f>
        <v>247.54785897757014</v>
      </c>
      <c r="N385" s="21">
        <f aca="true" t="shared" si="63" ref="N385:N409">+J385/E385*1000</f>
        <v>343.48409578091133</v>
      </c>
      <c r="O385" s="20">
        <f aca="true" t="shared" si="64" ref="O385:O409">+N385/M385*100-100</f>
        <v>38.75462191415431</v>
      </c>
      <c r="P385" s="32"/>
      <c r="Q385" s="187"/>
      <c r="R385" s="32"/>
      <c r="S385" s="32"/>
      <c r="T385" s="32"/>
      <c r="U385" s="217"/>
      <c r="V385" s="224"/>
      <c r="W385" s="32"/>
      <c r="X385" s="32"/>
      <c r="Y385" s="32"/>
    </row>
    <row r="386" spans="1:25" ht="12.75">
      <c r="A386" s="17" t="s">
        <v>98</v>
      </c>
      <c r="B386" s="18">
        <v>10011000</v>
      </c>
      <c r="C386" s="19">
        <v>22398.576</v>
      </c>
      <c r="D386" s="19">
        <v>17894.84</v>
      </c>
      <c r="E386" s="19">
        <v>30085.938</v>
      </c>
      <c r="F386" s="20">
        <f>+E386/D386*100-100</f>
        <v>68.12633138938375</v>
      </c>
      <c r="G386" s="20"/>
      <c r="H386" s="198">
        <v>6537.184</v>
      </c>
      <c r="I386" s="198">
        <v>4958.214</v>
      </c>
      <c r="J386" s="198">
        <v>11167.307</v>
      </c>
      <c r="K386" s="20">
        <f t="shared" si="60"/>
        <v>125.22841894278872</v>
      </c>
      <c r="L386" s="20">
        <f t="shared" si="61"/>
        <v>0.22310527554452214</v>
      </c>
      <c r="M386" s="21">
        <f t="shared" si="62"/>
        <v>277.0750674496112</v>
      </c>
      <c r="N386" s="21">
        <f t="shared" si="63"/>
        <v>371.1802836261911</v>
      </c>
      <c r="O386" s="20">
        <f t="shared" si="64"/>
        <v>33.963797985430006</v>
      </c>
      <c r="P386" s="31"/>
      <c r="Q386" s="187"/>
      <c r="R386" s="32"/>
      <c r="S386" s="32"/>
      <c r="T386" s="32"/>
      <c r="U386" s="270"/>
      <c r="V386" s="224"/>
      <c r="W386" s="32"/>
      <c r="X386" s="32"/>
      <c r="Y386" s="32"/>
    </row>
    <row r="387" spans="1:25" ht="12.75">
      <c r="A387" s="17" t="s">
        <v>99</v>
      </c>
      <c r="B387" s="18">
        <v>10030000</v>
      </c>
      <c r="C387" s="19">
        <v>68997.179</v>
      </c>
      <c r="D387" s="19">
        <v>44250.891</v>
      </c>
      <c r="E387" s="19">
        <v>24312.957</v>
      </c>
      <c r="F387" s="20">
        <f>+E387/D387*100-100</f>
        <v>-45.05657072532168</v>
      </c>
      <c r="G387" s="20"/>
      <c r="H387" s="198">
        <v>15079.861</v>
      </c>
      <c r="I387" s="198">
        <v>10721.128</v>
      </c>
      <c r="J387" s="198">
        <v>8511.662</v>
      </c>
      <c r="K387" s="20">
        <f t="shared" si="60"/>
        <v>-20.608521789871375</v>
      </c>
      <c r="L387" s="20">
        <f t="shared" si="61"/>
        <v>0.1700496543931172</v>
      </c>
      <c r="M387" s="21">
        <f t="shared" si="62"/>
        <v>242.28050006947882</v>
      </c>
      <c r="N387" s="21">
        <f t="shared" si="63"/>
        <v>350.08748627326577</v>
      </c>
      <c r="O387" s="20">
        <f t="shared" si="64"/>
        <v>44.49676559726066</v>
      </c>
      <c r="P387" s="32"/>
      <c r="Q387" s="191"/>
      <c r="R387" s="32"/>
      <c r="S387" s="32"/>
      <c r="T387" s="32"/>
      <c r="U387" s="217"/>
      <c r="V387" s="32"/>
      <c r="W387" s="32"/>
      <c r="X387" s="32"/>
      <c r="Y387" s="32"/>
    </row>
    <row r="388" spans="1:25" ht="12.75">
      <c r="A388" s="18" t="s">
        <v>44</v>
      </c>
      <c r="B388" s="18">
        <v>12010000</v>
      </c>
      <c r="C388" s="19">
        <v>21172.296</v>
      </c>
      <c r="D388" s="19">
        <v>58099.993</v>
      </c>
      <c r="E388" s="19">
        <v>138483.779</v>
      </c>
      <c r="F388" s="20">
        <f>+E388/D388*100-100</f>
        <v>138.3542094402662</v>
      </c>
      <c r="G388" s="20"/>
      <c r="H388" s="198">
        <v>9457.01</v>
      </c>
      <c r="I388" s="198">
        <v>27754.555</v>
      </c>
      <c r="J388" s="198">
        <v>75503.792</v>
      </c>
      <c r="K388" s="20">
        <f t="shared" si="60"/>
        <v>172.0410829861981</v>
      </c>
      <c r="L388" s="20">
        <f t="shared" si="61"/>
        <v>1.508447320273033</v>
      </c>
      <c r="M388" s="21">
        <f t="shared" si="62"/>
        <v>477.7032417198398</v>
      </c>
      <c r="N388" s="21">
        <f t="shared" si="63"/>
        <v>545.2175882635323</v>
      </c>
      <c r="O388" s="20">
        <f t="shared" si="64"/>
        <v>14.13311458817519</v>
      </c>
      <c r="P388" s="32"/>
      <c r="Q388" s="191"/>
      <c r="R388" s="217"/>
      <c r="S388" s="217"/>
      <c r="T388" s="217"/>
      <c r="U388" s="217"/>
      <c r="W388" s="31"/>
      <c r="X388" s="31"/>
      <c r="Y388" s="31"/>
    </row>
    <row r="389" spans="1:25" ht="12.75">
      <c r="A389" s="17" t="s">
        <v>100</v>
      </c>
      <c r="B389" s="24" t="s">
        <v>163</v>
      </c>
      <c r="C389" s="19"/>
      <c r="D389" s="19"/>
      <c r="E389" s="19"/>
      <c r="F389" s="20"/>
      <c r="G389" s="20"/>
      <c r="H389" s="19">
        <v>368585.72000000003</v>
      </c>
      <c r="I389" s="19">
        <v>463755.319</v>
      </c>
      <c r="J389" s="19">
        <v>567309.82</v>
      </c>
      <c r="K389" s="20">
        <f t="shared" si="60"/>
        <v>22.32955542661925</v>
      </c>
      <c r="L389" s="20">
        <f t="shared" si="61"/>
        <v>11.333960256507075</v>
      </c>
      <c r="M389" s="21"/>
      <c r="N389" s="21"/>
      <c r="O389" s="20"/>
      <c r="P389" s="32"/>
      <c r="Q389" s="191"/>
      <c r="R389" s="32"/>
      <c r="S389" s="32"/>
      <c r="T389" s="32"/>
      <c r="U389" s="31"/>
      <c r="V389" s="31"/>
      <c r="W389" s="32"/>
      <c r="X389" s="32"/>
      <c r="Y389" s="32"/>
    </row>
    <row r="390" spans="1:25" ht="12.75">
      <c r="A390" s="17"/>
      <c r="B390" s="17"/>
      <c r="C390" s="19"/>
      <c r="D390" s="19"/>
      <c r="E390" s="19"/>
      <c r="F390" s="20"/>
      <c r="G390" s="20"/>
      <c r="H390" s="19"/>
      <c r="I390" s="19"/>
      <c r="J390" s="19"/>
      <c r="K390" s="20"/>
      <c r="L390" s="25"/>
      <c r="M390" s="21"/>
      <c r="N390" s="21"/>
      <c r="O390" s="20"/>
      <c r="Q390" s="191"/>
      <c r="R390" s="217"/>
      <c r="S390" s="217"/>
      <c r="T390" s="217"/>
      <c r="U390" s="32"/>
      <c r="V390" s="32"/>
      <c r="W390" s="32"/>
      <c r="X390" s="32"/>
      <c r="Y390" s="32"/>
    </row>
    <row r="391" spans="1:25" ht="12.75">
      <c r="A391" s="26" t="s">
        <v>441</v>
      </c>
      <c r="B391" s="26"/>
      <c r="C391" s="19"/>
      <c r="D391" s="19"/>
      <c r="E391" s="19"/>
      <c r="F391" s="20"/>
      <c r="G391" s="20"/>
      <c r="H391" s="27">
        <f>SUM(H393:H410)</f>
        <v>2257341</v>
      </c>
      <c r="I391" s="27">
        <f>SUM(I393:I410)</f>
        <v>3087995</v>
      </c>
      <c r="J391" s="27">
        <f>SUM(J393:J410)-1</f>
        <v>3915436</v>
      </c>
      <c r="K391" s="25">
        <f t="shared" si="60"/>
        <v>26.79541255733899</v>
      </c>
      <c r="L391" s="25">
        <f t="shared" si="61"/>
        <v>78.2242690791022</v>
      </c>
      <c r="M391" s="21"/>
      <c r="N391" s="21"/>
      <c r="O391" s="20"/>
      <c r="P391" s="21"/>
      <c r="Q391" s="21"/>
      <c r="R391" s="31"/>
      <c r="S391" s="31"/>
      <c r="T391" s="31"/>
      <c r="U391" s="32"/>
      <c r="V391" s="32"/>
      <c r="W391" s="32"/>
      <c r="X391" s="32"/>
      <c r="Y391" s="32"/>
    </row>
    <row r="392" spans="1:23" ht="12.75">
      <c r="A392" s="17"/>
      <c r="B392" s="17"/>
      <c r="C392" s="19"/>
      <c r="D392" s="19"/>
      <c r="E392" s="19"/>
      <c r="F392" s="20"/>
      <c r="G392" s="20"/>
      <c r="H392" s="19"/>
      <c r="I392" s="19"/>
      <c r="J392" s="19"/>
      <c r="K392" s="20"/>
      <c r="L392" s="25"/>
      <c r="M392" s="21"/>
      <c r="N392" s="21"/>
      <c r="O392" s="20"/>
      <c r="P392" s="21"/>
      <c r="Q392" s="21"/>
      <c r="R392" s="32"/>
      <c r="S392" s="32"/>
      <c r="T392" s="32"/>
      <c r="U392" s="32"/>
      <c r="V392" s="32"/>
      <c r="W392" s="21"/>
    </row>
    <row r="393" spans="1:25" ht="11.25" customHeight="1">
      <c r="A393" s="17" t="s">
        <v>101</v>
      </c>
      <c r="B393" s="18">
        <v>10062000</v>
      </c>
      <c r="C393" s="215">
        <v>67.319</v>
      </c>
      <c r="D393" s="215">
        <v>135.077</v>
      </c>
      <c r="E393" s="215">
        <v>2.896</v>
      </c>
      <c r="F393" s="20"/>
      <c r="G393" s="20"/>
      <c r="H393" s="216">
        <v>25.099</v>
      </c>
      <c r="I393" s="216">
        <v>89.905</v>
      </c>
      <c r="J393" s="216">
        <v>11.539</v>
      </c>
      <c r="K393" s="20">
        <f t="shared" si="60"/>
        <v>-87.165341193482</v>
      </c>
      <c r="L393" s="20">
        <f t="shared" si="61"/>
        <v>0.0002305311186043547</v>
      </c>
      <c r="M393" s="21"/>
      <c r="N393" s="21"/>
      <c r="O393" s="20"/>
      <c r="Q393" s="21"/>
      <c r="R393" s="32"/>
      <c r="S393" s="32"/>
      <c r="T393" s="32"/>
      <c r="U393" s="31"/>
      <c r="V393" s="31"/>
      <c r="W393" s="21"/>
      <c r="X393" s="21"/>
      <c r="Y393" s="21"/>
    </row>
    <row r="394" spans="1:22" ht="12.75">
      <c r="A394" s="17" t="s">
        <v>102</v>
      </c>
      <c r="B394" s="18">
        <v>10063000</v>
      </c>
      <c r="C394" s="215">
        <v>97500.548</v>
      </c>
      <c r="D394" s="215">
        <v>98410.81</v>
      </c>
      <c r="E394" s="215">
        <v>83792.518</v>
      </c>
      <c r="F394" s="20">
        <f aca="true" t="shared" si="65" ref="F394:F409">+E394/D394*100-100</f>
        <v>-14.854355939149372</v>
      </c>
      <c r="G394" s="20"/>
      <c r="H394" s="216">
        <v>51325.753</v>
      </c>
      <c r="I394" s="216">
        <v>54429.123</v>
      </c>
      <c r="J394" s="216">
        <v>46724.356</v>
      </c>
      <c r="K394" s="20">
        <f t="shared" si="60"/>
        <v>-14.15559644420506</v>
      </c>
      <c r="L394" s="20">
        <f t="shared" si="61"/>
        <v>0.9334793357091684</v>
      </c>
      <c r="M394" s="21">
        <f t="shared" si="62"/>
        <v>553.080733712079</v>
      </c>
      <c r="N394" s="21">
        <f t="shared" si="63"/>
        <v>557.6196671879463</v>
      </c>
      <c r="O394" s="20">
        <f t="shared" si="64"/>
        <v>0.8206638198014389</v>
      </c>
      <c r="R394" s="32"/>
      <c r="S394" s="32"/>
      <c r="T394" s="32"/>
      <c r="U394" s="32"/>
      <c r="V394" s="32"/>
    </row>
    <row r="395" spans="1:22" ht="12.75">
      <c r="A395" s="17" t="s">
        <v>103</v>
      </c>
      <c r="B395" s="18">
        <v>10064000</v>
      </c>
      <c r="C395" s="215">
        <v>21461.32</v>
      </c>
      <c r="D395" s="215">
        <v>25106.206</v>
      </c>
      <c r="E395" s="215">
        <v>23728.31</v>
      </c>
      <c r="F395" s="20">
        <f t="shared" si="65"/>
        <v>-5.488268518150434</v>
      </c>
      <c r="G395" s="20"/>
      <c r="H395" s="216">
        <v>7472.525</v>
      </c>
      <c r="I395" s="216">
        <v>9087.88</v>
      </c>
      <c r="J395" s="216">
        <v>10472.389</v>
      </c>
      <c r="K395" s="20">
        <f t="shared" si="60"/>
        <v>15.234675193774578</v>
      </c>
      <c r="L395" s="20">
        <f t="shared" si="61"/>
        <v>0.2092219040324066</v>
      </c>
      <c r="M395" s="21">
        <f t="shared" si="62"/>
        <v>361.97743299007425</v>
      </c>
      <c r="N395" s="21">
        <f t="shared" si="63"/>
        <v>441.3457595589403</v>
      </c>
      <c r="O395" s="20">
        <f t="shared" si="64"/>
        <v>21.92631897332737</v>
      </c>
      <c r="Q395" s="21"/>
      <c r="R395" s="31"/>
      <c r="S395" s="31"/>
      <c r="T395" s="31"/>
      <c r="U395" s="32"/>
      <c r="V395" s="32"/>
    </row>
    <row r="396" spans="1:22" ht="12.75">
      <c r="A396" s="17" t="s">
        <v>104</v>
      </c>
      <c r="B396" s="18">
        <v>11010000</v>
      </c>
      <c r="C396" s="215">
        <v>2865.63</v>
      </c>
      <c r="D396" s="215">
        <v>2986.068</v>
      </c>
      <c r="E396" s="215">
        <v>182.444</v>
      </c>
      <c r="F396" s="20">
        <f t="shared" si="65"/>
        <v>-93.8901592328105</v>
      </c>
      <c r="G396" s="20"/>
      <c r="H396" s="216">
        <v>959.741</v>
      </c>
      <c r="I396" s="216">
        <v>903.451</v>
      </c>
      <c r="J396" s="216">
        <v>137.745</v>
      </c>
      <c r="K396" s="20">
        <f t="shared" si="60"/>
        <v>-84.75346200291992</v>
      </c>
      <c r="L396" s="20">
        <f t="shared" si="61"/>
        <v>0.0027519290174327794</v>
      </c>
      <c r="M396" s="21">
        <f t="shared" si="62"/>
        <v>302.5554006137837</v>
      </c>
      <c r="N396" s="21">
        <f t="shared" si="63"/>
        <v>754.998794150534</v>
      </c>
      <c r="O396" s="20">
        <f t="shared" si="64"/>
        <v>149.54067672198016</v>
      </c>
      <c r="P396" s="21"/>
      <c r="R396" s="32"/>
      <c r="S396" s="32"/>
      <c r="T396" s="32"/>
      <c r="U396" s="32"/>
      <c r="V396" s="32"/>
    </row>
    <row r="397" spans="1:20" ht="12.75">
      <c r="A397" s="17" t="s">
        <v>105</v>
      </c>
      <c r="B397" s="18">
        <v>15121110</v>
      </c>
      <c r="C397" s="215">
        <v>2420.644</v>
      </c>
      <c r="D397" s="215">
        <v>4164.135</v>
      </c>
      <c r="E397" s="215">
        <v>3904.75</v>
      </c>
      <c r="F397" s="20">
        <f t="shared" si="65"/>
        <v>-6.229024755441415</v>
      </c>
      <c r="G397" s="20"/>
      <c r="H397" s="216">
        <v>2951.75</v>
      </c>
      <c r="I397" s="216">
        <v>4986.752</v>
      </c>
      <c r="J397" s="216">
        <v>6009.982</v>
      </c>
      <c r="K397" s="20">
        <f t="shared" si="60"/>
        <v>20.5189670551092</v>
      </c>
      <c r="L397" s="20">
        <f t="shared" si="61"/>
        <v>0.1200700124145972</v>
      </c>
      <c r="M397" s="21">
        <f t="shared" si="62"/>
        <v>1197.548110231777</v>
      </c>
      <c r="N397" s="21">
        <f t="shared" si="63"/>
        <v>1539.146424226903</v>
      </c>
      <c r="O397" s="20">
        <f t="shared" si="64"/>
        <v>28.52480923952291</v>
      </c>
      <c r="R397" s="32"/>
      <c r="S397" s="32"/>
      <c r="T397" s="32"/>
    </row>
    <row r="398" spans="1:22" ht="12.75">
      <c r="A398" s="17" t="s">
        <v>106</v>
      </c>
      <c r="B398" s="18">
        <v>15121910</v>
      </c>
      <c r="C398" s="215">
        <v>9516.363</v>
      </c>
      <c r="D398" s="215">
        <v>7836.745</v>
      </c>
      <c r="E398" s="215">
        <v>13218.178</v>
      </c>
      <c r="F398" s="20">
        <f t="shared" si="65"/>
        <v>68.66923703655027</v>
      </c>
      <c r="G398" s="20"/>
      <c r="H398" s="216">
        <v>11580.559</v>
      </c>
      <c r="I398" s="216">
        <v>11779.57</v>
      </c>
      <c r="J398" s="216">
        <v>23260.337</v>
      </c>
      <c r="K398" s="20">
        <f t="shared" si="60"/>
        <v>97.46337939330553</v>
      </c>
      <c r="L398" s="20">
        <f t="shared" si="61"/>
        <v>0.464705044434029</v>
      </c>
      <c r="M398" s="21">
        <f t="shared" si="62"/>
        <v>1503.1202367819803</v>
      </c>
      <c r="N398" s="21">
        <f t="shared" si="63"/>
        <v>1759.7233900163849</v>
      </c>
      <c r="O398" s="20">
        <f t="shared" si="64"/>
        <v>17.071365746745883</v>
      </c>
      <c r="R398" s="32"/>
      <c r="S398" s="32"/>
      <c r="T398" s="32"/>
      <c r="U398" s="21"/>
      <c r="V398" s="21"/>
    </row>
    <row r="399" spans="1:15" ht="11.25">
      <c r="A399" s="17" t="s">
        <v>107</v>
      </c>
      <c r="B399" s="18">
        <v>15071000</v>
      </c>
      <c r="C399" s="215">
        <v>0</v>
      </c>
      <c r="D399" s="215">
        <v>0.001</v>
      </c>
      <c r="E399" s="215">
        <v>0.386</v>
      </c>
      <c r="F399" s="20"/>
      <c r="G399" s="20"/>
      <c r="H399" s="216">
        <v>0</v>
      </c>
      <c r="I399" s="216">
        <v>0.07</v>
      </c>
      <c r="J399" s="216">
        <v>2.275</v>
      </c>
      <c r="K399" s="20"/>
      <c r="L399" s="20">
        <f t="shared" si="61"/>
        <v>4.545093117470379E-05</v>
      </c>
      <c r="M399" s="21"/>
      <c r="N399" s="21"/>
      <c r="O399" s="20"/>
    </row>
    <row r="400" spans="1:20" ht="11.25">
      <c r="A400" s="17" t="s">
        <v>108</v>
      </c>
      <c r="B400" s="18">
        <v>15079000</v>
      </c>
      <c r="C400" s="215">
        <v>3830.066</v>
      </c>
      <c r="D400" s="215">
        <v>3253.78</v>
      </c>
      <c r="E400" s="215">
        <v>2727.659</v>
      </c>
      <c r="F400" s="20">
        <f t="shared" si="65"/>
        <v>-16.16953205195189</v>
      </c>
      <c r="G400" s="20"/>
      <c r="H400" s="216">
        <v>4306.931</v>
      </c>
      <c r="I400" s="216">
        <v>3515.471</v>
      </c>
      <c r="J400" s="216">
        <v>4127.908</v>
      </c>
      <c r="K400" s="20">
        <f t="shared" si="60"/>
        <v>17.421193347918404</v>
      </c>
      <c r="L400" s="20">
        <f t="shared" si="61"/>
        <v>0.08246912633121282</v>
      </c>
      <c r="M400" s="21">
        <f t="shared" si="62"/>
        <v>1080.4267651777318</v>
      </c>
      <c r="N400" s="21">
        <f t="shared" si="63"/>
        <v>1513.3519255889391</v>
      </c>
      <c r="O400" s="20">
        <f t="shared" si="64"/>
        <v>40.0698292900945</v>
      </c>
      <c r="R400" s="21"/>
      <c r="S400" s="21"/>
      <c r="T400" s="21"/>
    </row>
    <row r="401" spans="1:15" ht="11.25">
      <c r="A401" s="17" t="s">
        <v>109</v>
      </c>
      <c r="B401" s="18">
        <v>15179000</v>
      </c>
      <c r="C401" s="215">
        <v>207950.302</v>
      </c>
      <c r="D401" s="215">
        <v>237837.609</v>
      </c>
      <c r="E401" s="215">
        <v>249827.561</v>
      </c>
      <c r="F401" s="20">
        <f t="shared" si="65"/>
        <v>5.041234668651583</v>
      </c>
      <c r="G401" s="20"/>
      <c r="H401" s="216">
        <v>218468.654</v>
      </c>
      <c r="I401" s="216">
        <v>269643.454</v>
      </c>
      <c r="J401" s="216">
        <v>362159.398</v>
      </c>
      <c r="K401" s="20">
        <f t="shared" si="60"/>
        <v>34.31047282163948</v>
      </c>
      <c r="L401" s="20">
        <f t="shared" si="61"/>
        <v>7.235376647371497</v>
      </c>
      <c r="M401" s="21">
        <f t="shared" si="62"/>
        <v>1133.7292496915409</v>
      </c>
      <c r="N401" s="21">
        <f t="shared" si="63"/>
        <v>1449.6374881552802</v>
      </c>
      <c r="O401" s="20">
        <f t="shared" si="64"/>
        <v>27.86452219960718</v>
      </c>
    </row>
    <row r="402" spans="1:15" ht="11.25">
      <c r="A402" s="17" t="s">
        <v>14</v>
      </c>
      <c r="B402" s="18">
        <v>17019900</v>
      </c>
      <c r="C402" s="215">
        <v>561959.045</v>
      </c>
      <c r="D402" s="215">
        <v>415147.877</v>
      </c>
      <c r="E402" s="215">
        <v>463654.82</v>
      </c>
      <c r="F402" s="20">
        <f t="shared" si="65"/>
        <v>11.684256547456712</v>
      </c>
      <c r="G402" s="20"/>
      <c r="H402" s="216">
        <v>261097.274</v>
      </c>
      <c r="I402" s="216">
        <v>257430.798</v>
      </c>
      <c r="J402" s="216">
        <v>364464.85</v>
      </c>
      <c r="K402" s="20">
        <f t="shared" si="60"/>
        <v>41.577795986943244</v>
      </c>
      <c r="L402" s="20">
        <f t="shared" si="61"/>
        <v>7.281435961735709</v>
      </c>
      <c r="M402" s="21">
        <f t="shared" si="62"/>
        <v>620.0942176563269</v>
      </c>
      <c r="N402" s="21">
        <f t="shared" si="63"/>
        <v>786.0693651367626</v>
      </c>
      <c r="O402" s="20">
        <f t="shared" si="64"/>
        <v>26.766117592217824</v>
      </c>
    </row>
    <row r="403" spans="1:18" ht="11.25">
      <c r="A403" s="17" t="s">
        <v>80</v>
      </c>
      <c r="B403" s="24" t="s">
        <v>163</v>
      </c>
      <c r="C403" s="215">
        <v>4651.193</v>
      </c>
      <c r="D403" s="215">
        <v>3513.112</v>
      </c>
      <c r="E403" s="215">
        <v>6784.051</v>
      </c>
      <c r="F403" s="20">
        <f t="shared" si="65"/>
        <v>93.10659608916541</v>
      </c>
      <c r="G403" s="20"/>
      <c r="H403" s="216">
        <v>10229.896</v>
      </c>
      <c r="I403" s="216">
        <v>10948.039</v>
      </c>
      <c r="J403" s="216">
        <v>23699.459</v>
      </c>
      <c r="K403" s="20">
        <f t="shared" si="60"/>
        <v>116.47218282653174</v>
      </c>
      <c r="L403" s="20">
        <f t="shared" si="61"/>
        <v>0.47347801313701726</v>
      </c>
      <c r="M403" s="21">
        <f t="shared" si="62"/>
        <v>3116.336456110708</v>
      </c>
      <c r="N403" s="21">
        <f t="shared" si="63"/>
        <v>3493.4081421262895</v>
      </c>
      <c r="O403" s="20">
        <f t="shared" si="64"/>
        <v>12.099838747391871</v>
      </c>
      <c r="R403" s="23"/>
    </row>
    <row r="404" spans="1:18" ht="11.25">
      <c r="A404" s="17" t="s">
        <v>81</v>
      </c>
      <c r="B404" s="24" t="s">
        <v>163</v>
      </c>
      <c r="C404" s="215">
        <v>1662.193</v>
      </c>
      <c r="D404" s="215">
        <v>1257.343</v>
      </c>
      <c r="E404" s="215">
        <v>3106.476</v>
      </c>
      <c r="F404" s="20">
        <f t="shared" si="65"/>
        <v>147.06671131107422</v>
      </c>
      <c r="G404" s="25"/>
      <c r="H404" s="216">
        <v>3693.684</v>
      </c>
      <c r="I404" s="216">
        <v>3636.074</v>
      </c>
      <c r="J404" s="216">
        <v>12395.832</v>
      </c>
      <c r="K404" s="20">
        <f t="shared" si="60"/>
        <v>240.91253368330786</v>
      </c>
      <c r="L404" s="20">
        <f t="shared" si="61"/>
        <v>0.2476492778396443</v>
      </c>
      <c r="M404" s="21">
        <f t="shared" si="62"/>
        <v>2891.871191870476</v>
      </c>
      <c r="N404" s="21">
        <f t="shared" si="63"/>
        <v>3990.3195775534723</v>
      </c>
      <c r="O404" s="20">
        <f t="shared" si="64"/>
        <v>37.984001112183506</v>
      </c>
      <c r="R404" s="23"/>
    </row>
    <row r="405" spans="1:18" ht="11.25">
      <c r="A405" s="17" t="s">
        <v>83</v>
      </c>
      <c r="B405" s="24" t="s">
        <v>163</v>
      </c>
      <c r="C405" s="215">
        <v>9242.531</v>
      </c>
      <c r="D405" s="215">
        <v>7744.452</v>
      </c>
      <c r="E405" s="215">
        <v>10928.6</v>
      </c>
      <c r="F405" s="20">
        <f t="shared" si="65"/>
        <v>41.11521383307689</v>
      </c>
      <c r="G405" s="20"/>
      <c r="H405" s="216">
        <v>31052.014</v>
      </c>
      <c r="I405" s="216">
        <v>34492.492</v>
      </c>
      <c r="J405" s="216">
        <v>52231.431</v>
      </c>
      <c r="K405" s="20">
        <f t="shared" si="60"/>
        <v>51.42840650655219</v>
      </c>
      <c r="L405" s="20">
        <f t="shared" si="61"/>
        <v>1.0435020551812262</v>
      </c>
      <c r="M405" s="21">
        <f t="shared" si="62"/>
        <v>4453.832498413057</v>
      </c>
      <c r="N405" s="21">
        <f t="shared" si="63"/>
        <v>4779.334132459784</v>
      </c>
      <c r="O405" s="20">
        <f t="shared" si="64"/>
        <v>7.308349251183273</v>
      </c>
      <c r="R405" s="23"/>
    </row>
    <row r="406" spans="1:18" ht="11.25">
      <c r="A406" s="17" t="s">
        <v>110</v>
      </c>
      <c r="B406" s="24" t="s">
        <v>163</v>
      </c>
      <c r="C406" s="215">
        <v>114765.255</v>
      </c>
      <c r="D406" s="215">
        <v>126680.056</v>
      </c>
      <c r="E406" s="215">
        <v>119710.324</v>
      </c>
      <c r="F406" s="20">
        <f t="shared" si="65"/>
        <v>-5.50183842672125</v>
      </c>
      <c r="G406" s="20"/>
      <c r="H406" s="216">
        <v>437184.973</v>
      </c>
      <c r="I406" s="216">
        <v>675636.381</v>
      </c>
      <c r="J406" s="216">
        <v>754031.763</v>
      </c>
      <c r="K406" s="20">
        <f t="shared" si="60"/>
        <v>11.603191332587514</v>
      </c>
      <c r="L406" s="20">
        <f t="shared" si="61"/>
        <v>15.064371764243322</v>
      </c>
      <c r="M406" s="21">
        <f t="shared" si="62"/>
        <v>5333.407659687174</v>
      </c>
      <c r="N406" s="21">
        <f t="shared" si="63"/>
        <v>6298.803125785543</v>
      </c>
      <c r="O406" s="20">
        <f t="shared" si="64"/>
        <v>18.100912731561067</v>
      </c>
      <c r="P406" s="21"/>
      <c r="R406" s="23"/>
    </row>
    <row r="407" spans="1:18" ht="11.25">
      <c r="A407" s="17" t="s">
        <v>111</v>
      </c>
      <c r="B407" s="24" t="s">
        <v>163</v>
      </c>
      <c r="C407" s="215">
        <v>3087.06</v>
      </c>
      <c r="D407" s="215">
        <v>6491.045</v>
      </c>
      <c r="E407" s="215">
        <v>5884.827</v>
      </c>
      <c r="F407" s="20">
        <f t="shared" si="65"/>
        <v>-9.339297447483418</v>
      </c>
      <c r="G407" s="20"/>
      <c r="H407" s="216">
        <v>8811.458</v>
      </c>
      <c r="I407" s="216">
        <v>22588.865</v>
      </c>
      <c r="J407" s="216">
        <v>25618.17</v>
      </c>
      <c r="K407" s="20">
        <f t="shared" si="60"/>
        <v>13.410611821355317</v>
      </c>
      <c r="L407" s="20">
        <f t="shared" si="61"/>
        <v>0.5118108490074116</v>
      </c>
      <c r="M407" s="21">
        <f t="shared" si="62"/>
        <v>3480.0043752585293</v>
      </c>
      <c r="N407" s="21">
        <f t="shared" si="63"/>
        <v>4353.257963233244</v>
      </c>
      <c r="O407" s="20">
        <f t="shared" si="64"/>
        <v>25.093462358358096</v>
      </c>
      <c r="P407" s="21"/>
      <c r="Q407" s="21"/>
      <c r="R407" s="23"/>
    </row>
    <row r="408" spans="1:18" ht="11.25">
      <c r="A408" s="17" t="s">
        <v>112</v>
      </c>
      <c r="B408" s="24" t="s">
        <v>163</v>
      </c>
      <c r="C408" s="215">
        <v>5282.273</v>
      </c>
      <c r="D408" s="215">
        <v>12166.393</v>
      </c>
      <c r="E408" s="215">
        <v>14178.858</v>
      </c>
      <c r="F408" s="20">
        <f t="shared" si="65"/>
        <v>16.541180282438674</v>
      </c>
      <c r="G408" s="20"/>
      <c r="H408" s="216">
        <v>12032.355</v>
      </c>
      <c r="I408" s="216">
        <v>34176.692</v>
      </c>
      <c r="J408" s="216">
        <v>44109.406</v>
      </c>
      <c r="K408" s="20">
        <f t="shared" si="60"/>
        <v>29.062830305519327</v>
      </c>
      <c r="L408" s="20">
        <f t="shared" si="61"/>
        <v>0.8812367368189303</v>
      </c>
      <c r="M408" s="21">
        <f t="shared" si="62"/>
        <v>2809.1063637349216</v>
      </c>
      <c r="N408" s="21">
        <f t="shared" si="63"/>
        <v>3110.9279745942868</v>
      </c>
      <c r="O408" s="20">
        <f t="shared" si="64"/>
        <v>10.744399527046397</v>
      </c>
      <c r="P408" s="21"/>
      <c r="Q408" s="21"/>
      <c r="R408" s="23"/>
    </row>
    <row r="409" spans="1:18" ht="11.25">
      <c r="A409" s="17" t="s">
        <v>113</v>
      </c>
      <c r="B409" s="24" t="s">
        <v>163</v>
      </c>
      <c r="C409" s="215">
        <v>35736.985</v>
      </c>
      <c r="D409" s="215">
        <v>64251.846</v>
      </c>
      <c r="E409" s="215">
        <v>72761.843</v>
      </c>
      <c r="F409" s="20">
        <f t="shared" si="65"/>
        <v>13.244750975715164</v>
      </c>
      <c r="G409" s="20"/>
      <c r="H409" s="216">
        <v>48942.473</v>
      </c>
      <c r="I409" s="216">
        <v>105622.876</v>
      </c>
      <c r="J409" s="216">
        <v>131415.206</v>
      </c>
      <c r="K409" s="20">
        <f t="shared" si="60"/>
        <v>24.419265008462745</v>
      </c>
      <c r="L409" s="20">
        <f t="shared" si="61"/>
        <v>2.6254696629518772</v>
      </c>
      <c r="M409" s="21">
        <f t="shared" si="62"/>
        <v>1643.8885818159997</v>
      </c>
      <c r="N409" s="21">
        <f t="shared" si="63"/>
        <v>1806.100568398192</v>
      </c>
      <c r="O409" s="20">
        <f t="shared" si="64"/>
        <v>9.867577911089171</v>
      </c>
      <c r="R409" s="23"/>
    </row>
    <row r="410" spans="1:21" ht="11.25">
      <c r="A410" s="17" t="s">
        <v>100</v>
      </c>
      <c r="B410" s="24" t="s">
        <v>163</v>
      </c>
      <c r="C410" s="19"/>
      <c r="D410" s="19"/>
      <c r="E410" s="19"/>
      <c r="F410" s="20"/>
      <c r="G410" s="20"/>
      <c r="H410" s="19">
        <v>1147205.861</v>
      </c>
      <c r="I410" s="19">
        <v>1589027.107</v>
      </c>
      <c r="J410" s="19">
        <v>2054564.9540000001</v>
      </c>
      <c r="K410" s="20">
        <f t="shared" si="60"/>
        <v>29.29703621475099</v>
      </c>
      <c r="L410" s="20">
        <f t="shared" si="61"/>
        <v>41.04698475525822</v>
      </c>
      <c r="M410" s="21"/>
      <c r="N410" s="21"/>
      <c r="O410" s="20"/>
      <c r="R410" s="23"/>
      <c r="S410" s="21"/>
      <c r="T410" s="21"/>
      <c r="U410" s="21"/>
    </row>
    <row r="411" spans="1:18" ht="11.25">
      <c r="A411" s="124"/>
      <c r="B411" s="124"/>
      <c r="C411" s="132"/>
      <c r="D411" s="132"/>
      <c r="E411" s="132"/>
      <c r="F411" s="132"/>
      <c r="G411" s="132"/>
      <c r="H411" s="154"/>
      <c r="I411" s="154"/>
      <c r="J411" s="154"/>
      <c r="K411" s="124"/>
      <c r="L411" s="124"/>
      <c r="R411" s="23"/>
    </row>
    <row r="412" spans="1:18" ht="11.25">
      <c r="A412" s="17" t="s">
        <v>505</v>
      </c>
      <c r="B412" s="17"/>
      <c r="C412" s="17"/>
      <c r="D412" s="17"/>
      <c r="E412" s="17"/>
      <c r="F412" s="17"/>
      <c r="G412" s="17"/>
      <c r="H412" s="17"/>
      <c r="I412" s="17"/>
      <c r="J412" s="17"/>
      <c r="K412" s="17"/>
      <c r="L412" s="17"/>
      <c r="R412" s="23"/>
    </row>
    <row r="413" ht="11.25">
      <c r="R413" s="23"/>
    </row>
    <row r="414" spans="1:18" ht="19.5" customHeight="1">
      <c r="A414" s="320" t="s">
        <v>489</v>
      </c>
      <c r="B414" s="320"/>
      <c r="C414" s="320"/>
      <c r="D414" s="320"/>
      <c r="E414" s="320"/>
      <c r="F414" s="320"/>
      <c r="G414" s="320"/>
      <c r="H414" s="320"/>
      <c r="I414" s="320"/>
      <c r="J414" s="320"/>
      <c r="K414" s="320"/>
      <c r="L414" s="121"/>
      <c r="R414" s="23"/>
    </row>
    <row r="415" spans="1:20" ht="19.5" customHeight="1">
      <c r="A415" s="321" t="s">
        <v>335</v>
      </c>
      <c r="B415" s="321"/>
      <c r="C415" s="321"/>
      <c r="D415" s="321"/>
      <c r="E415" s="321"/>
      <c r="F415" s="321"/>
      <c r="G415" s="321"/>
      <c r="H415" s="321"/>
      <c r="I415" s="321"/>
      <c r="J415" s="321"/>
      <c r="K415" s="321"/>
      <c r="L415" s="122"/>
      <c r="R415" s="23"/>
      <c r="S415" s="21"/>
      <c r="T415" s="21"/>
    </row>
    <row r="416" spans="1:21" s="29" customFormat="1" ht="12.75">
      <c r="A416" s="26"/>
      <c r="B416" s="26"/>
      <c r="C416" s="322" t="s">
        <v>132</v>
      </c>
      <c r="D416" s="322"/>
      <c r="E416" s="322"/>
      <c r="F416" s="322"/>
      <c r="G416" s="204"/>
      <c r="H416" s="322" t="s">
        <v>277</v>
      </c>
      <c r="I416" s="322"/>
      <c r="J416" s="322"/>
      <c r="K416" s="322"/>
      <c r="L416" s="204"/>
      <c r="M416" s="324"/>
      <c r="N416" s="324"/>
      <c r="O416" s="324"/>
      <c r="P416" s="142"/>
      <c r="Q416" s="142"/>
      <c r="R416" s="31"/>
      <c r="S416" s="31"/>
      <c r="T416" s="31"/>
      <c r="U416" s="142"/>
    </row>
    <row r="417" spans="1:18" s="29" customFormat="1" ht="12.75">
      <c r="A417" s="26" t="s">
        <v>445</v>
      </c>
      <c r="B417" s="206" t="s">
        <v>120</v>
      </c>
      <c r="C417" s="205">
        <f>+C377</f>
        <v>2009</v>
      </c>
      <c r="D417" s="323" t="str">
        <f>+D377</f>
        <v>enero - diciembre</v>
      </c>
      <c r="E417" s="323"/>
      <c r="F417" s="323"/>
      <c r="G417" s="204"/>
      <c r="H417" s="205">
        <f>+H377</f>
        <v>2009</v>
      </c>
      <c r="I417" s="323" t="str">
        <f>+D417</f>
        <v>enero - diciembre</v>
      </c>
      <c r="J417" s="323"/>
      <c r="K417" s="323"/>
      <c r="L417" s="206" t="s">
        <v>310</v>
      </c>
      <c r="M417" s="325"/>
      <c r="N417" s="325"/>
      <c r="O417" s="325"/>
      <c r="P417" s="142"/>
      <c r="Q417" s="142"/>
      <c r="R417" s="31"/>
    </row>
    <row r="418" spans="1:18" s="29" customFormat="1" ht="12.75">
      <c r="A418" s="207"/>
      <c r="B418" s="210" t="s">
        <v>45</v>
      </c>
      <c r="C418" s="207"/>
      <c r="D418" s="208">
        <f>+D378</f>
        <v>2010</v>
      </c>
      <c r="E418" s="208">
        <f>+E378</f>
        <v>2011</v>
      </c>
      <c r="F418" s="209" t="str">
        <f>+F378</f>
        <v>Var % 11/10</v>
      </c>
      <c r="G418" s="210"/>
      <c r="H418" s="207"/>
      <c r="I418" s="208">
        <f>+I378</f>
        <v>2010</v>
      </c>
      <c r="J418" s="208">
        <f>+J378</f>
        <v>2011</v>
      </c>
      <c r="K418" s="209" t="str">
        <f>+K378</f>
        <v>Var % 11/10</v>
      </c>
      <c r="L418" s="210">
        <v>2008</v>
      </c>
      <c r="M418" s="211"/>
      <c r="N418" s="211"/>
      <c r="O418" s="210"/>
      <c r="R418" s="31"/>
    </row>
    <row r="419" spans="1:18" s="128" customFormat="1" ht="12.75">
      <c r="A419" s="126" t="s">
        <v>443</v>
      </c>
      <c r="B419" s="126"/>
      <c r="C419" s="126"/>
      <c r="D419" s="126"/>
      <c r="E419" s="126"/>
      <c r="F419" s="126"/>
      <c r="G419" s="126"/>
      <c r="H419" s="126">
        <f>+H429+H421+H435+H440</f>
        <v>561793.3470000001</v>
      </c>
      <c r="I419" s="126">
        <f>+I429+I421+I435+I440</f>
        <v>722699.1399999999</v>
      </c>
      <c r="J419" s="126">
        <f>+J429+J421+J435+J440</f>
        <v>963471.4550000001</v>
      </c>
      <c r="K419" s="127">
        <f>+J419/I419*100-100</f>
        <v>33.315705204796586</v>
      </c>
      <c r="L419" s="126"/>
      <c r="R419" s="32"/>
    </row>
    <row r="420" spans="1:18" ht="12.75">
      <c r="A420" s="123"/>
      <c r="B420" s="128"/>
      <c r="C420" s="128"/>
      <c r="D420" s="128"/>
      <c r="F420" s="128"/>
      <c r="G420" s="128"/>
      <c r="H420" s="128"/>
      <c r="J420" s="155"/>
      <c r="K420" s="128"/>
      <c r="M420" s="22"/>
      <c r="N420" s="22"/>
      <c r="O420" s="22"/>
      <c r="R420" s="31"/>
    </row>
    <row r="421" spans="1:18" ht="12.75">
      <c r="A421" s="142" t="s">
        <v>317</v>
      </c>
      <c r="B421" s="156"/>
      <c r="C421" s="30">
        <f>SUM(C422:C427)</f>
        <v>786542.7339999999</v>
      </c>
      <c r="D421" s="30">
        <f>SUM(D422:D427)</f>
        <v>1020051.841</v>
      </c>
      <c r="E421" s="30">
        <f>SUM(E422:E427)</f>
        <v>1061965.816</v>
      </c>
      <c r="F421" s="25">
        <f aca="true" t="shared" si="66" ref="F421:F438">+E421/D421*100-100</f>
        <v>4.109004397159865</v>
      </c>
      <c r="G421" s="30"/>
      <c r="H421" s="30">
        <f>SUM(H422:H427)</f>
        <v>276404.61100000003</v>
      </c>
      <c r="I421" s="30">
        <f>SUM(I422:I427)</f>
        <v>400383.845</v>
      </c>
      <c r="J421" s="30">
        <f>SUM(J422:J427)</f>
        <v>575814.9010000001</v>
      </c>
      <c r="K421" s="25">
        <f aca="true" t="shared" si="67" ref="K421:K438">+J421/I421*100-100</f>
        <v>43.815717889416874</v>
      </c>
      <c r="L421" s="28">
        <f aca="true" t="shared" si="68" ref="L421:L427">+J421/$J$421*100</f>
        <v>100</v>
      </c>
      <c r="M421" s="21">
        <f aca="true" t="shared" si="69" ref="M421:M448">+I421/D421*1000</f>
        <v>392.513232079937</v>
      </c>
      <c r="N421" s="21">
        <f aca="true" t="shared" si="70" ref="N421:N448">+J421/E421*1000</f>
        <v>542.2160415378191</v>
      </c>
      <c r="O421" s="20">
        <f aca="true" t="shared" si="71" ref="O421:O448">+N421/M421*100-100</f>
        <v>38.13955740156922</v>
      </c>
      <c r="R421" s="32"/>
    </row>
    <row r="422" spans="1:18" ht="12.75">
      <c r="A422" s="123" t="s">
        <v>318</v>
      </c>
      <c r="B422" s="156" t="s">
        <v>163</v>
      </c>
      <c r="C422" s="157">
        <v>411932.266</v>
      </c>
      <c r="D422" s="157">
        <v>517973.036</v>
      </c>
      <c r="E422" s="157">
        <v>510413.708</v>
      </c>
      <c r="F422" s="20">
        <f t="shared" si="66"/>
        <v>-1.4594056977128105</v>
      </c>
      <c r="G422" s="157"/>
      <c r="H422" s="157">
        <v>126030.243</v>
      </c>
      <c r="I422" s="157">
        <v>172694.842</v>
      </c>
      <c r="J422" s="157">
        <v>254464.441</v>
      </c>
      <c r="K422" s="20">
        <f t="shared" si="67"/>
        <v>47.349184291213504</v>
      </c>
      <c r="L422" s="23">
        <f t="shared" si="68"/>
        <v>44.19205556474475</v>
      </c>
      <c r="M422" s="21">
        <f t="shared" si="69"/>
        <v>333.4050809548318</v>
      </c>
      <c r="N422" s="21">
        <f t="shared" si="70"/>
        <v>498.5454681401307</v>
      </c>
      <c r="O422" s="20">
        <f t="shared" si="71"/>
        <v>49.531454863362256</v>
      </c>
      <c r="R422" s="32"/>
    </row>
    <row r="423" spans="1:18" ht="12.75">
      <c r="A423" s="123" t="s">
        <v>319</v>
      </c>
      <c r="B423" s="156" t="s">
        <v>163</v>
      </c>
      <c r="C423" s="157">
        <v>108157.474</v>
      </c>
      <c r="D423" s="157">
        <v>120153.337</v>
      </c>
      <c r="E423" s="157">
        <v>109789.587</v>
      </c>
      <c r="F423" s="20">
        <f t="shared" si="66"/>
        <v>-8.62543667846694</v>
      </c>
      <c r="G423" s="157"/>
      <c r="H423" s="157">
        <v>33796.602</v>
      </c>
      <c r="I423" s="157">
        <v>45125.039</v>
      </c>
      <c r="J423" s="157">
        <v>60563.727</v>
      </c>
      <c r="K423" s="20">
        <f t="shared" si="67"/>
        <v>34.213129433528024</v>
      </c>
      <c r="L423" s="23">
        <f t="shared" si="68"/>
        <v>10.517915895337344</v>
      </c>
      <c r="M423" s="21">
        <f t="shared" si="69"/>
        <v>375.5620952916189</v>
      </c>
      <c r="N423" s="21">
        <f t="shared" si="70"/>
        <v>551.6345279630207</v>
      </c>
      <c r="O423" s="20">
        <f t="shared" si="71"/>
        <v>46.88237574526363</v>
      </c>
      <c r="R423" s="32"/>
    </row>
    <row r="424" spans="1:18" ht="11.25">
      <c r="A424" s="123" t="s">
        <v>320</v>
      </c>
      <c r="B424" s="156" t="s">
        <v>163</v>
      </c>
      <c r="C424" s="157">
        <v>31404.79</v>
      </c>
      <c r="D424" s="157">
        <v>22422.506</v>
      </c>
      <c r="E424" s="157">
        <v>18302.331</v>
      </c>
      <c r="F424" s="20">
        <f t="shared" si="66"/>
        <v>-18.37517626263542</v>
      </c>
      <c r="G424" s="157"/>
      <c r="H424" s="157">
        <v>13840.464</v>
      </c>
      <c r="I424" s="157">
        <v>9567.663</v>
      </c>
      <c r="J424" s="157">
        <v>8429.51</v>
      </c>
      <c r="K424" s="20">
        <f t="shared" si="67"/>
        <v>-11.895830779156839</v>
      </c>
      <c r="L424" s="23">
        <f t="shared" si="68"/>
        <v>1.463927033732668</v>
      </c>
      <c r="M424" s="21">
        <f t="shared" si="69"/>
        <v>426.6990942047245</v>
      </c>
      <c r="N424" s="21">
        <f t="shared" si="70"/>
        <v>460.5702956634322</v>
      </c>
      <c r="O424" s="20">
        <f t="shared" si="71"/>
        <v>7.937959540747656</v>
      </c>
      <c r="R424" s="21"/>
    </row>
    <row r="425" spans="1:15" ht="11.25">
      <c r="A425" s="123" t="s">
        <v>321</v>
      </c>
      <c r="B425" s="156" t="s">
        <v>163</v>
      </c>
      <c r="C425" s="157">
        <v>42673.497</v>
      </c>
      <c r="D425" s="157">
        <v>65613.654</v>
      </c>
      <c r="E425" s="157">
        <v>65048.15</v>
      </c>
      <c r="F425" s="20">
        <f t="shared" si="66"/>
        <v>-0.8618693907825872</v>
      </c>
      <c r="G425" s="157"/>
      <c r="H425" s="157">
        <v>16155.407</v>
      </c>
      <c r="I425" s="157">
        <v>32332.54</v>
      </c>
      <c r="J425" s="157">
        <v>43108.399</v>
      </c>
      <c r="K425" s="20">
        <f t="shared" si="67"/>
        <v>33.32821671294616</v>
      </c>
      <c r="L425" s="23">
        <f t="shared" si="68"/>
        <v>7.486502854499764</v>
      </c>
      <c r="M425" s="21">
        <f t="shared" si="69"/>
        <v>492.7715197815382</v>
      </c>
      <c r="N425" s="21">
        <f t="shared" si="70"/>
        <v>662.7152194182308</v>
      </c>
      <c r="O425" s="20">
        <f t="shared" si="71"/>
        <v>34.48732177379779</v>
      </c>
    </row>
    <row r="426" spans="1:15" ht="11.25">
      <c r="A426" s="123" t="s">
        <v>322</v>
      </c>
      <c r="B426" s="156" t="s">
        <v>163</v>
      </c>
      <c r="C426" s="157">
        <v>51092.73</v>
      </c>
      <c r="D426" s="157">
        <v>75650.593</v>
      </c>
      <c r="E426" s="157">
        <v>75690.814</v>
      </c>
      <c r="F426" s="20">
        <f t="shared" si="66"/>
        <v>0.05316680068854396</v>
      </c>
      <c r="G426" s="157"/>
      <c r="H426" s="157">
        <v>18762.314</v>
      </c>
      <c r="I426" s="157">
        <v>35257.499</v>
      </c>
      <c r="J426" s="157">
        <v>51573.769</v>
      </c>
      <c r="K426" s="20">
        <f t="shared" si="67"/>
        <v>46.2774458279074</v>
      </c>
      <c r="L426" s="23">
        <f t="shared" si="68"/>
        <v>8.956657583962038</v>
      </c>
      <c r="M426" s="21">
        <f t="shared" si="69"/>
        <v>466.05713982969047</v>
      </c>
      <c r="N426" s="21">
        <f t="shared" si="70"/>
        <v>681.3742153704412</v>
      </c>
      <c r="O426" s="20">
        <f t="shared" si="71"/>
        <v>46.199716116232736</v>
      </c>
    </row>
    <row r="427" spans="1:15" ht="11.25">
      <c r="A427" s="123" t="s">
        <v>323</v>
      </c>
      <c r="B427" s="156" t="s">
        <v>163</v>
      </c>
      <c r="C427" s="157">
        <v>141281.977</v>
      </c>
      <c r="D427" s="157">
        <v>218238.715</v>
      </c>
      <c r="E427" s="157">
        <v>282721.226</v>
      </c>
      <c r="F427" s="20">
        <f t="shared" si="66"/>
        <v>29.546779085461537</v>
      </c>
      <c r="G427" s="157"/>
      <c r="H427" s="157">
        <v>67819.581</v>
      </c>
      <c r="I427" s="157">
        <v>105406.262</v>
      </c>
      <c r="J427" s="157">
        <v>157675.055</v>
      </c>
      <c r="K427" s="20">
        <f t="shared" si="67"/>
        <v>49.58793909227137</v>
      </c>
      <c r="L427" s="23">
        <f t="shared" si="68"/>
        <v>27.382941067723422</v>
      </c>
      <c r="M427" s="21">
        <f t="shared" si="69"/>
        <v>482.9860824647909</v>
      </c>
      <c r="N427" s="21">
        <f t="shared" si="70"/>
        <v>557.7050482937562</v>
      </c>
      <c r="O427" s="20">
        <f t="shared" si="71"/>
        <v>15.470210952592467</v>
      </c>
    </row>
    <row r="428" spans="1:15" ht="11.25">
      <c r="A428" s="123"/>
      <c r="B428" s="156"/>
      <c r="C428" s="128"/>
      <c r="D428" s="128"/>
      <c r="E428" s="128"/>
      <c r="F428" s="20"/>
      <c r="G428" s="128"/>
      <c r="H428" s="128"/>
      <c r="I428" s="128"/>
      <c r="J428" s="158"/>
      <c r="K428" s="20"/>
      <c r="M428" s="21"/>
      <c r="N428" s="21"/>
      <c r="O428" s="20"/>
    </row>
    <row r="429" spans="1:15" ht="11.25">
      <c r="A429" s="142" t="s">
        <v>312</v>
      </c>
      <c r="C429" s="30">
        <f>SUM(C430:C433)</f>
        <v>30813.127</v>
      </c>
      <c r="D429" s="30">
        <f>SUM(D430:D433)</f>
        <v>32754.032000000003</v>
      </c>
      <c r="E429" s="30">
        <f>SUM(E430:E433)</f>
        <v>34765.622</v>
      </c>
      <c r="F429" s="25">
        <f>+E429/D429*100-100</f>
        <v>6.141503433836789</v>
      </c>
      <c r="G429" s="30"/>
      <c r="H429" s="30">
        <f>SUM(H430:H433)</f>
        <v>212392.125</v>
      </c>
      <c r="I429" s="30">
        <f>SUM(I430:I433)</f>
        <v>225443.538</v>
      </c>
      <c r="J429" s="30">
        <f>SUM(J430:J433)</f>
        <v>249949.615</v>
      </c>
      <c r="K429" s="25">
        <f>+J429/I429*100-100</f>
        <v>10.870161645529166</v>
      </c>
      <c r="L429" s="28">
        <f>+J429/$J$429*100</f>
        <v>100</v>
      </c>
      <c r="M429" s="22"/>
      <c r="N429" s="22"/>
      <c r="O429" s="22"/>
    </row>
    <row r="430" spans="1:15" ht="11.25">
      <c r="A430" s="123" t="s">
        <v>313</v>
      </c>
      <c r="B430" s="156" t="s">
        <v>163</v>
      </c>
      <c r="C430" s="21">
        <v>8390.476</v>
      </c>
      <c r="D430" s="157">
        <v>7233.528</v>
      </c>
      <c r="E430" s="157">
        <v>8394.917</v>
      </c>
      <c r="F430" s="20">
        <f>+E430/D430*100-100</f>
        <v>16.055637028017287</v>
      </c>
      <c r="G430" s="21"/>
      <c r="H430" s="157">
        <v>55821.618</v>
      </c>
      <c r="I430" s="157">
        <v>51616.374</v>
      </c>
      <c r="J430" s="157">
        <v>60589.051</v>
      </c>
      <c r="K430" s="20">
        <f>+J430/I430*100-100</f>
        <v>17.383392719527336</v>
      </c>
      <c r="L430" s="23">
        <f>+J430/$J$429*100</f>
        <v>24.24050583154529</v>
      </c>
      <c r="M430" s="21">
        <f aca="true" t="shared" si="72" ref="M430:N433">+I430/D430*1000</f>
        <v>7135.712200187792</v>
      </c>
      <c r="N430" s="21">
        <f t="shared" si="72"/>
        <v>7217.349617631717</v>
      </c>
      <c r="O430" s="20">
        <f>+N430/M430*100-100</f>
        <v>1.1440682464992875</v>
      </c>
    </row>
    <row r="431" spans="1:15" ht="11.25">
      <c r="A431" s="123" t="s">
        <v>314</v>
      </c>
      <c r="B431" s="156" t="s">
        <v>163</v>
      </c>
      <c r="C431" s="21">
        <v>3208.664</v>
      </c>
      <c r="D431" s="157">
        <v>3726.538</v>
      </c>
      <c r="E431" s="157">
        <v>5004.872</v>
      </c>
      <c r="F431" s="20">
        <f>+E431/D431*100-100</f>
        <v>34.30352783199851</v>
      </c>
      <c r="G431" s="157"/>
      <c r="H431" s="157">
        <v>48786.494</v>
      </c>
      <c r="I431" s="157">
        <v>54884.825</v>
      </c>
      <c r="J431" s="157">
        <v>65044.439</v>
      </c>
      <c r="K431" s="20">
        <f>+J431/I431*100-100</f>
        <v>18.510788728942856</v>
      </c>
      <c r="L431" s="23">
        <f>+J431/$J$429*100</f>
        <v>26.02302027950713</v>
      </c>
      <c r="M431" s="21">
        <f t="shared" si="72"/>
        <v>14728.100183065355</v>
      </c>
      <c r="N431" s="21">
        <f t="shared" si="72"/>
        <v>12996.224279062479</v>
      </c>
      <c r="O431" s="20">
        <f>+N431/M431*100-100</f>
        <v>-11.75899051796388</v>
      </c>
    </row>
    <row r="432" spans="1:15" ht="11.25">
      <c r="A432" s="123" t="s">
        <v>315</v>
      </c>
      <c r="B432" s="156" t="s">
        <v>163</v>
      </c>
      <c r="C432" s="21">
        <v>6825.37</v>
      </c>
      <c r="D432" s="157">
        <v>7071.301</v>
      </c>
      <c r="E432" s="157">
        <v>6751.674</v>
      </c>
      <c r="F432" s="20">
        <f>+E432/D432*100-100</f>
        <v>-4.5200593214742355</v>
      </c>
      <c r="G432" s="157"/>
      <c r="H432" s="157">
        <v>61423.109</v>
      </c>
      <c r="I432" s="157">
        <v>62182.524</v>
      </c>
      <c r="J432" s="157">
        <v>58976.644</v>
      </c>
      <c r="K432" s="20">
        <f>+J432/I432*100-100</f>
        <v>-5.15559645021807</v>
      </c>
      <c r="L432" s="23">
        <f>+J432/$J$429*100</f>
        <v>23.59541301953996</v>
      </c>
      <c r="M432" s="21">
        <f t="shared" si="72"/>
        <v>8793.646883367008</v>
      </c>
      <c r="N432" s="21">
        <f t="shared" si="72"/>
        <v>8735.114284250098</v>
      </c>
      <c r="O432" s="20">
        <f>+N432/M432*100-100</f>
        <v>-0.665623715544271</v>
      </c>
    </row>
    <row r="433" spans="1:15" ht="11.25">
      <c r="A433" s="123" t="s">
        <v>316</v>
      </c>
      <c r="B433" s="156" t="s">
        <v>163</v>
      </c>
      <c r="C433" s="157">
        <v>12388.617</v>
      </c>
      <c r="D433" s="157">
        <v>14722.665</v>
      </c>
      <c r="E433" s="157">
        <v>14614.159</v>
      </c>
      <c r="F433" s="20">
        <f>+E433/D433*100-100</f>
        <v>-0.7369997211781936</v>
      </c>
      <c r="G433" s="157"/>
      <c r="H433" s="157">
        <v>46360.904</v>
      </c>
      <c r="I433" s="157">
        <v>56759.815</v>
      </c>
      <c r="J433" s="157">
        <v>65339.481</v>
      </c>
      <c r="K433" s="20">
        <f>+J433/I433*100-100</f>
        <v>15.115739894501061</v>
      </c>
      <c r="L433" s="23">
        <f>+J433/$J$429*100</f>
        <v>26.141060869407625</v>
      </c>
      <c r="M433" s="21">
        <f t="shared" si="72"/>
        <v>3855.267711382416</v>
      </c>
      <c r="N433" s="21">
        <f t="shared" si="72"/>
        <v>4470.970994636092</v>
      </c>
      <c r="O433" s="20">
        <f>+N433/M433*100-100</f>
        <v>15.970441726675773</v>
      </c>
    </row>
    <row r="434" spans="1:15" ht="11.25">
      <c r="A434" s="123"/>
      <c r="B434" s="156"/>
      <c r="C434" s="157"/>
      <c r="D434" s="157"/>
      <c r="E434" s="157"/>
      <c r="F434" s="20"/>
      <c r="G434" s="157"/>
      <c r="H434" s="157"/>
      <c r="I434" s="157"/>
      <c r="J434" s="157"/>
      <c r="K434" s="20"/>
      <c r="L434" s="23"/>
      <c r="M434" s="21"/>
      <c r="N434" s="21"/>
      <c r="O434" s="20"/>
    </row>
    <row r="435" spans="1:15" ht="11.25">
      <c r="A435" s="142" t="s">
        <v>324</v>
      </c>
      <c r="B435" s="156"/>
      <c r="C435" s="30">
        <f>SUM(C436:C438)</f>
        <v>2394.757</v>
      </c>
      <c r="D435" s="30">
        <f>SUM(D436:D438)</f>
        <v>2903.94</v>
      </c>
      <c r="E435" s="30">
        <f>SUM(E436:E438)</f>
        <v>2846.418</v>
      </c>
      <c r="F435" s="25">
        <f t="shared" si="66"/>
        <v>-1.980826050124989</v>
      </c>
      <c r="G435" s="30"/>
      <c r="H435" s="30">
        <f>SUM(H436:H438)</f>
        <v>52929.337</v>
      </c>
      <c r="I435" s="30">
        <f>SUM(I436:I438)</f>
        <v>67253.166</v>
      </c>
      <c r="J435" s="30">
        <f>SUM(J436:J438)</f>
        <v>95140.101</v>
      </c>
      <c r="K435" s="25">
        <f t="shared" si="67"/>
        <v>41.46560921756458</v>
      </c>
      <c r="L435" s="28">
        <f>+J435/$J$435*100</f>
        <v>100</v>
      </c>
      <c r="M435" s="21">
        <f t="shared" si="69"/>
        <v>23159.28221657472</v>
      </c>
      <c r="N435" s="21">
        <f t="shared" si="70"/>
        <v>33424.500899024664</v>
      </c>
      <c r="O435" s="20">
        <f t="shared" si="71"/>
        <v>44.32442502515599</v>
      </c>
    </row>
    <row r="436" spans="1:15" ht="11.25">
      <c r="A436" s="123" t="s">
        <v>325</v>
      </c>
      <c r="B436" s="156" t="s">
        <v>163</v>
      </c>
      <c r="C436" s="157">
        <v>1567.764</v>
      </c>
      <c r="D436" s="157">
        <v>2179.78</v>
      </c>
      <c r="E436" s="157">
        <v>1932.142</v>
      </c>
      <c r="F436" s="20">
        <f t="shared" si="66"/>
        <v>-11.360687775830598</v>
      </c>
      <c r="G436" s="157"/>
      <c r="H436" s="157">
        <v>11376.667</v>
      </c>
      <c r="I436" s="157">
        <v>14246.345</v>
      </c>
      <c r="J436" s="157">
        <v>18653.367</v>
      </c>
      <c r="K436" s="20">
        <f t="shared" si="67"/>
        <v>30.93440457885862</v>
      </c>
      <c r="L436" s="23">
        <f>+J436/$J$435*100</f>
        <v>19.606208952836827</v>
      </c>
      <c r="M436" s="21">
        <f t="shared" si="69"/>
        <v>6535.680206259347</v>
      </c>
      <c r="N436" s="21">
        <f t="shared" si="70"/>
        <v>9654.242286540015</v>
      </c>
      <c r="O436" s="20">
        <f t="shared" si="71"/>
        <v>47.715952767914814</v>
      </c>
    </row>
    <row r="437" spans="1:15" ht="11.25">
      <c r="A437" s="123" t="s">
        <v>326</v>
      </c>
      <c r="B437" s="156" t="s">
        <v>163</v>
      </c>
      <c r="C437" s="157">
        <v>142.767</v>
      </c>
      <c r="D437" s="157">
        <v>151.1</v>
      </c>
      <c r="E437" s="157">
        <v>193.519</v>
      </c>
      <c r="F437" s="20">
        <f t="shared" si="66"/>
        <v>28.073461283917936</v>
      </c>
      <c r="G437" s="157"/>
      <c r="H437" s="157">
        <v>28787.966</v>
      </c>
      <c r="I437" s="157">
        <v>39264.437</v>
      </c>
      <c r="J437" s="157">
        <v>57950.338</v>
      </c>
      <c r="K437" s="20">
        <f t="shared" si="67"/>
        <v>47.589886491941826</v>
      </c>
      <c r="L437" s="23">
        <f>+J437/$J$435*100</f>
        <v>60.91052814837773</v>
      </c>
      <c r="M437" s="21">
        <f t="shared" si="69"/>
        <v>259857.29318332233</v>
      </c>
      <c r="N437" s="21">
        <f t="shared" si="70"/>
        <v>299455.54700055294</v>
      </c>
      <c r="O437" s="20">
        <f t="shared" si="71"/>
        <v>15.238461592569223</v>
      </c>
    </row>
    <row r="438" spans="1:15" ht="11.25">
      <c r="A438" s="123" t="s">
        <v>327</v>
      </c>
      <c r="B438" s="156" t="s">
        <v>163</v>
      </c>
      <c r="C438" s="157">
        <v>684.226</v>
      </c>
      <c r="D438" s="157">
        <v>573.06</v>
      </c>
      <c r="E438" s="157">
        <v>720.757</v>
      </c>
      <c r="F438" s="20">
        <f t="shared" si="66"/>
        <v>25.773391965937236</v>
      </c>
      <c r="G438" s="157"/>
      <c r="H438" s="157">
        <v>12764.704</v>
      </c>
      <c r="I438" s="157">
        <v>13742.384</v>
      </c>
      <c r="J438" s="157">
        <v>18536.396</v>
      </c>
      <c r="K438" s="20">
        <f t="shared" si="67"/>
        <v>34.884864227342234</v>
      </c>
      <c r="L438" s="23">
        <f>+J438/$J$435*100</f>
        <v>19.483262898785448</v>
      </c>
      <c r="M438" s="21">
        <f t="shared" si="69"/>
        <v>23980.70708128294</v>
      </c>
      <c r="N438" s="21">
        <f t="shared" si="70"/>
        <v>25717.95487244661</v>
      </c>
      <c r="O438" s="20">
        <f t="shared" si="71"/>
        <v>7.244355995322607</v>
      </c>
    </row>
    <row r="439" spans="1:15" ht="11.25">
      <c r="A439" s="123"/>
      <c r="C439" s="128"/>
      <c r="D439" s="128"/>
      <c r="E439" s="128"/>
      <c r="F439" s="158"/>
      <c r="G439" s="128"/>
      <c r="H439" s="128"/>
      <c r="I439" s="128"/>
      <c r="J439" s="157"/>
      <c r="K439" s="158"/>
      <c r="M439" s="21"/>
      <c r="N439" s="21"/>
      <c r="O439" s="20"/>
    </row>
    <row r="440" spans="1:15" ht="11.25">
      <c r="A440" s="142" t="s">
        <v>327</v>
      </c>
      <c r="C440" s="30"/>
      <c r="D440" s="30"/>
      <c r="E440" s="30"/>
      <c r="F440" s="158"/>
      <c r="G440" s="30"/>
      <c r="H440" s="30">
        <f>SUM(H441:H442)</f>
        <v>20067.273999999998</v>
      </c>
      <c r="I440" s="30">
        <f>SUM(I441:I442)</f>
        <v>29618.591</v>
      </c>
      <c r="J440" s="30">
        <f>SUM(J441:J442)</f>
        <v>42566.838</v>
      </c>
      <c r="K440" s="25">
        <f>+J440/I440*100-100</f>
        <v>43.71662041587328</v>
      </c>
      <c r="L440" s="28">
        <f>+J440/$J$440*100</f>
        <v>100</v>
      </c>
      <c r="M440" s="21"/>
      <c r="N440" s="21"/>
      <c r="O440" s="20"/>
    </row>
    <row r="441" spans="1:15" ht="22.5">
      <c r="A441" s="159" t="s">
        <v>328</v>
      </c>
      <c r="C441" s="157">
        <v>536.349</v>
      </c>
      <c r="D441" s="157">
        <v>472.89</v>
      </c>
      <c r="E441" s="157">
        <v>851.329</v>
      </c>
      <c r="F441" s="20">
        <f>+E441/D441*100-100</f>
        <v>80.02685613990568</v>
      </c>
      <c r="G441" s="157"/>
      <c r="H441" s="157">
        <v>11868.546</v>
      </c>
      <c r="I441" s="157">
        <v>12950.97</v>
      </c>
      <c r="J441" s="157">
        <v>17628.538</v>
      </c>
      <c r="K441" s="20">
        <f>+J441/I441*100-100</f>
        <v>36.11751088914576</v>
      </c>
      <c r="L441" s="23">
        <f>+J441/$J$440*100</f>
        <v>41.413783189627566</v>
      </c>
      <c r="M441" s="21">
        <f t="shared" si="69"/>
        <v>27386.855294043013</v>
      </c>
      <c r="N441" s="21">
        <f t="shared" si="70"/>
        <v>20707.080341442615</v>
      </c>
      <c r="O441" s="20">
        <f t="shared" si="71"/>
        <v>-24.390441622019054</v>
      </c>
    </row>
    <row r="442" spans="1:15" ht="11.25">
      <c r="A442" s="123" t="s">
        <v>329</v>
      </c>
      <c r="C442" s="157">
        <v>3263.158</v>
      </c>
      <c r="D442" s="157">
        <v>5927.544</v>
      </c>
      <c r="E442" s="157">
        <v>8171.816</v>
      </c>
      <c r="F442" s="20">
        <f>+E442/D442*100-100</f>
        <v>37.86175184865772</v>
      </c>
      <c r="G442" s="157"/>
      <c r="H442" s="157">
        <v>8198.728</v>
      </c>
      <c r="I442" s="157">
        <v>16667.621</v>
      </c>
      <c r="J442" s="157">
        <v>24938.3</v>
      </c>
      <c r="K442" s="20">
        <f>+J442/I442*100-100</f>
        <v>49.62123268821628</v>
      </c>
      <c r="L442" s="23">
        <f>+J442/$J$440*100</f>
        <v>58.58621681037243</v>
      </c>
      <c r="M442" s="21">
        <f t="shared" si="69"/>
        <v>2811.8932562963682</v>
      </c>
      <c r="N442" s="21">
        <f t="shared" si="70"/>
        <v>3051.7451690052735</v>
      </c>
      <c r="O442" s="20">
        <f t="shared" si="71"/>
        <v>8.529908173855134</v>
      </c>
    </row>
    <row r="443" spans="1:15" ht="11.25">
      <c r="A443" s="123"/>
      <c r="C443" s="128"/>
      <c r="D443" s="128"/>
      <c r="E443" s="128"/>
      <c r="G443" s="128"/>
      <c r="H443" s="128"/>
      <c r="I443" s="128"/>
      <c r="M443" s="21"/>
      <c r="N443" s="21"/>
      <c r="O443" s="20"/>
    </row>
    <row r="444" spans="1:15" s="128" customFormat="1" ht="11.25">
      <c r="A444" s="126" t="s">
        <v>444</v>
      </c>
      <c r="B444" s="126"/>
      <c r="C444" s="126"/>
      <c r="D444" s="126"/>
      <c r="E444" s="126"/>
      <c r="F444" s="126"/>
      <c r="G444" s="126"/>
      <c r="H444" s="126">
        <f>SUM(H446:H449)</f>
        <v>304560.892</v>
      </c>
      <c r="I444" s="126">
        <f>SUM(I446:I449)</f>
        <v>471247.51800000004</v>
      </c>
      <c r="J444" s="126">
        <f>SUM(J446:J449)</f>
        <v>754046.692</v>
      </c>
      <c r="K444" s="127">
        <f>+J444/I444*100-100</f>
        <v>60.010750868294224</v>
      </c>
      <c r="L444" s="126"/>
      <c r="M444" s="21"/>
      <c r="N444" s="21"/>
      <c r="O444" s="20"/>
    </row>
    <row r="445" spans="1:15" ht="11.25">
      <c r="A445" s="123"/>
      <c r="C445" s="128"/>
      <c r="D445" s="128"/>
      <c r="E445" s="128"/>
      <c r="F445" s="21"/>
      <c r="G445" s="128"/>
      <c r="H445" s="128"/>
      <c r="I445" s="128"/>
      <c r="J445" s="21"/>
      <c r="K445" s="21"/>
      <c r="M445" s="21"/>
      <c r="N445" s="21"/>
      <c r="O445" s="20"/>
    </row>
    <row r="446" spans="1:15" ht="11.25">
      <c r="A446" s="123" t="s">
        <v>330</v>
      </c>
      <c r="C446" s="157">
        <v>28557</v>
      </c>
      <c r="D446" s="157">
        <v>4434</v>
      </c>
      <c r="E446" s="157">
        <v>4620</v>
      </c>
      <c r="F446" s="20">
        <f>+E446/D446*100-100</f>
        <v>4.194857916102833</v>
      </c>
      <c r="G446" s="157"/>
      <c r="H446" s="157">
        <v>40681.513</v>
      </c>
      <c r="I446" s="157">
        <v>80113.403</v>
      </c>
      <c r="J446" s="157">
        <v>123158.03</v>
      </c>
      <c r="K446" s="20">
        <f>+J446/I446*100-100</f>
        <v>53.72961999879095</v>
      </c>
      <c r="L446" s="23">
        <f>+J446/$J$444*100</f>
        <v>16.332944803900816</v>
      </c>
      <c r="M446" s="21">
        <f t="shared" si="69"/>
        <v>18067.975417230493</v>
      </c>
      <c r="N446" s="21">
        <f t="shared" si="70"/>
        <v>26657.58225108225</v>
      </c>
      <c r="O446" s="20">
        <f t="shared" si="71"/>
        <v>47.54050542741106</v>
      </c>
    </row>
    <row r="447" spans="1:15" ht="11.25">
      <c r="A447" s="123" t="s">
        <v>331</v>
      </c>
      <c r="C447" s="157">
        <v>134</v>
      </c>
      <c r="D447" s="157">
        <v>120</v>
      </c>
      <c r="E447" s="157">
        <v>138</v>
      </c>
      <c r="F447" s="20">
        <f>+E447/D447*100-100</f>
        <v>14.999999999999986</v>
      </c>
      <c r="G447" s="157"/>
      <c r="H447" s="157">
        <v>5450.618</v>
      </c>
      <c r="I447" s="157">
        <v>10712.307</v>
      </c>
      <c r="J447" s="157">
        <v>13918.254</v>
      </c>
      <c r="K447" s="20">
        <f>+J447/I447*100-100</f>
        <v>29.927699047460095</v>
      </c>
      <c r="L447" s="23">
        <f>+J447/$J$444*100</f>
        <v>1.8458079781616497</v>
      </c>
      <c r="M447" s="21">
        <f t="shared" si="69"/>
        <v>89269.225</v>
      </c>
      <c r="N447" s="21">
        <f t="shared" si="70"/>
        <v>100856.91304347827</v>
      </c>
      <c r="O447" s="20">
        <f t="shared" si="71"/>
        <v>12.980607867356596</v>
      </c>
    </row>
    <row r="448" spans="1:15" ht="22.5">
      <c r="A448" s="159" t="s">
        <v>332</v>
      </c>
      <c r="C448" s="157">
        <v>577</v>
      </c>
      <c r="D448" s="157">
        <v>825</v>
      </c>
      <c r="E448" s="157">
        <v>676</v>
      </c>
      <c r="F448" s="20">
        <f>+E448/D448*100-100</f>
        <v>-18.060606060606062</v>
      </c>
      <c r="G448" s="157"/>
      <c r="H448" s="157">
        <v>3868.218</v>
      </c>
      <c r="I448" s="157">
        <v>5155.918</v>
      </c>
      <c r="J448" s="157">
        <v>6369.179</v>
      </c>
      <c r="K448" s="20">
        <f>+J448/I448*100-100</f>
        <v>23.531425441599367</v>
      </c>
      <c r="L448" s="23">
        <f>+J448/$J$444*100</f>
        <v>0.8446663936826871</v>
      </c>
      <c r="M448" s="21">
        <f t="shared" si="69"/>
        <v>6249.597575757575</v>
      </c>
      <c r="N448" s="21">
        <f t="shared" si="70"/>
        <v>9421.862426035503</v>
      </c>
      <c r="O448" s="20">
        <f t="shared" si="71"/>
        <v>50.75950590136017</v>
      </c>
    </row>
    <row r="449" spans="1:15" ht="11.25">
      <c r="A449" s="123" t="s">
        <v>333</v>
      </c>
      <c r="C449" s="128"/>
      <c r="D449" s="128"/>
      <c r="E449" s="128"/>
      <c r="G449" s="128"/>
      <c r="H449" s="128">
        <v>254560.543</v>
      </c>
      <c r="I449" s="128">
        <v>375265.89</v>
      </c>
      <c r="J449" s="157">
        <v>610601.229</v>
      </c>
      <c r="K449" s="20">
        <f>+J449/I449*100-100</f>
        <v>62.71162534916243</v>
      </c>
      <c r="L449" s="23">
        <f>+J449/$J$444*100</f>
        <v>80.97658082425485</v>
      </c>
      <c r="M449" s="21"/>
      <c r="N449" s="21"/>
      <c r="O449" s="20"/>
    </row>
    <row r="450" spans="3:15" ht="11.25">
      <c r="C450" s="157"/>
      <c r="D450" s="157"/>
      <c r="E450" s="157"/>
      <c r="G450" s="128"/>
      <c r="H450" s="128"/>
      <c r="I450" s="128"/>
      <c r="J450" s="157"/>
      <c r="M450" s="22"/>
      <c r="N450" s="22"/>
      <c r="O450" s="22"/>
    </row>
    <row r="451" spans="1:15" ht="11.25">
      <c r="A451" s="160"/>
      <c r="B451" s="160"/>
      <c r="C451" s="160"/>
      <c r="D451" s="161"/>
      <c r="E451" s="161"/>
      <c r="F451" s="161"/>
      <c r="G451" s="161"/>
      <c r="H451" s="161"/>
      <c r="I451" s="161"/>
      <c r="J451" s="161"/>
      <c r="K451" s="161"/>
      <c r="L451" s="161"/>
      <c r="M451" s="22"/>
      <c r="N451" s="22"/>
      <c r="O451" s="22"/>
    </row>
    <row r="452" spans="1:15" ht="11.25">
      <c r="A452" s="17" t="s">
        <v>505</v>
      </c>
      <c r="B452" s="128"/>
      <c r="C452" s="128"/>
      <c r="D452" s="128"/>
      <c r="F452" s="128"/>
      <c r="G452" s="128"/>
      <c r="H452" s="128"/>
      <c r="J452" s="155"/>
      <c r="K452" s="128"/>
      <c r="M452" s="22"/>
      <c r="N452" s="22"/>
      <c r="O452" s="22"/>
    </row>
    <row r="453" spans="13:15" ht="11.25">
      <c r="M453" s="22"/>
      <c r="N453" s="22"/>
      <c r="O453" s="22"/>
    </row>
  </sheetData>
  <sheetProtection/>
  <mergeCells count="88">
    <mergeCell ref="A335:K335"/>
    <mergeCell ref="A336:K336"/>
    <mergeCell ref="C337:F337"/>
    <mergeCell ref="H337:K337"/>
    <mergeCell ref="M337:O337"/>
    <mergeCell ref="D338:F338"/>
    <mergeCell ref="I338:K338"/>
    <mergeCell ref="M338:O338"/>
    <mergeCell ref="M416:O416"/>
    <mergeCell ref="D417:F417"/>
    <mergeCell ref="I417:K417"/>
    <mergeCell ref="M417:O417"/>
    <mergeCell ref="C416:F416"/>
    <mergeCell ref="H416:K416"/>
    <mergeCell ref="A414:K414"/>
    <mergeCell ref="A415:K415"/>
    <mergeCell ref="M376:O376"/>
    <mergeCell ref="M377:O377"/>
    <mergeCell ref="A375:K375"/>
    <mergeCell ref="A374:K374"/>
    <mergeCell ref="D377:F377"/>
    <mergeCell ref="I377:K377"/>
    <mergeCell ref="C376:F376"/>
    <mergeCell ref="H376:K376"/>
    <mergeCell ref="D191:F191"/>
    <mergeCell ref="I191:K191"/>
    <mergeCell ref="A1:L1"/>
    <mergeCell ref="A2:L2"/>
    <mergeCell ref="A99:L99"/>
    <mergeCell ref="A100:L100"/>
    <mergeCell ref="C3:F3"/>
    <mergeCell ref="H3:K3"/>
    <mergeCell ref="A155:L155"/>
    <mergeCell ref="A156:L156"/>
    <mergeCell ref="A188:L188"/>
    <mergeCell ref="A189:L189"/>
    <mergeCell ref="M224:O224"/>
    <mergeCell ref="M225:O225"/>
    <mergeCell ref="M157:O157"/>
    <mergeCell ref="M158:O158"/>
    <mergeCell ref="M190:O190"/>
    <mergeCell ref="M191:O191"/>
    <mergeCell ref="C157:F157"/>
    <mergeCell ref="H157:K157"/>
    <mergeCell ref="D158:F158"/>
    <mergeCell ref="I158:K158"/>
    <mergeCell ref="M296:O296"/>
    <mergeCell ref="M297:O297"/>
    <mergeCell ref="M255:O255"/>
    <mergeCell ref="M256:O256"/>
    <mergeCell ref="C190:F190"/>
    <mergeCell ref="H190:K190"/>
    <mergeCell ref="C255:F255"/>
    <mergeCell ref="H255:K255"/>
    <mergeCell ref="A253:L253"/>
    <mergeCell ref="A254:L254"/>
    <mergeCell ref="A222:L222"/>
    <mergeCell ref="A223:L223"/>
    <mergeCell ref="D225:F225"/>
    <mergeCell ref="I225:K225"/>
    <mergeCell ref="C224:F224"/>
    <mergeCell ref="H224:K224"/>
    <mergeCell ref="D256:F256"/>
    <mergeCell ref="I256:K256"/>
    <mergeCell ref="D297:F297"/>
    <mergeCell ref="I297:K297"/>
    <mergeCell ref="A294:L294"/>
    <mergeCell ref="A295:L295"/>
    <mergeCell ref="C296:F296"/>
    <mergeCell ref="H296:K296"/>
    <mergeCell ref="M3:O3"/>
    <mergeCell ref="M4:O4"/>
    <mergeCell ref="D102:F102"/>
    <mergeCell ref="I102:K102"/>
    <mergeCell ref="C101:F101"/>
    <mergeCell ref="H101:K101"/>
    <mergeCell ref="D4:F4"/>
    <mergeCell ref="I4:K4"/>
    <mergeCell ref="M101:O101"/>
    <mergeCell ref="M102:O102"/>
    <mergeCell ref="A47:L47"/>
    <mergeCell ref="A48:L48"/>
    <mergeCell ref="C49:F49"/>
    <mergeCell ref="H49:K49"/>
    <mergeCell ref="M49:O49"/>
    <mergeCell ref="D50:F50"/>
    <mergeCell ref="I50:K50"/>
    <mergeCell ref="M50:O50"/>
  </mergeCells>
  <printOptions horizontalCentered="1" verticalCentered="1"/>
  <pageMargins left="1.3385826771653544" right="0.7874015748031497" top="0.5118110236220472" bottom="0.7874015748031497" header="0" footer="0.5905511811023623"/>
  <pageSetup horizontalDpi="300" verticalDpi="300" orientation="landscape" paperSize="122" scale="76" r:id="rId1"/>
  <headerFooter alignWithMargins="0">
    <oddFooter>&amp;C&amp;P</oddFooter>
  </headerFooter>
  <rowBreaks count="10" manualBreakCount="10">
    <brk id="46" max="15" man="1"/>
    <brk id="98" max="15" man="1"/>
    <brk id="154" max="255" man="1"/>
    <brk id="187" max="255" man="1"/>
    <brk id="221" max="255" man="1"/>
    <brk id="252" max="255" man="1"/>
    <brk id="293" max="255" man="1"/>
    <brk id="334" max="10" man="1"/>
    <brk id="373" max="255" man="1"/>
    <brk id="4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2012-01-09T13:58:48Z</cp:lastPrinted>
  <dcterms:created xsi:type="dcterms:W3CDTF">2004-11-22T15:10:56Z</dcterms:created>
  <dcterms:modified xsi:type="dcterms:W3CDTF">2012-01-09T16:23:23Z</dcterms:modified>
  <cp:category/>
  <cp:version/>
  <cp:contentType/>
  <cp:contentStatus/>
</cp:coreProperties>
</file>