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10275" windowHeight="8175"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<sst xmlns="http://schemas.openxmlformats.org/spreadsheetml/2006/main" count="770" uniqueCount="515">
  <si>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</si>
  <si>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</si>
  <si>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</si>
  <si>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</si>
  <si>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</si>
  <si>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</si>
  <si>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</si>
  <si>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</si>
  <si>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</si>
  <si>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</si>
  <si>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</si>
  <si>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</si>
  <si>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</si>
  <si>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</si>
  <si>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</si>
  <si>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</si>
  <si>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</si>
  <si>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</si>
  <si>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</si>
  <si>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</si>
  <si>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</si>
  <si>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</si>
  <si>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</si>
  <si>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</si>
  <si>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</si>
  <si>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</si>
  <si>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</si>
  <si>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</si>
  <si>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</si>
  <si>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</si>
  <si>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</si>
  <si>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</si>
  <si>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</si>
  <si>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</si>
  <si>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</si>
  <si>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</si>
  <si>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</si>
  <si>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</si>
  <si>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</si>
  <si>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</si>
  <si>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</si>
  <si>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</si>
  <si>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</si>
  <si>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</si>
  <si>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</si>
  <si>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</si>
  <si>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</si>
  <si>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</si>
  <si>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</si>
  <si>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</si>
  <si>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</si>
  <si>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</si>
  <si>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</si>
  <si>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</si>
  <si>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</si>
  <si>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</si>
  <si>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</si>
  <si>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</si>
  <si>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</si>
  <si>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</si>
  <si>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</si>
  <si>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</si>
  <si>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</si>
  <si>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</si>
  <si>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</si>
  <si>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</si>
  <si>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</si>
  <si>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</si>
  <si>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</si>
  <si>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</si>
  <si>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</si>
  <si>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</si>
  <si>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</si>
  <si>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</si>
  <si>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</si>
  <si>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</si>
  <si>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</si>
  <si>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</si>
  <si>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</si>
  <si>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</si>
  <si>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</si>
  <si>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</si>
  <si>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</si>
  <si>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</si>
  <si>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</si>
  <si>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</si>
  <si>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</si>
  <si>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</si>
  <si>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</si>
  <si>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</si>
  <si>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</si>
  <si>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</si>
  <si>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</si>
  <si>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</si>
  <si>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</si>
  <si>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</si>
  <si>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</si>
  <si>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</si>
  <si>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</si>
  <si>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</si>
  <si>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</si>
  <si>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</si>
  <si>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</si>
  <si>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</si>
  <si>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</si>
  <si>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</si>
  <si>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</si>
  <si>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</si>
  <si>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</si>
  <si>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</si>
  <si>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</si>
  <si>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</si>
  <si>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</si>
  <si>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</si>
  <si>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</si>
  <si>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</si>
  <si>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</si>
  <si>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</si>
  <si>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</si>
  <si>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</si>
  <si>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</si>
  <si>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</si>
  <si>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</si>
  <si>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</si>
  <si>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</si>
  <si>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</si>
  <si>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</si>
  <si>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</si>
  <si>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</si>
  <si>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</si>
  <si>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</si>
  <si>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</si>
  <si>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</si>
  <si>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</si>
  <si>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</si>
  <si>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</si>
  <si>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</si>
  <si>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</si>
  <si>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</si>
  <si>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</si>
  <si>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</si>
  <si>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</si>
  <si>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</si>
  <si>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</si>
  <si>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</si>
  <si>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</si>
  <si>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</si>
  <si>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</si>
  <si>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</si>
  <si>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</si>
  <si>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</si>
  <si>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</si>
  <si>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</si>
  <si>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</si>
  <si>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</si>
  <si>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</si>
  <si>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</si>
  <si>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</si>
  <si>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</si>
  <si>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</si>
  <si>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</si>
  <si>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</si>
  <si>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</si>
  <si>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</si>
  <si>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</si>
  <si>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</si>
  <si>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</si>
  <si>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</si>
  <si>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</si>
  <si>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</si>
  <si>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</si>
  <si>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</si>
  <si>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</si>
  <si>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</si>
  <si>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</si>
  <si>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</si>
  <si>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</si>
  <si>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</si>
  <si>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</si>
  <si>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</si>
  <si>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</si>
  <si>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</si>
  <si>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</si>
  <si>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</si>
  <si>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</si>
  <si>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</si>
  <si>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</si>
  <si>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</si>
  <si>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</si>
  <si>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</si>
  <si>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</si>
  <si>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</si>
  <si>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</si>
  <si>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</si>
  <si>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</si>
  <si>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</si>
  <si>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</si>
  <si>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</si>
  <si>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</si>
  <si>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</si>
  <si>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</si>
  <si>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</si>
  <si>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</si>
  <si>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</si>
  <si>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</si>
  <si>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</si>
  <si>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</si>
  <si>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</si>
  <si>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</si>
  <si>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</si>
  <si>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</si>
  <si>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</si>
  <si>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</si>
  <si>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</si>
  <si>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</si>
  <si>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</si>
  <si>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</si>
  <si>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</si>
  <si>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</si>
  <si>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</si>
  <si>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</si>
  <si>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</si>
  <si>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</si>
  <si>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</si>
  <si>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</si>
  <si>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</si>
  <si>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</si>
  <si>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</si>
  <si>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</si>
  <si>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</si>
  <si>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</si>
  <si>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</si>
  <si>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</si>
  <si>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</si>
  <si>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</si>
  <si>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</si>
  <si>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</si>
  <si>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</si>
  <si>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</si>
  <si>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</si>
  <si>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</si>
  <si>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</si>
  <si>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</si>
  <si>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</si>
  <si>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</si>
  <si>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</si>
  <si>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</si>
  <si>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</si>
  <si>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</si>
  <si>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</si>
  <si>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</si>
  <si>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</si>
  <si>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</si>
  <si>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</si>
  <si>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</si>
  <si>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</si>
  <si>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</si>
  <si>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</si>
  <si>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</si>
  <si>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</si>
  <si>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</si>
  <si>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</si>
  <si>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</si>
  <si>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</si>
  <si>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</si>
  <si>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</si>
  <si>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</si>
  <si>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</si>
  <si>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</si>
  <si>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</si>
  <si>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</si>
  <si>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</si>
  <si>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</si>
  <si>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</si>
  <si>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</si>
  <si>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</si>
  <si>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</si>
  <si>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</si>
  <si>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</si>
  <si>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</si>
  <si>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</si>
  <si>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</si>
  <si>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</si>
  <si>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</si>
  <si>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</si>
  <si>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</si>
  <si>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</si>
  <si>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</si>
  <si>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</si>
  <si>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</si>
  <si>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</si>
  <si>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</si>
  <si>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</si>
  <si>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</si>
  <si>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</si>
  <si>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</si>
  <si>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</si>
  <si>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</si>
  <si>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</si>
  <si>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</si>
  <si>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</si>
  <si>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</si>
  <si>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</si>
  <si>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</si>
  <si>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</si>
  <si>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</si>
  <si>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</si>
  <si>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</si>
  <si>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</si>
  <si>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</si>
  <si>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</si>
  <si>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</si>
  <si>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</si>
  <si>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</si>
  <si>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</si>
  <si>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</si>
  <si>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</si>
  <si>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</si>
  <si>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</si>
  <si>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</si>
  <si>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</si>
  <si>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</si>
  <si>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</si>
  <si>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</si>
  <si>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</si>
  <si>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</si>
  <si>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</si>
  <si>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</si>
  <si>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</si>
  <si>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</si>
  <si>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</si>
  <si>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</si>
  <si>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</si>
  <si>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</si>
  <si>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</si>
  <si>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</si>
  <si>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</si>
  <si>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</si>
  <si>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</si>
  <si>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</si>
  <si>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</si>
  <si>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</si>
  <si>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</si>
  <si>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</si>
  <si>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</si>
  <si>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</si>
  <si>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</si>
  <si>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</si>
  <si>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</si>
  <si>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</si>
  <si>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</si>
  <si>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</si>
  <si>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</si>
  <si>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</si>
  <si>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</si>
  <si>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</si>
  <si>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</si>
  <si>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</si>
  <si>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</si>
  <si>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</si>
  <si>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</si>
  <si>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</si>
  <si>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</si>
  <si>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</si>
  <si>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</si>
  <si>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</si>
  <si>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</si>
  <si>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</si>
  <si>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</si>
  <si>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</si>
  <si>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</si>
  <si>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</si>
  <si>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</si>
  <si>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</si>
  <si>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</si>
  <si>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</si>
  <si>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</si>
  <si>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</si>
  <si>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</si>
  <si>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</si>
  <si>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</si>
  <si>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</si>
  <si>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</si>
  <si>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</si>
  <si>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</si>
  <si>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</si>
  <si>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</si>
  <si>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</si>
  <si>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</si>
  <si>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</si>
  <si>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</si>
  <si>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</si>
  <si>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</si>
  <si>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</si>
  <si>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</si>
  <si>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</si>
  <si>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</si>
  <si>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</si>
  <si>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</si>
  <si>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</si>
  <si>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</si>
  <si>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</si>
  <si>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</si>
  <si>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</si>
  <si>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</si>
  <si>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</si>
  <si>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</si>
  <si>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</si>
  <si>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</si>
  <si>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</si>
  <si>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</si>
  <si>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</si>
  <si>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</si>
  <si>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</si>
  <si>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</si>
  <si>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</si>
  <si>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</si>
  <si>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</si>
  <si>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</si>
  <si>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</si>
  <si>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</si>
  <si>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</si>
  <si>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</si>
  <si>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</si>
  <si>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</si>
  <si>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</si>
  <si>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</si>
  <si>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</si>
  <si>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</si>
  <si>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</si>
  <si>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</si>
  <si>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</si>
  <si>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</si>
  <si>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</si>
  <si>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</si>
  <si>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</si>
  <si>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</si>
  <si>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</si>
  <si>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</si>
  <si>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</si>
  <si>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</si>
  <si>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</si>
  <si>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</si>
  <si>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</si>
  <si>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</si>
  <si>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</si>
  <si>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</si>
  <si>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</si>
  <si>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</si>
  <si>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</si>
  <si>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</si>
  <si>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</si>
  <si>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</si>
  <si>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</si>
  <si>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</si>
  <si>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</si>
  <si>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</si>
  <si>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</si>
  <si>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</si>
  <si>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</si>
  <si>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</si>
  <si>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Rusia</t>
  </si>
  <si>
    <t>Amapola</t>
  </si>
  <si>
    <t>Maíz dulce</t>
  </si>
  <si>
    <t>Castañas con cáscara, frescas o secas (desde 2012)</t>
  </si>
  <si>
    <t>Semillas de plantas herbáceas usadas principalmente por sus flores</t>
  </si>
  <si>
    <t>Almendras con cáscara, frescas o secas</t>
  </si>
  <si>
    <t xml:space="preserve">Nueces de marañón (merey, cajuil o anacardos), sin cáscara                                                                                                                                                                                                </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</si>
  <si>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</si>
  <si>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</si>
  <si>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</si>
  <si>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 xml:space="preserve">Pistachos </t>
  </si>
  <si>
    <t>Las demás cerezas dulces frescas (desde 2012)</t>
  </si>
  <si>
    <t>Alcachofas</t>
  </si>
  <si>
    <t xml:space="preserve">Vino con denominación de origen </t>
  </si>
  <si>
    <t>Pasta química de maderas distintas a las coníferas</t>
  </si>
  <si>
    <t>Las demás carnes porcinas congeladas</t>
  </si>
  <si>
    <t>Las demás maderas en plaquitas o partículas no coníferas</t>
  </si>
  <si>
    <t>Arándanos rojos, azules, mirtilos y demás frutos del género vaccinium</t>
  </si>
  <si>
    <t>Maíz para la siembra</t>
  </si>
  <si>
    <t>Pasta química de coníferas a la sosa cruda</t>
  </si>
  <si>
    <t>Listones y molduras de madera para muebles de coníferas</t>
  </si>
  <si>
    <t>08061000</t>
  </si>
  <si>
    <t>08081000</t>
  </si>
  <si>
    <t>02032900</t>
  </si>
  <si>
    <t>08104000</t>
  </si>
  <si>
    <t>08092919</t>
  </si>
  <si>
    <t>02013000</t>
  </si>
  <si>
    <t>02071400</t>
  </si>
  <si>
    <t>Carne bovina deshuesada fresca o refrigerada</t>
  </si>
  <si>
    <t>Mezclas aceites</t>
  </si>
  <si>
    <t>Las demás preparaciones para alimentar animales</t>
  </si>
  <si>
    <t>Trozos y despojos comestibles de gallo o gallina, congelados</t>
  </si>
  <si>
    <t xml:space="preserve">Trigo </t>
  </si>
  <si>
    <t>enero - diciembre</t>
  </si>
  <si>
    <t>Trigo</t>
  </si>
  <si>
    <t xml:space="preserve">          Avance mensual enero - diciembre 2012</t>
  </si>
  <si>
    <t xml:space="preserve">          Enero 2013</t>
  </si>
  <si>
    <t>Avance mensual enero - diciembre 2012</t>
  </si>
  <si>
    <t>David Cohen Pacini</t>
  </si>
  <si>
    <t>2008</t>
  </si>
  <si>
    <t>2009</t>
  </si>
  <si>
    <t>2010</t>
  </si>
  <si>
    <t>2011</t>
  </si>
  <si>
    <t>2012</t>
  </si>
  <si>
    <t xml:space="preserve">Maíz  </t>
  </si>
  <si>
    <t xml:space="preserve">Sorgo de grano (granífero) </t>
  </si>
  <si>
    <t>Uvas frescas</t>
  </si>
  <si>
    <t>Pasta química de coníferas a la sosa (soda)  semiblanqueada</t>
  </si>
  <si>
    <t xml:space="preserve">Manzanas frescas </t>
  </si>
  <si>
    <t xml:space="preserve">Los demás vinos </t>
  </si>
  <si>
    <t>Las demás maderas contrachapadas, maderas chapadas</t>
  </si>
  <si>
    <t>Tortas y residuos de soja</t>
  </si>
  <si>
    <t>Harina, polvo y pellets, de carne o despojos</t>
  </si>
  <si>
    <t>Aceites de nabo (nabina)</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</si>
</sst>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a_-;\-* #,##0.00\ _p_t_a_-;_-* &quot;-&quot;??\ _p_t_a_-;_-@_-"/>
    <numFmt numFmtId="173" formatCode="0.0"/>
    <numFmt numFmtId="174" formatCode="0.0%"/>
    <numFmt numFmtId="175" formatCode="#,##0.0"/>
    <numFmt numFmtId="176" formatCode="_-* #,##0.0\ _p_t_a_-;\-* #,##0.0\ _p_t_a_-;_-* &quot;-&quot;??\ _p_t_a_-;_-@_-"/>
    <numFmt numFmtId="177" formatCode="_-* #,##0\ _p_t_a_-;\-* #,##0\ _p_t_a_-;_-* &quot;-&quot;??\ _p_t_a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0\ _p_t_a_-;\-* #,##0.000\ _p_t_a_-;_-* &quot;-&quot;??\ _p_t_a_-;_-@_-"/>
    <numFmt numFmtId="183" formatCode="_-* #,##0.0000\ _p_t_a_-;\-* #,##0.0000\ _p_t_a_-;_-* &quot;-&quot;??\ _p_t_a_-;_-@_-"/>
    <numFmt numFmtId="184" formatCode="_-* #,##0.00000\ _p_t_a_-;\-* #,##0.00000\ _p_t_a_-;_-* &quot;-&quot;??\ _p_t_a_-;_-@_-"/>
    <numFmt numFmtId="185" formatCode="_-* #,##0.000000\ _p_t_a_-;\-* #,##0.000000\ _p_t_a_-;_-* &quot;-&quot;??\ _p_t_a_-;_-@_-"/>
    <numFmt numFmtId="186" formatCode="_-* #,##0.0000000\ _p_t_a_-;\-* #,##0.0000000\ _p_t_a_-;_-* &quot;-&quot;??\ _p_t_a_-;_-@_-"/>
    <numFmt numFmtId="187" formatCode="_-* #,##0.00000000\ _p_t_a_-;\-* #,##0.00000000\ _p_t_a_-;_-* &quot;-&quot;??\ _p_t_a_-;_-@_-"/>
    <numFmt numFmtId="188" formatCode="_-* #,##0.000000000\ _p_t_a_-;\-* #,##0.000000000\ _p_t_a_-;_-* &quot;-&quot;??\ _p_t_a_-;_-@_-"/>
    <numFmt numFmtId="189" formatCode="_-* #,##0.0000000000\ _p_t_a_-;\-* #,##0.0000000000\ _p_t_a_-;_-* &quot;-&quot;??\ _p_t_a_-;_-@_-"/>
    <numFmt numFmtId="190" formatCode="_-* #,##0\ _€_-;\-* #,##0\ _€_-;_-* &quot;-&quot;??\ _€_-;_-@_-"/>
    <numFmt numFmtId="191"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8.9"/>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43"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0" fillId="0" borderId="0" applyFont="0" applyFill="0" applyBorder="0" applyAlignment="0" applyProtection="0"/>
    <xf numFmtId="171" fontId="6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74"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74" fontId="2" fillId="34" borderId="0" xfId="109" applyNumberFormat="1" applyFont="1" applyFill="1" applyAlignment="1">
      <alignment vertical="top"/>
    </xf>
    <xf numFmtId="0" fontId="2" fillId="34" borderId="0" xfId="0" applyFont="1" applyFill="1" applyAlignment="1">
      <alignment vertical="center"/>
    </xf>
    <xf numFmtId="174"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49" applyNumberFormat="1" applyFont="1" applyAlignment="1">
      <alignment/>
    </xf>
    <xf numFmtId="177" fontId="0" fillId="0" borderId="0" xfId="49" applyNumberFormat="1" applyFont="1" applyBorder="1" applyAlignment="1">
      <alignment/>
    </xf>
    <xf numFmtId="0" fontId="4" fillId="0" borderId="0" xfId="0" applyFont="1" applyFill="1" applyBorder="1" applyAlignment="1">
      <alignment horizontal="left"/>
    </xf>
    <xf numFmtId="174" fontId="4" fillId="0" borderId="0" xfId="109"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109"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7" fontId="0" fillId="0" borderId="0" xfId="49" applyNumberFormat="1" applyFont="1" applyFill="1" applyAlignment="1">
      <alignment/>
    </xf>
    <xf numFmtId="177"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77"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7" fontId="0" fillId="0" borderId="0" xfId="49" applyNumberFormat="1" applyFont="1" applyAlignment="1">
      <alignment/>
    </xf>
    <xf numFmtId="177"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77"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74"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73"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75"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73" fontId="5" fillId="0" borderId="16" xfId="0" applyNumberFormat="1" applyFont="1" applyFill="1" applyBorder="1" applyAlignment="1">
      <alignment/>
    </xf>
    <xf numFmtId="173"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75"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75" fontId="2" fillId="0" borderId="0" xfId="0" applyNumberFormat="1" applyFont="1" applyFill="1" applyAlignment="1">
      <alignment horizontal="center"/>
    </xf>
    <xf numFmtId="175"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75" fontId="3" fillId="0" borderId="0" xfId="0" applyNumberFormat="1" applyFont="1" applyFill="1" applyBorder="1" applyAlignment="1">
      <alignment vertical="center"/>
    </xf>
    <xf numFmtId="3" fontId="7" fillId="0" borderId="0" xfId="0" applyNumberFormat="1" applyFont="1" applyFill="1" applyBorder="1" applyAlignment="1">
      <alignment/>
    </xf>
    <xf numFmtId="175" fontId="7" fillId="0" borderId="0" xfId="0" applyNumberFormat="1" applyFont="1" applyFill="1" applyBorder="1" applyAlignment="1">
      <alignment/>
    </xf>
    <xf numFmtId="175"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74" fontId="2" fillId="33" borderId="11" xfId="109" applyNumberFormat="1" applyFont="1" applyFill="1" applyBorder="1" applyAlignment="1">
      <alignment/>
    </xf>
    <xf numFmtId="174"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77"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74" fontId="2" fillId="0" borderId="0" xfId="109" applyNumberFormat="1" applyFont="1" applyFill="1" applyBorder="1" applyAlignment="1">
      <alignment/>
    </xf>
    <xf numFmtId="174" fontId="2" fillId="0" borderId="0" xfId="109" applyNumberFormat="1" applyFont="1" applyAlignment="1">
      <alignment/>
    </xf>
    <xf numFmtId="174"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74" fontId="3" fillId="0" borderId="0" xfId="109" applyNumberFormat="1" applyFont="1" applyFill="1" applyBorder="1" applyAlignment="1">
      <alignment/>
    </xf>
    <xf numFmtId="174" fontId="3" fillId="0" borderId="0" xfId="109" applyNumberFormat="1" applyFont="1" applyAlignment="1">
      <alignment/>
    </xf>
    <xf numFmtId="177"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74"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77" fontId="14" fillId="0" borderId="0" xfId="49" applyNumberFormat="1" applyFont="1" applyFill="1" applyAlignment="1">
      <alignment vertical="center"/>
    </xf>
    <xf numFmtId="177" fontId="66" fillId="0" borderId="0" xfId="49" applyNumberFormat="1" applyFont="1" applyAlignment="1">
      <alignment/>
    </xf>
    <xf numFmtId="177" fontId="0" fillId="0" borderId="0" xfId="49" applyNumberFormat="1" applyFont="1" applyBorder="1" applyAlignment="1">
      <alignment horizontal="center"/>
    </xf>
    <xf numFmtId="177"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19" fillId="0" borderId="0" xfId="93" applyFont="1" applyBorder="1" applyProtection="1">
      <alignment/>
      <protection/>
    </xf>
    <xf numFmtId="0" fontId="18" fillId="0" borderId="22" xfId="93" applyFont="1" applyBorder="1" applyAlignment="1" applyProtection="1">
      <alignment horizontal="left"/>
      <protection/>
    </xf>
    <xf numFmtId="0" fontId="18" fillId="0" borderId="22" xfId="93" applyFont="1" applyBorder="1" applyProtection="1">
      <alignment/>
      <protection/>
    </xf>
    <xf numFmtId="0" fontId="18" fillId="0" borderId="22" xfId="93" applyFont="1" applyBorder="1" applyAlignment="1" applyProtection="1">
      <alignment horizontal="center"/>
      <protection/>
    </xf>
    <xf numFmtId="0" fontId="20" fillId="0" borderId="0" xfId="93" applyFont="1" applyBorder="1" applyProtection="1">
      <alignment/>
      <protection/>
    </xf>
    <xf numFmtId="0" fontId="20" fillId="0" borderId="0" xfId="93" applyFont="1" applyBorder="1" applyAlignment="1" applyProtection="1">
      <alignment horizontal="center"/>
      <protection/>
    </xf>
    <xf numFmtId="0" fontId="96" fillId="0" borderId="0" xfId="85" applyFont="1">
      <alignment/>
      <protection/>
    </xf>
    <xf numFmtId="0" fontId="19" fillId="0" borderId="0" xfId="93" applyFont="1" applyBorder="1" applyAlignment="1" applyProtection="1">
      <alignment horizontal="left"/>
      <protection/>
    </xf>
    <xf numFmtId="0" fontId="19" fillId="0" borderId="0" xfId="85" applyFont="1">
      <alignment/>
      <protection/>
    </xf>
    <xf numFmtId="0" fontId="19" fillId="0" borderId="0" xfId="93" applyFont="1" applyBorder="1" applyAlignment="1" applyProtection="1">
      <alignment horizontal="center"/>
      <protection/>
    </xf>
    <xf numFmtId="0" fontId="19" fillId="0" borderId="0" xfId="93" applyFont="1" applyBorder="1" applyAlignment="1" applyProtection="1">
      <alignment horizontal="right"/>
      <protection/>
    </xf>
    <xf numFmtId="0" fontId="18" fillId="0" borderId="0" xfId="93" applyFont="1" applyBorder="1" applyAlignment="1" applyProtection="1">
      <alignment horizontal="left"/>
      <protection/>
    </xf>
    <xf numFmtId="0" fontId="20" fillId="0" borderId="0" xfId="93" applyFont="1" applyBorder="1" applyAlignment="1" applyProtection="1">
      <alignment horizontal="right"/>
      <protection/>
    </xf>
    <xf numFmtId="0" fontId="19" fillId="0" borderId="0" xfId="85" applyFont="1" applyBorder="1" applyAlignment="1">
      <alignment horizontal="justify" vertical="center" wrapText="1"/>
      <protection/>
    </xf>
    <xf numFmtId="0" fontId="20"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75"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7" fontId="87"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7" fontId="6" fillId="0" borderId="0" xfId="49" applyNumberFormat="1" applyFont="1" applyFill="1" applyAlignment="1">
      <alignment horizontal="right" vertical="center"/>
    </xf>
    <xf numFmtId="175"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49" applyNumberFormat="1" applyFont="1" applyFill="1" applyAlignment="1">
      <alignment horizontal="right" vertical="center"/>
    </xf>
    <xf numFmtId="177" fontId="2" fillId="0" borderId="0" xfId="49" applyNumberFormat="1" applyFont="1" applyFill="1" applyAlignment="1">
      <alignment vertical="center"/>
    </xf>
    <xf numFmtId="173"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177" fontId="2" fillId="34" borderId="0" xfId="49" applyNumberFormat="1" applyFont="1" applyFill="1" applyAlignment="1">
      <alignment/>
    </xf>
    <xf numFmtId="177" fontId="97" fillId="34" borderId="0" xfId="49" applyNumberFormat="1" applyFont="1" applyFill="1" applyAlignment="1">
      <alignment/>
    </xf>
    <xf numFmtId="177" fontId="87" fillId="0" borderId="0" xfId="49" applyNumberFormat="1" applyFont="1" applyAlignment="1">
      <alignment horizontal="right"/>
    </xf>
    <xf numFmtId="177" fontId="66"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77" fontId="4" fillId="0" borderId="23" xfId="49" applyNumberFormat="1" applyFont="1" applyBorder="1" applyAlignment="1">
      <alignment horizontal="center"/>
    </xf>
    <xf numFmtId="9" fontId="4" fillId="0" borderId="0" xfId="109" applyFont="1" applyBorder="1" applyAlignment="1">
      <alignment horizontal="center"/>
    </xf>
    <xf numFmtId="177" fontId="4" fillId="0" borderId="0" xfId="49" applyNumberFormat="1" applyFont="1" applyBorder="1" applyAlignment="1">
      <alignment horizontal="center"/>
    </xf>
    <xf numFmtId="0" fontId="4" fillId="0" borderId="13" xfId="0" applyFont="1" applyBorder="1" applyAlignment="1">
      <alignment/>
    </xf>
    <xf numFmtId="177" fontId="4" fillId="0" borderId="13" xfId="49" applyNumberFormat="1" applyFont="1" applyBorder="1" applyAlignment="1">
      <alignment/>
    </xf>
    <xf numFmtId="0" fontId="4" fillId="0" borderId="0" xfId="0" applyFont="1" applyAlignment="1">
      <alignment horizontal="center"/>
    </xf>
    <xf numFmtId="0" fontId="2" fillId="34" borderId="0" xfId="0" applyFont="1" applyFill="1" applyAlignment="1" quotePrefix="1">
      <alignment horizontal="right" vertical="center"/>
    </xf>
    <xf numFmtId="0" fontId="2" fillId="0" borderId="0" xfId="0" applyFont="1" applyBorder="1" applyAlignment="1">
      <alignment/>
    </xf>
    <xf numFmtId="3" fontId="2" fillId="0" borderId="0" xfId="0" applyNumberFormat="1" applyFont="1" applyBorder="1" applyAlignment="1">
      <alignment/>
    </xf>
    <xf numFmtId="174" fontId="2" fillId="0" borderId="0" xfId="109" applyNumberFormat="1" applyFont="1" applyBorder="1" applyAlignment="1">
      <alignment/>
    </xf>
    <xf numFmtId="174" fontId="2" fillId="0" borderId="19" xfId="109" applyNumberFormat="1" applyFont="1" applyFill="1" applyBorder="1" applyAlignment="1">
      <alignment/>
    </xf>
    <xf numFmtId="3" fontId="0" fillId="0" borderId="0" xfId="0" applyNumberFormat="1" applyFont="1" applyFill="1" applyBorder="1" applyAlignment="1">
      <alignment/>
    </xf>
    <xf numFmtId="3" fontId="0" fillId="0" borderId="11" xfId="0" applyNumberFormat="1" applyFont="1" applyFill="1" applyBorder="1" applyAlignment="1">
      <alignment/>
    </xf>
    <xf numFmtId="177" fontId="0" fillId="0" borderId="0" xfId="49" applyNumberFormat="1" applyFont="1" applyAlignment="1">
      <alignment/>
    </xf>
    <xf numFmtId="0" fontId="98" fillId="0" borderId="0" xfId="85" applyFont="1" applyAlignment="1">
      <alignment horizontal="left"/>
      <protection/>
    </xf>
    <xf numFmtId="0" fontId="18" fillId="0" borderId="0" xfId="93" applyFont="1" applyBorder="1" applyAlignment="1" applyProtection="1">
      <alignment horizontal="center" vertical="center"/>
      <protection/>
    </xf>
    <xf numFmtId="0" fontId="19"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82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5245240"/>
        <c:axId val="4553977"/>
      </c:lineChart>
      <c:catAx>
        <c:axId val="45245240"/>
        <c:scaling>
          <c:orientation val="minMax"/>
        </c:scaling>
        <c:axPos val="b"/>
        <c:delete val="0"/>
        <c:numFmt formatCode="General" sourceLinked="1"/>
        <c:majorTickMark val="none"/>
        <c:minorTickMark val="none"/>
        <c:tickLblPos val="nextTo"/>
        <c:spPr>
          <a:ln w="3175">
            <a:solidFill>
              <a:srgbClr val="808080"/>
            </a:solidFill>
          </a:ln>
        </c:spPr>
        <c:crossAx val="4553977"/>
        <c:crosses val="autoZero"/>
        <c:auto val="1"/>
        <c:lblOffset val="100"/>
        <c:tickLblSkip val="1"/>
        <c:noMultiLvlLbl val="0"/>
      </c:catAx>
      <c:valAx>
        <c:axId val="45539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245240"/>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7427104"/>
        <c:axId val="66843937"/>
      </c:barChart>
      <c:catAx>
        <c:axId val="74271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843937"/>
        <c:crosses val="autoZero"/>
        <c:auto val="1"/>
        <c:lblOffset val="100"/>
        <c:tickLblSkip val="1"/>
        <c:noMultiLvlLbl val="0"/>
      </c:catAx>
      <c:valAx>
        <c:axId val="668439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2710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2012</a:t>
            </a:r>
          </a:p>
        </c:rich>
      </c:tx>
      <c:layout>
        <c:manualLayout>
          <c:xMode val="factor"/>
          <c:yMode val="factor"/>
          <c:x val="-0.00125"/>
          <c:y val="-0.012"/>
        </c:manualLayout>
      </c:layout>
      <c:spPr>
        <a:noFill/>
        <a:ln w="3175">
          <a:noFill/>
        </a:ln>
      </c:spPr>
    </c:title>
    <c:plotArea>
      <c:layout>
        <c:manualLayout>
          <c:xMode val="edge"/>
          <c:yMode val="edge"/>
          <c:x val="-0.00725"/>
          <c:y val="0.17725"/>
          <c:w val="0.99325"/>
          <c:h val="0.83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4724522"/>
        <c:axId val="45649787"/>
      </c:barChart>
      <c:catAx>
        <c:axId val="6472452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649787"/>
        <c:crosses val="autoZero"/>
        <c:auto val="1"/>
        <c:lblOffset val="100"/>
        <c:tickLblSkip val="1"/>
        <c:noMultiLvlLbl val="0"/>
      </c:catAx>
      <c:valAx>
        <c:axId val="45649787"/>
        <c:scaling>
          <c:orientation val="minMax"/>
          <c:max val="1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90" b="0" i="0" u="none" baseline="0">
                <a:solidFill>
                  <a:srgbClr val="000000"/>
                </a:solidFill>
              </a:defRPr>
            </a:pPr>
          </a:p>
        </c:txPr>
        <c:crossAx val="64724522"/>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diciembre  de  2012</a:t>
            </a:r>
          </a:p>
        </c:rich>
      </c:tx>
      <c:layout>
        <c:manualLayout>
          <c:xMode val="factor"/>
          <c:yMode val="factor"/>
          <c:x val="-0.0025"/>
          <c:y val="-0.00925"/>
        </c:manualLayout>
      </c:layout>
      <c:spPr>
        <a:noFill/>
        <a:ln w="3175">
          <a:noFill/>
        </a:ln>
      </c:spPr>
    </c:title>
    <c:plotArea>
      <c:layout>
        <c:manualLayout>
          <c:xMode val="edge"/>
          <c:yMode val="edge"/>
          <c:x val="-0.00575"/>
          <c:y val="0.1825"/>
          <c:w val="0.991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8194900"/>
        <c:axId val="6645237"/>
      </c:barChart>
      <c:catAx>
        <c:axId val="81949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45237"/>
        <c:crossesAt val="0"/>
        <c:auto val="1"/>
        <c:lblOffset val="100"/>
        <c:tickLblSkip val="1"/>
        <c:noMultiLvlLbl val="0"/>
      </c:catAx>
      <c:valAx>
        <c:axId val="6645237"/>
        <c:scaling>
          <c:orientation val="minMax"/>
          <c:max val="8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8194900"/>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de  2012</a:t>
            </a:r>
          </a:p>
        </c:rich>
      </c:tx>
      <c:layout>
        <c:manualLayout>
          <c:xMode val="factor"/>
          <c:yMode val="factor"/>
          <c:x val="0.019"/>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9807134"/>
        <c:axId val="1393295"/>
      </c:barChart>
      <c:catAx>
        <c:axId val="59807134"/>
        <c:scaling>
          <c:orientation val="minMax"/>
        </c:scaling>
        <c:axPos val="l"/>
        <c:delete val="0"/>
        <c:numFmt formatCode="General" sourceLinked="1"/>
        <c:majorTickMark val="out"/>
        <c:minorTickMark val="none"/>
        <c:tickLblPos val="nextTo"/>
        <c:spPr>
          <a:ln w="3175">
            <a:solidFill>
              <a:srgbClr val="808080"/>
            </a:solidFill>
          </a:ln>
        </c:spPr>
        <c:crossAx val="1393295"/>
        <c:crosses val="autoZero"/>
        <c:auto val="1"/>
        <c:lblOffset val="100"/>
        <c:tickLblSkip val="1"/>
        <c:noMultiLvlLbl val="0"/>
      </c:catAx>
      <c:valAx>
        <c:axId val="1393295"/>
        <c:scaling>
          <c:orientation val="minMax"/>
          <c:max val="3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807134"/>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5"/>
        </c:manualLayout>
      </c:layout>
      <c:spPr>
        <a:noFill/>
        <a:ln w="3175">
          <a:noFill/>
        </a:ln>
      </c:spPr>
    </c:title>
    <c:plotArea>
      <c:layout>
        <c:manualLayout>
          <c:xMode val="edge"/>
          <c:yMode val="edge"/>
          <c:x val="0.037"/>
          <c:y val="0.17375"/>
          <c:w val="0.8352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evolución_comercio!$P$3:$P$7</c:f>
              <c:numCache/>
            </c:num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evolución_comercio!$P$3:$P$7</c:f>
              <c:numCache/>
            </c:num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evolución_comercio!$P$3:$P$7</c:f>
              <c:numCache/>
            </c:num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evolución_comercio!$P$3:$P$7</c:f>
              <c:numCache/>
            </c:numRef>
          </c:cat>
          <c:val>
            <c:numRef>
              <c:f>evolución_comercio!$T$3:$T$7</c:f>
              <c:numCache/>
            </c:numRef>
          </c:val>
          <c:smooth val="0"/>
        </c:ser>
        <c:marker val="1"/>
        <c:axId val="40985794"/>
        <c:axId val="33327827"/>
      </c:lineChart>
      <c:catAx>
        <c:axId val="4098579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327827"/>
        <c:crosses val="autoZero"/>
        <c:auto val="1"/>
        <c:lblOffset val="100"/>
        <c:tickLblSkip val="1"/>
        <c:noMultiLvlLbl val="0"/>
      </c:catAx>
      <c:valAx>
        <c:axId val="3332782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985794"/>
        <c:crossesAt val="1"/>
        <c:crossBetween val="between"/>
        <c:dispUnits>
          <c:builtInUnit val="thousands"/>
        </c:dispUnits>
      </c:valAx>
      <c:spPr>
        <a:solidFill>
          <a:srgbClr val="FFFFFF"/>
        </a:solidFill>
        <a:ln w="3175">
          <a:noFill/>
        </a:ln>
      </c:spPr>
    </c:plotArea>
    <c:legend>
      <c:legendPos val="r"/>
      <c:layout>
        <c:manualLayout>
          <c:xMode val="edge"/>
          <c:yMode val="edge"/>
          <c:x val="0.8965"/>
          <c:y val="0.50625"/>
          <c:w val="0.095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427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evolución_comercio!$P$12:$P$16</c:f>
              <c:numCache/>
            </c:num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evolución_comercio!$P$12:$P$16</c:f>
              <c:numCache/>
            </c:num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evolución_comercio!$P$12:$P$16</c:f>
              <c:numCache/>
            </c:num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evolución_comercio!$P$12:$P$16</c:f>
              <c:numCache/>
            </c:numRef>
          </c:cat>
          <c:val>
            <c:numRef>
              <c:f>evolución_comercio!$T$12:$T$16</c:f>
              <c:numCache/>
            </c:numRef>
          </c:val>
          <c:smooth val="0"/>
        </c:ser>
        <c:marker val="1"/>
        <c:axId val="31514988"/>
        <c:axId val="15199437"/>
      </c:lineChart>
      <c:catAx>
        <c:axId val="31514988"/>
        <c:scaling>
          <c:orientation val="minMax"/>
        </c:scaling>
        <c:axPos val="b"/>
        <c:delete val="0"/>
        <c:numFmt formatCode="General" sourceLinked="1"/>
        <c:majorTickMark val="out"/>
        <c:minorTickMark val="none"/>
        <c:tickLblPos val="nextTo"/>
        <c:spPr>
          <a:ln w="3175">
            <a:solidFill>
              <a:srgbClr val="808080"/>
            </a:solidFill>
          </a:ln>
        </c:spPr>
        <c:crossAx val="15199437"/>
        <c:crosses val="autoZero"/>
        <c:auto val="1"/>
        <c:lblOffset val="100"/>
        <c:tickLblSkip val="1"/>
        <c:noMultiLvlLbl val="0"/>
      </c:catAx>
      <c:valAx>
        <c:axId val="151994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14988"/>
        <c:crossesAt val="1"/>
        <c:crossBetween val="between"/>
        <c:dispUnits>
          <c:builtInUnit val="thousands"/>
          <c:dispUnitsLbl>
            <c:layout>
              <c:manualLayout>
                <c:xMode val="edge"/>
                <c:yMode val="edge"/>
                <c:x val="-0.012"/>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90075"/>
          <c:y val="0.505"/>
          <c:w val="0.091"/>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2012</a:t>
            </a:r>
          </a:p>
        </c:rich>
      </c:tx>
      <c:layout>
        <c:manualLayout>
          <c:xMode val="factor"/>
          <c:yMode val="factor"/>
          <c:x val="-0.0035"/>
          <c:y val="-0.012"/>
        </c:manualLayout>
      </c:layout>
      <c:spPr>
        <a:noFill/>
        <a:ln w="3175">
          <a:noFill/>
        </a:ln>
      </c:spPr>
    </c:title>
    <c:plotArea>
      <c:layout>
        <c:manualLayout>
          <c:xMode val="edge"/>
          <c:yMode val="edge"/>
          <c:x val="0.24925"/>
          <c:y val="0.22025"/>
          <c:w val="0.498"/>
          <c:h val="0.701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2012
</a:t>
            </a:r>
          </a:p>
        </c:rich>
      </c:tx>
      <c:layout>
        <c:manualLayout>
          <c:xMode val="factor"/>
          <c:yMode val="factor"/>
          <c:x val="-0.00175"/>
          <c:y val="-0.01225"/>
        </c:manualLayout>
      </c:layout>
      <c:spPr>
        <a:noFill/>
        <a:ln w="3175">
          <a:noFill/>
        </a:ln>
      </c:spPr>
    </c:title>
    <c:plotArea>
      <c:layout>
        <c:manualLayout>
          <c:xMode val="edge"/>
          <c:yMode val="edge"/>
          <c:x val="0.29475"/>
          <c:y val="0.2675"/>
          <c:w val="0.4405"/>
          <c:h val="0.625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diciembre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diciembre 2012</a:t>
            </a:r>
          </a:p>
        </c:rich>
      </c:tx>
      <c:layout>
        <c:manualLayout>
          <c:xMode val="factor"/>
          <c:yMode val="factor"/>
          <c:x val="-0.00425"/>
          <c:y val="-0.01225"/>
        </c:manualLayout>
      </c:layout>
      <c:spPr>
        <a:noFill/>
        <a:ln w="3175">
          <a:noFill/>
        </a:ln>
      </c:spPr>
    </c:title>
    <c:plotArea>
      <c:layout>
        <c:manualLayout>
          <c:xMode val="edge"/>
          <c:yMode val="edge"/>
          <c:x val="0.264"/>
          <c:y val="0.236"/>
          <c:w val="0.468"/>
          <c:h val="0.670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577206"/>
        <c:axId val="23194855"/>
      </c:barChart>
      <c:catAx>
        <c:axId val="257720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194855"/>
        <c:crosses val="autoZero"/>
        <c:auto val="1"/>
        <c:lblOffset val="100"/>
        <c:tickLblSkip val="1"/>
        <c:noMultiLvlLbl val="0"/>
      </c:catAx>
      <c:valAx>
        <c:axId val="231948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72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6875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81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48325"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91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0.9665</cdr:y>
    </cdr:from>
    <cdr:to>
      <cdr:x>0.839</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0.82475</cdr:x>
      <cdr:y>1</cdr:y>
    </cdr:to>
    <cdr:sp>
      <cdr:nvSpPr>
        <cdr:cNvPr id="1" name="1 CuadroTexto"/>
        <cdr:cNvSpPr txBox="1">
          <a:spLocks noChangeArrowheads="1"/>
        </cdr:cNvSpPr>
      </cdr:nvSpPr>
      <cdr:spPr>
        <a:xfrm>
          <a:off x="-47624" y="3448050"/>
          <a:ext cx="6181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4387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7217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573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3911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91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A1" sqref="A1"/>
    </sheetView>
  </sheetViews>
  <sheetFormatPr defaultColWidth="11.421875" defaultRowHeight="12.75"/>
  <cols>
    <col min="1" max="2" width="11.421875" style="212" customWidth="1"/>
    <col min="3" max="3" width="10.7109375" style="212" customWidth="1"/>
    <col min="4" max="6" width="11.421875" style="212" customWidth="1"/>
    <col min="7" max="7" width="11.140625" style="212" customWidth="1"/>
    <col min="8" max="8" width="4.421875" style="212" customWidth="1"/>
    <col min="9" max="16384" width="11.421875" style="212" customWidth="1"/>
  </cols>
  <sheetData>
    <row r="1" spans="1:7" ht="15.75">
      <c r="A1" s="210"/>
      <c r="B1" s="211"/>
      <c r="C1" s="211"/>
      <c r="D1" s="211"/>
      <c r="E1" s="211"/>
      <c r="F1" s="211"/>
      <c r="G1" s="211"/>
    </row>
    <row r="2" spans="1:7" ht="15">
      <c r="A2" s="211"/>
      <c r="B2" s="211"/>
      <c r="C2" s="211"/>
      <c r="D2" s="211"/>
      <c r="E2" s="211"/>
      <c r="F2" s="211"/>
      <c r="G2" s="211"/>
    </row>
    <row r="3" spans="1:7" ht="15.75">
      <c r="A3" s="210"/>
      <c r="B3" s="211"/>
      <c r="C3" s="211"/>
      <c r="D3" s="211"/>
      <c r="E3" s="211"/>
      <c r="F3" s="211"/>
      <c r="G3" s="211"/>
    </row>
    <row r="4" spans="1:7" ht="15">
      <c r="A4" s="211"/>
      <c r="B4" s="211"/>
      <c r="C4" s="211"/>
      <c r="D4" s="213"/>
      <c r="E4" s="211"/>
      <c r="F4" s="211"/>
      <c r="G4" s="211"/>
    </row>
    <row r="5" spans="1:7" ht="15.75">
      <c r="A5" s="210"/>
      <c r="B5" s="211"/>
      <c r="C5" s="211"/>
      <c r="D5" s="214"/>
      <c r="E5" s="211"/>
      <c r="F5" s="211"/>
      <c r="G5" s="211"/>
    </row>
    <row r="6" spans="1:7" ht="15.75">
      <c r="A6" s="210"/>
      <c r="B6" s="211"/>
      <c r="C6" s="211"/>
      <c r="D6" s="211"/>
      <c r="E6" s="211"/>
      <c r="F6" s="211"/>
      <c r="G6" s="211"/>
    </row>
    <row r="7" spans="1:7" ht="15.75">
      <c r="A7" s="210"/>
      <c r="B7" s="211"/>
      <c r="C7" s="211"/>
      <c r="D7" s="211"/>
      <c r="E7" s="211"/>
      <c r="F7" s="211"/>
      <c r="G7" s="211"/>
    </row>
    <row r="8" spans="1:7" ht="15">
      <c r="A8" s="211"/>
      <c r="B8" s="211"/>
      <c r="C8" s="211"/>
      <c r="D8" s="213"/>
      <c r="E8" s="211"/>
      <c r="F8" s="211"/>
      <c r="G8" s="211"/>
    </row>
    <row r="9" spans="1:7" ht="15.75">
      <c r="A9" s="215"/>
      <c r="B9" s="211"/>
      <c r="C9" s="211"/>
      <c r="D9" s="211"/>
      <c r="E9" s="211"/>
      <c r="F9" s="211"/>
      <c r="G9" s="211"/>
    </row>
    <row r="10" spans="1:7" ht="15.75">
      <c r="A10" s="210"/>
      <c r="B10" s="211"/>
      <c r="C10" s="211"/>
      <c r="D10" s="211"/>
      <c r="E10" s="211"/>
      <c r="F10" s="211"/>
      <c r="G10" s="211"/>
    </row>
    <row r="11" spans="1:7" ht="15.75">
      <c r="A11" s="210"/>
      <c r="B11" s="211"/>
      <c r="C11" s="211"/>
      <c r="D11" s="211"/>
      <c r="E11" s="211"/>
      <c r="F11" s="211"/>
      <c r="G11" s="211"/>
    </row>
    <row r="12" spans="1:7" ht="15.75">
      <c r="A12" s="210"/>
      <c r="B12" s="211"/>
      <c r="C12" s="211"/>
      <c r="D12" s="211"/>
      <c r="E12" s="211"/>
      <c r="F12" s="211"/>
      <c r="G12" s="211"/>
    </row>
    <row r="13" spans="1:8" ht="19.5">
      <c r="A13" s="211"/>
      <c r="B13" s="211"/>
      <c r="C13" s="296" t="s">
        <v>349</v>
      </c>
      <c r="D13" s="296"/>
      <c r="E13" s="296"/>
      <c r="F13" s="296"/>
      <c r="G13" s="296"/>
      <c r="H13" s="296"/>
    </row>
    <row r="14" spans="1:8" ht="19.5">
      <c r="A14" s="211"/>
      <c r="B14" s="211"/>
      <c r="C14" s="296" t="s">
        <v>350</v>
      </c>
      <c r="D14" s="296"/>
      <c r="E14" s="296"/>
      <c r="F14" s="296"/>
      <c r="G14" s="296"/>
      <c r="H14" s="296"/>
    </row>
    <row r="15" spans="1:7" ht="15">
      <c r="A15" s="211"/>
      <c r="B15" s="211"/>
      <c r="C15" s="211"/>
      <c r="D15" s="211"/>
      <c r="E15" s="211"/>
      <c r="F15" s="211"/>
      <c r="G15" s="211"/>
    </row>
    <row r="16" spans="1:7" ht="15">
      <c r="A16" s="211"/>
      <c r="B16" s="211"/>
      <c r="C16" s="211"/>
      <c r="D16" s="216"/>
      <c r="E16" s="211"/>
      <c r="F16" s="211"/>
      <c r="G16" s="211"/>
    </row>
    <row r="17" spans="1:7" ht="15.75">
      <c r="A17" s="211"/>
      <c r="B17" s="211"/>
      <c r="C17" s="217" t="s">
        <v>496</v>
      </c>
      <c r="D17" s="217"/>
      <c r="E17" s="217"/>
      <c r="F17" s="217"/>
      <c r="G17" s="217"/>
    </row>
    <row r="18" spans="1:7" ht="15">
      <c r="A18" s="211"/>
      <c r="B18" s="211"/>
      <c r="C18" s="211"/>
      <c r="D18" s="211"/>
      <c r="E18" s="211"/>
      <c r="F18" s="211"/>
      <c r="G18" s="211"/>
    </row>
    <row r="19" spans="1:7" ht="15">
      <c r="A19" s="211"/>
      <c r="B19" s="211"/>
      <c r="C19" s="211"/>
      <c r="D19" s="211"/>
      <c r="E19" s="211"/>
      <c r="F19" s="211"/>
      <c r="G19" s="211"/>
    </row>
    <row r="20" spans="1:7" ht="15">
      <c r="A20" s="211"/>
      <c r="B20" s="211"/>
      <c r="C20" s="211"/>
      <c r="D20" s="211"/>
      <c r="E20" s="211"/>
      <c r="F20" s="211"/>
      <c r="G20" s="211"/>
    </row>
    <row r="21" spans="1:7" ht="15.75">
      <c r="A21" s="210"/>
      <c r="B21" s="211"/>
      <c r="C21" s="211"/>
      <c r="D21" s="211"/>
      <c r="E21" s="211"/>
      <c r="F21" s="211"/>
      <c r="G21" s="211"/>
    </row>
    <row r="22" spans="1:7" ht="15.75">
      <c r="A22" s="210"/>
      <c r="B22" s="211"/>
      <c r="C22" s="211"/>
      <c r="D22" s="213"/>
      <c r="E22" s="211"/>
      <c r="F22" s="211"/>
      <c r="G22" s="211"/>
    </row>
    <row r="23" spans="1:7" ht="15.75">
      <c r="A23" s="210"/>
      <c r="B23" s="211"/>
      <c r="C23" s="211"/>
      <c r="D23" s="216"/>
      <c r="E23" s="211"/>
      <c r="F23" s="211"/>
      <c r="G23" s="211"/>
    </row>
    <row r="24" spans="1:7" ht="15.75">
      <c r="A24" s="210"/>
      <c r="B24" s="211"/>
      <c r="C24" s="211"/>
      <c r="D24" s="211"/>
      <c r="E24" s="211"/>
      <c r="F24" s="211"/>
      <c r="G24" s="211"/>
    </row>
    <row r="25" spans="1:7" ht="15.75">
      <c r="A25" s="210"/>
      <c r="B25" s="211"/>
      <c r="C25" s="211"/>
      <c r="D25" s="211"/>
      <c r="E25" s="211"/>
      <c r="F25" s="211"/>
      <c r="G25" s="211"/>
    </row>
    <row r="26" spans="1:7" ht="15.75">
      <c r="A26" s="210"/>
      <c r="B26" s="211"/>
      <c r="C26" s="211"/>
      <c r="D26" s="211"/>
      <c r="E26" s="211"/>
      <c r="F26" s="211"/>
      <c r="G26" s="211"/>
    </row>
    <row r="27" spans="1:7" ht="15.75">
      <c r="A27" s="210"/>
      <c r="B27" s="211"/>
      <c r="C27" s="211"/>
      <c r="D27" s="213"/>
      <c r="E27" s="211"/>
      <c r="F27" s="211"/>
      <c r="G27" s="211"/>
    </row>
    <row r="28" spans="1:7" ht="15.75">
      <c r="A28" s="210"/>
      <c r="B28" s="211"/>
      <c r="C28" s="211"/>
      <c r="D28" s="211"/>
      <c r="E28" s="211"/>
      <c r="F28" s="211"/>
      <c r="G28" s="211"/>
    </row>
    <row r="29" spans="1:7" ht="15.75">
      <c r="A29" s="210"/>
      <c r="B29" s="211"/>
      <c r="C29" s="211"/>
      <c r="D29" s="211"/>
      <c r="E29" s="211"/>
      <c r="F29" s="211"/>
      <c r="G29" s="211"/>
    </row>
    <row r="30" spans="1:7" ht="15.75">
      <c r="A30" s="210"/>
      <c r="B30" s="211"/>
      <c r="C30" s="211"/>
      <c r="D30" s="211"/>
      <c r="E30" s="211"/>
      <c r="F30" s="211"/>
      <c r="G30" s="211"/>
    </row>
    <row r="31" spans="1:7" ht="15.75">
      <c r="A31" s="210"/>
      <c r="B31" s="211"/>
      <c r="C31" s="211"/>
      <c r="D31" s="211"/>
      <c r="E31" s="211"/>
      <c r="F31" s="211"/>
      <c r="G31" s="211"/>
    </row>
    <row r="32" spans="6:7" ht="15">
      <c r="F32" s="211"/>
      <c r="G32" s="211"/>
    </row>
    <row r="33" spans="6:7" ht="15">
      <c r="F33" s="211"/>
      <c r="G33" s="211"/>
    </row>
    <row r="34" spans="1:7" ht="15.75">
      <c r="A34" s="210"/>
      <c r="B34" s="211"/>
      <c r="C34" s="211"/>
      <c r="D34" s="211"/>
      <c r="E34" s="211"/>
      <c r="F34" s="211"/>
      <c r="G34" s="211"/>
    </row>
    <row r="35" spans="1:7" ht="15.75">
      <c r="A35" s="210"/>
      <c r="B35" s="211"/>
      <c r="C35" s="211"/>
      <c r="D35" s="211"/>
      <c r="E35" s="211"/>
      <c r="F35" s="211"/>
      <c r="G35" s="211"/>
    </row>
    <row r="36" spans="1:7" ht="15.75">
      <c r="A36" s="210"/>
      <c r="B36" s="211"/>
      <c r="C36" s="211"/>
      <c r="D36" s="211"/>
      <c r="E36" s="211"/>
      <c r="F36" s="211"/>
      <c r="G36" s="211"/>
    </row>
    <row r="37" spans="1:7" ht="15.75">
      <c r="A37" s="218"/>
      <c r="B37" s="211"/>
      <c r="C37" s="218"/>
      <c r="D37" s="219"/>
      <c r="E37" s="211"/>
      <c r="F37" s="211"/>
      <c r="G37" s="211"/>
    </row>
    <row r="38" spans="1:7" ht="15.75">
      <c r="A38" s="210"/>
      <c r="E38" s="211"/>
      <c r="F38" s="211"/>
      <c r="G38" s="211"/>
    </row>
    <row r="39" spans="3:7" ht="15.75">
      <c r="C39" s="210" t="s">
        <v>497</v>
      </c>
      <c r="D39" s="219"/>
      <c r="E39" s="211"/>
      <c r="F39" s="211"/>
      <c r="G39" s="211"/>
    </row>
    <row r="45" spans="1:7" ht="15">
      <c r="A45" s="211"/>
      <c r="B45" s="211"/>
      <c r="C45" s="211"/>
      <c r="D45" s="213" t="s">
        <v>279</v>
      </c>
      <c r="E45" s="211"/>
      <c r="F45" s="211"/>
      <c r="G45" s="211"/>
    </row>
    <row r="46" spans="1:7" ht="15.75">
      <c r="A46" s="210"/>
      <c r="B46" s="211"/>
      <c r="C46" s="211"/>
      <c r="D46" s="220" t="s">
        <v>498</v>
      </c>
      <c r="E46" s="211"/>
      <c r="F46" s="211"/>
      <c r="G46" s="211"/>
    </row>
    <row r="47" spans="1:7" ht="15.75">
      <c r="A47" s="210"/>
      <c r="B47" s="211"/>
      <c r="C47" s="211"/>
      <c r="D47" s="211"/>
      <c r="E47" s="211"/>
      <c r="F47" s="211"/>
      <c r="G47" s="211"/>
    </row>
    <row r="48" spans="1:7" ht="15.75">
      <c r="A48" s="210"/>
      <c r="B48" s="211"/>
      <c r="C48" s="211"/>
      <c r="D48" s="211"/>
      <c r="E48" s="211"/>
      <c r="F48" s="211"/>
      <c r="G48" s="211"/>
    </row>
    <row r="49" spans="1:7" ht="15">
      <c r="A49" s="211"/>
      <c r="B49" s="211"/>
      <c r="C49" s="211"/>
      <c r="D49" s="213" t="s">
        <v>197</v>
      </c>
      <c r="E49" s="211"/>
      <c r="F49" s="211"/>
      <c r="G49" s="211"/>
    </row>
    <row r="50" spans="1:7" ht="15.75">
      <c r="A50" s="215"/>
      <c r="B50" s="211"/>
      <c r="C50" s="211"/>
      <c r="D50" s="213" t="s">
        <v>499</v>
      </c>
      <c r="E50" s="211"/>
      <c r="F50" s="211"/>
      <c r="G50" s="211"/>
    </row>
    <row r="51" spans="1:7" ht="15.75">
      <c r="A51" s="210"/>
      <c r="B51" s="211"/>
      <c r="C51" s="211"/>
      <c r="D51" s="211"/>
      <c r="E51" s="211"/>
      <c r="F51" s="211"/>
      <c r="G51" s="211"/>
    </row>
    <row r="52" spans="1:7" ht="15.75">
      <c r="A52" s="210"/>
      <c r="B52" s="211"/>
      <c r="C52" s="211"/>
      <c r="D52" s="211"/>
      <c r="E52" s="211"/>
      <c r="F52" s="211"/>
      <c r="G52" s="211"/>
    </row>
    <row r="53" spans="1:7" ht="15.75">
      <c r="A53" s="210"/>
      <c r="B53" s="211"/>
      <c r="C53" s="211"/>
      <c r="D53" s="211"/>
      <c r="E53" s="211"/>
      <c r="F53" s="211"/>
      <c r="G53" s="211"/>
    </row>
    <row r="54" spans="1:7" ht="15">
      <c r="A54" s="211"/>
      <c r="B54" s="211"/>
      <c r="C54" s="211"/>
      <c r="D54" s="211"/>
      <c r="E54" s="211"/>
      <c r="F54" s="211"/>
      <c r="G54" s="211"/>
    </row>
    <row r="55" spans="1:7" ht="15">
      <c r="A55" s="211"/>
      <c r="B55" s="211"/>
      <c r="C55" s="211"/>
      <c r="D55" s="211"/>
      <c r="E55" s="211"/>
      <c r="F55" s="211"/>
      <c r="G55" s="211"/>
    </row>
    <row r="56" spans="1:7" ht="15">
      <c r="A56" s="211"/>
      <c r="B56" s="211"/>
      <c r="C56" s="211"/>
      <c r="D56" s="216" t="s">
        <v>351</v>
      </c>
      <c r="E56" s="211"/>
      <c r="F56" s="211"/>
      <c r="G56" s="211"/>
    </row>
    <row r="57" spans="1:7" ht="15">
      <c r="A57" s="211"/>
      <c r="B57" s="211"/>
      <c r="C57" s="211"/>
      <c r="D57" s="216" t="s">
        <v>352</v>
      </c>
      <c r="E57" s="211"/>
      <c r="F57" s="211"/>
      <c r="G57" s="211"/>
    </row>
    <row r="58" spans="1:7" ht="15">
      <c r="A58" s="211"/>
      <c r="B58" s="211"/>
      <c r="C58" s="211"/>
      <c r="D58" s="211"/>
      <c r="E58" s="211"/>
      <c r="F58" s="211"/>
      <c r="G58" s="211"/>
    </row>
    <row r="59" spans="1:7" ht="15">
      <c r="A59" s="211"/>
      <c r="B59" s="211"/>
      <c r="C59" s="211"/>
      <c r="D59" s="211"/>
      <c r="E59" s="211"/>
      <c r="F59" s="211"/>
      <c r="G59" s="211"/>
    </row>
    <row r="60" spans="1:7" ht="15">
      <c r="A60" s="211"/>
      <c r="B60" s="211"/>
      <c r="C60" s="211"/>
      <c r="D60" s="211"/>
      <c r="E60" s="211"/>
      <c r="F60" s="211"/>
      <c r="G60" s="211"/>
    </row>
    <row r="61" spans="1:7" ht="15">
      <c r="A61" s="211"/>
      <c r="B61" s="211"/>
      <c r="C61" s="211"/>
      <c r="D61" s="211"/>
      <c r="E61" s="211"/>
      <c r="F61" s="211"/>
      <c r="G61" s="211"/>
    </row>
    <row r="62" spans="1:7" ht="15.75">
      <c r="A62" s="210"/>
      <c r="B62" s="211"/>
      <c r="C62" s="211"/>
      <c r="D62" s="211"/>
      <c r="E62" s="211"/>
      <c r="F62" s="211"/>
      <c r="G62" s="211"/>
    </row>
    <row r="63" spans="1:7" ht="15.75">
      <c r="A63" s="210"/>
      <c r="B63" s="211"/>
      <c r="C63" s="211"/>
      <c r="D63" s="213" t="s">
        <v>52</v>
      </c>
      <c r="E63" s="211"/>
      <c r="F63" s="211"/>
      <c r="G63" s="211"/>
    </row>
    <row r="64" spans="1:7" ht="15.75">
      <c r="A64" s="210"/>
      <c r="B64" s="211"/>
      <c r="C64" s="211"/>
      <c r="D64" s="216" t="s">
        <v>313</v>
      </c>
      <c r="E64" s="211"/>
      <c r="F64" s="211"/>
      <c r="G64" s="211"/>
    </row>
    <row r="65" spans="1:7" ht="15.75">
      <c r="A65" s="210"/>
      <c r="B65" s="211"/>
      <c r="C65" s="211"/>
      <c r="D65" s="211"/>
      <c r="E65" s="211"/>
      <c r="F65" s="211"/>
      <c r="G65" s="211"/>
    </row>
    <row r="66" spans="1:7" ht="15.75">
      <c r="A66" s="210"/>
      <c r="B66" s="211"/>
      <c r="C66" s="211"/>
      <c r="D66" s="211"/>
      <c r="E66" s="211"/>
      <c r="F66" s="211"/>
      <c r="G66" s="211"/>
    </row>
    <row r="67" spans="1:7" ht="15.75">
      <c r="A67" s="210"/>
      <c r="B67" s="211"/>
      <c r="C67" s="211"/>
      <c r="D67" s="211"/>
      <c r="E67" s="211"/>
      <c r="F67" s="211"/>
      <c r="G67" s="211"/>
    </row>
    <row r="68" spans="1:7" ht="15.75">
      <c r="A68" s="210"/>
      <c r="B68" s="211"/>
      <c r="C68" s="211"/>
      <c r="D68" s="213" t="s">
        <v>300</v>
      </c>
      <c r="E68" s="211"/>
      <c r="F68" s="211"/>
      <c r="G68" s="211"/>
    </row>
    <row r="69" spans="1:7" ht="15.75">
      <c r="A69" s="210"/>
      <c r="B69" s="211"/>
      <c r="C69" s="211"/>
      <c r="D69" s="211"/>
      <c r="E69" s="211"/>
      <c r="F69" s="211"/>
      <c r="G69" s="211"/>
    </row>
    <row r="70" spans="1:7" ht="15.75">
      <c r="A70" s="210"/>
      <c r="B70" s="211"/>
      <c r="C70" s="211"/>
      <c r="D70" s="211"/>
      <c r="E70" s="211"/>
      <c r="F70" s="211"/>
      <c r="G70" s="211"/>
    </row>
    <row r="71" spans="1:7" ht="15.75">
      <c r="A71" s="210"/>
      <c r="B71" s="211"/>
      <c r="C71" s="211"/>
      <c r="D71" s="211"/>
      <c r="E71" s="211"/>
      <c r="F71" s="211"/>
      <c r="G71" s="211"/>
    </row>
    <row r="72" spans="1:7" ht="15.75">
      <c r="A72" s="210"/>
      <c r="B72" s="211"/>
      <c r="C72" s="211"/>
      <c r="D72" s="211"/>
      <c r="E72" s="211"/>
      <c r="F72" s="211"/>
      <c r="G72" s="211"/>
    </row>
    <row r="73" spans="1:7" ht="15.75">
      <c r="A73" s="210"/>
      <c r="B73" s="211"/>
      <c r="C73" s="211"/>
      <c r="D73" s="211"/>
      <c r="E73" s="211"/>
      <c r="F73" s="211"/>
      <c r="G73" s="211"/>
    </row>
    <row r="74" spans="1:7" ht="15.75">
      <c r="A74" s="210"/>
      <c r="B74" s="211"/>
      <c r="C74" s="211"/>
      <c r="D74" s="211"/>
      <c r="E74" s="211"/>
      <c r="F74" s="211"/>
      <c r="G74" s="211"/>
    </row>
    <row r="75" spans="1:7" ht="15.75">
      <c r="A75" s="210"/>
      <c r="B75" s="211"/>
      <c r="C75" s="211"/>
      <c r="D75" s="211"/>
      <c r="E75" s="211"/>
      <c r="F75" s="211"/>
      <c r="G75" s="211"/>
    </row>
    <row r="76" spans="1:7" ht="15.75">
      <c r="A76" s="210"/>
      <c r="B76" s="211"/>
      <c r="C76" s="211"/>
      <c r="D76" s="211"/>
      <c r="E76" s="211"/>
      <c r="F76" s="211"/>
      <c r="G76" s="211"/>
    </row>
    <row r="77" spans="1:7" ht="15.75">
      <c r="A77" s="210"/>
      <c r="B77" s="211"/>
      <c r="C77" s="211"/>
      <c r="D77" s="211"/>
      <c r="E77" s="211"/>
      <c r="F77" s="211"/>
      <c r="G77" s="211"/>
    </row>
    <row r="78" spans="1:7" ht="15.75">
      <c r="A78" s="210"/>
      <c r="B78" s="211"/>
      <c r="C78" s="211"/>
      <c r="D78" s="211"/>
      <c r="E78" s="211"/>
      <c r="F78" s="211"/>
      <c r="G78" s="211"/>
    </row>
    <row r="79" spans="1:7" ht="15.75">
      <c r="A79" s="210"/>
      <c r="B79" s="211"/>
      <c r="C79" s="211"/>
      <c r="D79" s="211"/>
      <c r="E79" s="211"/>
      <c r="F79" s="211"/>
      <c r="G79" s="211"/>
    </row>
    <row r="80" spans="1:7" ht="10.5" customHeight="1">
      <c r="A80" s="218" t="s">
        <v>353</v>
      </c>
      <c r="B80" s="211"/>
      <c r="C80" s="211"/>
      <c r="D80" s="211"/>
      <c r="E80" s="211"/>
      <c r="F80" s="211"/>
      <c r="G80" s="211"/>
    </row>
    <row r="81" spans="1:7" ht="10.5" customHeight="1">
      <c r="A81" s="218" t="s">
        <v>354</v>
      </c>
      <c r="B81" s="211"/>
      <c r="C81" s="211"/>
      <c r="D81" s="211"/>
      <c r="E81" s="211"/>
      <c r="F81" s="211"/>
      <c r="G81" s="211"/>
    </row>
    <row r="82" spans="1:7" ht="10.5" customHeight="1">
      <c r="A82" s="218" t="s">
        <v>355</v>
      </c>
      <c r="B82" s="211"/>
      <c r="C82" s="218"/>
      <c r="D82" s="219"/>
      <c r="E82" s="211"/>
      <c r="F82" s="211"/>
      <c r="G82" s="211"/>
    </row>
    <row r="83" spans="1:7" ht="10.5" customHeight="1">
      <c r="A83" s="221" t="s">
        <v>356</v>
      </c>
      <c r="B83" s="211"/>
      <c r="C83" s="211"/>
      <c r="D83" s="211"/>
      <c r="E83" s="211"/>
      <c r="F83" s="211"/>
      <c r="G83" s="211"/>
    </row>
    <row r="84" spans="1:7" ht="15">
      <c r="A84" s="211"/>
      <c r="B84" s="211"/>
      <c r="C84" s="211"/>
      <c r="D84" s="211"/>
      <c r="E84" s="211"/>
      <c r="F84" s="211"/>
      <c r="G84" s="211"/>
    </row>
    <row r="85" spans="1:7" ht="15">
      <c r="A85" s="297" t="s">
        <v>357</v>
      </c>
      <c r="B85" s="297"/>
      <c r="C85" s="297"/>
      <c r="D85" s="297"/>
      <c r="E85" s="297"/>
      <c r="F85" s="297"/>
      <c r="G85" s="297"/>
    </row>
    <row r="86" spans="1:12" ht="6.75" customHeight="1">
      <c r="A86" s="222"/>
      <c r="B86" s="222"/>
      <c r="C86" s="222"/>
      <c r="D86" s="222"/>
      <c r="E86" s="222"/>
      <c r="F86" s="222"/>
      <c r="G86" s="222"/>
      <c r="L86" s="213"/>
    </row>
    <row r="87" spans="1:12" ht="15">
      <c r="A87" s="223" t="s">
        <v>42</v>
      </c>
      <c r="B87" s="224" t="s">
        <v>43</v>
      </c>
      <c r="C87" s="224"/>
      <c r="D87" s="224"/>
      <c r="E87" s="224"/>
      <c r="F87" s="224"/>
      <c r="G87" s="225" t="s">
        <v>44</v>
      </c>
      <c r="L87" s="216"/>
    </row>
    <row r="88" spans="1:12" ht="6.75" customHeight="1">
      <c r="A88" s="226"/>
      <c r="B88" s="226"/>
      <c r="C88" s="226"/>
      <c r="D88" s="226"/>
      <c r="E88" s="226"/>
      <c r="F88" s="226"/>
      <c r="G88" s="227"/>
      <c r="L88" s="228"/>
    </row>
    <row r="89" spans="1:12" ht="12.75" customHeight="1">
      <c r="A89" s="229" t="s">
        <v>45</v>
      </c>
      <c r="B89" s="230" t="s">
        <v>280</v>
      </c>
      <c r="C89" s="222"/>
      <c r="D89" s="222"/>
      <c r="E89" s="222"/>
      <c r="F89" s="222"/>
      <c r="G89" s="231">
        <v>4</v>
      </c>
      <c r="L89" s="228"/>
    </row>
    <row r="90" spans="1:12" ht="12.75" customHeight="1">
      <c r="A90" s="229" t="s">
        <v>46</v>
      </c>
      <c r="B90" s="230" t="s">
        <v>310</v>
      </c>
      <c r="C90" s="222"/>
      <c r="D90" s="222"/>
      <c r="E90" s="222"/>
      <c r="F90" s="222"/>
      <c r="G90" s="231">
        <v>5</v>
      </c>
      <c r="L90" s="228"/>
    </row>
    <row r="91" spans="1:12" ht="12.75" customHeight="1">
      <c r="A91" s="229" t="s">
        <v>47</v>
      </c>
      <c r="B91" s="230" t="s">
        <v>311</v>
      </c>
      <c r="C91" s="222"/>
      <c r="D91" s="222"/>
      <c r="E91" s="222"/>
      <c r="F91" s="222"/>
      <c r="G91" s="231">
        <v>6</v>
      </c>
      <c r="L91" s="213"/>
    </row>
    <row r="92" spans="1:12" ht="12.75" customHeight="1">
      <c r="A92" s="229" t="s">
        <v>48</v>
      </c>
      <c r="B92" s="230" t="s">
        <v>281</v>
      </c>
      <c r="C92" s="222"/>
      <c r="D92" s="222"/>
      <c r="E92" s="222"/>
      <c r="F92" s="222"/>
      <c r="G92" s="231">
        <v>7</v>
      </c>
      <c r="L92" s="228"/>
    </row>
    <row r="93" spans="1:12" ht="12.75" customHeight="1">
      <c r="A93" s="229" t="s">
        <v>49</v>
      </c>
      <c r="B93" s="230" t="s">
        <v>296</v>
      </c>
      <c r="C93" s="222"/>
      <c r="D93" s="222"/>
      <c r="E93" s="222"/>
      <c r="F93" s="222"/>
      <c r="G93" s="231">
        <v>9</v>
      </c>
      <c r="L93" s="228"/>
    </row>
    <row r="94" spans="1:12" ht="12.75" customHeight="1">
      <c r="A94" s="229" t="s">
        <v>50</v>
      </c>
      <c r="B94" s="230" t="s">
        <v>294</v>
      </c>
      <c r="C94" s="222"/>
      <c r="D94" s="222"/>
      <c r="E94" s="222"/>
      <c r="F94" s="222"/>
      <c r="G94" s="231">
        <v>11</v>
      </c>
      <c r="L94" s="228"/>
    </row>
    <row r="95" spans="1:12" ht="12.75" customHeight="1">
      <c r="A95" s="229" t="s">
        <v>51</v>
      </c>
      <c r="B95" s="230" t="s">
        <v>295</v>
      </c>
      <c r="C95" s="222"/>
      <c r="D95" s="222"/>
      <c r="E95" s="222"/>
      <c r="F95" s="222"/>
      <c r="G95" s="231">
        <v>12</v>
      </c>
      <c r="L95" s="228"/>
    </row>
    <row r="96" spans="1:12" ht="12.75" customHeight="1">
      <c r="A96" s="229" t="s">
        <v>53</v>
      </c>
      <c r="B96" s="230" t="s">
        <v>282</v>
      </c>
      <c r="C96" s="222"/>
      <c r="D96" s="222"/>
      <c r="E96" s="222"/>
      <c r="F96" s="222"/>
      <c r="G96" s="231">
        <v>13</v>
      </c>
      <c r="L96" s="228"/>
    </row>
    <row r="97" spans="1:12" ht="12.75" customHeight="1">
      <c r="A97" s="229" t="s">
        <v>54</v>
      </c>
      <c r="B97" s="230" t="s">
        <v>179</v>
      </c>
      <c r="C97" s="222"/>
      <c r="D97" s="222"/>
      <c r="E97" s="222"/>
      <c r="F97" s="222"/>
      <c r="G97" s="231">
        <v>14</v>
      </c>
      <c r="L97" s="228"/>
    </row>
    <row r="98" spans="1:12" ht="12.75" customHeight="1">
      <c r="A98" s="229" t="s">
        <v>78</v>
      </c>
      <c r="B98" s="230" t="s">
        <v>319</v>
      </c>
      <c r="C98" s="230"/>
      <c r="D98" s="230"/>
      <c r="E98" s="222"/>
      <c r="F98" s="222"/>
      <c r="G98" s="231">
        <v>15</v>
      </c>
      <c r="L98" s="228"/>
    </row>
    <row r="99" spans="1:12" ht="12.75" customHeight="1">
      <c r="A99" s="229" t="s">
        <v>100</v>
      </c>
      <c r="B99" s="230" t="s">
        <v>283</v>
      </c>
      <c r="C99" s="222"/>
      <c r="D99" s="222"/>
      <c r="E99" s="222"/>
      <c r="F99" s="222"/>
      <c r="G99" s="231">
        <v>16</v>
      </c>
      <c r="L99" s="218"/>
    </row>
    <row r="100" spans="1:12" ht="12.75" customHeight="1">
      <c r="A100" s="229" t="s">
        <v>101</v>
      </c>
      <c r="B100" s="230" t="s">
        <v>358</v>
      </c>
      <c r="C100" s="222"/>
      <c r="D100" s="222"/>
      <c r="E100" s="222"/>
      <c r="F100" s="222"/>
      <c r="G100" s="231">
        <v>18</v>
      </c>
      <c r="L100" s="218"/>
    </row>
    <row r="101" spans="1:12" ht="12.75" customHeight="1">
      <c r="A101" s="229" t="s">
        <v>121</v>
      </c>
      <c r="B101" s="230" t="s">
        <v>284</v>
      </c>
      <c r="C101" s="222"/>
      <c r="D101" s="222"/>
      <c r="E101" s="222"/>
      <c r="F101" s="222"/>
      <c r="G101" s="231">
        <v>19</v>
      </c>
      <c r="L101" s="218"/>
    </row>
    <row r="102" spans="1:12" ht="12.75" customHeight="1">
      <c r="A102" s="229" t="s">
        <v>122</v>
      </c>
      <c r="B102" s="230" t="s">
        <v>297</v>
      </c>
      <c r="C102" s="222"/>
      <c r="D102" s="222"/>
      <c r="E102" s="222"/>
      <c r="F102" s="222"/>
      <c r="G102" s="231">
        <v>20</v>
      </c>
      <c r="L102" s="221"/>
    </row>
    <row r="103" spans="1:7" ht="12.75" customHeight="1">
      <c r="A103" s="229" t="s">
        <v>126</v>
      </c>
      <c r="B103" s="230" t="s">
        <v>285</v>
      </c>
      <c r="C103" s="222"/>
      <c r="D103" s="222"/>
      <c r="E103" s="222"/>
      <c r="F103" s="222"/>
      <c r="G103" s="231">
        <v>21</v>
      </c>
    </row>
    <row r="104" spans="1:7" ht="12.75" customHeight="1">
      <c r="A104" s="229" t="s">
        <v>248</v>
      </c>
      <c r="B104" s="230" t="s">
        <v>286</v>
      </c>
      <c r="C104" s="222"/>
      <c r="D104" s="222"/>
      <c r="E104" s="222"/>
      <c r="F104" s="222"/>
      <c r="G104" s="231">
        <v>22</v>
      </c>
    </row>
    <row r="105" spans="1:7" ht="12.75" customHeight="1">
      <c r="A105" s="229" t="s">
        <v>260</v>
      </c>
      <c r="B105" s="230" t="s">
        <v>287</v>
      </c>
      <c r="C105" s="222"/>
      <c r="D105" s="222"/>
      <c r="E105" s="222"/>
      <c r="F105" s="222"/>
      <c r="G105" s="231">
        <v>23</v>
      </c>
    </row>
    <row r="106" spans="1:7" ht="12.75" customHeight="1">
      <c r="A106" s="229" t="s">
        <v>261</v>
      </c>
      <c r="B106" s="230" t="s">
        <v>365</v>
      </c>
      <c r="C106" s="222"/>
      <c r="D106" s="222"/>
      <c r="E106" s="222"/>
      <c r="F106" s="222"/>
      <c r="G106" s="231">
        <v>24</v>
      </c>
    </row>
    <row r="107" spans="1:7" ht="12.75" customHeight="1">
      <c r="A107" s="229" t="s">
        <v>331</v>
      </c>
      <c r="B107" s="230" t="s">
        <v>288</v>
      </c>
      <c r="C107" s="222"/>
      <c r="D107" s="222"/>
      <c r="E107" s="222"/>
      <c r="F107" s="222"/>
      <c r="G107" s="231">
        <v>25</v>
      </c>
    </row>
    <row r="108" spans="1:7" ht="12.75" customHeight="1">
      <c r="A108" s="229" t="s">
        <v>366</v>
      </c>
      <c r="B108" s="230" t="s">
        <v>289</v>
      </c>
      <c r="C108" s="222"/>
      <c r="D108" s="222"/>
      <c r="E108" s="222"/>
      <c r="F108" s="222"/>
      <c r="G108" s="231">
        <v>26</v>
      </c>
    </row>
    <row r="109" spans="1:7" ht="6.75" customHeight="1">
      <c r="A109" s="229"/>
      <c r="B109" s="222"/>
      <c r="C109" s="222"/>
      <c r="D109" s="222"/>
      <c r="E109" s="222"/>
      <c r="F109" s="222"/>
      <c r="G109" s="232"/>
    </row>
    <row r="110" spans="1:7" ht="15">
      <c r="A110" s="223" t="s">
        <v>55</v>
      </c>
      <c r="B110" s="224" t="s">
        <v>43</v>
      </c>
      <c r="C110" s="224"/>
      <c r="D110" s="224"/>
      <c r="E110" s="224"/>
      <c r="F110" s="224"/>
      <c r="G110" s="225" t="s">
        <v>44</v>
      </c>
    </row>
    <row r="111" spans="1:7" ht="6.75" customHeight="1">
      <c r="A111" s="233"/>
      <c r="B111" s="226"/>
      <c r="C111" s="226"/>
      <c r="D111" s="226"/>
      <c r="E111" s="226"/>
      <c r="F111" s="226"/>
      <c r="G111" s="234"/>
    </row>
    <row r="112" spans="1:7" ht="12.75" customHeight="1">
      <c r="A112" s="229" t="s">
        <v>45</v>
      </c>
      <c r="B112" s="230" t="s">
        <v>280</v>
      </c>
      <c r="C112" s="222"/>
      <c r="D112" s="222"/>
      <c r="E112" s="222"/>
      <c r="F112" s="222"/>
      <c r="G112" s="231">
        <v>4</v>
      </c>
    </row>
    <row r="113" spans="1:7" ht="12.75" customHeight="1">
      <c r="A113" s="229" t="s">
        <v>46</v>
      </c>
      <c r="B113" s="230" t="s">
        <v>290</v>
      </c>
      <c r="C113" s="222"/>
      <c r="D113" s="222"/>
      <c r="E113" s="222"/>
      <c r="F113" s="222"/>
      <c r="G113" s="231">
        <v>5</v>
      </c>
    </row>
    <row r="114" spans="1:7" ht="12.75" customHeight="1">
      <c r="A114" s="229" t="s">
        <v>47</v>
      </c>
      <c r="B114" s="230" t="s">
        <v>291</v>
      </c>
      <c r="C114" s="222"/>
      <c r="D114" s="222"/>
      <c r="E114" s="222"/>
      <c r="F114" s="222"/>
      <c r="G114" s="231">
        <v>6</v>
      </c>
    </row>
    <row r="115" spans="1:7" ht="12.75" customHeight="1">
      <c r="A115" s="229" t="s">
        <v>48</v>
      </c>
      <c r="B115" s="230" t="s">
        <v>292</v>
      </c>
      <c r="C115" s="222"/>
      <c r="D115" s="222"/>
      <c r="E115" s="222"/>
      <c r="F115" s="222"/>
      <c r="G115" s="231">
        <v>8</v>
      </c>
    </row>
    <row r="116" spans="1:7" ht="12.75" customHeight="1">
      <c r="A116" s="229" t="s">
        <v>49</v>
      </c>
      <c r="B116" s="230" t="s">
        <v>293</v>
      </c>
      <c r="C116" s="222"/>
      <c r="D116" s="222"/>
      <c r="E116" s="222"/>
      <c r="F116" s="222"/>
      <c r="G116" s="231">
        <v>8</v>
      </c>
    </row>
    <row r="117" spans="1:7" ht="12.75" customHeight="1">
      <c r="A117" s="229" t="s">
        <v>50</v>
      </c>
      <c r="B117" s="230" t="s">
        <v>298</v>
      </c>
      <c r="C117" s="222"/>
      <c r="D117" s="222"/>
      <c r="E117" s="222"/>
      <c r="F117" s="222"/>
      <c r="G117" s="231">
        <v>10</v>
      </c>
    </row>
    <row r="118" spans="1:7" ht="12.75" customHeight="1">
      <c r="A118" s="229" t="s">
        <v>51</v>
      </c>
      <c r="B118" s="230" t="s">
        <v>299</v>
      </c>
      <c r="C118" s="222"/>
      <c r="D118" s="222"/>
      <c r="E118" s="222"/>
      <c r="F118" s="222"/>
      <c r="G118" s="231">
        <v>10</v>
      </c>
    </row>
    <row r="119" spans="1:7" ht="12.75" customHeight="1">
      <c r="A119" s="229" t="s">
        <v>53</v>
      </c>
      <c r="B119" s="230" t="s">
        <v>294</v>
      </c>
      <c r="C119" s="222"/>
      <c r="D119" s="222"/>
      <c r="E119" s="222"/>
      <c r="F119" s="222"/>
      <c r="G119" s="231">
        <v>11</v>
      </c>
    </row>
    <row r="120" spans="1:7" ht="12.75" customHeight="1">
      <c r="A120" s="229" t="s">
        <v>54</v>
      </c>
      <c r="B120" s="230" t="s">
        <v>295</v>
      </c>
      <c r="C120" s="222"/>
      <c r="D120" s="222"/>
      <c r="E120" s="222"/>
      <c r="F120" s="222"/>
      <c r="G120" s="231">
        <v>12</v>
      </c>
    </row>
    <row r="121" spans="1:7" ht="12.75" customHeight="1">
      <c r="A121" s="229" t="s">
        <v>78</v>
      </c>
      <c r="B121" s="230" t="s">
        <v>282</v>
      </c>
      <c r="C121" s="222"/>
      <c r="D121" s="222"/>
      <c r="E121" s="222"/>
      <c r="F121" s="222"/>
      <c r="G121" s="231">
        <v>13</v>
      </c>
    </row>
    <row r="122" spans="1:7" ht="12.75" customHeight="1">
      <c r="A122" s="229" t="s">
        <v>100</v>
      </c>
      <c r="B122" s="230" t="s">
        <v>179</v>
      </c>
      <c r="C122" s="222"/>
      <c r="D122" s="222"/>
      <c r="E122" s="222"/>
      <c r="F122" s="222"/>
      <c r="G122" s="231">
        <v>14</v>
      </c>
    </row>
    <row r="123" spans="1:7" ht="12.75" customHeight="1">
      <c r="A123" s="229" t="s">
        <v>101</v>
      </c>
      <c r="B123" s="230" t="s">
        <v>319</v>
      </c>
      <c r="C123" s="222"/>
      <c r="D123" s="222"/>
      <c r="E123" s="222"/>
      <c r="F123" s="222"/>
      <c r="G123" s="231">
        <v>15</v>
      </c>
    </row>
    <row r="124" spans="1:7" ht="54.75" customHeight="1">
      <c r="A124" s="298" t="s">
        <v>302</v>
      </c>
      <c r="B124" s="298"/>
      <c r="C124" s="298"/>
      <c r="D124" s="298"/>
      <c r="E124" s="298"/>
      <c r="F124" s="298"/>
      <c r="G124" s="298"/>
    </row>
    <row r="125" spans="1:7" ht="15" customHeight="1">
      <c r="A125" s="235"/>
      <c r="B125" s="235"/>
      <c r="C125" s="235"/>
      <c r="D125" s="235"/>
      <c r="E125" s="235"/>
      <c r="F125" s="235"/>
      <c r="G125" s="235"/>
    </row>
    <row r="126" spans="1:7" ht="15" customHeight="1">
      <c r="A126" s="236"/>
      <c r="B126" s="236"/>
      <c r="C126" s="236"/>
      <c r="D126" s="236"/>
      <c r="E126" s="236"/>
      <c r="F126" s="236"/>
      <c r="G126" s="236"/>
    </row>
    <row r="127" spans="1:7" ht="15" customHeight="1">
      <c r="A127" s="230"/>
      <c r="B127" s="230"/>
      <c r="C127" s="230"/>
      <c r="D127" s="230"/>
      <c r="E127" s="230"/>
      <c r="F127" s="230"/>
      <c r="G127" s="230"/>
    </row>
    <row r="128" spans="1:7" ht="10.5" customHeight="1">
      <c r="A128" s="237" t="s">
        <v>353</v>
      </c>
      <c r="C128" s="238"/>
      <c r="D128" s="238"/>
      <c r="E128" s="238"/>
      <c r="F128" s="238"/>
      <c r="G128" s="238"/>
    </row>
    <row r="129" spans="1:7" ht="10.5" customHeight="1">
      <c r="A129" s="237" t="s">
        <v>354</v>
      </c>
      <c r="C129" s="238"/>
      <c r="D129" s="238"/>
      <c r="E129" s="238"/>
      <c r="F129" s="238"/>
      <c r="G129" s="238"/>
    </row>
    <row r="130" spans="1:7" ht="10.5" customHeight="1">
      <c r="A130" s="237" t="s">
        <v>355</v>
      </c>
      <c r="C130" s="238"/>
      <c r="D130" s="238"/>
      <c r="E130" s="238"/>
      <c r="F130" s="238"/>
      <c r="G130" s="238"/>
    </row>
    <row r="131" spans="1:7" ht="10.5" customHeight="1">
      <c r="A131" s="221" t="s">
        <v>356</v>
      </c>
      <c r="B131" s="239"/>
      <c r="C131" s="238"/>
      <c r="D131" s="238"/>
      <c r="E131" s="238"/>
      <c r="F131" s="238"/>
      <c r="G131" s="23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9" customWidth="1"/>
    <col min="9" max="9" width="17.421875" style="39" bestFit="1" customWidth="1"/>
    <col min="10" max="12" width="17.140625" style="39" bestFit="1" customWidth="1"/>
    <col min="13" max="13" width="17.421875" style="39" bestFit="1" customWidth="1"/>
    <col min="14" max="14" width="12.8515625" style="39" bestFit="1" customWidth="1"/>
    <col min="15" max="15" width="18.8515625" style="34" customWidth="1"/>
    <col min="16" max="19" width="11.421875" style="34" customWidth="1"/>
    <col min="20" max="21" width="11.421875" style="39" customWidth="1"/>
    <col min="22" max="22" width="18.140625" style="39" bestFit="1" customWidth="1"/>
    <col min="23" max="23" width="19.7109375" style="39"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39" customFormat="1" ht="15.75" customHeight="1">
      <c r="A1" s="302" t="s">
        <v>154</v>
      </c>
      <c r="B1" s="302"/>
      <c r="C1" s="302"/>
      <c r="D1" s="302"/>
      <c r="E1" s="302"/>
      <c r="F1" s="302"/>
      <c r="G1" s="199"/>
      <c r="H1" s="200"/>
      <c r="J1" s="45"/>
      <c r="K1" s="45"/>
      <c r="P1" s="200"/>
      <c r="Q1" s="200"/>
      <c r="R1" s="200"/>
      <c r="S1" s="200"/>
      <c r="T1" s="200"/>
      <c r="U1" s="200"/>
      <c r="V1" s="35"/>
      <c r="W1" s="35"/>
      <c r="X1" s="35"/>
      <c r="Y1" s="34"/>
    </row>
    <row r="2" spans="1:25" s="39" customFormat="1" ht="15.75" customHeight="1">
      <c r="A2" s="299" t="s">
        <v>155</v>
      </c>
      <c r="B2" s="299"/>
      <c r="C2" s="299"/>
      <c r="D2" s="299"/>
      <c r="E2" s="299"/>
      <c r="F2" s="299"/>
      <c r="G2" s="199"/>
      <c r="H2" s="200"/>
      <c r="J2" s="45"/>
      <c r="K2" s="45"/>
      <c r="P2" s="200"/>
      <c r="Q2" s="200"/>
      <c r="R2" s="200"/>
      <c r="S2" s="200"/>
      <c r="T2" s="200"/>
      <c r="U2" s="200"/>
      <c r="V2" s="35"/>
      <c r="Y2" s="34"/>
    </row>
    <row r="3" spans="1:25" s="39" customFormat="1" ht="15.75" customHeight="1">
      <c r="A3" s="299" t="s">
        <v>156</v>
      </c>
      <c r="B3" s="299"/>
      <c r="C3" s="299"/>
      <c r="D3" s="299"/>
      <c r="E3" s="299"/>
      <c r="F3" s="299"/>
      <c r="G3" s="199"/>
      <c r="H3" s="200"/>
      <c r="J3" s="45"/>
      <c r="K3" s="45"/>
      <c r="P3" s="200"/>
      <c r="Q3" s="200"/>
      <c r="R3" s="200"/>
      <c r="S3" s="200"/>
      <c r="T3" s="200"/>
      <c r="U3" s="200"/>
      <c r="V3" s="35"/>
      <c r="W3" s="35"/>
      <c r="X3" s="35"/>
      <c r="Y3" s="34"/>
    </row>
    <row r="4" spans="1:25" s="39" customFormat="1" ht="15.75" customHeight="1" thickBot="1">
      <c r="A4" s="299" t="s">
        <v>303</v>
      </c>
      <c r="B4" s="299"/>
      <c r="C4" s="299"/>
      <c r="D4" s="299"/>
      <c r="E4" s="299"/>
      <c r="F4" s="299"/>
      <c r="G4" s="40"/>
      <c r="J4" s="45"/>
      <c r="K4" s="45"/>
      <c r="P4" s="34"/>
      <c r="Q4" s="34"/>
      <c r="R4" s="34"/>
      <c r="S4" s="34"/>
      <c r="Y4" s="34"/>
    </row>
    <row r="5" spans="1:25" s="39" customFormat="1" ht="13.5" thickTop="1">
      <c r="A5" s="47" t="s">
        <v>157</v>
      </c>
      <c r="B5" s="63">
        <v>2010</v>
      </c>
      <c r="C5" s="301" t="s">
        <v>494</v>
      </c>
      <c r="D5" s="301"/>
      <c r="E5" s="64" t="s">
        <v>172</v>
      </c>
      <c r="F5" s="64" t="s">
        <v>163</v>
      </c>
      <c r="G5" s="42"/>
      <c r="P5" s="34"/>
      <c r="Q5" s="34"/>
      <c r="R5" s="34"/>
      <c r="S5" s="34"/>
      <c r="Y5" s="34"/>
    </row>
    <row r="6" spans="1:25" s="39" customFormat="1" ht="13.5" thickBot="1">
      <c r="A6" s="48"/>
      <c r="B6" s="65" t="s">
        <v>162</v>
      </c>
      <c r="C6" s="175">
        <v>2011</v>
      </c>
      <c r="D6" s="175">
        <v>2012</v>
      </c>
      <c r="E6" s="67" t="s">
        <v>401</v>
      </c>
      <c r="F6" s="67">
        <v>2012</v>
      </c>
      <c r="O6" s="178"/>
      <c r="V6" s="43"/>
      <c r="W6" s="44"/>
      <c r="X6" s="44"/>
      <c r="Y6" s="34"/>
    </row>
    <row r="7" spans="1:25" s="39" customFormat="1" ht="15.75" customHeight="1" thickTop="1">
      <c r="A7" s="299" t="s">
        <v>159</v>
      </c>
      <c r="B7" s="299"/>
      <c r="C7" s="299"/>
      <c r="D7" s="299"/>
      <c r="E7" s="299"/>
      <c r="F7" s="299"/>
      <c r="H7" s="200"/>
      <c r="I7" s="200"/>
      <c r="J7" s="200"/>
      <c r="V7" s="35"/>
      <c r="W7" s="35"/>
      <c r="X7" s="35"/>
      <c r="Y7" s="34"/>
    </row>
    <row r="8" spans="1:25" s="39" customFormat="1" ht="15.75" customHeight="1">
      <c r="A8" s="31" t="s">
        <v>308</v>
      </c>
      <c r="B8" s="176">
        <v>12430599</v>
      </c>
      <c r="C8" s="176">
        <v>14514523</v>
      </c>
      <c r="D8" s="176">
        <v>14191335</v>
      </c>
      <c r="E8" s="32">
        <f>+(D8-C8)/C8</f>
        <v>-0.022266525741149054</v>
      </c>
      <c r="F8" s="33"/>
      <c r="H8" s="200"/>
      <c r="I8" s="200"/>
      <c r="J8" s="200"/>
      <c r="V8" s="35"/>
      <c r="W8" s="35"/>
      <c r="X8" s="35"/>
      <c r="Y8" s="34"/>
    </row>
    <row r="9" spans="1:25" s="39" customFormat="1" ht="15.75" customHeight="1">
      <c r="A9" s="173" t="s">
        <v>341</v>
      </c>
      <c r="B9" s="170">
        <v>7074557</v>
      </c>
      <c r="C9" s="170">
        <v>8164601</v>
      </c>
      <c r="D9" s="170">
        <v>8175485</v>
      </c>
      <c r="E9" s="36">
        <f aca="true" t="shared" si="0" ref="E9:E21">+(D9-C9)/C9</f>
        <v>0.0013330718794464054</v>
      </c>
      <c r="F9" s="36">
        <f>+D9/$D$8</f>
        <v>0.5760899168400999</v>
      </c>
      <c r="H9" s="200"/>
      <c r="I9" s="200"/>
      <c r="J9" s="200"/>
      <c r="K9" s="200"/>
      <c r="L9" s="200"/>
      <c r="V9" s="35"/>
      <c r="W9" s="35"/>
      <c r="X9" s="35"/>
      <c r="Y9" s="34"/>
    </row>
    <row r="10" spans="1:25" s="39" customFormat="1" ht="15.75" customHeight="1">
      <c r="A10" s="173" t="s">
        <v>342</v>
      </c>
      <c r="B10" s="170">
        <v>1010109</v>
      </c>
      <c r="C10" s="170">
        <v>1240755</v>
      </c>
      <c r="D10" s="170">
        <v>1286318</v>
      </c>
      <c r="E10" s="36">
        <f t="shared" si="0"/>
        <v>0.03672199588153987</v>
      </c>
      <c r="F10" s="36">
        <f>+D10/$D$8</f>
        <v>0.0906410848591764</v>
      </c>
      <c r="G10" s="38"/>
      <c r="J10" s="204"/>
      <c r="L10" s="35"/>
      <c r="M10" s="28"/>
      <c r="O10" s="34"/>
      <c r="P10" s="34"/>
      <c r="Q10" s="34"/>
      <c r="R10" s="34"/>
      <c r="S10" s="34"/>
      <c r="Y10" s="34"/>
    </row>
    <row r="11" spans="1:25" s="39" customFormat="1" ht="15.75" customHeight="1">
      <c r="A11" s="173" t="s">
        <v>343</v>
      </c>
      <c r="B11" s="170">
        <v>4345933</v>
      </c>
      <c r="C11" s="170">
        <v>5109167</v>
      </c>
      <c r="D11" s="170">
        <v>4729532</v>
      </c>
      <c r="E11" s="36">
        <f t="shared" si="0"/>
        <v>-0.07430467628088884</v>
      </c>
      <c r="F11" s="36">
        <f>+D11/$D$8</f>
        <v>0.33326899830072365</v>
      </c>
      <c r="G11" s="38"/>
      <c r="J11" s="204"/>
      <c r="K11" s="204"/>
      <c r="L11" s="35"/>
      <c r="M11" s="28"/>
      <c r="O11" s="34"/>
      <c r="P11" s="34"/>
      <c r="Q11" s="34"/>
      <c r="R11" s="34"/>
      <c r="S11" s="34"/>
      <c r="V11" s="35"/>
      <c r="W11" s="35"/>
      <c r="X11" s="35"/>
      <c r="Y11" s="34"/>
    </row>
    <row r="12" spans="1:25" s="39" customFormat="1" ht="15.75" customHeight="1">
      <c r="A12" s="299" t="s">
        <v>161</v>
      </c>
      <c r="B12" s="299"/>
      <c r="C12" s="299"/>
      <c r="D12" s="299"/>
      <c r="E12" s="299"/>
      <c r="F12" s="299"/>
      <c r="J12" s="204"/>
      <c r="L12" s="35"/>
      <c r="M12" s="28"/>
      <c r="O12" s="34"/>
      <c r="P12" s="34"/>
      <c r="Q12" s="34"/>
      <c r="R12" s="34"/>
      <c r="S12" s="34"/>
      <c r="V12" s="35"/>
      <c r="W12" s="35"/>
      <c r="X12" s="35"/>
      <c r="Y12" s="34"/>
    </row>
    <row r="13" spans="1:25" s="39" customFormat="1" ht="15.75" customHeight="1">
      <c r="A13" s="37" t="s">
        <v>308</v>
      </c>
      <c r="B13" s="27">
        <v>3885642</v>
      </c>
      <c r="C13" s="27">
        <v>5001250</v>
      </c>
      <c r="D13" s="27">
        <v>5434509</v>
      </c>
      <c r="E13" s="32">
        <f t="shared" si="0"/>
        <v>0.0866301424643839</v>
      </c>
      <c r="F13" s="33"/>
      <c r="G13" s="33"/>
      <c r="L13" s="35"/>
      <c r="M13" s="28"/>
      <c r="O13" s="34"/>
      <c r="P13" s="34"/>
      <c r="Q13" s="34"/>
      <c r="R13" s="34"/>
      <c r="S13" s="34"/>
      <c r="V13" s="35"/>
      <c r="W13" s="35"/>
      <c r="X13" s="35"/>
      <c r="Y13" s="34"/>
    </row>
    <row r="14" spans="1:25" s="39" customFormat="1" ht="15.75" customHeight="1">
      <c r="A14" s="173" t="s">
        <v>341</v>
      </c>
      <c r="B14" s="28">
        <v>2616151</v>
      </c>
      <c r="C14" s="28">
        <v>3514307</v>
      </c>
      <c r="D14" s="28">
        <v>3754455</v>
      </c>
      <c r="E14" s="36">
        <f t="shared" si="0"/>
        <v>0.06833438285272174</v>
      </c>
      <c r="F14" s="36">
        <f>+D14/$D$13</f>
        <v>0.6908545003789671</v>
      </c>
      <c r="G14" s="38"/>
      <c r="L14" s="35"/>
      <c r="M14" s="35"/>
      <c r="O14" s="34"/>
      <c r="P14" s="34"/>
      <c r="Q14" s="34"/>
      <c r="R14" s="34"/>
      <c r="S14" s="34"/>
      <c r="V14" s="35"/>
      <c r="W14" s="35"/>
      <c r="X14" s="35"/>
      <c r="Y14" s="34"/>
    </row>
    <row r="15" spans="1:25" s="39" customFormat="1" ht="15.75" customHeight="1">
      <c r="A15" s="173" t="s">
        <v>342</v>
      </c>
      <c r="B15" s="28">
        <v>1037125</v>
      </c>
      <c r="C15" s="28">
        <v>1250214</v>
      </c>
      <c r="D15" s="28">
        <v>1375784</v>
      </c>
      <c r="E15" s="36">
        <f t="shared" si="0"/>
        <v>0.10043880487660513</v>
      </c>
      <c r="F15" s="36">
        <f>+D15/$D$13</f>
        <v>0.25315700093605514</v>
      </c>
      <c r="G15" s="38"/>
      <c r="M15" s="35"/>
      <c r="O15" s="34"/>
      <c r="P15" s="34"/>
      <c r="Q15" s="34"/>
      <c r="R15" s="34"/>
      <c r="S15" s="34"/>
      <c r="V15" s="35"/>
      <c r="Y15" s="34"/>
    </row>
    <row r="16" spans="1:25" s="39" customFormat="1" ht="15.75" customHeight="1">
      <c r="A16" s="173" t="s">
        <v>343</v>
      </c>
      <c r="B16" s="28">
        <v>232366</v>
      </c>
      <c r="C16" s="28">
        <v>236729</v>
      </c>
      <c r="D16" s="28">
        <v>304270</v>
      </c>
      <c r="E16" s="36">
        <f t="shared" si="0"/>
        <v>0.28530936218207315</v>
      </c>
      <c r="F16" s="36">
        <f>+D16/$D$13</f>
        <v>0.055988498684977794</v>
      </c>
      <c r="G16" s="38"/>
      <c r="I16" s="200"/>
      <c r="J16" s="200"/>
      <c r="K16" s="200"/>
      <c r="L16" s="200"/>
      <c r="M16" s="200"/>
      <c r="N16" s="200"/>
      <c r="O16" s="200"/>
      <c r="P16" s="200"/>
      <c r="Q16" s="200"/>
      <c r="R16" s="200"/>
      <c r="S16" s="200"/>
      <c r="T16" s="200"/>
      <c r="U16" s="200"/>
      <c r="V16" s="200"/>
      <c r="W16" s="200"/>
      <c r="Y16" s="34"/>
    </row>
    <row r="17" spans="1:25" s="39" customFormat="1" ht="15.75" customHeight="1">
      <c r="A17" s="299" t="s">
        <v>173</v>
      </c>
      <c r="B17" s="299"/>
      <c r="C17" s="299"/>
      <c r="D17" s="299"/>
      <c r="E17" s="299"/>
      <c r="F17" s="299"/>
      <c r="I17" s="200"/>
      <c r="J17" s="200"/>
      <c r="K17" s="200"/>
      <c r="L17" s="200"/>
      <c r="M17" s="200"/>
      <c r="N17" s="200"/>
      <c r="O17" s="200"/>
      <c r="P17" s="200"/>
      <c r="Q17" s="200"/>
      <c r="R17" s="200"/>
      <c r="S17" s="200"/>
      <c r="T17" s="200"/>
      <c r="U17" s="200"/>
      <c r="V17" s="200"/>
      <c r="W17" s="200"/>
      <c r="X17" s="34"/>
      <c r="Y17" s="34"/>
    </row>
    <row r="18" spans="1:25" s="39" customFormat="1" ht="15.75" customHeight="1">
      <c r="A18" s="37" t="s">
        <v>308</v>
      </c>
      <c r="B18" s="27">
        <v>8544957</v>
      </c>
      <c r="C18" s="27">
        <v>9513273</v>
      </c>
      <c r="D18" s="27">
        <v>8756826</v>
      </c>
      <c r="E18" s="32">
        <f t="shared" si="0"/>
        <v>-0.07951490512255877</v>
      </c>
      <c r="F18" s="38"/>
      <c r="G18" s="38"/>
      <c r="I18" s="200"/>
      <c r="J18" s="200"/>
      <c r="K18" s="200"/>
      <c r="L18" s="200"/>
      <c r="M18" s="200"/>
      <c r="N18" s="200"/>
      <c r="O18" s="200"/>
      <c r="P18" s="200"/>
      <c r="Q18" s="200"/>
      <c r="R18" s="200"/>
      <c r="S18" s="200"/>
      <c r="T18" s="200"/>
      <c r="U18" s="200"/>
      <c r="V18" s="200"/>
      <c r="W18" s="200"/>
      <c r="X18" s="46"/>
      <c r="Y18" s="46"/>
    </row>
    <row r="19" spans="1:25" s="39" customFormat="1" ht="15.75" customHeight="1">
      <c r="A19" s="173" t="s">
        <v>341</v>
      </c>
      <c r="B19" s="293">
        <v>4458406</v>
      </c>
      <c r="C19" s="293">
        <v>4650294</v>
      </c>
      <c r="D19" s="293">
        <v>4421030</v>
      </c>
      <c r="E19" s="36">
        <f t="shared" si="0"/>
        <v>-0.04930096892798606</v>
      </c>
      <c r="F19" s="36">
        <f>+D19/$D$18</f>
        <v>0.50486671768972</v>
      </c>
      <c r="G19" s="38"/>
      <c r="I19" s="200"/>
      <c r="J19" s="200"/>
      <c r="K19" s="200"/>
      <c r="L19" s="200"/>
      <c r="M19" s="200"/>
      <c r="N19" s="200"/>
      <c r="O19" s="200"/>
      <c r="P19" s="200"/>
      <c r="Q19" s="200"/>
      <c r="R19" s="200"/>
      <c r="S19" s="200"/>
      <c r="T19" s="200"/>
      <c r="U19" s="200"/>
      <c r="V19" s="200"/>
      <c r="W19" s="200"/>
      <c r="X19" s="46"/>
      <c r="Y19" s="46"/>
    </row>
    <row r="20" spans="1:25" s="39" customFormat="1" ht="15.75" customHeight="1">
      <c r="A20" s="173" t="s">
        <v>342</v>
      </c>
      <c r="B20" s="293">
        <v>-27016</v>
      </c>
      <c r="C20" s="293">
        <v>-9459</v>
      </c>
      <c r="D20" s="293">
        <v>-89466</v>
      </c>
      <c r="E20" s="36">
        <f t="shared" si="0"/>
        <v>8.458293688550587</v>
      </c>
      <c r="F20" s="36">
        <f>+D20/$D$18</f>
        <v>-0.010216715508564405</v>
      </c>
      <c r="G20" s="38"/>
      <c r="O20" s="34"/>
      <c r="P20" s="34"/>
      <c r="Q20" s="34"/>
      <c r="R20" s="34"/>
      <c r="S20" s="34"/>
      <c r="U20" s="35"/>
      <c r="V20" s="45"/>
      <c r="W20" s="46"/>
      <c r="X20" s="46"/>
      <c r="Y20" s="46"/>
    </row>
    <row r="21" spans="1:25" s="39" customFormat="1" ht="15.75" customHeight="1" thickBot="1">
      <c r="A21" s="174" t="s">
        <v>343</v>
      </c>
      <c r="B21" s="294">
        <v>4113567</v>
      </c>
      <c r="C21" s="294">
        <v>4872438</v>
      </c>
      <c r="D21" s="294">
        <v>4425262</v>
      </c>
      <c r="E21" s="83">
        <f t="shared" si="0"/>
        <v>-0.09177664241186856</v>
      </c>
      <c r="F21" s="83">
        <f>+D21/$D$18</f>
        <v>0.5053499978188444</v>
      </c>
      <c r="G21" s="38"/>
      <c r="O21" s="34"/>
      <c r="P21" s="34"/>
      <c r="Q21" s="34"/>
      <c r="R21" s="34"/>
      <c r="S21" s="34"/>
      <c r="U21" s="35"/>
      <c r="V21" s="45"/>
      <c r="W21" s="46"/>
      <c r="X21" s="46"/>
      <c r="Y21" s="46"/>
    </row>
    <row r="22" spans="1:25" ht="27" customHeight="1" thickTop="1">
      <c r="A22" s="300" t="s">
        <v>368</v>
      </c>
      <c r="B22" s="300"/>
      <c r="C22" s="300"/>
      <c r="D22" s="300"/>
      <c r="E22" s="300"/>
      <c r="F22" s="300"/>
      <c r="G22" s="38"/>
      <c r="U22" s="35"/>
      <c r="V22" s="45"/>
      <c r="W22" s="46"/>
      <c r="X22" s="30"/>
      <c r="Y22" s="30"/>
    </row>
    <row r="23" spans="7:26" ht="33" customHeight="1">
      <c r="G23" s="38"/>
      <c r="L23" s="35"/>
      <c r="M23" s="35"/>
      <c r="Z23" s="164" t="s">
        <v>253</v>
      </c>
    </row>
    <row r="24" spans="1:29" ht="12.75">
      <c r="A24" s="12"/>
      <c r="B24" s="12"/>
      <c r="C24" s="12"/>
      <c r="D24" s="12"/>
      <c r="E24" s="12"/>
      <c r="F24" s="12"/>
      <c r="G24" s="38"/>
      <c r="L24" s="35"/>
      <c r="M24" s="35"/>
      <c r="Z24" s="287" t="s">
        <v>341</v>
      </c>
      <c r="AA24" s="287" t="s">
        <v>342</v>
      </c>
      <c r="AB24" s="287" t="s">
        <v>343</v>
      </c>
      <c r="AC24" s="287" t="s">
        <v>250</v>
      </c>
    </row>
    <row r="25" spans="1:29" ht="15">
      <c r="A25" s="12"/>
      <c r="B25" s="12"/>
      <c r="C25" s="12"/>
      <c r="D25" s="12"/>
      <c r="E25" s="12"/>
      <c r="F25" s="12"/>
      <c r="G25" s="38"/>
      <c r="L25" s="35"/>
      <c r="M25" s="35"/>
      <c r="Y25" s="171" t="s">
        <v>500</v>
      </c>
      <c r="Z25" s="207">
        <v>3762427</v>
      </c>
      <c r="AA25" s="207">
        <v>385655</v>
      </c>
      <c r="AB25" s="207">
        <v>4599505</v>
      </c>
      <c r="AC25" s="295">
        <f>SUM(Z25:AB25)</f>
        <v>8747587</v>
      </c>
    </row>
    <row r="26" spans="1:29" ht="15">
      <c r="A26" s="12"/>
      <c r="B26" s="12"/>
      <c r="C26" s="12"/>
      <c r="D26" s="12"/>
      <c r="E26" s="12"/>
      <c r="F26" s="12"/>
      <c r="G26" s="38"/>
      <c r="Y26" s="171" t="s">
        <v>501</v>
      </c>
      <c r="Z26" s="207">
        <v>4034681</v>
      </c>
      <c r="AA26" s="207">
        <v>300186</v>
      </c>
      <c r="AB26" s="207">
        <v>3516787</v>
      </c>
      <c r="AC26" s="295">
        <f>SUM(Z26:AB26)</f>
        <v>7851654</v>
      </c>
    </row>
    <row r="27" spans="1:29" ht="15">
      <c r="A27" s="12"/>
      <c r="B27" s="12"/>
      <c r="C27" s="12"/>
      <c r="D27" s="12"/>
      <c r="E27" s="12"/>
      <c r="F27" s="12"/>
      <c r="I27" s="35"/>
      <c r="J27" s="35"/>
      <c r="K27" s="35"/>
      <c r="L27" s="35"/>
      <c r="M27" s="35"/>
      <c r="Y27" s="171" t="s">
        <v>502</v>
      </c>
      <c r="Z27" s="207">
        <v>4458406</v>
      </c>
      <c r="AA27" s="207">
        <v>-27016</v>
      </c>
      <c r="AB27" s="207">
        <v>4113567</v>
      </c>
      <c r="AC27" s="295">
        <f>SUM(Z27:AB27)</f>
        <v>8544957</v>
      </c>
    </row>
    <row r="28" spans="1:29" ht="15">
      <c r="A28" s="12"/>
      <c r="B28" s="12"/>
      <c r="C28" s="12"/>
      <c r="D28" s="12"/>
      <c r="E28" s="12"/>
      <c r="F28" s="12"/>
      <c r="I28" s="35"/>
      <c r="J28" s="35"/>
      <c r="K28" s="35"/>
      <c r="L28" s="35"/>
      <c r="M28" s="35"/>
      <c r="Y28" s="171" t="s">
        <v>503</v>
      </c>
      <c r="Z28" s="207">
        <v>4650294</v>
      </c>
      <c r="AA28" s="207">
        <v>-9459</v>
      </c>
      <c r="AB28" s="207">
        <v>4872438</v>
      </c>
      <c r="AC28" s="295">
        <f>SUM(Z28:AB28)</f>
        <v>9513273</v>
      </c>
    </row>
    <row r="29" spans="1:29" ht="15">
      <c r="A29" s="12"/>
      <c r="B29" s="12"/>
      <c r="C29" s="12"/>
      <c r="D29" s="12"/>
      <c r="E29" s="12"/>
      <c r="F29" s="12"/>
      <c r="I29" s="35"/>
      <c r="J29" s="35"/>
      <c r="K29" s="35"/>
      <c r="L29" s="35"/>
      <c r="M29" s="35"/>
      <c r="Y29" s="171" t="s">
        <v>504</v>
      </c>
      <c r="Z29" s="207">
        <v>4421030</v>
      </c>
      <c r="AA29" s="207">
        <v>-89466</v>
      </c>
      <c r="AB29" s="207">
        <v>4425262</v>
      </c>
      <c r="AC29" s="295">
        <f>SUM(Z29:AB29)</f>
        <v>8756826</v>
      </c>
    </row>
    <row r="30" spans="1:13" ht="12.75">
      <c r="A30" s="12"/>
      <c r="B30" s="12"/>
      <c r="C30" s="12"/>
      <c r="D30" s="12"/>
      <c r="E30" s="12"/>
      <c r="F30" s="12"/>
      <c r="I30" s="35"/>
      <c r="J30" s="35"/>
      <c r="K30" s="35"/>
      <c r="L30" s="35"/>
      <c r="M30" s="35"/>
    </row>
    <row r="31" spans="1:6" ht="12.75">
      <c r="A31" s="12"/>
      <c r="B31" s="12"/>
      <c r="C31" s="12"/>
      <c r="D31" s="12"/>
      <c r="E31" s="12"/>
      <c r="F31" s="12"/>
    </row>
    <row r="32" spans="1:13" ht="12.75">
      <c r="A32" s="12"/>
      <c r="B32" s="12"/>
      <c r="C32" s="12"/>
      <c r="D32" s="12"/>
      <c r="E32" s="12"/>
      <c r="F32" s="12"/>
      <c r="I32" s="35"/>
      <c r="J32" s="35"/>
      <c r="K32" s="35"/>
      <c r="L32" s="35"/>
      <c r="M32" s="35"/>
    </row>
    <row r="33" spans="1:13" ht="12.75">
      <c r="A33" s="12"/>
      <c r="B33" s="12"/>
      <c r="C33" s="12"/>
      <c r="D33" s="12"/>
      <c r="E33" s="12"/>
      <c r="F33" s="12"/>
      <c r="I33" s="35"/>
      <c r="J33" s="35"/>
      <c r="K33" s="35"/>
      <c r="L33" s="35"/>
      <c r="M33" s="35"/>
    </row>
    <row r="34" spans="1:13" ht="12.75">
      <c r="A34" s="12"/>
      <c r="B34" s="12"/>
      <c r="C34" s="12"/>
      <c r="D34" s="12"/>
      <c r="E34" s="12"/>
      <c r="F34" s="12"/>
      <c r="I34" s="35"/>
      <c r="J34" s="35"/>
      <c r="K34" s="35"/>
      <c r="L34" s="35"/>
      <c r="M34" s="35"/>
    </row>
    <row r="35" spans="1:13" ht="12.75">
      <c r="A35" s="12"/>
      <c r="B35" s="12"/>
      <c r="C35" s="12"/>
      <c r="D35" s="12"/>
      <c r="E35" s="12"/>
      <c r="F35" s="12"/>
      <c r="I35" s="35"/>
      <c r="J35" s="35"/>
      <c r="K35" s="35"/>
      <c r="L35" s="35"/>
      <c r="M35" s="35"/>
    </row>
    <row r="36" spans="1:6" ht="12.75">
      <c r="A36" s="12"/>
      <c r="B36" s="12"/>
      <c r="C36" s="12"/>
      <c r="D36" s="12"/>
      <c r="E36" s="12"/>
      <c r="F36" s="12"/>
    </row>
    <row r="37" spans="1:13" ht="12.75">
      <c r="A37" s="12"/>
      <c r="B37" s="12"/>
      <c r="C37" s="12"/>
      <c r="D37" s="12"/>
      <c r="E37" s="12"/>
      <c r="F37" s="12"/>
      <c r="I37" s="35"/>
      <c r="J37" s="35"/>
      <c r="K37" s="35"/>
      <c r="L37" s="35"/>
      <c r="M37" s="35"/>
    </row>
    <row r="38" spans="1:13" ht="12.75">
      <c r="A38" s="12"/>
      <c r="B38" s="12"/>
      <c r="C38" s="12"/>
      <c r="D38" s="12"/>
      <c r="E38" s="12"/>
      <c r="F38" s="12"/>
      <c r="I38" s="35"/>
      <c r="J38" s="35"/>
      <c r="K38" s="35"/>
      <c r="L38" s="35"/>
      <c r="M38" s="35"/>
    </row>
    <row r="39" spans="1:13" ht="12.75">
      <c r="A39" s="12"/>
      <c r="B39" s="12"/>
      <c r="C39" s="12"/>
      <c r="D39" s="12"/>
      <c r="E39" s="12"/>
      <c r="F39" s="12"/>
      <c r="I39" s="35"/>
      <c r="J39" s="35"/>
      <c r="K39" s="35"/>
      <c r="L39" s="35"/>
      <c r="M39" s="35"/>
    </row>
    <row r="40" spans="1:13" ht="12.75">
      <c r="A40" s="12"/>
      <c r="B40" s="12"/>
      <c r="C40" s="12"/>
      <c r="D40" s="12"/>
      <c r="E40" s="12"/>
      <c r="F40" s="12"/>
      <c r="I40" s="35"/>
      <c r="J40" s="35"/>
      <c r="K40" s="35"/>
      <c r="L40" s="35"/>
      <c r="M40" s="35"/>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39" customFormat="1" ht="15.75" customHeight="1">
      <c r="A1" s="302" t="s">
        <v>164</v>
      </c>
      <c r="B1" s="302"/>
      <c r="C1" s="302"/>
      <c r="D1" s="302"/>
      <c r="E1" s="302"/>
      <c r="F1" s="302"/>
      <c r="G1" s="166"/>
      <c r="H1" s="166"/>
      <c r="I1" s="166"/>
      <c r="J1" s="166"/>
      <c r="K1" s="166"/>
      <c r="L1" s="166"/>
      <c r="P1" s="37" t="s">
        <v>252</v>
      </c>
      <c r="Q1" s="37"/>
      <c r="R1" s="37"/>
      <c r="S1" s="37"/>
      <c r="T1" s="37"/>
      <c r="U1" s="34"/>
      <c r="V1" s="34"/>
      <c r="W1" s="34"/>
      <c r="Z1" s="35"/>
      <c r="AA1" s="35"/>
      <c r="AB1" s="35"/>
      <c r="AC1" s="34"/>
    </row>
    <row r="2" spans="1:20" ht="13.5" customHeight="1">
      <c r="A2" s="299" t="s">
        <v>309</v>
      </c>
      <c r="B2" s="299"/>
      <c r="C2" s="299"/>
      <c r="D2" s="299"/>
      <c r="E2" s="299"/>
      <c r="F2" s="299"/>
      <c r="G2" s="166"/>
      <c r="H2" s="166"/>
      <c r="I2" s="166"/>
      <c r="J2" s="166"/>
      <c r="K2" s="166"/>
      <c r="L2" s="166"/>
      <c r="P2" s="27" t="s">
        <v>157</v>
      </c>
      <c r="Q2" s="42" t="s">
        <v>341</v>
      </c>
      <c r="R2" s="42" t="s">
        <v>342</v>
      </c>
      <c r="S2" s="42" t="s">
        <v>343</v>
      </c>
      <c r="T2" s="42" t="s">
        <v>250</v>
      </c>
    </row>
    <row r="3" spans="1:29" s="39" customFormat="1" ht="15.75" customHeight="1">
      <c r="A3" s="299" t="s">
        <v>156</v>
      </c>
      <c r="B3" s="299"/>
      <c r="C3" s="299"/>
      <c r="D3" s="299"/>
      <c r="E3" s="299"/>
      <c r="F3" s="299"/>
      <c r="G3" s="166"/>
      <c r="H3" s="166"/>
      <c r="I3" s="166"/>
      <c r="J3" s="166"/>
      <c r="K3" s="166"/>
      <c r="L3" s="166"/>
      <c r="M3" s="40"/>
      <c r="P3" s="172">
        <v>2008</v>
      </c>
      <c r="Q3" s="279">
        <v>6857830</v>
      </c>
      <c r="R3" s="279">
        <v>1084041</v>
      </c>
      <c r="S3" s="279">
        <v>4816485</v>
      </c>
      <c r="T3" s="49">
        <f>SUM(Q3:S3)</f>
        <v>12758356</v>
      </c>
      <c r="U3" s="34"/>
      <c r="V3" s="34"/>
      <c r="W3" s="34"/>
      <c r="Y3" s="41"/>
      <c r="Z3" s="35"/>
      <c r="AA3" s="35"/>
      <c r="AB3" s="35"/>
      <c r="AC3" s="34"/>
    </row>
    <row r="4" spans="1:29" s="39" customFormat="1" ht="15.75" customHeight="1">
      <c r="A4" s="299" t="s">
        <v>303</v>
      </c>
      <c r="B4" s="299"/>
      <c r="C4" s="299"/>
      <c r="D4" s="299"/>
      <c r="E4" s="299"/>
      <c r="F4" s="299"/>
      <c r="G4" s="166"/>
      <c r="H4" s="166"/>
      <c r="I4" s="166"/>
      <c r="J4" s="166"/>
      <c r="K4" s="166"/>
      <c r="L4" s="166"/>
      <c r="M4" s="40"/>
      <c r="P4" s="172">
        <v>2009</v>
      </c>
      <c r="Q4" s="279">
        <v>6203304</v>
      </c>
      <c r="R4" s="279">
        <v>949456</v>
      </c>
      <c r="S4" s="279">
        <v>3660984</v>
      </c>
      <c r="T4" s="49">
        <f>SUM(Q4:S4)</f>
        <v>10813744</v>
      </c>
      <c r="U4" s="34"/>
      <c r="V4" s="34"/>
      <c r="W4" s="34"/>
      <c r="AC4" s="34"/>
    </row>
    <row r="5" spans="2:20" ht="15.75" thickBot="1">
      <c r="B5" s="51"/>
      <c r="C5" s="51"/>
      <c r="D5" s="51"/>
      <c r="E5" s="51"/>
      <c r="F5" s="51"/>
      <c r="G5" s="51"/>
      <c r="H5" s="51"/>
      <c r="I5" s="51"/>
      <c r="J5" s="51"/>
      <c r="K5" s="51"/>
      <c r="L5" s="51"/>
      <c r="P5" s="172">
        <v>2010</v>
      </c>
      <c r="Q5" s="279">
        <v>7074557</v>
      </c>
      <c r="R5" s="279">
        <v>1010109</v>
      </c>
      <c r="S5" s="279">
        <v>4345933</v>
      </c>
      <c r="T5" s="49">
        <f>SUM(Q5:S5)</f>
        <v>12430599</v>
      </c>
    </row>
    <row r="6" spans="1:20" ht="15" customHeight="1" thickTop="1">
      <c r="A6" s="69" t="s">
        <v>157</v>
      </c>
      <c r="B6" s="306" t="str">
        <f>+balanza!C5</f>
        <v>enero - diciembre</v>
      </c>
      <c r="C6" s="306"/>
      <c r="D6" s="306"/>
      <c r="E6" s="306"/>
      <c r="F6" s="306"/>
      <c r="G6" s="167"/>
      <c r="H6" s="167"/>
      <c r="I6" s="167"/>
      <c r="J6" s="167"/>
      <c r="K6" s="167"/>
      <c r="L6" s="167"/>
      <c r="P6" s="172">
        <v>2011</v>
      </c>
      <c r="Q6" s="278">
        <v>8164601</v>
      </c>
      <c r="R6" s="279">
        <v>1240755</v>
      </c>
      <c r="S6" s="279">
        <v>5109167</v>
      </c>
      <c r="T6" s="49">
        <f>SUM(Q6:S6)</f>
        <v>14514523</v>
      </c>
    </row>
    <row r="7" spans="1:20" ht="15" customHeight="1">
      <c r="A7" s="71"/>
      <c r="B7" s="70">
        <v>2008</v>
      </c>
      <c r="C7" s="70">
        <v>2009</v>
      </c>
      <c r="D7" s="70">
        <v>2010</v>
      </c>
      <c r="E7" s="70">
        <v>2011</v>
      </c>
      <c r="F7" s="70">
        <v>2012</v>
      </c>
      <c r="G7" s="167"/>
      <c r="H7" s="167"/>
      <c r="I7" s="167"/>
      <c r="J7" s="167"/>
      <c r="K7" s="167"/>
      <c r="L7" s="167"/>
      <c r="P7" s="172">
        <v>2012</v>
      </c>
      <c r="Q7" s="279">
        <v>8175485</v>
      </c>
      <c r="R7" s="279">
        <v>1286318</v>
      </c>
      <c r="S7" s="279">
        <v>4729532</v>
      </c>
      <c r="T7" s="49">
        <f>SUM(Q7:S7)</f>
        <v>14191335</v>
      </c>
    </row>
    <row r="8" spans="1:12" s="164" customFormat="1" ht="19.5" customHeight="1">
      <c r="A8" s="177" t="s">
        <v>341</v>
      </c>
      <c r="B8" s="248">
        <v>6857830</v>
      </c>
      <c r="C8" s="248">
        <v>6203304</v>
      </c>
      <c r="D8" s="248">
        <v>7074557</v>
      </c>
      <c r="E8" s="248">
        <v>8164601</v>
      </c>
      <c r="F8" s="248">
        <v>8175485</v>
      </c>
      <c r="G8" s="208"/>
      <c r="H8" s="208"/>
      <c r="I8" s="208"/>
      <c r="J8" s="208"/>
      <c r="K8" s="208"/>
      <c r="L8" s="208"/>
    </row>
    <row r="9" spans="1:12" s="164" customFormat="1" ht="19.5" customHeight="1">
      <c r="A9" s="177" t="s">
        <v>342</v>
      </c>
      <c r="B9" s="248">
        <v>1084041</v>
      </c>
      <c r="C9" s="248">
        <v>949456</v>
      </c>
      <c r="D9" s="248">
        <v>1010109</v>
      </c>
      <c r="E9" s="248">
        <v>1240755</v>
      </c>
      <c r="F9" s="248">
        <v>1286318</v>
      </c>
      <c r="G9" s="208"/>
      <c r="H9" s="208"/>
      <c r="I9" s="208"/>
      <c r="J9" s="208"/>
      <c r="K9" s="208"/>
      <c r="L9" s="208"/>
    </row>
    <row r="10" spans="1:20" s="164" customFormat="1" ht="19.5" customHeight="1">
      <c r="A10" s="177" t="s">
        <v>343</v>
      </c>
      <c r="B10" s="248">
        <v>4816485</v>
      </c>
      <c r="C10" s="248">
        <v>3660984</v>
      </c>
      <c r="D10" s="248">
        <v>4345933</v>
      </c>
      <c r="E10" s="248">
        <v>5109167</v>
      </c>
      <c r="F10" s="248">
        <v>4729532</v>
      </c>
      <c r="G10" s="208"/>
      <c r="H10" s="208"/>
      <c r="I10" s="208"/>
      <c r="J10" s="208"/>
      <c r="K10" s="208"/>
      <c r="L10" s="208"/>
      <c r="P10" s="2" t="s">
        <v>5</v>
      </c>
      <c r="Q10" s="2"/>
      <c r="R10" s="2"/>
      <c r="S10" s="2"/>
      <c r="T10" s="2"/>
    </row>
    <row r="11" spans="1:20" s="2" customFormat="1" ht="19.5" customHeight="1" thickBot="1">
      <c r="A11" s="281" t="s">
        <v>250</v>
      </c>
      <c r="B11" s="282">
        <f>SUM(B8:B10)</f>
        <v>12758356</v>
      </c>
      <c r="C11" s="282">
        <f>SUM(C8:C10)</f>
        <v>10813744</v>
      </c>
      <c r="D11" s="282">
        <f>SUM(D8:D10)</f>
        <v>12430599</v>
      </c>
      <c r="E11" s="282">
        <f>+balanza!C8</f>
        <v>14514523</v>
      </c>
      <c r="F11" s="282">
        <f>+balanza!D8</f>
        <v>14191335</v>
      </c>
      <c r="G11" s="283"/>
      <c r="H11" s="284"/>
      <c r="I11" s="284"/>
      <c r="J11" s="284"/>
      <c r="K11" s="284"/>
      <c r="L11" s="284"/>
      <c r="P11" s="280"/>
      <c r="Q11" s="42" t="s">
        <v>341</v>
      </c>
      <c r="R11" s="42" t="s">
        <v>342</v>
      </c>
      <c r="S11" s="42" t="s">
        <v>343</v>
      </c>
      <c r="T11" s="167" t="s">
        <v>250</v>
      </c>
    </row>
    <row r="12" spans="1:20" ht="30.75" customHeight="1" thickTop="1">
      <c r="A12" s="303" t="s">
        <v>371</v>
      </c>
      <c r="B12" s="304"/>
      <c r="C12" s="304"/>
      <c r="D12" s="304"/>
      <c r="E12" s="304"/>
      <c r="P12" s="172">
        <f>+P3</f>
        <v>2008</v>
      </c>
      <c r="Q12" s="207">
        <v>3095403</v>
      </c>
      <c r="R12" s="207">
        <v>698386</v>
      </c>
      <c r="S12" s="207">
        <v>216980</v>
      </c>
      <c r="T12" s="165">
        <f>SUM(Q12:S12)</f>
        <v>4010769</v>
      </c>
    </row>
    <row r="13" spans="1:20" ht="15">
      <c r="A13" s="11"/>
      <c r="B13" s="29"/>
      <c r="C13" s="30"/>
      <c r="D13" s="30"/>
      <c r="E13" s="30"/>
      <c r="P13" s="172">
        <f>+P4</f>
        <v>2009</v>
      </c>
      <c r="Q13" s="207">
        <v>2168623</v>
      </c>
      <c r="R13" s="207">
        <v>649270</v>
      </c>
      <c r="S13" s="207">
        <v>144197</v>
      </c>
      <c r="T13" s="165">
        <f>SUM(Q13:S13)</f>
        <v>2962090</v>
      </c>
    </row>
    <row r="14" spans="1:20" ht="15">
      <c r="A14" s="11"/>
      <c r="B14" s="29"/>
      <c r="C14" s="30"/>
      <c r="D14" s="30"/>
      <c r="E14" s="30"/>
      <c r="P14" s="172">
        <f>+P5</f>
        <v>2010</v>
      </c>
      <c r="Q14" s="207">
        <v>2616151</v>
      </c>
      <c r="R14" s="207">
        <v>1037125</v>
      </c>
      <c r="S14" s="207">
        <v>232366</v>
      </c>
      <c r="T14" s="165">
        <f>SUM(Q14:S14)</f>
        <v>3885642</v>
      </c>
    </row>
    <row r="15" spans="1:20" ht="15">
      <c r="A15" s="11"/>
      <c r="B15" s="29"/>
      <c r="C15" s="30"/>
      <c r="D15" s="30"/>
      <c r="E15" s="30"/>
      <c r="P15" s="172">
        <f>+P6</f>
        <v>2011</v>
      </c>
      <c r="Q15" s="207">
        <v>3514307</v>
      </c>
      <c r="R15" s="207">
        <v>1250214</v>
      </c>
      <c r="S15" s="207">
        <v>236729</v>
      </c>
      <c r="T15" s="165">
        <f>SUM(Q15:S15)</f>
        <v>5001250</v>
      </c>
    </row>
    <row r="16" spans="16:20" ht="15">
      <c r="P16" s="172">
        <f>+P7</f>
        <v>2012</v>
      </c>
      <c r="Q16" s="207">
        <v>3754455</v>
      </c>
      <c r="R16" s="207">
        <v>1375784</v>
      </c>
      <c r="S16" s="207">
        <v>304270</v>
      </c>
      <c r="T16" s="165">
        <f>SUM(Q16:S16)</f>
        <v>5434509</v>
      </c>
    </row>
    <row r="17" spans="17:19" ht="12.75">
      <c r="Q17" s="52"/>
      <c r="R17" s="52"/>
      <c r="S17" s="52"/>
    </row>
    <row r="32" spans="17:20" ht="12.75">
      <c r="Q32" s="52"/>
      <c r="R32" s="52"/>
      <c r="S32" s="52"/>
      <c r="T32" s="52"/>
    </row>
    <row r="33" spans="17:21" ht="12.75">
      <c r="Q33" s="52"/>
      <c r="R33" s="52"/>
      <c r="S33" s="52"/>
      <c r="T33" s="52"/>
      <c r="U33" s="50"/>
    </row>
    <row r="34" spans="17:21" ht="12.75">
      <c r="Q34" s="52"/>
      <c r="R34" s="52"/>
      <c r="S34" s="52"/>
      <c r="T34" s="52"/>
      <c r="U34" s="50"/>
    </row>
    <row r="35" spans="17:21" ht="12.75">
      <c r="Q35" s="52"/>
      <c r="R35" s="52"/>
      <c r="S35" s="52"/>
      <c r="T35" s="52"/>
      <c r="U35" s="50"/>
    </row>
    <row r="36" spans="17:21" ht="12.75">
      <c r="Q36" s="52"/>
      <c r="R36" s="52"/>
      <c r="S36" s="52"/>
      <c r="T36" s="52"/>
      <c r="U36" s="50"/>
    </row>
    <row r="37" spans="1:29" s="39" customFormat="1" ht="15.75" customHeight="1">
      <c r="A37" s="302" t="s">
        <v>251</v>
      </c>
      <c r="B37" s="302"/>
      <c r="C37" s="302"/>
      <c r="D37" s="302"/>
      <c r="E37" s="302"/>
      <c r="F37" s="302"/>
      <c r="G37" s="166"/>
      <c r="H37" s="166"/>
      <c r="I37" s="166"/>
      <c r="J37" s="166"/>
      <c r="K37" s="166"/>
      <c r="L37" s="166"/>
      <c r="O37"/>
      <c r="P37"/>
      <c r="Q37" s="52"/>
      <c r="R37" s="52"/>
      <c r="S37" s="52"/>
      <c r="T37" s="52"/>
      <c r="U37" s="50"/>
      <c r="V37" s="34"/>
      <c r="W37" s="34"/>
      <c r="Z37" s="35"/>
      <c r="AA37" s="35"/>
      <c r="AB37" s="35"/>
      <c r="AC37" s="34"/>
    </row>
    <row r="38" spans="1:21" ht="13.5" customHeight="1">
      <c r="A38" s="299" t="s">
        <v>312</v>
      </c>
      <c r="B38" s="299"/>
      <c r="C38" s="299"/>
      <c r="D38" s="299"/>
      <c r="E38" s="299"/>
      <c r="F38" s="299"/>
      <c r="G38" s="166"/>
      <c r="H38" s="166"/>
      <c r="I38" s="166"/>
      <c r="J38" s="166"/>
      <c r="K38" s="166"/>
      <c r="L38" s="166"/>
      <c r="Q38" s="52"/>
      <c r="R38" s="52"/>
      <c r="S38" s="52"/>
      <c r="T38" s="52"/>
      <c r="U38" s="50"/>
    </row>
    <row r="39" spans="1:29" s="39" customFormat="1" ht="15.75" customHeight="1">
      <c r="A39" s="299" t="s">
        <v>156</v>
      </c>
      <c r="B39" s="299"/>
      <c r="C39" s="299"/>
      <c r="D39" s="299"/>
      <c r="E39" s="299"/>
      <c r="F39" s="299"/>
      <c r="G39" s="166"/>
      <c r="H39" s="166"/>
      <c r="I39" s="166"/>
      <c r="J39" s="166"/>
      <c r="K39" s="166"/>
      <c r="L39" s="166"/>
      <c r="M39" s="40"/>
      <c r="O39"/>
      <c r="P39"/>
      <c r="Q39" s="52"/>
      <c r="R39" s="52"/>
      <c r="S39" s="52"/>
      <c r="T39" s="52"/>
      <c r="U39" s="50"/>
      <c r="V39" s="34"/>
      <c r="W39" s="34"/>
      <c r="Y39" s="41"/>
      <c r="Z39" s="35"/>
      <c r="AA39" s="35"/>
      <c r="AB39" s="35"/>
      <c r="AC39" s="34"/>
    </row>
    <row r="40" spans="1:29" s="39" customFormat="1" ht="15.75" customHeight="1">
      <c r="A40" s="299" t="s">
        <v>303</v>
      </c>
      <c r="B40" s="299"/>
      <c r="C40" s="299"/>
      <c r="D40" s="299"/>
      <c r="E40" s="299"/>
      <c r="F40" s="299"/>
      <c r="G40" s="166"/>
      <c r="H40" s="166"/>
      <c r="I40" s="166"/>
      <c r="J40" s="166"/>
      <c r="K40" s="166"/>
      <c r="L40" s="166"/>
      <c r="M40" s="40"/>
      <c r="O40"/>
      <c r="P40"/>
      <c r="Q40" s="52"/>
      <c r="R40" s="52"/>
      <c r="S40" s="52"/>
      <c r="T40" s="52"/>
      <c r="U40" s="50"/>
      <c r="V40" s="34"/>
      <c r="W40" s="34"/>
      <c r="AC40" s="34"/>
    </row>
    <row r="41" spans="2:21" ht="13.5" thickBot="1">
      <c r="B41" s="51"/>
      <c r="C41" s="51"/>
      <c r="D41" s="51"/>
      <c r="E41" s="51"/>
      <c r="F41" s="51"/>
      <c r="G41" s="51"/>
      <c r="H41" s="51"/>
      <c r="I41" s="51"/>
      <c r="J41" s="51"/>
      <c r="K41" s="51"/>
      <c r="L41" s="51"/>
      <c r="Q41" s="52"/>
      <c r="R41" s="52"/>
      <c r="S41" s="52"/>
      <c r="T41" s="52"/>
      <c r="U41" s="50"/>
    </row>
    <row r="42" spans="1:21" ht="13.5" thickTop="1">
      <c r="A42" s="69" t="s">
        <v>157</v>
      </c>
      <c r="B42" s="305" t="str">
        <f>+B6</f>
        <v>enero - diciembre</v>
      </c>
      <c r="C42" s="305"/>
      <c r="D42" s="305"/>
      <c r="E42" s="305"/>
      <c r="F42" s="305"/>
      <c r="G42" s="167"/>
      <c r="H42" s="167"/>
      <c r="I42" s="167"/>
      <c r="J42" s="167"/>
      <c r="K42" s="167"/>
      <c r="L42" s="167"/>
      <c r="Q42" s="52"/>
      <c r="R42" s="52"/>
      <c r="S42" s="52"/>
      <c r="T42" s="52"/>
      <c r="U42" s="50"/>
    </row>
    <row r="43" spans="1:20" ht="15" customHeight="1">
      <c r="A43" s="71"/>
      <c r="B43" s="70">
        <v>2008</v>
      </c>
      <c r="C43" s="70">
        <v>2009</v>
      </c>
      <c r="D43" s="70">
        <v>2010</v>
      </c>
      <c r="E43" s="70">
        <v>2011</v>
      </c>
      <c r="F43" s="70">
        <v>2012</v>
      </c>
      <c r="G43" s="167"/>
      <c r="H43" s="167"/>
      <c r="I43" s="167"/>
      <c r="J43" s="167"/>
      <c r="K43" s="167"/>
      <c r="L43" s="167"/>
      <c r="P43" s="172" t="s">
        <v>347</v>
      </c>
      <c r="Q43" s="209">
        <v>6295509.938</v>
      </c>
      <c r="R43" s="209">
        <v>924360.426</v>
      </c>
      <c r="S43" s="209">
        <v>3954059.502</v>
      </c>
      <c r="T43" s="49">
        <f>SUM(Q43:S43)</f>
        <v>11173929.866</v>
      </c>
    </row>
    <row r="44" spans="1:12" ht="19.5" customHeight="1">
      <c r="A44" s="177" t="s">
        <v>341</v>
      </c>
      <c r="B44" s="248">
        <v>3095403</v>
      </c>
      <c r="C44" s="248">
        <v>2168623</v>
      </c>
      <c r="D44" s="248">
        <v>2616151</v>
      </c>
      <c r="E44" s="248">
        <v>3514307</v>
      </c>
      <c r="F44" s="248">
        <v>3754455</v>
      </c>
      <c r="G44" s="68"/>
      <c r="H44" s="68"/>
      <c r="I44" s="68"/>
      <c r="J44" s="68"/>
      <c r="K44" s="68"/>
      <c r="L44" s="68"/>
    </row>
    <row r="45" spans="1:12" ht="19.5" customHeight="1">
      <c r="A45" s="177" t="s">
        <v>342</v>
      </c>
      <c r="B45" s="248">
        <v>698386</v>
      </c>
      <c r="C45" s="248">
        <v>649270</v>
      </c>
      <c r="D45" s="248">
        <v>1037125</v>
      </c>
      <c r="E45" s="248">
        <v>1250214</v>
      </c>
      <c r="F45" s="248">
        <v>1375784</v>
      </c>
      <c r="G45" s="53"/>
      <c r="H45" s="53"/>
      <c r="I45" s="53"/>
      <c r="J45" s="53"/>
      <c r="K45" s="53"/>
      <c r="L45" s="53"/>
    </row>
    <row r="46" spans="1:12" ht="19.5" customHeight="1">
      <c r="A46" s="177" t="s">
        <v>343</v>
      </c>
      <c r="B46" s="248">
        <v>216980</v>
      </c>
      <c r="C46" s="248">
        <v>144197</v>
      </c>
      <c r="D46" s="248">
        <v>232366</v>
      </c>
      <c r="E46" s="248">
        <v>236729</v>
      </c>
      <c r="F46" s="248">
        <v>304270</v>
      </c>
      <c r="G46" s="53"/>
      <c r="H46" s="53"/>
      <c r="I46" s="53"/>
      <c r="J46" s="53"/>
      <c r="K46" s="53"/>
      <c r="L46" s="53"/>
    </row>
    <row r="47" spans="1:12" s="2" customFormat="1" ht="19.5" customHeight="1" thickBot="1">
      <c r="A47" s="285" t="s">
        <v>250</v>
      </c>
      <c r="B47" s="286">
        <f>SUM(B44:B46)</f>
        <v>4010769</v>
      </c>
      <c r="C47" s="286">
        <f>SUM(C44:C46)</f>
        <v>2962090</v>
      </c>
      <c r="D47" s="286">
        <f>SUM(D43:D46)</f>
        <v>3887652</v>
      </c>
      <c r="E47" s="286">
        <f>+balanza!C13</f>
        <v>5001250</v>
      </c>
      <c r="F47" s="286">
        <f>+balanza!D13</f>
        <v>5434509</v>
      </c>
      <c r="G47" s="284"/>
      <c r="H47" s="284"/>
      <c r="I47" s="284"/>
      <c r="J47" s="284"/>
      <c r="K47" s="284"/>
      <c r="L47" s="284"/>
    </row>
    <row r="48" spans="1:5" ht="30.75" customHeight="1" thickTop="1">
      <c r="A48" s="303" t="s">
        <v>372</v>
      </c>
      <c r="B48" s="304"/>
      <c r="C48" s="304"/>
      <c r="D48" s="304"/>
      <c r="E48" s="304"/>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39" customWidth="1"/>
    <col min="2" max="2" width="14.140625" style="39" bestFit="1" customWidth="1"/>
    <col min="3" max="3" width="13.7109375" style="39" bestFit="1" customWidth="1"/>
    <col min="4" max="4" width="13.421875" style="39" bestFit="1" customWidth="1"/>
    <col min="5" max="5" width="11.28125" style="39" customWidth="1"/>
    <col min="6" max="6" width="15.57421875" style="39" customWidth="1"/>
    <col min="7" max="7" width="12.421875" style="39" customWidth="1"/>
    <col min="8" max="11" width="11.421875" style="39" customWidth="1"/>
    <col min="12" max="15" width="11.421875" style="34" customWidth="1"/>
    <col min="16" max="16" width="42.57421875" style="34" bestFit="1" customWidth="1"/>
    <col min="17" max="17" width="11.421875" style="34" customWidth="1"/>
    <col min="18" max="18" width="11.421875" style="39" customWidth="1"/>
    <col min="19" max="20" width="11.57421875" style="39" bestFit="1" customWidth="1"/>
    <col min="21" max="16384" width="11.421875" style="39" customWidth="1"/>
  </cols>
  <sheetData>
    <row r="1" spans="1:21" ht="15.75" customHeight="1">
      <c r="A1" s="302" t="s">
        <v>254</v>
      </c>
      <c r="B1" s="302"/>
      <c r="C1" s="302"/>
      <c r="D1" s="302"/>
      <c r="E1" s="302"/>
      <c r="F1" s="302"/>
      <c r="U1" s="37"/>
    </row>
    <row r="2" spans="1:21" ht="15.75" customHeight="1">
      <c r="A2" s="299" t="s">
        <v>165</v>
      </c>
      <c r="B2" s="299"/>
      <c r="C2" s="299"/>
      <c r="D2" s="299"/>
      <c r="E2" s="299"/>
      <c r="F2" s="299"/>
      <c r="G2" s="40"/>
      <c r="H2" s="40"/>
      <c r="U2" s="34"/>
    </row>
    <row r="3" spans="1:21" ht="15.75" customHeight="1">
      <c r="A3" s="299" t="s">
        <v>156</v>
      </c>
      <c r="B3" s="299"/>
      <c r="C3" s="299"/>
      <c r="D3" s="299"/>
      <c r="E3" s="299"/>
      <c r="F3" s="299"/>
      <c r="G3" s="40"/>
      <c r="H3" s="40"/>
      <c r="R3" s="41" t="s">
        <v>150</v>
      </c>
      <c r="U3" s="72"/>
    </row>
    <row r="4" spans="1:21" ht="15.75" customHeight="1" thickBot="1">
      <c r="A4" s="299" t="s">
        <v>303</v>
      </c>
      <c r="B4" s="299"/>
      <c r="C4" s="299"/>
      <c r="D4" s="299"/>
      <c r="E4" s="299"/>
      <c r="F4" s="299"/>
      <c r="G4" s="40"/>
      <c r="H4" s="40"/>
      <c r="M4" s="42"/>
      <c r="N4" s="307"/>
      <c r="O4" s="307"/>
      <c r="R4" s="41"/>
      <c r="U4" s="34"/>
    </row>
    <row r="5" spans="1:21" ht="18" customHeight="1" thickTop="1">
      <c r="A5" s="78" t="s">
        <v>166</v>
      </c>
      <c r="B5" s="79">
        <f>+balanza!B5</f>
        <v>2010</v>
      </c>
      <c r="C5" s="308" t="str">
        <f>+evolución_comercio!B6</f>
        <v>enero - diciembre</v>
      </c>
      <c r="D5" s="308"/>
      <c r="E5" s="80" t="s">
        <v>171</v>
      </c>
      <c r="F5" s="80" t="s">
        <v>163</v>
      </c>
      <c r="G5" s="42"/>
      <c r="H5" s="42"/>
      <c r="M5" s="42"/>
      <c r="N5" s="73"/>
      <c r="O5" s="73"/>
      <c r="S5" s="35">
        <f>+S6+S7</f>
        <v>14191336</v>
      </c>
      <c r="U5" s="34"/>
    </row>
    <row r="6" spans="1:21" ht="18" customHeight="1" thickBot="1">
      <c r="A6" s="81"/>
      <c r="B6" s="65" t="s">
        <v>162</v>
      </c>
      <c r="C6" s="66">
        <f>+balanza!C6</f>
        <v>2011</v>
      </c>
      <c r="D6" s="66">
        <f>+balanza!D6</f>
        <v>2012</v>
      </c>
      <c r="E6" s="67" t="str">
        <f>+balanza!$E$6</f>
        <v> 2012-2011</v>
      </c>
      <c r="F6" s="67">
        <f>+balanza!$F$6</f>
        <v>2012</v>
      </c>
      <c r="G6" s="42"/>
      <c r="H6" s="42"/>
      <c r="M6" s="28"/>
      <c r="N6" s="28"/>
      <c r="O6" s="28"/>
      <c r="R6" s="39" t="s">
        <v>6</v>
      </c>
      <c r="S6" s="35">
        <f>D9</f>
        <v>5005880</v>
      </c>
      <c r="T6" s="74">
        <f>+S6/S5*100</f>
        <v>35.27419828548911</v>
      </c>
      <c r="U6" s="37"/>
    </row>
    <row r="7" spans="1:21" ht="18" customHeight="1" thickTop="1">
      <c r="A7" s="299" t="s">
        <v>169</v>
      </c>
      <c r="B7" s="299"/>
      <c r="C7" s="299"/>
      <c r="D7" s="299"/>
      <c r="E7" s="299"/>
      <c r="F7" s="299"/>
      <c r="G7" s="42"/>
      <c r="H7" s="42"/>
      <c r="M7" s="28"/>
      <c r="N7" s="28"/>
      <c r="O7" s="28"/>
      <c r="R7" s="39" t="s">
        <v>7</v>
      </c>
      <c r="S7" s="35">
        <f>D13</f>
        <v>9185456</v>
      </c>
      <c r="T7" s="74">
        <f>+S7/S5*100</f>
        <v>64.72580171451088</v>
      </c>
      <c r="U7" s="34"/>
    </row>
    <row r="8" spans="1:21" ht="18" customHeight="1">
      <c r="A8" s="75" t="s">
        <v>158</v>
      </c>
      <c r="B8" s="28">
        <f>+balanza!B8</f>
        <v>12430599</v>
      </c>
      <c r="C8" s="28">
        <f>+balanza!C8</f>
        <v>14514523</v>
      </c>
      <c r="D8" s="28">
        <f>+balanza!D8</f>
        <v>14191335</v>
      </c>
      <c r="E8" s="36">
        <f>+(D8-C8)/C8</f>
        <v>-0.022266525741149054</v>
      </c>
      <c r="F8" s="75"/>
      <c r="G8" s="33"/>
      <c r="H8" s="33"/>
      <c r="M8" s="28"/>
      <c r="N8" s="28"/>
      <c r="O8" s="28"/>
      <c r="T8" s="74">
        <f>SUM(T6:T7)</f>
        <v>100</v>
      </c>
      <c r="U8" s="34"/>
    </row>
    <row r="9" spans="1:21" s="41" customFormat="1" ht="18" customHeight="1">
      <c r="A9" s="31" t="s">
        <v>168</v>
      </c>
      <c r="B9" s="27">
        <v>4555296</v>
      </c>
      <c r="C9" s="27">
        <v>5227019</v>
      </c>
      <c r="D9" s="27">
        <v>5005880</v>
      </c>
      <c r="E9" s="32">
        <f aca="true" t="shared" si="0" ref="E9:E36">+(D9-C9)/C9</f>
        <v>-0.042306905714327804</v>
      </c>
      <c r="F9" s="32">
        <f>+D9/$D$8</f>
        <v>0.3527420077110434</v>
      </c>
      <c r="G9" s="33"/>
      <c r="H9" s="33"/>
      <c r="M9" s="27"/>
      <c r="N9" s="27"/>
      <c r="O9" s="27"/>
      <c r="P9" s="37"/>
      <c r="Q9" s="37"/>
      <c r="R9" s="41" t="s">
        <v>149</v>
      </c>
      <c r="S9" s="35">
        <f>SUM(S10:S12)</f>
        <v>14191336</v>
      </c>
      <c r="T9" s="74"/>
      <c r="U9" s="34"/>
    </row>
    <row r="10" spans="1:21" ht="18" customHeight="1">
      <c r="A10" s="173" t="s">
        <v>344</v>
      </c>
      <c r="B10" s="28">
        <v>4121270</v>
      </c>
      <c r="C10" s="28">
        <v>4710882</v>
      </c>
      <c r="D10" s="28">
        <v>4543078</v>
      </c>
      <c r="E10" s="36">
        <f t="shared" si="0"/>
        <v>-0.035620505884036154</v>
      </c>
      <c r="F10" s="36">
        <f>+D10/$D$9</f>
        <v>0.9075483231719498</v>
      </c>
      <c r="G10" s="75"/>
      <c r="H10" s="28"/>
      <c r="I10" s="28"/>
      <c r="J10" s="28"/>
      <c r="M10" s="28"/>
      <c r="N10" s="28"/>
      <c r="O10" s="28"/>
      <c r="R10" s="39" t="s">
        <v>8</v>
      </c>
      <c r="S10" s="35">
        <f>D10+D14</f>
        <v>8175485</v>
      </c>
      <c r="T10" s="74">
        <f>+S10/$S9*100</f>
        <v>57.60898762456191</v>
      </c>
      <c r="U10" s="37"/>
    </row>
    <row r="11" spans="1:21" ht="18" customHeight="1">
      <c r="A11" s="173" t="s">
        <v>345</v>
      </c>
      <c r="B11" s="28">
        <v>90688</v>
      </c>
      <c r="C11" s="28">
        <v>94459</v>
      </c>
      <c r="D11" s="28">
        <v>84333</v>
      </c>
      <c r="E11" s="36">
        <f t="shared" si="0"/>
        <v>-0.10719994918430219</v>
      </c>
      <c r="F11" s="36">
        <f>+D11/$D$9</f>
        <v>0.016846788177103725</v>
      </c>
      <c r="G11" s="75"/>
      <c r="H11" s="28"/>
      <c r="I11" s="28"/>
      <c r="J11" s="28"/>
      <c r="M11" s="28"/>
      <c r="N11" s="28"/>
      <c r="O11" s="28"/>
      <c r="R11" s="39" t="s">
        <v>9</v>
      </c>
      <c r="S11" s="35">
        <f>D11+D15</f>
        <v>1286319</v>
      </c>
      <c r="T11" s="74">
        <f>+S11/S9*100</f>
        <v>9.06411489376335</v>
      </c>
      <c r="U11" s="34"/>
    </row>
    <row r="12" spans="1:21" ht="18" customHeight="1">
      <c r="A12" s="173" t="s">
        <v>346</v>
      </c>
      <c r="B12" s="28">
        <v>343338</v>
      </c>
      <c r="C12" s="28">
        <v>421678</v>
      </c>
      <c r="D12" s="28">
        <v>378469</v>
      </c>
      <c r="E12" s="36">
        <f t="shared" si="0"/>
        <v>-0.10246918264647432</v>
      </c>
      <c r="F12" s="36">
        <f>+D12/$D$9</f>
        <v>0.07560488865094649</v>
      </c>
      <c r="G12" s="33"/>
      <c r="H12" s="38"/>
      <c r="M12" s="28"/>
      <c r="N12" s="28"/>
      <c r="O12" s="28"/>
      <c r="R12" s="39" t="s">
        <v>10</v>
      </c>
      <c r="S12" s="35">
        <f>D12+D16</f>
        <v>4729532</v>
      </c>
      <c r="T12" s="74">
        <f>+S12/S9*100</f>
        <v>33.326897481674735</v>
      </c>
      <c r="U12" s="34"/>
    </row>
    <row r="13" spans="1:21" s="41" customFormat="1" ht="18" customHeight="1">
      <c r="A13" s="31" t="s">
        <v>167</v>
      </c>
      <c r="B13" s="27">
        <v>7875302</v>
      </c>
      <c r="C13" s="27">
        <v>9287504</v>
      </c>
      <c r="D13" s="27">
        <v>9185456</v>
      </c>
      <c r="E13" s="32">
        <f t="shared" si="0"/>
        <v>-0.010987666869376314</v>
      </c>
      <c r="F13" s="32">
        <f>+D13/$D$8</f>
        <v>0.6472580627544907</v>
      </c>
      <c r="G13" s="33"/>
      <c r="H13" s="33"/>
      <c r="M13" s="27"/>
      <c r="N13" s="27"/>
      <c r="O13" s="27"/>
      <c r="P13" s="37"/>
      <c r="Q13" s="37"/>
      <c r="R13" s="39"/>
      <c r="S13" s="39"/>
      <c r="T13" s="74">
        <f>SUM(T10:T12)</f>
        <v>100</v>
      </c>
      <c r="U13" s="34"/>
    </row>
    <row r="14" spans="1:21" ht="18" customHeight="1">
      <c r="A14" s="173" t="s">
        <v>344</v>
      </c>
      <c r="B14" s="28">
        <v>2953287</v>
      </c>
      <c r="C14" s="28">
        <v>3453719</v>
      </c>
      <c r="D14" s="28">
        <v>3632407</v>
      </c>
      <c r="E14" s="36">
        <f t="shared" si="0"/>
        <v>0.05173785128436911</v>
      </c>
      <c r="F14" s="36">
        <f>+D14/$D$13</f>
        <v>0.39545200586666573</v>
      </c>
      <c r="G14" s="33"/>
      <c r="H14" s="38"/>
      <c r="M14" s="28"/>
      <c r="N14" s="28"/>
      <c r="O14" s="28"/>
      <c r="T14" s="74"/>
      <c r="U14" s="34"/>
    </row>
    <row r="15" spans="1:21" ht="18" customHeight="1">
      <c r="A15" s="173" t="s">
        <v>345</v>
      </c>
      <c r="B15" s="28">
        <v>919420</v>
      </c>
      <c r="C15" s="28">
        <v>1146296</v>
      </c>
      <c r="D15" s="28">
        <v>1201986</v>
      </c>
      <c r="E15" s="36">
        <f t="shared" si="0"/>
        <v>0.048582565061729255</v>
      </c>
      <c r="F15" s="36">
        <f>+D15/$D$13</f>
        <v>0.13085752084599828</v>
      </c>
      <c r="G15" s="33"/>
      <c r="H15" s="38"/>
      <c r="U15" s="34"/>
    </row>
    <row r="16" spans="1:15" ht="18" customHeight="1">
      <c r="A16" s="173" t="s">
        <v>346</v>
      </c>
      <c r="B16" s="28">
        <v>4002595</v>
      </c>
      <c r="C16" s="28">
        <v>4687489</v>
      </c>
      <c r="D16" s="28">
        <v>4351063</v>
      </c>
      <c r="E16" s="36">
        <f t="shared" si="0"/>
        <v>-0.07177104842272697</v>
      </c>
      <c r="F16" s="36">
        <f>+D16/$D$13</f>
        <v>0.473690473287336</v>
      </c>
      <c r="G16" s="33"/>
      <c r="H16" s="38"/>
      <c r="M16" s="28"/>
      <c r="N16" s="28"/>
      <c r="O16" s="28"/>
    </row>
    <row r="17" spans="1:15" ht="18" customHeight="1">
      <c r="A17" s="299" t="s">
        <v>170</v>
      </c>
      <c r="B17" s="299"/>
      <c r="C17" s="299"/>
      <c r="D17" s="299"/>
      <c r="E17" s="299"/>
      <c r="F17" s="299"/>
      <c r="G17" s="33"/>
      <c r="H17" s="38"/>
      <c r="M17" s="28"/>
      <c r="N17" s="28"/>
      <c r="O17" s="28"/>
    </row>
    <row r="18" spans="1:15" ht="18" customHeight="1">
      <c r="A18" s="75" t="s">
        <v>158</v>
      </c>
      <c r="B18" s="28">
        <f>+balanza!B13</f>
        <v>3885642</v>
      </c>
      <c r="C18" s="28">
        <f>+balanza!C13</f>
        <v>5001250</v>
      </c>
      <c r="D18" s="28">
        <f>+balanza!D13</f>
        <v>5434509</v>
      </c>
      <c r="E18" s="36">
        <f t="shared" si="0"/>
        <v>0.0866301424643839</v>
      </c>
      <c r="F18" s="76"/>
      <c r="G18" s="33"/>
      <c r="H18" s="33"/>
      <c r="M18" s="28"/>
      <c r="N18" s="28"/>
      <c r="O18" s="28"/>
    </row>
    <row r="19" spans="1:15" ht="18" customHeight="1">
      <c r="A19" s="31" t="s">
        <v>168</v>
      </c>
      <c r="B19" s="27">
        <v>797929</v>
      </c>
      <c r="C19" s="27">
        <v>1089400</v>
      </c>
      <c r="D19" s="27">
        <v>1189180</v>
      </c>
      <c r="E19" s="32">
        <f t="shared" si="0"/>
        <v>0.09159170185423168</v>
      </c>
      <c r="F19" s="32">
        <f>+D19/$D$18</f>
        <v>0.21882013628094094</v>
      </c>
      <c r="G19" s="33"/>
      <c r="H19" s="27"/>
      <c r="I19" s="35"/>
      <c r="M19" s="28"/>
      <c r="N19" s="28"/>
      <c r="O19" s="28"/>
    </row>
    <row r="20" spans="1:15" ht="18" customHeight="1">
      <c r="A20" s="173" t="s">
        <v>344</v>
      </c>
      <c r="B20" s="28">
        <v>758524</v>
      </c>
      <c r="C20" s="28">
        <v>1040393</v>
      </c>
      <c r="D20" s="28">
        <v>1139903</v>
      </c>
      <c r="E20" s="36">
        <f t="shared" si="0"/>
        <v>0.0956465489483301</v>
      </c>
      <c r="F20" s="36">
        <f>+D20/$D$19</f>
        <v>0.9585622025261105</v>
      </c>
      <c r="G20" s="33"/>
      <c r="H20" s="28"/>
      <c r="M20" s="28"/>
      <c r="N20" s="28"/>
      <c r="O20" s="28"/>
    </row>
    <row r="21" spans="1:15" ht="18" customHeight="1">
      <c r="A21" s="173" t="s">
        <v>345</v>
      </c>
      <c r="B21" s="28">
        <v>23192</v>
      </c>
      <c r="C21" s="28">
        <v>29354</v>
      </c>
      <c r="D21" s="28">
        <v>29241</v>
      </c>
      <c r="E21" s="36">
        <f t="shared" si="0"/>
        <v>-0.003849560536894461</v>
      </c>
      <c r="F21" s="36">
        <f>+D21/$D$19</f>
        <v>0.02458921273482568</v>
      </c>
      <c r="G21" s="33"/>
      <c r="H21" s="28"/>
      <c r="M21" s="28"/>
      <c r="N21" s="28"/>
      <c r="O21" s="28"/>
    </row>
    <row r="22" spans="1:15" ht="18" customHeight="1">
      <c r="A22" s="173" t="s">
        <v>346</v>
      </c>
      <c r="B22" s="28">
        <v>16213</v>
      </c>
      <c r="C22" s="28">
        <v>19653</v>
      </c>
      <c r="D22" s="28">
        <v>20036</v>
      </c>
      <c r="E22" s="36">
        <f t="shared" si="0"/>
        <v>0.019488118862260213</v>
      </c>
      <c r="F22" s="36">
        <f>+D22/$D$19</f>
        <v>0.016848584739063893</v>
      </c>
      <c r="G22" s="33"/>
      <c r="H22" s="28"/>
      <c r="M22" s="28"/>
      <c r="N22" s="28"/>
      <c r="O22" s="28"/>
    </row>
    <row r="23" spans="1:15" ht="18" customHeight="1">
      <c r="A23" s="31" t="s">
        <v>167</v>
      </c>
      <c r="B23" s="27">
        <v>3087713</v>
      </c>
      <c r="C23" s="27">
        <v>3911850</v>
      </c>
      <c r="D23" s="27">
        <v>4245329</v>
      </c>
      <c r="E23" s="32">
        <f t="shared" si="0"/>
        <v>0.08524841187673352</v>
      </c>
      <c r="F23" s="32">
        <f>+D23/$D$18</f>
        <v>0.7811798637190591</v>
      </c>
      <c r="G23" s="33"/>
      <c r="H23" s="27"/>
      <c r="M23" s="28"/>
      <c r="N23" s="28"/>
      <c r="O23" s="28"/>
    </row>
    <row r="24" spans="1:15" ht="18" customHeight="1">
      <c r="A24" s="173" t="s">
        <v>344</v>
      </c>
      <c r="B24" s="28">
        <v>1857627</v>
      </c>
      <c r="C24" s="28">
        <v>2473914</v>
      </c>
      <c r="D24" s="28">
        <v>2614552</v>
      </c>
      <c r="E24" s="36">
        <f t="shared" si="0"/>
        <v>0.056848378722946714</v>
      </c>
      <c r="F24" s="36">
        <f>+D24/$D$23</f>
        <v>0.6158655783803799</v>
      </c>
      <c r="G24" s="33"/>
      <c r="H24" s="28"/>
      <c r="M24" s="28"/>
      <c r="N24" s="28"/>
      <c r="O24" s="28"/>
    </row>
    <row r="25" spans="1:8" ht="18" customHeight="1">
      <c r="A25" s="173" t="s">
        <v>345</v>
      </c>
      <c r="B25" s="28">
        <v>1013933</v>
      </c>
      <c r="C25" s="28">
        <v>1220860</v>
      </c>
      <c r="D25" s="28">
        <v>1346543</v>
      </c>
      <c r="E25" s="36">
        <f t="shared" si="0"/>
        <v>0.10294628376718051</v>
      </c>
      <c r="F25" s="36">
        <f>+D25/$D$23</f>
        <v>0.317182249008263</v>
      </c>
      <c r="G25" s="33"/>
      <c r="H25" s="28"/>
    </row>
    <row r="26" spans="1:15" ht="18" customHeight="1">
      <c r="A26" s="173" t="s">
        <v>346</v>
      </c>
      <c r="B26" s="28">
        <v>216153</v>
      </c>
      <c r="C26" s="28">
        <v>217076</v>
      </c>
      <c r="D26" s="28">
        <v>284234</v>
      </c>
      <c r="E26" s="36">
        <f t="shared" si="0"/>
        <v>0.3093755182516722</v>
      </c>
      <c r="F26" s="36">
        <f>+D26/$D$23</f>
        <v>0.0669521726113571</v>
      </c>
      <c r="G26" s="33"/>
      <c r="H26" s="28"/>
      <c r="M26" s="28"/>
      <c r="N26" s="28"/>
      <c r="O26" s="28"/>
    </row>
    <row r="27" spans="1:15" ht="18" customHeight="1">
      <c r="A27" s="299" t="s">
        <v>160</v>
      </c>
      <c r="B27" s="299"/>
      <c r="C27" s="299"/>
      <c r="D27" s="299"/>
      <c r="E27" s="299"/>
      <c r="F27" s="299"/>
      <c r="G27" s="33"/>
      <c r="H27" s="38"/>
      <c r="M27" s="28"/>
      <c r="N27" s="28"/>
      <c r="O27" s="28"/>
    </row>
    <row r="28" spans="1:15" ht="18" customHeight="1">
      <c r="A28" s="75" t="s">
        <v>158</v>
      </c>
      <c r="B28" s="28">
        <f>+balanza!B18</f>
        <v>8544957</v>
      </c>
      <c r="C28" s="28">
        <f>+balanza!C18</f>
        <v>9513273</v>
      </c>
      <c r="D28" s="28">
        <f>+balanza!D18</f>
        <v>8756826</v>
      </c>
      <c r="E28" s="36">
        <f t="shared" si="0"/>
        <v>-0.07951490512255877</v>
      </c>
      <c r="F28" s="33"/>
      <c r="G28" s="33"/>
      <c r="H28" s="33"/>
      <c r="M28" s="28"/>
      <c r="N28" s="28"/>
      <c r="O28" s="28"/>
    </row>
    <row r="29" spans="1:15" ht="18" customHeight="1">
      <c r="A29" s="31" t="s">
        <v>168</v>
      </c>
      <c r="B29" s="27">
        <v>3757367</v>
      </c>
      <c r="C29" s="27">
        <v>4137619</v>
      </c>
      <c r="D29" s="27">
        <v>3816700</v>
      </c>
      <c r="E29" s="32">
        <f t="shared" si="0"/>
        <v>-0.07756127376638593</v>
      </c>
      <c r="F29" s="32">
        <f>+D29/$D$28</f>
        <v>0.43585426957210294</v>
      </c>
      <c r="G29" s="33"/>
      <c r="H29" s="38"/>
      <c r="M29" s="28"/>
      <c r="N29" s="28"/>
      <c r="O29" s="28"/>
    </row>
    <row r="30" spans="1:15" ht="18" customHeight="1">
      <c r="A30" s="173" t="s">
        <v>344</v>
      </c>
      <c r="B30" s="28">
        <v>3362746</v>
      </c>
      <c r="C30" s="28">
        <v>3670489</v>
      </c>
      <c r="D30" s="28">
        <v>3403175</v>
      </c>
      <c r="E30" s="36">
        <f t="shared" si="0"/>
        <v>-0.07282789840808677</v>
      </c>
      <c r="F30" s="36">
        <f>+D30/$D$29</f>
        <v>0.8916537846831032</v>
      </c>
      <c r="G30" s="33"/>
      <c r="H30" s="38"/>
      <c r="M30" s="28"/>
      <c r="N30" s="28"/>
      <c r="O30" s="28"/>
    </row>
    <row r="31" spans="1:15" ht="18" customHeight="1">
      <c r="A31" s="173" t="s">
        <v>345</v>
      </c>
      <c r="B31" s="28">
        <v>67496</v>
      </c>
      <c r="C31" s="28">
        <v>65105</v>
      </c>
      <c r="D31" s="28">
        <v>55092</v>
      </c>
      <c r="E31" s="36">
        <f t="shared" si="0"/>
        <v>-0.1537977113892942</v>
      </c>
      <c r="F31" s="36">
        <f>+D31/$D$29</f>
        <v>0.014434459087693557</v>
      </c>
      <c r="G31" s="33"/>
      <c r="H31" s="38"/>
      <c r="M31" s="28"/>
      <c r="N31" s="28"/>
      <c r="O31" s="28"/>
    </row>
    <row r="32" spans="1:15" ht="18" customHeight="1">
      <c r="A32" s="173" t="s">
        <v>346</v>
      </c>
      <c r="B32" s="28">
        <v>327125</v>
      </c>
      <c r="C32" s="28">
        <v>402025</v>
      </c>
      <c r="D32" s="28">
        <v>358433</v>
      </c>
      <c r="E32" s="36">
        <f t="shared" si="0"/>
        <v>-0.10843106771966918</v>
      </c>
      <c r="F32" s="36">
        <f>+D32/$D$29</f>
        <v>0.09391175622920324</v>
      </c>
      <c r="G32" s="33"/>
      <c r="H32" s="38"/>
      <c r="M32" s="28"/>
      <c r="N32" s="28"/>
      <c r="O32" s="28"/>
    </row>
    <row r="33" spans="1:15" ht="18" customHeight="1">
      <c r="A33" s="31" t="s">
        <v>167</v>
      </c>
      <c r="B33" s="27">
        <v>4787589</v>
      </c>
      <c r="C33" s="27">
        <v>5375654</v>
      </c>
      <c r="D33" s="27">
        <v>4940127</v>
      </c>
      <c r="E33" s="32">
        <f t="shared" si="0"/>
        <v>-0.0810184212004716</v>
      </c>
      <c r="F33" s="32">
        <f>+D33/$D$28</f>
        <v>0.5641458446245249</v>
      </c>
      <c r="G33" s="33"/>
      <c r="H33" s="38"/>
      <c r="M33" s="28"/>
      <c r="N33" s="28"/>
      <c r="O33" s="28"/>
    </row>
    <row r="34" spans="1:15" ht="18" customHeight="1">
      <c r="A34" s="173" t="s">
        <v>344</v>
      </c>
      <c r="B34" s="28">
        <v>1095660</v>
      </c>
      <c r="C34" s="28">
        <v>979805</v>
      </c>
      <c r="D34" s="28">
        <v>1017855</v>
      </c>
      <c r="E34" s="36">
        <f t="shared" si="0"/>
        <v>0.03883425783701859</v>
      </c>
      <c r="F34" s="36">
        <f>+D34/$D$33</f>
        <v>0.20603822533307342</v>
      </c>
      <c r="G34" s="33"/>
      <c r="H34" s="38"/>
      <c r="M34" s="28"/>
      <c r="N34" s="28"/>
      <c r="O34" s="28"/>
    </row>
    <row r="35" spans="1:15" ht="18" customHeight="1">
      <c r="A35" s="173" t="s">
        <v>345</v>
      </c>
      <c r="B35" s="28">
        <v>-94513</v>
      </c>
      <c r="C35" s="28">
        <v>-74564</v>
      </c>
      <c r="D35" s="28">
        <v>-144557</v>
      </c>
      <c r="E35" s="36">
        <f t="shared" si="0"/>
        <v>0.9386969583176868</v>
      </c>
      <c r="F35" s="36">
        <f>+D35/$D$33</f>
        <v>-0.029261798330285842</v>
      </c>
      <c r="G35" s="38"/>
      <c r="H35" s="38"/>
      <c r="M35" s="28"/>
      <c r="N35" s="28"/>
      <c r="O35" s="28"/>
    </row>
    <row r="36" spans="1:15" ht="18" customHeight="1" thickBot="1">
      <c r="A36" s="82" t="s">
        <v>346</v>
      </c>
      <c r="B36" s="82">
        <v>3786442</v>
      </c>
      <c r="C36" s="82">
        <v>4470413</v>
      </c>
      <c r="D36" s="82">
        <v>4066829</v>
      </c>
      <c r="E36" s="83">
        <f t="shared" si="0"/>
        <v>-0.09027890711663553</v>
      </c>
      <c r="F36" s="83">
        <f>+D36/$D$33</f>
        <v>0.8232235729972124</v>
      </c>
      <c r="G36" s="33"/>
      <c r="H36" s="38"/>
      <c r="M36" s="28"/>
      <c r="N36" s="28"/>
      <c r="O36" s="28"/>
    </row>
    <row r="37" spans="1:15" ht="25.5" customHeight="1" thickTop="1">
      <c r="A37" s="303" t="s">
        <v>371</v>
      </c>
      <c r="B37" s="304"/>
      <c r="C37" s="304"/>
      <c r="D37" s="304"/>
      <c r="E37" s="304"/>
      <c r="F37" s="75"/>
      <c r="G37" s="75"/>
      <c r="H37" s="75"/>
      <c r="M37" s="28"/>
      <c r="N37" s="28"/>
      <c r="O37" s="28"/>
    </row>
    <row r="39" spans="1:8" ht="15.75" customHeight="1">
      <c r="A39" s="311"/>
      <c r="B39" s="311"/>
      <c r="C39" s="311"/>
      <c r="D39" s="311"/>
      <c r="E39" s="311"/>
      <c r="F39" s="40"/>
      <c r="G39" s="40"/>
      <c r="H39" s="40"/>
    </row>
    <row r="40" ht="15.75" customHeight="1"/>
    <row r="41" ht="15.75" customHeight="1">
      <c r="G41" s="40"/>
    </row>
    <row r="42" spans="8:11" ht="15.75" customHeight="1">
      <c r="H42" s="77"/>
      <c r="I42" s="35"/>
      <c r="J42" s="35"/>
      <c r="K42" s="35"/>
    </row>
    <row r="43" spans="7:11" ht="15.75" customHeight="1">
      <c r="G43" s="40"/>
      <c r="I43" s="35"/>
      <c r="J43" s="35"/>
      <c r="K43" s="35"/>
    </row>
    <row r="44" spans="9:11" ht="15.75" customHeight="1">
      <c r="I44" s="35"/>
      <c r="J44" s="35"/>
      <c r="K44" s="35"/>
    </row>
    <row r="45" spans="7:11" ht="15.75" customHeight="1">
      <c r="G45" s="40"/>
      <c r="I45" s="35"/>
      <c r="J45" s="35"/>
      <c r="K45" s="35"/>
    </row>
    <row r="46" spans="9:11" ht="15.75" customHeight="1">
      <c r="I46" s="35"/>
      <c r="J46" s="35"/>
      <c r="K46" s="35"/>
    </row>
    <row r="47" spans="7:11" ht="15.75" customHeight="1">
      <c r="G47" s="40"/>
      <c r="I47" s="35"/>
      <c r="J47" s="35"/>
      <c r="K47" s="35"/>
    </row>
    <row r="48" spans="9:11" ht="15.75" customHeight="1">
      <c r="I48" s="35"/>
      <c r="J48" s="35"/>
      <c r="K48" s="35"/>
    </row>
    <row r="49" spans="7:11" ht="15.75" customHeight="1">
      <c r="G49" s="40"/>
      <c r="I49" s="35"/>
      <c r="J49" s="35"/>
      <c r="K49" s="35"/>
    </row>
    <row r="50" spans="9:11" ht="15.75" customHeight="1">
      <c r="I50" s="35"/>
      <c r="J50" s="35"/>
      <c r="K50" s="35"/>
    </row>
    <row r="51" ht="15.75" customHeight="1">
      <c r="G51" s="40"/>
    </row>
    <row r="52" spans="9:11" ht="15.75" customHeight="1">
      <c r="I52" s="35"/>
      <c r="J52" s="35"/>
      <c r="K52" s="35"/>
    </row>
    <row r="53" spans="7:11" ht="15.75" customHeight="1">
      <c r="G53" s="40"/>
      <c r="I53" s="35"/>
      <c r="J53" s="35"/>
      <c r="K53" s="35"/>
    </row>
    <row r="54" spans="9:11" ht="15.75" customHeight="1">
      <c r="I54" s="35"/>
      <c r="J54" s="35"/>
      <c r="K54" s="35"/>
    </row>
    <row r="55" spans="7:11" ht="15.75" customHeight="1">
      <c r="G55" s="40"/>
      <c r="I55" s="35"/>
      <c r="J55" s="35"/>
      <c r="K55" s="35"/>
    </row>
    <row r="56" spans="9:11" ht="15.75" customHeight="1">
      <c r="I56" s="35"/>
      <c r="J56" s="35"/>
      <c r="K56" s="35"/>
    </row>
    <row r="57" spans="7:11" ht="15.75" customHeight="1">
      <c r="G57" s="40"/>
      <c r="I57" s="35"/>
      <c r="J57" s="35"/>
      <c r="K57" s="35"/>
    </row>
    <row r="58" spans="9:11" ht="15.75" customHeight="1">
      <c r="I58" s="35"/>
      <c r="J58" s="35"/>
      <c r="K58" s="35"/>
    </row>
    <row r="59" spans="9:11" ht="15.75" customHeight="1">
      <c r="I59" s="35"/>
      <c r="J59" s="35"/>
      <c r="K59" s="35"/>
    </row>
    <row r="60" spans="7:11" ht="15.75" customHeight="1">
      <c r="G60" s="40"/>
      <c r="I60" s="35"/>
      <c r="J60" s="35"/>
      <c r="K60" s="35"/>
    </row>
    <row r="61" ht="15.75" customHeight="1"/>
    <row r="62" spans="7:11" ht="15.75" customHeight="1">
      <c r="G62" s="40"/>
      <c r="I62" s="35"/>
      <c r="J62" s="35"/>
      <c r="K62" s="35"/>
    </row>
    <row r="63" spans="9:11" ht="15.75" customHeight="1">
      <c r="I63" s="35"/>
      <c r="J63" s="35"/>
      <c r="K63" s="35"/>
    </row>
    <row r="64" spans="7:11" ht="15.75" customHeight="1">
      <c r="G64" s="40"/>
      <c r="I64" s="35"/>
      <c r="J64" s="35"/>
      <c r="K64" s="35"/>
    </row>
    <row r="65" spans="9:11" ht="15.75" customHeight="1">
      <c r="I65" s="35"/>
      <c r="J65" s="35"/>
      <c r="K65" s="35"/>
    </row>
    <row r="66" spans="7:11" ht="15.75" customHeight="1">
      <c r="G66" s="40"/>
      <c r="I66" s="35"/>
      <c r="J66" s="35"/>
      <c r="K66" s="35"/>
    </row>
    <row r="67" spans="9:11" ht="15.75" customHeight="1">
      <c r="I67" s="35"/>
      <c r="J67" s="35"/>
      <c r="K67" s="35"/>
    </row>
    <row r="68" spans="7:11" ht="15.75" customHeight="1">
      <c r="G68" s="40"/>
      <c r="I68" s="35"/>
      <c r="J68" s="35"/>
      <c r="K68" s="35"/>
    </row>
    <row r="69" spans="9:11" ht="15.75" customHeight="1">
      <c r="I69" s="35"/>
      <c r="J69" s="35"/>
      <c r="K69" s="35"/>
    </row>
    <row r="70" spans="7:11" ht="15.75" customHeight="1">
      <c r="G70" s="40"/>
      <c r="I70" s="35"/>
      <c r="J70" s="35"/>
      <c r="K70" s="35"/>
    </row>
    <row r="71" ht="15.75" customHeight="1"/>
    <row r="72" ht="15.75" customHeight="1">
      <c r="G72" s="40"/>
    </row>
    <row r="73" ht="15.75" customHeight="1"/>
    <row r="74" ht="15.75" customHeight="1">
      <c r="G74" s="40"/>
    </row>
    <row r="75" ht="15.75" customHeight="1"/>
    <row r="76" ht="15.75" customHeight="1">
      <c r="G76" s="40"/>
    </row>
    <row r="77" ht="15.75" customHeight="1"/>
    <row r="78" ht="15.75" customHeight="1">
      <c r="G78" s="40"/>
    </row>
    <row r="79" spans="1:5" ht="15.75" customHeight="1">
      <c r="A79" s="34"/>
      <c r="B79" s="34"/>
      <c r="C79" s="34"/>
      <c r="D79" s="34"/>
      <c r="E79" s="34"/>
    </row>
    <row r="80" spans="1:6" ht="15.75" customHeight="1" thickBot="1">
      <c r="A80" s="149"/>
      <c r="B80" s="149"/>
      <c r="C80" s="149"/>
      <c r="D80" s="149"/>
      <c r="E80" s="149"/>
      <c r="F80" s="149"/>
    </row>
    <row r="81" spans="1:6" ht="26.25" customHeight="1" thickTop="1">
      <c r="A81" s="309"/>
      <c r="B81" s="310"/>
      <c r="C81" s="310"/>
      <c r="D81" s="310"/>
      <c r="E81" s="310"/>
      <c r="F81" s="34"/>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E16" sqref="E16"/>
    </sheetView>
  </sheetViews>
  <sheetFormatPr defaultColWidth="11.421875" defaultRowHeight="12.75"/>
  <cols>
    <col min="1" max="1" width="34.7109375" style="84" customWidth="1"/>
    <col min="2" max="2" width="12.140625" style="84" bestFit="1" customWidth="1"/>
    <col min="3" max="3" width="12.421875" style="108" bestFit="1" customWidth="1"/>
    <col min="4" max="4" width="11.7109375" style="84" customWidth="1"/>
    <col min="5" max="5" width="12.8515625" style="84" customWidth="1"/>
    <col min="6" max="6" width="12.7109375" style="84" customWidth="1"/>
    <col min="7" max="7" width="14.00390625" style="84" customWidth="1"/>
    <col min="8" max="16384" width="11.421875" style="84" customWidth="1"/>
  </cols>
  <sheetData>
    <row r="1" spans="1:26" ht="15.75" customHeight="1">
      <c r="A1" s="316" t="s">
        <v>204</v>
      </c>
      <c r="B1" s="316"/>
      <c r="C1" s="316"/>
      <c r="D1" s="316"/>
      <c r="U1" s="85"/>
      <c r="V1" s="85"/>
      <c r="W1" s="85"/>
      <c r="X1" s="85"/>
      <c r="Y1" s="85"/>
      <c r="Z1" s="85"/>
    </row>
    <row r="2" spans="1:256" ht="15.75" customHeight="1">
      <c r="A2" s="312" t="s">
        <v>174</v>
      </c>
      <c r="B2" s="312"/>
      <c r="C2" s="312"/>
      <c r="D2" s="312"/>
      <c r="E2" s="85"/>
      <c r="F2" s="85"/>
      <c r="G2" s="85"/>
      <c r="H2" s="85"/>
      <c r="I2" s="85"/>
      <c r="J2" s="85"/>
      <c r="K2" s="85"/>
      <c r="L2" s="85"/>
      <c r="M2" s="85"/>
      <c r="N2" s="85"/>
      <c r="O2" s="85"/>
      <c r="P2" s="85"/>
      <c r="Q2" s="312"/>
      <c r="R2" s="312"/>
      <c r="S2" s="312"/>
      <c r="T2" s="312"/>
      <c r="U2" s="85"/>
      <c r="V2" s="85" t="s">
        <v>193</v>
      </c>
      <c r="W2" s="85"/>
      <c r="X2" s="85"/>
      <c r="Y2" s="85"/>
      <c r="Z2" s="85"/>
      <c r="AA2" s="86"/>
      <c r="AB2" s="86"/>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c r="IN2" s="312"/>
      <c r="IO2" s="312"/>
      <c r="IP2" s="312"/>
      <c r="IQ2" s="312"/>
      <c r="IR2" s="312"/>
      <c r="IS2" s="312"/>
      <c r="IT2" s="312"/>
      <c r="IU2" s="312"/>
      <c r="IV2" s="312"/>
    </row>
    <row r="3" spans="1:256" ht="15.75" customHeight="1" thickBot="1">
      <c r="A3" s="317" t="s">
        <v>303</v>
      </c>
      <c r="B3" s="317"/>
      <c r="C3" s="317"/>
      <c r="D3" s="317"/>
      <c r="E3" s="85"/>
      <c r="F3" s="85"/>
      <c r="M3" s="85"/>
      <c r="N3" s="85"/>
      <c r="O3" s="85"/>
      <c r="P3" s="85"/>
      <c r="Q3" s="312"/>
      <c r="R3" s="312"/>
      <c r="S3" s="312"/>
      <c r="T3" s="312"/>
      <c r="U3" s="85"/>
      <c r="V3" s="85"/>
      <c r="W3" s="85"/>
      <c r="X3" s="85"/>
      <c r="Y3" s="85"/>
      <c r="Z3" s="85"/>
      <c r="AA3" s="86"/>
      <c r="AB3" s="86"/>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1:26" s="85" customFormat="1" ht="13.5" customHeight="1" thickTop="1">
      <c r="A4" s="109" t="s">
        <v>175</v>
      </c>
      <c r="B4" s="110" t="s">
        <v>4</v>
      </c>
      <c r="C4" s="110" t="s">
        <v>5</v>
      </c>
      <c r="D4" s="110" t="s">
        <v>34</v>
      </c>
      <c r="U4" s="84"/>
      <c r="V4" s="84" t="s">
        <v>33</v>
      </c>
      <c r="W4" s="87">
        <f>SUM(W5:W9)</f>
        <v>14191335</v>
      </c>
      <c r="X4" s="88">
        <f>SUM(X5:X9)</f>
        <v>100</v>
      </c>
      <c r="Y4" s="84"/>
      <c r="Z4" s="84"/>
    </row>
    <row r="5" spans="1:26" s="85" customFormat="1" ht="13.5" customHeight="1" thickBot="1">
      <c r="A5" s="111"/>
      <c r="B5" s="112"/>
      <c r="C5" s="113"/>
      <c r="D5" s="112"/>
      <c r="E5" s="90"/>
      <c r="F5" s="90"/>
      <c r="U5" s="84"/>
      <c r="V5" s="84" t="s">
        <v>39</v>
      </c>
      <c r="W5" s="87">
        <f>+B9</f>
        <v>4803684</v>
      </c>
      <c r="X5" s="91">
        <f>+W5/$W$4*100</f>
        <v>33.84941585833891</v>
      </c>
      <c r="Y5" s="84"/>
      <c r="Z5" s="84"/>
    </row>
    <row r="6" spans="1:24" ht="13.5" customHeight="1" thickTop="1">
      <c r="A6" s="315" t="s">
        <v>36</v>
      </c>
      <c r="B6" s="315"/>
      <c r="C6" s="315"/>
      <c r="D6" s="315"/>
      <c r="E6" s="85"/>
      <c r="F6" s="85"/>
      <c r="V6" s="84" t="s">
        <v>37</v>
      </c>
      <c r="W6" s="87">
        <f>+B21</f>
        <v>658926</v>
      </c>
      <c r="X6" s="91">
        <f>+W6/$W$4*100</f>
        <v>4.643157250533512</v>
      </c>
    </row>
    <row r="7" spans="1:24" ht="13.5" customHeight="1">
      <c r="A7" s="92" t="s">
        <v>502</v>
      </c>
      <c r="B7" s="93">
        <v>3625294</v>
      </c>
      <c r="C7" s="94">
        <v>203709</v>
      </c>
      <c r="D7" s="93">
        <v>3421585</v>
      </c>
      <c r="E7" s="93"/>
      <c r="F7" s="93"/>
      <c r="V7" s="84" t="s">
        <v>38</v>
      </c>
      <c r="W7" s="87">
        <f>+B27</f>
        <v>3900818</v>
      </c>
      <c r="X7" s="91">
        <f>+W7/$W$4*100</f>
        <v>27.487322369600886</v>
      </c>
    </row>
    <row r="8" spans="1:24" ht="13.5" customHeight="1">
      <c r="A8" s="95" t="s">
        <v>503</v>
      </c>
      <c r="B8" s="93">
        <v>4607729</v>
      </c>
      <c r="C8" s="94">
        <v>309306</v>
      </c>
      <c r="D8" s="93">
        <v>4298423</v>
      </c>
      <c r="E8" s="93"/>
      <c r="F8" s="93"/>
      <c r="V8" s="84" t="s">
        <v>40</v>
      </c>
      <c r="W8" s="87">
        <f>+B15</f>
        <v>3048024</v>
      </c>
      <c r="X8" s="91">
        <f>+W8/$W$4*100</f>
        <v>21.478063903078887</v>
      </c>
    </row>
    <row r="9" spans="1:24" ht="13.5" customHeight="1">
      <c r="A9" s="95" t="s">
        <v>504</v>
      </c>
      <c r="B9" s="93">
        <v>4803684</v>
      </c>
      <c r="C9" s="94">
        <v>369257</v>
      </c>
      <c r="D9" s="93">
        <v>4434427</v>
      </c>
      <c r="E9" s="93"/>
      <c r="F9" s="93"/>
      <c r="V9" s="84" t="s">
        <v>41</v>
      </c>
      <c r="W9" s="87">
        <f>+B33</f>
        <v>1779883</v>
      </c>
      <c r="X9" s="91">
        <f>+W9/$W$4*100</f>
        <v>12.542040618447805</v>
      </c>
    </row>
    <row r="10" spans="1:22" ht="13.5" customHeight="1">
      <c r="A10" s="96" t="s">
        <v>455</v>
      </c>
      <c r="B10" s="97">
        <f>+B9/B8*100-100</f>
        <v>4.252745766949403</v>
      </c>
      <c r="C10" s="98">
        <f>+C9/C8*100-100</f>
        <v>19.382423877971974</v>
      </c>
      <c r="D10" s="97">
        <f>+D9/D8*100-100</f>
        <v>3.164044115714077</v>
      </c>
      <c r="E10" s="97"/>
      <c r="F10" s="97"/>
      <c r="V10" s="85" t="s">
        <v>194</v>
      </c>
    </row>
    <row r="11" spans="1:24" ht="13.5" customHeight="1">
      <c r="A11" s="96"/>
      <c r="B11" s="97"/>
      <c r="C11" s="98"/>
      <c r="D11" s="97"/>
      <c r="E11" s="97"/>
      <c r="F11" s="97"/>
      <c r="V11" s="84" t="s">
        <v>35</v>
      </c>
      <c r="W11" s="87">
        <f>SUM(W12:W16)</f>
        <v>5434509</v>
      </c>
      <c r="X11" s="88">
        <f>SUM(X12:X16)</f>
        <v>100</v>
      </c>
    </row>
    <row r="12" spans="1:24" ht="13.5" customHeight="1">
      <c r="A12" s="315" t="s">
        <v>367</v>
      </c>
      <c r="B12" s="315"/>
      <c r="C12" s="315"/>
      <c r="D12" s="315"/>
      <c r="E12" s="85"/>
      <c r="F12" s="85"/>
      <c r="V12" s="84" t="s">
        <v>39</v>
      </c>
      <c r="W12" s="87">
        <f>+C9</f>
        <v>369257</v>
      </c>
      <c r="X12" s="91">
        <f>+W12/$W$11*100</f>
        <v>6.794670870910326</v>
      </c>
    </row>
    <row r="13" spans="1:24" ht="13.5" customHeight="1">
      <c r="A13" s="92">
        <v>2011</v>
      </c>
      <c r="B13" s="93">
        <v>3000501</v>
      </c>
      <c r="C13" s="94">
        <v>318410</v>
      </c>
      <c r="D13" s="93">
        <v>2682091</v>
      </c>
      <c r="E13" s="93"/>
      <c r="F13" s="93"/>
      <c r="V13" s="84" t="s">
        <v>37</v>
      </c>
      <c r="W13" s="87">
        <f>+C21</f>
        <v>3079609</v>
      </c>
      <c r="X13" s="91">
        <f>+W13/$W$11*100</f>
        <v>56.66765847659835</v>
      </c>
    </row>
    <row r="14" spans="1:24" ht="13.5" customHeight="1">
      <c r="A14" s="99" t="str">
        <f>+A8</f>
        <v>2011</v>
      </c>
      <c r="B14" s="93">
        <v>3374175</v>
      </c>
      <c r="C14" s="94">
        <v>420382</v>
      </c>
      <c r="D14" s="93">
        <v>2953793</v>
      </c>
      <c r="E14" s="93"/>
      <c r="F14" s="93"/>
      <c r="V14" s="84" t="s">
        <v>38</v>
      </c>
      <c r="W14" s="87">
        <f>+C27</f>
        <v>875673</v>
      </c>
      <c r="X14" s="91">
        <f>+W14/$W$11*100</f>
        <v>16.113194402659005</v>
      </c>
    </row>
    <row r="15" spans="1:24" ht="13.5" customHeight="1">
      <c r="A15" s="99" t="str">
        <f>+A9</f>
        <v>2012</v>
      </c>
      <c r="B15" s="93">
        <v>3048024</v>
      </c>
      <c r="C15" s="94">
        <v>466823</v>
      </c>
      <c r="D15" s="93">
        <v>2581201</v>
      </c>
      <c r="E15" s="93"/>
      <c r="F15" s="93"/>
      <c r="V15" s="84" t="s">
        <v>40</v>
      </c>
      <c r="W15" s="87">
        <f>+C15</f>
        <v>466823</v>
      </c>
      <c r="X15" s="91">
        <f>+W15/$W$11*100</f>
        <v>8.589975653734312</v>
      </c>
    </row>
    <row r="16" spans="1:24" ht="13.5" customHeight="1">
      <c r="A16" s="96" t="str">
        <f>+A10</f>
        <v>Var. (%)   2012/2011</v>
      </c>
      <c r="B16" s="100">
        <f>+B15/B14*100-100</f>
        <v>-9.666096156838336</v>
      </c>
      <c r="C16" s="101">
        <f>+C15/C14*100-100</f>
        <v>11.047333139858509</v>
      </c>
      <c r="D16" s="100">
        <f>+D15/D14*100-100</f>
        <v>-12.614018653304413</v>
      </c>
      <c r="E16" s="97"/>
      <c r="F16" s="97"/>
      <c r="V16" s="84" t="s">
        <v>41</v>
      </c>
      <c r="W16" s="87">
        <f>+C33</f>
        <v>643147</v>
      </c>
      <c r="X16" s="91">
        <f>+W16/$W$11*100</f>
        <v>11.83450059609801</v>
      </c>
    </row>
    <row r="17" spans="1:6" ht="13.5" customHeight="1">
      <c r="A17" s="96"/>
      <c r="B17" s="100"/>
      <c r="C17" s="101"/>
      <c r="D17" s="100"/>
      <c r="E17" s="97"/>
      <c r="F17" s="97"/>
    </row>
    <row r="18" spans="1:6" ht="13.5" customHeight="1">
      <c r="A18" s="315" t="s">
        <v>37</v>
      </c>
      <c r="B18" s="315"/>
      <c r="C18" s="315"/>
      <c r="D18" s="315"/>
      <c r="E18" s="85"/>
      <c r="F18" s="85"/>
    </row>
    <row r="19" spans="1:6" ht="13.5" customHeight="1">
      <c r="A19" s="92" t="str">
        <f>+A7</f>
        <v>2010</v>
      </c>
      <c r="B19" s="93">
        <v>564245</v>
      </c>
      <c r="C19" s="94">
        <v>2298465</v>
      </c>
      <c r="D19" s="93">
        <v>-1734220</v>
      </c>
      <c r="E19" s="93"/>
      <c r="F19" s="93"/>
    </row>
    <row r="20" spans="1:6" ht="13.5" customHeight="1">
      <c r="A20" s="99" t="str">
        <f>+A14</f>
        <v>2011</v>
      </c>
      <c r="B20" s="93">
        <v>617052</v>
      </c>
      <c r="C20" s="94">
        <v>2789075</v>
      </c>
      <c r="D20" s="93">
        <v>-2172023</v>
      </c>
      <c r="E20" s="93"/>
      <c r="F20" s="93"/>
    </row>
    <row r="21" spans="1:10" ht="13.5" customHeight="1">
      <c r="A21" s="99" t="str">
        <f>+A15</f>
        <v>2012</v>
      </c>
      <c r="B21" s="93">
        <v>658926</v>
      </c>
      <c r="C21" s="94">
        <v>3079609</v>
      </c>
      <c r="D21" s="93">
        <v>-2420683</v>
      </c>
      <c r="E21" s="93"/>
      <c r="F21" s="93"/>
      <c r="G21" s="87"/>
      <c r="H21" s="87"/>
      <c r="I21" s="87"/>
      <c r="J21" s="87"/>
    </row>
    <row r="22" spans="1:10" ht="13.5" customHeight="1">
      <c r="A22" s="96" t="str">
        <f>+A16</f>
        <v>Var. (%)   2012/2011</v>
      </c>
      <c r="B22" s="100">
        <f>+B21/B20*100-100</f>
        <v>6.78613795919955</v>
      </c>
      <c r="C22" s="101">
        <f>+C21/C20*100-100</f>
        <v>10.416858635927667</v>
      </c>
      <c r="D22" s="100">
        <f>+D21/D20*100-100</f>
        <v>11.448313392629814</v>
      </c>
      <c r="E22" s="97"/>
      <c r="F22" s="97"/>
      <c r="G22" s="87"/>
      <c r="H22" s="87"/>
      <c r="I22" s="87"/>
      <c r="J22" s="87"/>
    </row>
    <row r="23" spans="1:10" ht="13.5" customHeight="1">
      <c r="A23" s="96"/>
      <c r="B23" s="100"/>
      <c r="C23" s="101"/>
      <c r="D23" s="100"/>
      <c r="E23" s="97"/>
      <c r="F23" s="97"/>
      <c r="G23" s="87"/>
      <c r="H23" s="87"/>
      <c r="I23" s="87"/>
      <c r="J23" s="87"/>
    </row>
    <row r="24" spans="1:10" ht="13.5" customHeight="1">
      <c r="A24" s="315" t="s">
        <v>38</v>
      </c>
      <c r="B24" s="315"/>
      <c r="C24" s="315"/>
      <c r="D24" s="315"/>
      <c r="E24" s="85"/>
      <c r="F24" s="85"/>
      <c r="G24" s="87"/>
      <c r="H24" s="87"/>
      <c r="I24" s="87"/>
      <c r="J24" s="87"/>
    </row>
    <row r="25" spans="1:10" ht="13.5" customHeight="1">
      <c r="A25" s="92" t="str">
        <f>+A19</f>
        <v>2010</v>
      </c>
      <c r="B25" s="93">
        <v>3784545</v>
      </c>
      <c r="C25" s="94">
        <v>581817</v>
      </c>
      <c r="D25" s="93">
        <v>3202728</v>
      </c>
      <c r="E25" s="93"/>
      <c r="F25" s="93"/>
      <c r="G25" s="87"/>
      <c r="H25" s="87"/>
      <c r="I25" s="87"/>
      <c r="J25" s="87"/>
    </row>
    <row r="26" spans="1:6" ht="13.5" customHeight="1">
      <c r="A26" s="99" t="str">
        <f>+A20</f>
        <v>2011</v>
      </c>
      <c r="B26" s="93">
        <v>4120904</v>
      </c>
      <c r="C26" s="94">
        <v>807365</v>
      </c>
      <c r="D26" s="93">
        <v>3313539</v>
      </c>
      <c r="E26" s="93"/>
      <c r="F26" s="93"/>
    </row>
    <row r="27" spans="1:6" ht="13.5" customHeight="1">
      <c r="A27" s="99" t="str">
        <f>+A21</f>
        <v>2012</v>
      </c>
      <c r="B27" s="93">
        <v>3900818</v>
      </c>
      <c r="C27" s="94">
        <v>875673</v>
      </c>
      <c r="D27" s="93">
        <v>3025145</v>
      </c>
      <c r="E27" s="93"/>
      <c r="F27" s="93"/>
    </row>
    <row r="28" spans="1:6" ht="13.5" customHeight="1">
      <c r="A28" s="96" t="str">
        <f>+A22</f>
        <v>Var. (%)   2012/2011</v>
      </c>
      <c r="B28" s="100">
        <f>+B27/B26*100-100</f>
        <v>-5.340721356284931</v>
      </c>
      <c r="C28" s="101">
        <f>+C27/C26*100-100</f>
        <v>8.460609513664835</v>
      </c>
      <c r="D28" s="100">
        <f>+D27/D26*100-100</f>
        <v>-8.703504017909552</v>
      </c>
      <c r="E28" s="89"/>
      <c r="F28" s="97"/>
    </row>
    <row r="29" spans="1:8" ht="13.5" customHeight="1">
      <c r="A29" s="96"/>
      <c r="B29" s="100"/>
      <c r="C29" s="101"/>
      <c r="D29" s="100"/>
      <c r="E29" s="97"/>
      <c r="F29" s="102"/>
      <c r="G29" s="103"/>
      <c r="H29" s="104"/>
    </row>
    <row r="30" spans="1:6" ht="13.5" customHeight="1">
      <c r="A30" s="315" t="s">
        <v>176</v>
      </c>
      <c r="B30" s="315"/>
      <c r="C30" s="315"/>
      <c r="D30" s="315"/>
      <c r="E30" s="85"/>
      <c r="F30" s="85"/>
    </row>
    <row r="31" spans="1:8" ht="13.5" customHeight="1">
      <c r="A31" s="92" t="str">
        <f>+A25</f>
        <v>2010</v>
      </c>
      <c r="B31" s="93">
        <f>+B37-(B7+B13+B19+B25)</f>
        <v>1456014</v>
      </c>
      <c r="C31" s="94">
        <f>+C37-(C7+C13+C19+C25)</f>
        <v>483241</v>
      </c>
      <c r="D31" s="93">
        <f>+D37-(D7+D13+D19+D25)</f>
        <v>972773</v>
      </c>
      <c r="E31" s="105"/>
      <c r="F31" s="93"/>
      <c r="G31" s="93"/>
      <c r="H31" s="93"/>
    </row>
    <row r="32" spans="1:8" ht="13.5" customHeight="1">
      <c r="A32" s="99" t="str">
        <f>+A26</f>
        <v>2011</v>
      </c>
      <c r="B32" s="93">
        <f aca="true" t="shared" si="0" ref="B32:D33">+B38-(B8+B14+B20+B26)</f>
        <v>1794663</v>
      </c>
      <c r="C32" s="94">
        <f t="shared" si="0"/>
        <v>675122</v>
      </c>
      <c r="D32" s="93">
        <f t="shared" si="0"/>
        <v>1119541</v>
      </c>
      <c r="E32" s="106"/>
      <c r="F32" s="93"/>
      <c r="G32" s="93"/>
      <c r="H32" s="93"/>
    </row>
    <row r="33" spans="1:8" ht="13.5" customHeight="1">
      <c r="A33" s="99" t="str">
        <f>+A27</f>
        <v>2012</v>
      </c>
      <c r="B33" s="93">
        <f t="shared" si="0"/>
        <v>1779883</v>
      </c>
      <c r="C33" s="94">
        <f t="shared" si="0"/>
        <v>643147</v>
      </c>
      <c r="D33" s="93">
        <f t="shared" si="0"/>
        <v>1136736</v>
      </c>
      <c r="E33" s="106"/>
      <c r="F33" s="93"/>
      <c r="G33" s="93"/>
      <c r="H33" s="93"/>
    </row>
    <row r="34" spans="1:8" ht="13.5" customHeight="1">
      <c r="A34" s="96" t="str">
        <f>+A28</f>
        <v>Var. (%)   2012/2011</v>
      </c>
      <c r="B34" s="100">
        <f>(B33/B32-1)*100</f>
        <v>-0.8235529455947965</v>
      </c>
      <c r="C34" s="101">
        <f>(C33/C32-1)*100</f>
        <v>-4.7361810161718925</v>
      </c>
      <c r="D34" s="100">
        <f>(D33/D32-1)*100</f>
        <v>1.535897300768796</v>
      </c>
      <c r="E34" s="97"/>
      <c r="F34" s="93"/>
      <c r="G34" s="93"/>
      <c r="H34" s="93"/>
    </row>
    <row r="35" spans="1:8" ht="13.5" customHeight="1">
      <c r="A35" s="96"/>
      <c r="B35" s="93"/>
      <c r="C35" s="94"/>
      <c r="E35" s="97"/>
      <c r="F35" s="107"/>
      <c r="G35" s="107"/>
      <c r="H35" s="93"/>
    </row>
    <row r="36" spans="1:8" ht="13.5" customHeight="1">
      <c r="A36" s="312" t="s">
        <v>160</v>
      </c>
      <c r="B36" s="312"/>
      <c r="C36" s="312"/>
      <c r="D36" s="312"/>
      <c r="E36" s="103"/>
      <c r="F36" s="103"/>
      <c r="G36" s="103"/>
      <c r="H36" s="104"/>
    </row>
    <row r="37" spans="1:8" ht="13.5" customHeight="1">
      <c r="A37" s="92" t="str">
        <f>+A31</f>
        <v>2010</v>
      </c>
      <c r="B37" s="93">
        <f>+balanza!B8</f>
        <v>12430599</v>
      </c>
      <c r="C37" s="94">
        <f>+balanza!B13</f>
        <v>3885642</v>
      </c>
      <c r="D37" s="93">
        <f>+B37-C37</f>
        <v>8544957</v>
      </c>
      <c r="E37" s="105"/>
      <c r="F37" s="93"/>
      <c r="G37" s="93"/>
      <c r="H37" s="93"/>
    </row>
    <row r="38" spans="1:8" ht="13.5" customHeight="1">
      <c r="A38" s="99" t="str">
        <f>+A32</f>
        <v>2011</v>
      </c>
      <c r="B38" s="93">
        <f>+balanza!C8</f>
        <v>14514523</v>
      </c>
      <c r="C38" s="94">
        <f>+balanza!C13</f>
        <v>5001250</v>
      </c>
      <c r="D38" s="93">
        <f>+B38-C38</f>
        <v>9513273</v>
      </c>
      <c r="E38" s="107"/>
      <c r="F38" s="93"/>
      <c r="G38" s="93"/>
      <c r="H38" s="93"/>
    </row>
    <row r="39" spans="1:8" ht="13.5" customHeight="1">
      <c r="A39" s="99" t="str">
        <f>+A33</f>
        <v>2012</v>
      </c>
      <c r="B39" s="93">
        <f>+balanza!D8</f>
        <v>14191335</v>
      </c>
      <c r="C39" s="94">
        <f>+balanza!D13</f>
        <v>5434509</v>
      </c>
      <c r="D39" s="93">
        <f>+B39-C39</f>
        <v>8756826</v>
      </c>
      <c r="E39" s="107"/>
      <c r="F39" s="93"/>
      <c r="G39" s="93"/>
      <c r="H39" s="93"/>
    </row>
    <row r="40" spans="1:8" ht="13.5" customHeight="1" thickBot="1">
      <c r="A40" s="114" t="str">
        <f>+A34</f>
        <v>Var. (%)   2012/2011</v>
      </c>
      <c r="B40" s="115">
        <f>+B39/B38*100-100</f>
        <v>-2.226652574114908</v>
      </c>
      <c r="C40" s="116">
        <f>+C39/C38*100-100</f>
        <v>8.66301424643838</v>
      </c>
      <c r="D40" s="115">
        <f>+D39/D38*100-100</f>
        <v>-7.951490512255873</v>
      </c>
      <c r="E40" s="97"/>
      <c r="F40" s="93"/>
      <c r="G40" s="93"/>
      <c r="H40" s="93"/>
    </row>
    <row r="41" spans="1:8" ht="26.25" customHeight="1" thickTop="1">
      <c r="A41" s="309" t="s">
        <v>373</v>
      </c>
      <c r="B41" s="310"/>
      <c r="C41" s="310"/>
      <c r="D41" s="310"/>
      <c r="E41" s="97"/>
      <c r="F41" s="93"/>
      <c r="G41" s="93"/>
      <c r="H41" s="93"/>
    </row>
    <row r="42" spans="5:8" ht="13.5" customHeight="1">
      <c r="E42" s="97"/>
      <c r="F42" s="93"/>
      <c r="G42" s="93"/>
      <c r="H42" s="93"/>
    </row>
    <row r="43" ht="13.5" customHeight="1"/>
    <row r="44" spans="5:8" ht="13.5" customHeight="1">
      <c r="E44" s="105"/>
      <c r="F44" s="87"/>
      <c r="G44" s="87"/>
      <c r="H44" s="87"/>
    </row>
    <row r="45" spans="5:8" ht="13.5" customHeight="1">
      <c r="E45" s="107"/>
      <c r="F45" s="87"/>
      <c r="G45" s="87"/>
      <c r="H45" s="87"/>
    </row>
    <row r="46" spans="5:8" ht="13.5" customHeight="1">
      <c r="E46" s="107"/>
      <c r="F46" s="87"/>
      <c r="G46" s="87"/>
      <c r="H46" s="8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5"/>
      <c r="B82" s="85"/>
      <c r="C82" s="96"/>
      <c r="D82" s="85"/>
    </row>
    <row r="83" spans="1:4" ht="34.5" customHeight="1">
      <c r="A83" s="313"/>
      <c r="B83" s="314"/>
      <c r="C83" s="314"/>
      <c r="D83" s="314"/>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5" customWidth="1"/>
    <col min="2" max="5" width="11.421875" style="5" customWidth="1"/>
    <col min="6" max="6" width="14.57421875" style="13" bestFit="1" customWidth="1"/>
    <col min="7" max="16384" width="11.421875" style="5" customWidth="1"/>
  </cols>
  <sheetData>
    <row r="1" spans="1:6" ht="15.75" customHeight="1">
      <c r="A1" s="318" t="s">
        <v>255</v>
      </c>
      <c r="B1" s="318"/>
      <c r="C1" s="318"/>
      <c r="D1" s="318"/>
      <c r="E1" s="318"/>
      <c r="F1" s="318"/>
    </row>
    <row r="2" spans="1:6" ht="15.75" customHeight="1">
      <c r="A2" s="319" t="s">
        <v>177</v>
      </c>
      <c r="B2" s="319"/>
      <c r="C2" s="319"/>
      <c r="D2" s="319"/>
      <c r="E2" s="319"/>
      <c r="F2" s="319"/>
    </row>
    <row r="3" spans="1:6" ht="15.75" customHeight="1" thickBot="1">
      <c r="A3" s="319" t="s">
        <v>304</v>
      </c>
      <c r="B3" s="319"/>
      <c r="C3" s="319"/>
      <c r="D3" s="319"/>
      <c r="E3" s="319"/>
      <c r="F3" s="319"/>
    </row>
    <row r="4" spans="1:6" ht="12.75" customHeight="1" thickTop="1">
      <c r="A4" s="321" t="s">
        <v>23</v>
      </c>
      <c r="B4" s="150">
        <f>+'balanza productos_clase_sector'!B5</f>
        <v>2010</v>
      </c>
      <c r="C4" s="323" t="str">
        <f>+'balanza productos_clase_sector'!C5</f>
        <v>enero - diciembre</v>
      </c>
      <c r="D4" s="323"/>
      <c r="E4" s="151" t="s">
        <v>172</v>
      </c>
      <c r="F4" s="152" t="s">
        <v>163</v>
      </c>
    </row>
    <row r="5" spans="1:6" ht="12" thickBot="1">
      <c r="A5" s="322"/>
      <c r="B5" s="59" t="s">
        <v>162</v>
      </c>
      <c r="C5" s="60">
        <v>2011</v>
      </c>
      <c r="D5" s="60">
        <v>2012</v>
      </c>
      <c r="E5" s="61" t="str">
        <f>+'balanza productos_clase_sector'!E6</f>
        <v> 2012-2011</v>
      </c>
      <c r="F5" s="62">
        <f>+'balanza productos_clase_sector'!F6</f>
        <v>2012</v>
      </c>
    </row>
    <row r="6" spans="1:6" ht="12" thickTop="1">
      <c r="A6" s="57"/>
      <c r="B6" s="55"/>
      <c r="C6" s="55"/>
      <c r="D6" s="55"/>
      <c r="E6" s="55"/>
      <c r="F6" s="58"/>
    </row>
    <row r="7" spans="1:6" ht="12.75" customHeight="1">
      <c r="A7" s="54" t="s">
        <v>12</v>
      </c>
      <c r="B7" s="55">
        <v>2868047</v>
      </c>
      <c r="C7" s="55">
        <v>3072339</v>
      </c>
      <c r="D7" s="55">
        <v>2923319</v>
      </c>
      <c r="E7" s="4">
        <f>+(D7-C7)/C7</f>
        <v>-0.04850376211739655</v>
      </c>
      <c r="F7" s="56">
        <f>+D7/$D$23</f>
        <v>0.20599323460407354</v>
      </c>
    </row>
    <row r="8" spans="1:6" ht="11.25">
      <c r="A8" s="57" t="s">
        <v>17</v>
      </c>
      <c r="B8" s="55">
        <v>957642</v>
      </c>
      <c r="C8" s="55">
        <v>1414042</v>
      </c>
      <c r="D8" s="55">
        <v>1621678</v>
      </c>
      <c r="E8" s="4">
        <f aca="true" t="shared" si="0" ref="E8:E23">+(D8-C8)/C8</f>
        <v>0.14683863704189834</v>
      </c>
      <c r="F8" s="56">
        <f aca="true" t="shared" si="1" ref="F8:F23">+D8/$D$23</f>
        <v>0.11427240636627914</v>
      </c>
    </row>
    <row r="9" spans="1:6" ht="11.25">
      <c r="A9" s="57" t="s">
        <v>13</v>
      </c>
      <c r="B9" s="55">
        <v>790880</v>
      </c>
      <c r="C9" s="55">
        <v>1035066</v>
      </c>
      <c r="D9" s="55">
        <v>1048494</v>
      </c>
      <c r="E9" s="4">
        <f t="shared" si="0"/>
        <v>0.012973085774240483</v>
      </c>
      <c r="F9" s="56">
        <f t="shared" si="1"/>
        <v>0.07388268968352872</v>
      </c>
    </row>
    <row r="10" spans="1:6" ht="11.25">
      <c r="A10" s="57" t="s">
        <v>15</v>
      </c>
      <c r="B10" s="55">
        <v>742355</v>
      </c>
      <c r="C10" s="55">
        <v>868772</v>
      </c>
      <c r="D10" s="55">
        <v>850335</v>
      </c>
      <c r="E10" s="4">
        <f t="shared" si="0"/>
        <v>-0.021221908625047768</v>
      </c>
      <c r="F10" s="56">
        <f t="shared" si="1"/>
        <v>0.05991930991693171</v>
      </c>
    </row>
    <row r="11" spans="1:6" ht="11.25">
      <c r="A11" s="57" t="s">
        <v>14</v>
      </c>
      <c r="B11" s="55">
        <v>641399</v>
      </c>
      <c r="C11" s="55">
        <v>724803</v>
      </c>
      <c r="D11" s="55">
        <v>648870</v>
      </c>
      <c r="E11" s="4">
        <f t="shared" si="0"/>
        <v>-0.10476363922334758</v>
      </c>
      <c r="F11" s="56">
        <f t="shared" si="1"/>
        <v>0.045722971094685594</v>
      </c>
    </row>
    <row r="12" spans="1:6" ht="11.25">
      <c r="A12" s="57" t="s">
        <v>120</v>
      </c>
      <c r="B12" s="55">
        <v>533693</v>
      </c>
      <c r="C12" s="55">
        <v>606648</v>
      </c>
      <c r="D12" s="55">
        <v>647636</v>
      </c>
      <c r="E12" s="4">
        <f t="shared" si="0"/>
        <v>0.06756471627698435</v>
      </c>
      <c r="F12" s="56">
        <f t="shared" si="1"/>
        <v>0.04563601662563811</v>
      </c>
    </row>
    <row r="13" spans="1:6" ht="11.25">
      <c r="A13" s="57" t="s">
        <v>16</v>
      </c>
      <c r="B13" s="55">
        <v>553019</v>
      </c>
      <c r="C13" s="55">
        <v>614841</v>
      </c>
      <c r="D13" s="55">
        <v>564074</v>
      </c>
      <c r="E13" s="4">
        <f t="shared" si="0"/>
        <v>-0.08256931466834515</v>
      </c>
      <c r="F13" s="56">
        <f t="shared" si="1"/>
        <v>0.039747775667335034</v>
      </c>
    </row>
    <row r="14" spans="1:6" ht="11.25">
      <c r="A14" s="57" t="s">
        <v>20</v>
      </c>
      <c r="B14" s="55">
        <v>299705</v>
      </c>
      <c r="C14" s="55">
        <v>364881</v>
      </c>
      <c r="D14" s="55">
        <v>422572</v>
      </c>
      <c r="E14" s="4">
        <f t="shared" si="0"/>
        <v>0.15810908213910838</v>
      </c>
      <c r="F14" s="56">
        <f t="shared" si="1"/>
        <v>0.029776761664776427</v>
      </c>
    </row>
    <row r="15" spans="1:6" ht="11.25">
      <c r="A15" s="57" t="s">
        <v>27</v>
      </c>
      <c r="B15" s="55">
        <v>336952</v>
      </c>
      <c r="C15" s="55">
        <v>358081</v>
      </c>
      <c r="D15" s="55">
        <v>416663</v>
      </c>
      <c r="E15" s="4">
        <f t="shared" si="0"/>
        <v>0.16359985589852574</v>
      </c>
      <c r="F15" s="56">
        <f t="shared" si="1"/>
        <v>0.02936038082393235</v>
      </c>
    </row>
    <row r="16" spans="1:6" ht="11.25">
      <c r="A16" s="57" t="s">
        <v>459</v>
      </c>
      <c r="B16" s="55">
        <v>436794</v>
      </c>
      <c r="C16" s="55">
        <v>505416</v>
      </c>
      <c r="D16" s="55">
        <v>413088</v>
      </c>
      <c r="E16" s="4">
        <f t="shared" si="0"/>
        <v>-0.1826772401348592</v>
      </c>
      <c r="F16" s="56">
        <f t="shared" si="1"/>
        <v>0.02910846653961731</v>
      </c>
    </row>
    <row r="17" spans="1:6" ht="11.25">
      <c r="A17" s="57" t="s">
        <v>195</v>
      </c>
      <c r="B17" s="55">
        <v>314579</v>
      </c>
      <c r="C17" s="55">
        <v>356373</v>
      </c>
      <c r="D17" s="55">
        <v>374435</v>
      </c>
      <c r="E17" s="4">
        <f t="shared" si="0"/>
        <v>0.05068285195567566</v>
      </c>
      <c r="F17" s="56">
        <f t="shared" si="1"/>
        <v>0.026384762251049673</v>
      </c>
    </row>
    <row r="18" spans="1:6" ht="11.25">
      <c r="A18" s="57" t="s">
        <v>18</v>
      </c>
      <c r="B18" s="55">
        <v>361884</v>
      </c>
      <c r="C18" s="55">
        <v>410407</v>
      </c>
      <c r="D18" s="55">
        <v>347337</v>
      </c>
      <c r="E18" s="4">
        <f t="shared" si="0"/>
        <v>-0.1536767160404184</v>
      </c>
      <c r="F18" s="56">
        <f t="shared" si="1"/>
        <v>0.024475287208708695</v>
      </c>
    </row>
    <row r="19" spans="1:6" ht="11.25">
      <c r="A19" s="57" t="s">
        <v>19</v>
      </c>
      <c r="B19" s="55">
        <v>275099</v>
      </c>
      <c r="C19" s="55">
        <v>323762</v>
      </c>
      <c r="D19" s="55">
        <v>328629</v>
      </c>
      <c r="E19" s="4">
        <f t="shared" si="0"/>
        <v>0.015032647438550541</v>
      </c>
      <c r="F19" s="56">
        <f t="shared" si="1"/>
        <v>0.02315701799724973</v>
      </c>
    </row>
    <row r="20" spans="1:6" ht="11.25">
      <c r="A20" s="57" t="s">
        <v>369</v>
      </c>
      <c r="B20" s="55">
        <v>267992</v>
      </c>
      <c r="C20" s="55">
        <v>340289</v>
      </c>
      <c r="D20" s="55">
        <v>325119</v>
      </c>
      <c r="E20" s="4">
        <f t="shared" si="0"/>
        <v>-0.04457975426769599</v>
      </c>
      <c r="F20" s="56">
        <f t="shared" si="1"/>
        <v>0.022909683972649506</v>
      </c>
    </row>
    <row r="21" spans="1:6" ht="11.25">
      <c r="A21" s="57" t="s">
        <v>461</v>
      </c>
      <c r="B21" s="55">
        <v>225153</v>
      </c>
      <c r="C21" s="55">
        <v>240607</v>
      </c>
      <c r="D21" s="55">
        <v>294933</v>
      </c>
      <c r="E21" s="4">
        <f t="shared" si="0"/>
        <v>0.22578727967183</v>
      </c>
      <c r="F21" s="56">
        <f t="shared" si="1"/>
        <v>0.020782611361087593</v>
      </c>
    </row>
    <row r="22" spans="1:9" ht="11.25">
      <c r="A22" s="57" t="s">
        <v>21</v>
      </c>
      <c r="B22" s="55">
        <v>2825405</v>
      </c>
      <c r="C22" s="55">
        <v>3278197</v>
      </c>
      <c r="D22" s="55">
        <v>2964153</v>
      </c>
      <c r="E22" s="4">
        <f t="shared" si="0"/>
        <v>-0.09579778152441723</v>
      </c>
      <c r="F22" s="56">
        <f t="shared" si="1"/>
        <v>0.20887062422245686</v>
      </c>
      <c r="I22" s="6"/>
    </row>
    <row r="23" spans="1:6" ht="12" thickBot="1">
      <c r="A23" s="153" t="s">
        <v>22</v>
      </c>
      <c r="B23" s="154">
        <f>+balanza!B8</f>
        <v>12430599</v>
      </c>
      <c r="C23" s="154">
        <f>+balanza!C8</f>
        <v>14514523</v>
      </c>
      <c r="D23" s="154">
        <f>+balanza!D8</f>
        <v>14191335</v>
      </c>
      <c r="E23" s="155">
        <f t="shared" si="0"/>
        <v>-0.022266525741149054</v>
      </c>
      <c r="F23" s="156">
        <f t="shared" si="1"/>
        <v>1</v>
      </c>
    </row>
    <row r="24" spans="1:6" s="57" customFormat="1" ht="31.5" customHeight="1" thickTop="1">
      <c r="A24" s="320" t="s">
        <v>373</v>
      </c>
      <c r="B24" s="320"/>
      <c r="C24" s="320"/>
      <c r="D24" s="320"/>
      <c r="E24" s="320"/>
      <c r="F24" s="320"/>
    </row>
    <row r="32" ht="11.25">
      <c r="F32" s="5"/>
    </row>
    <row r="33" ht="11.25">
      <c r="F33" s="5"/>
    </row>
    <row r="34" ht="11.25">
      <c r="F34" s="5"/>
    </row>
    <row r="35" ht="11.25">
      <c r="F35" s="5"/>
    </row>
    <row r="36" ht="11.25">
      <c r="F36" s="5"/>
    </row>
    <row r="37" ht="11.25">
      <c r="F37" s="5"/>
    </row>
    <row r="38" ht="11.25">
      <c r="F38" s="5"/>
    </row>
    <row r="49" spans="1:6" ht="15.75" customHeight="1">
      <c r="A49" s="318" t="s">
        <v>203</v>
      </c>
      <c r="B49" s="318"/>
      <c r="C49" s="318"/>
      <c r="D49" s="318"/>
      <c r="E49" s="318"/>
      <c r="F49" s="318"/>
    </row>
    <row r="50" spans="1:6" ht="15.75" customHeight="1">
      <c r="A50" s="319" t="s">
        <v>192</v>
      </c>
      <c r="B50" s="319"/>
      <c r="C50" s="319"/>
      <c r="D50" s="319"/>
      <c r="E50" s="319"/>
      <c r="F50" s="319"/>
    </row>
    <row r="51" spans="1:6" ht="15.75" customHeight="1" thickBot="1">
      <c r="A51" s="324" t="s">
        <v>305</v>
      </c>
      <c r="B51" s="324"/>
      <c r="C51" s="324"/>
      <c r="D51" s="324"/>
      <c r="E51" s="324"/>
      <c r="F51" s="324"/>
    </row>
    <row r="52" spans="1:6" ht="12.75" customHeight="1" thickTop="1">
      <c r="A52" s="321" t="s">
        <v>23</v>
      </c>
      <c r="B52" s="150">
        <f>+B4</f>
        <v>2010</v>
      </c>
      <c r="C52" s="323" t="str">
        <f>+C4</f>
        <v>enero - diciembre</v>
      </c>
      <c r="D52" s="323"/>
      <c r="E52" s="151" t="s">
        <v>172</v>
      </c>
      <c r="F52" s="152" t="s">
        <v>163</v>
      </c>
    </row>
    <row r="53" spans="1:6" ht="12" thickBot="1">
      <c r="A53" s="322"/>
      <c r="B53" s="59" t="s">
        <v>162</v>
      </c>
      <c r="C53" s="60">
        <f>+balanza!C6</f>
        <v>2011</v>
      </c>
      <c r="D53" s="60">
        <f>+D5</f>
        <v>2012</v>
      </c>
      <c r="E53" s="61" t="str">
        <f>+E5</f>
        <v> 2012-2011</v>
      </c>
      <c r="F53" s="62">
        <f>+F5</f>
        <v>2012</v>
      </c>
    </row>
    <row r="54" spans="1:6" ht="12" thickTop="1">
      <c r="A54" s="57"/>
      <c r="B54" s="55"/>
      <c r="C54" s="55"/>
      <c r="D54" s="55"/>
      <c r="E54" s="55"/>
      <c r="F54" s="58"/>
    </row>
    <row r="55" spans="1:9" ht="12.75" customHeight="1">
      <c r="A55" s="57" t="s">
        <v>26</v>
      </c>
      <c r="B55" s="55">
        <v>1278180</v>
      </c>
      <c r="C55" s="55">
        <v>1623340</v>
      </c>
      <c r="D55" s="55">
        <v>2045365</v>
      </c>
      <c r="E55" s="4">
        <f>+(D55-C55)/C55</f>
        <v>0.25997326499685836</v>
      </c>
      <c r="F55" s="56">
        <f>+D55/$D$71</f>
        <v>0.37636610777532986</v>
      </c>
      <c r="I55" s="55"/>
    </row>
    <row r="56" spans="1:9" ht="11.25">
      <c r="A56" s="57" t="s">
        <v>27</v>
      </c>
      <c r="B56" s="55">
        <v>342176</v>
      </c>
      <c r="C56" s="55">
        <v>498142</v>
      </c>
      <c r="D56" s="55">
        <v>686168</v>
      </c>
      <c r="E56" s="4">
        <f aca="true" t="shared" si="2" ref="E56:E71">+(D56-C56)/C56</f>
        <v>0.37745462137302216</v>
      </c>
      <c r="F56" s="56">
        <f aca="true" t="shared" si="3" ref="F56:F71">+D56/$D$71</f>
        <v>0.12626126849730124</v>
      </c>
      <c r="I56" s="55"/>
    </row>
    <row r="57" spans="1:9" ht="11.25">
      <c r="A57" s="57" t="s">
        <v>12</v>
      </c>
      <c r="B57" s="55">
        <v>449703</v>
      </c>
      <c r="C57" s="55">
        <v>593903</v>
      </c>
      <c r="D57" s="55">
        <v>665213</v>
      </c>
      <c r="E57" s="4">
        <f t="shared" si="2"/>
        <v>0.12007011245944203</v>
      </c>
      <c r="F57" s="56">
        <f t="shared" si="3"/>
        <v>0.12240535437516066</v>
      </c>
      <c r="I57" s="55"/>
    </row>
    <row r="58" spans="1:9" ht="11.25">
      <c r="A58" s="57" t="s">
        <v>28</v>
      </c>
      <c r="B58" s="55">
        <v>602013</v>
      </c>
      <c r="C58" s="55">
        <v>584181</v>
      </c>
      <c r="D58" s="55">
        <v>193596</v>
      </c>
      <c r="E58" s="4">
        <f t="shared" si="2"/>
        <v>-0.6686027104613125</v>
      </c>
      <c r="F58" s="56">
        <f t="shared" si="3"/>
        <v>0.03562345742734072</v>
      </c>
      <c r="I58" s="55"/>
    </row>
    <row r="59" spans="1:9" ht="11.25">
      <c r="A59" s="57" t="s">
        <v>20</v>
      </c>
      <c r="B59" s="55">
        <v>129363</v>
      </c>
      <c r="C59" s="55">
        <v>175864</v>
      </c>
      <c r="D59" s="55">
        <v>158398</v>
      </c>
      <c r="E59" s="4">
        <f t="shared" si="2"/>
        <v>-0.09931538006641495</v>
      </c>
      <c r="F59" s="56">
        <f t="shared" si="3"/>
        <v>0.029146699361432653</v>
      </c>
      <c r="I59" s="55"/>
    </row>
    <row r="60" spans="1:9" ht="11.25">
      <c r="A60" s="57" t="s">
        <v>262</v>
      </c>
      <c r="B60" s="55">
        <v>76095</v>
      </c>
      <c r="C60" s="55">
        <v>83411</v>
      </c>
      <c r="D60" s="55">
        <v>154481</v>
      </c>
      <c r="E60" s="4">
        <f t="shared" si="2"/>
        <v>0.852045893227512</v>
      </c>
      <c r="F60" s="56">
        <f t="shared" si="3"/>
        <v>0.02842593507527543</v>
      </c>
      <c r="I60" s="55"/>
    </row>
    <row r="61" spans="1:9" ht="11.25">
      <c r="A61" s="57" t="s">
        <v>19</v>
      </c>
      <c r="B61" s="55">
        <v>92515</v>
      </c>
      <c r="C61" s="55">
        <v>148655</v>
      </c>
      <c r="D61" s="55">
        <v>143247</v>
      </c>
      <c r="E61" s="4">
        <f t="shared" si="2"/>
        <v>-0.036379536510712726</v>
      </c>
      <c r="F61" s="56">
        <f t="shared" si="3"/>
        <v>0.02635877500616891</v>
      </c>
      <c r="I61" s="55"/>
    </row>
    <row r="62" spans="1:9" ht="11.25">
      <c r="A62" s="57" t="s">
        <v>29</v>
      </c>
      <c r="B62" s="55">
        <v>70280</v>
      </c>
      <c r="C62" s="55">
        <v>83093</v>
      </c>
      <c r="D62" s="55">
        <v>140324</v>
      </c>
      <c r="E62" s="4">
        <f t="shared" si="2"/>
        <v>0.6887583791655133</v>
      </c>
      <c r="F62" s="56">
        <f t="shared" si="3"/>
        <v>0.02582091592819149</v>
      </c>
      <c r="I62" s="55"/>
    </row>
    <row r="63" spans="1:9" ht="11.25">
      <c r="A63" s="57" t="s">
        <v>17</v>
      </c>
      <c r="B63" s="55">
        <v>84485</v>
      </c>
      <c r="C63" s="55">
        <v>106278</v>
      </c>
      <c r="D63" s="55">
        <v>125344</v>
      </c>
      <c r="E63" s="4">
        <f t="shared" si="2"/>
        <v>0.17939742938331546</v>
      </c>
      <c r="F63" s="56">
        <f t="shared" si="3"/>
        <v>0.023064457157031114</v>
      </c>
      <c r="I63" s="55"/>
    </row>
    <row r="64" spans="1:9" ht="11.25">
      <c r="A64" s="57" t="s">
        <v>30</v>
      </c>
      <c r="B64" s="55">
        <v>89941</v>
      </c>
      <c r="C64" s="55">
        <v>108971</v>
      </c>
      <c r="D64" s="55">
        <v>116316</v>
      </c>
      <c r="E64" s="4">
        <f t="shared" si="2"/>
        <v>0.06740325407677272</v>
      </c>
      <c r="F64" s="56">
        <f t="shared" si="3"/>
        <v>0.021403221523784394</v>
      </c>
      <c r="I64" s="55"/>
    </row>
    <row r="65" spans="1:9" ht="11.25">
      <c r="A65" s="57" t="s">
        <v>460</v>
      </c>
      <c r="B65" s="55">
        <v>24214</v>
      </c>
      <c r="C65" s="55">
        <v>87954</v>
      </c>
      <c r="D65" s="55">
        <v>106402</v>
      </c>
      <c r="E65" s="4">
        <f t="shared" si="2"/>
        <v>0.20974600359278714</v>
      </c>
      <c r="F65" s="56">
        <f t="shared" si="3"/>
        <v>0.019578953682844208</v>
      </c>
      <c r="I65" s="55"/>
    </row>
    <row r="66" spans="1:9" ht="11.25">
      <c r="A66" s="57" t="s">
        <v>457</v>
      </c>
      <c r="B66" s="55">
        <v>60530</v>
      </c>
      <c r="C66" s="55">
        <v>75628</v>
      </c>
      <c r="D66" s="55">
        <v>77570</v>
      </c>
      <c r="E66" s="4">
        <f t="shared" si="2"/>
        <v>0.025678320198868145</v>
      </c>
      <c r="F66" s="56">
        <f t="shared" si="3"/>
        <v>0.014273598590047417</v>
      </c>
      <c r="I66" s="55"/>
    </row>
    <row r="67" spans="1:9" ht="11.25">
      <c r="A67" s="57" t="s">
        <v>359</v>
      </c>
      <c r="B67" s="55">
        <v>64465</v>
      </c>
      <c r="C67" s="55">
        <v>68075</v>
      </c>
      <c r="D67" s="55">
        <v>74983</v>
      </c>
      <c r="E67" s="4">
        <f t="shared" si="2"/>
        <v>0.10147631289019464</v>
      </c>
      <c r="F67" s="56">
        <f t="shared" si="3"/>
        <v>0.013797566624694153</v>
      </c>
      <c r="I67" s="55"/>
    </row>
    <row r="68" spans="1:9" ht="11.25">
      <c r="A68" s="57" t="s">
        <v>456</v>
      </c>
      <c r="B68" s="55">
        <v>77701</v>
      </c>
      <c r="C68" s="55">
        <v>147175</v>
      </c>
      <c r="D68" s="55">
        <v>72896</v>
      </c>
      <c r="E68" s="4">
        <f t="shared" si="2"/>
        <v>-0.5046984881943265</v>
      </c>
      <c r="F68" s="56">
        <f t="shared" si="3"/>
        <v>0.013413539291222078</v>
      </c>
      <c r="I68" s="55"/>
    </row>
    <row r="69" spans="1:9" ht="11.25">
      <c r="A69" s="57" t="s">
        <v>14</v>
      </c>
      <c r="B69" s="55">
        <v>39599</v>
      </c>
      <c r="C69" s="55">
        <v>64807</v>
      </c>
      <c r="D69" s="55">
        <v>67213</v>
      </c>
      <c r="E69" s="4">
        <f t="shared" si="2"/>
        <v>0.0371256191460799</v>
      </c>
      <c r="F69" s="56">
        <f t="shared" si="3"/>
        <v>0.0123678146452605</v>
      </c>
      <c r="I69" s="55"/>
    </row>
    <row r="70" spans="1:9" ht="11.25">
      <c r="A70" s="57" t="s">
        <v>21</v>
      </c>
      <c r="B70" s="55">
        <v>404380</v>
      </c>
      <c r="C70" s="55">
        <v>551773</v>
      </c>
      <c r="D70" s="55">
        <v>606992</v>
      </c>
      <c r="E70" s="4">
        <f t="shared" si="2"/>
        <v>0.1000755745569283</v>
      </c>
      <c r="F70" s="56">
        <f t="shared" si="3"/>
        <v>0.11169215102965144</v>
      </c>
      <c r="I70" s="55"/>
    </row>
    <row r="71" spans="1:9" ht="12.75" customHeight="1" thickBot="1">
      <c r="A71" s="153" t="s">
        <v>22</v>
      </c>
      <c r="B71" s="154">
        <f>+balanza!B13</f>
        <v>3885642</v>
      </c>
      <c r="C71" s="154">
        <f>+balanza!C13</f>
        <v>5001250</v>
      </c>
      <c r="D71" s="154">
        <f>+balanza!D13</f>
        <v>5434509</v>
      </c>
      <c r="E71" s="155">
        <f t="shared" si="2"/>
        <v>0.0866301424643839</v>
      </c>
      <c r="F71" s="156">
        <f t="shared" si="3"/>
        <v>1</v>
      </c>
      <c r="I71" s="6"/>
    </row>
    <row r="72" spans="1:6" ht="22.5" customHeight="1" thickTop="1">
      <c r="A72" s="320" t="s">
        <v>374</v>
      </c>
      <c r="B72" s="320"/>
      <c r="C72" s="320"/>
      <c r="D72" s="320"/>
      <c r="E72" s="320"/>
      <c r="F72" s="320"/>
    </row>
    <row r="92" ht="11.25">
      <c r="F92" s="5"/>
    </row>
    <row r="93" ht="11.25">
      <c r="F93" s="5"/>
    </row>
    <row r="94" spans="6:69" s="15"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D15" sqref="D15"/>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54.57421875" style="5" bestFit="1"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5" customFormat="1" ht="15.75" customHeight="1">
      <c r="A1" s="318" t="s">
        <v>205</v>
      </c>
      <c r="B1" s="318"/>
      <c r="C1" s="318"/>
      <c r="D1" s="318"/>
      <c r="E1" s="318"/>
      <c r="F1" s="318"/>
      <c r="G1" s="318"/>
      <c r="H1" s="5"/>
      <c r="I1" s="5"/>
      <c r="J1" s="5"/>
    </row>
    <row r="2" spans="1:10" s="15" customFormat="1" ht="15.75" customHeight="1">
      <c r="A2" s="319" t="s">
        <v>178</v>
      </c>
      <c r="B2" s="319"/>
      <c r="C2" s="319"/>
      <c r="D2" s="319"/>
      <c r="E2" s="319"/>
      <c r="F2" s="319"/>
      <c r="G2" s="319"/>
      <c r="H2" s="5"/>
      <c r="I2" s="5"/>
      <c r="J2" s="5"/>
    </row>
    <row r="3" spans="1:10" s="15" customFormat="1" ht="15.75" customHeight="1" thickBot="1">
      <c r="A3" s="319" t="s">
        <v>306</v>
      </c>
      <c r="B3" s="319"/>
      <c r="C3" s="319"/>
      <c r="D3" s="319"/>
      <c r="E3" s="319"/>
      <c r="F3" s="319"/>
      <c r="G3" s="319"/>
      <c r="H3" s="5"/>
      <c r="I3" s="5"/>
      <c r="J3" s="5"/>
    </row>
    <row r="4" spans="1:7" ht="12.75" customHeight="1" thickTop="1">
      <c r="A4" s="321" t="s">
        <v>25</v>
      </c>
      <c r="B4" s="157" t="s">
        <v>106</v>
      </c>
      <c r="C4" s="158">
        <f>+'prin paises exp e imp'!B4</f>
        <v>2010</v>
      </c>
      <c r="D4" s="326" t="str">
        <f>+'prin paises exp e imp'!C4</f>
        <v>enero - diciembre</v>
      </c>
      <c r="E4" s="326"/>
      <c r="F4" s="159" t="s">
        <v>172</v>
      </c>
      <c r="G4" s="159" t="s">
        <v>163</v>
      </c>
    </row>
    <row r="5" spans="1:19" ht="12.75" customHeight="1" thickBot="1">
      <c r="A5" s="325"/>
      <c r="B5" s="59" t="s">
        <v>32</v>
      </c>
      <c r="C5" s="161" t="s">
        <v>162</v>
      </c>
      <c r="D5" s="160">
        <f>+balanza!C6</f>
        <v>2011</v>
      </c>
      <c r="E5" s="160">
        <f>+balanza!D6</f>
        <v>2012</v>
      </c>
      <c r="F5" s="161" t="str">
        <f>+'prin paises exp e imp'!E5</f>
        <v> 2012-2011</v>
      </c>
      <c r="G5" s="161">
        <f>+'prin paises exp e imp'!F5</f>
        <v>2012</v>
      </c>
      <c r="O5" s="6"/>
      <c r="P5" s="6"/>
      <c r="R5" s="6"/>
      <c r="S5" s="6"/>
    </row>
    <row r="6" spans="3:20" ht="12" thickTop="1">
      <c r="C6" s="6"/>
      <c r="D6" s="6"/>
      <c r="E6" s="6"/>
      <c r="F6" s="6"/>
      <c r="G6" s="6"/>
      <c r="Q6" s="6"/>
      <c r="T6" s="6"/>
    </row>
    <row r="7" spans="1:20" ht="12.75" customHeight="1">
      <c r="A7" s="9" t="s">
        <v>507</v>
      </c>
      <c r="B7" s="7" t="s">
        <v>482</v>
      </c>
      <c r="C7" s="6">
        <v>1323064</v>
      </c>
      <c r="D7" s="6">
        <v>1431795</v>
      </c>
      <c r="E7" s="6">
        <v>1356636</v>
      </c>
      <c r="F7" s="4">
        <f aca="true" t="shared" si="0" ref="F7:F23">+(E7-D7)/D7</f>
        <v>-0.05249284988423622</v>
      </c>
      <c r="G7" s="8">
        <f aca="true" t="shared" si="1" ref="G7:G23">+E7/$E$23</f>
        <v>0.09559608028420159</v>
      </c>
      <c r="N7" s="6"/>
      <c r="O7" s="6"/>
      <c r="Q7" s="6"/>
      <c r="R7" s="6"/>
      <c r="T7" s="6"/>
    </row>
    <row r="8" spans="1:20" ht="12.75" customHeight="1">
      <c r="A8" s="9" t="s">
        <v>474</v>
      </c>
      <c r="B8" s="7">
        <v>22042110</v>
      </c>
      <c r="C8" s="6">
        <v>1186463</v>
      </c>
      <c r="D8" s="6">
        <v>1321641</v>
      </c>
      <c r="E8" s="6">
        <v>1337491</v>
      </c>
      <c r="F8" s="4">
        <f t="shared" si="0"/>
        <v>0.01199266669239226</v>
      </c>
      <c r="G8" s="8">
        <f t="shared" si="1"/>
        <v>0.09424701763435223</v>
      </c>
      <c r="O8" s="276"/>
      <c r="P8" s="276"/>
      <c r="Q8" s="276"/>
      <c r="R8" s="277"/>
      <c r="S8" s="277"/>
      <c r="T8" s="277"/>
    </row>
    <row r="9" spans="1:7" ht="12.75" customHeight="1">
      <c r="A9" s="9" t="s">
        <v>475</v>
      </c>
      <c r="B9" s="7">
        <v>47032900</v>
      </c>
      <c r="C9" s="6">
        <v>1053254</v>
      </c>
      <c r="D9" s="6">
        <v>1179935</v>
      </c>
      <c r="E9" s="6">
        <v>1164913</v>
      </c>
      <c r="F9" s="4">
        <f t="shared" si="0"/>
        <v>-0.012731209770029705</v>
      </c>
      <c r="G9" s="8">
        <f t="shared" si="1"/>
        <v>0.08208621669490573</v>
      </c>
    </row>
    <row r="10" spans="1:7" ht="11.25">
      <c r="A10" s="9" t="s">
        <v>508</v>
      </c>
      <c r="B10" s="7">
        <v>47032100</v>
      </c>
      <c r="C10" s="6">
        <v>1151820</v>
      </c>
      <c r="D10" s="6">
        <v>1358108</v>
      </c>
      <c r="E10" s="6">
        <v>1140273</v>
      </c>
      <c r="F10" s="4">
        <f t="shared" si="0"/>
        <v>-0.16039593316584544</v>
      </c>
      <c r="G10" s="4">
        <f t="shared" si="1"/>
        <v>0.08034994593531898</v>
      </c>
    </row>
    <row r="11" spans="1:7" ht="12" customHeight="1">
      <c r="A11" s="9" t="s">
        <v>509</v>
      </c>
      <c r="B11" s="7" t="s">
        <v>483</v>
      </c>
      <c r="C11" s="6">
        <v>632548</v>
      </c>
      <c r="D11" s="6">
        <v>667193</v>
      </c>
      <c r="E11" s="6">
        <v>679018</v>
      </c>
      <c r="F11" s="4">
        <f t="shared" si="0"/>
        <v>0.01772350729099376</v>
      </c>
      <c r="G11" s="8">
        <f t="shared" si="1"/>
        <v>0.04784736601595269</v>
      </c>
    </row>
    <row r="12" spans="1:7" ht="11.25">
      <c r="A12" s="19" t="s">
        <v>399</v>
      </c>
      <c r="B12" s="7">
        <v>44071012</v>
      </c>
      <c r="C12" s="6">
        <v>355989</v>
      </c>
      <c r="D12" s="6">
        <v>458165</v>
      </c>
      <c r="E12" s="6">
        <v>476355</v>
      </c>
      <c r="F12" s="4">
        <f t="shared" si="0"/>
        <v>0.03970185413551886</v>
      </c>
      <c r="G12" s="8">
        <f t="shared" si="1"/>
        <v>0.03356660948388576</v>
      </c>
    </row>
    <row r="13" spans="1:7" ht="12.75" customHeight="1">
      <c r="A13" s="9" t="s">
        <v>476</v>
      </c>
      <c r="B13" s="7" t="s">
        <v>484</v>
      </c>
      <c r="C13" s="6">
        <v>297842</v>
      </c>
      <c r="D13" s="6">
        <v>365300</v>
      </c>
      <c r="E13" s="6">
        <v>413838</v>
      </c>
      <c r="F13" s="4">
        <f t="shared" si="0"/>
        <v>0.13287161237339173</v>
      </c>
      <c r="G13" s="8">
        <f t="shared" si="1"/>
        <v>0.029161315690172912</v>
      </c>
    </row>
    <row r="14" spans="1:20" ht="12.75" customHeight="1">
      <c r="A14" s="9" t="s">
        <v>477</v>
      </c>
      <c r="B14" s="7">
        <v>44012200</v>
      </c>
      <c r="C14" s="6">
        <v>336511</v>
      </c>
      <c r="D14" s="6">
        <v>410659</v>
      </c>
      <c r="E14" s="6">
        <v>369556</v>
      </c>
      <c r="F14" s="4">
        <f>+(E14-D14)/D14</f>
        <v>-0.10009034259568157</v>
      </c>
      <c r="G14" s="8">
        <f t="shared" si="1"/>
        <v>0.026040960910301954</v>
      </c>
      <c r="S14" s="15"/>
      <c r="T14" s="144"/>
    </row>
    <row r="15" spans="1:7" ht="12.75" customHeight="1">
      <c r="A15" s="9" t="s">
        <v>478</v>
      </c>
      <c r="B15" s="7" t="s">
        <v>485</v>
      </c>
      <c r="C15" s="6">
        <v>345911</v>
      </c>
      <c r="D15" s="6">
        <v>389428</v>
      </c>
      <c r="E15" s="6">
        <v>352674</v>
      </c>
      <c r="F15" s="4">
        <f>+(E15-D15)/D15</f>
        <v>-0.09437944883264686</v>
      </c>
      <c r="G15" s="8">
        <f t="shared" si="1"/>
        <v>0.024851361764062368</v>
      </c>
    </row>
    <row r="16" spans="1:19" ht="11.25">
      <c r="A16" s="9" t="s">
        <v>510</v>
      </c>
      <c r="B16" s="7">
        <v>22042990</v>
      </c>
      <c r="C16" s="6">
        <v>243255</v>
      </c>
      <c r="D16" s="6">
        <v>245242</v>
      </c>
      <c r="E16" s="6">
        <v>330012</v>
      </c>
      <c r="F16" s="4">
        <f>+(E16-D16)/D16</f>
        <v>0.3456585739799871</v>
      </c>
      <c r="G16" s="8">
        <f t="shared" si="1"/>
        <v>0.023254471830874264</v>
      </c>
      <c r="S16" s="6"/>
    </row>
    <row r="17" spans="1:20" ht="12.75" customHeight="1">
      <c r="A17" s="9" t="s">
        <v>472</v>
      </c>
      <c r="B17" s="7" t="s">
        <v>486</v>
      </c>
      <c r="C17" s="6">
        <v>245120.241</v>
      </c>
      <c r="D17" s="6">
        <v>348290.172</v>
      </c>
      <c r="E17" s="6">
        <v>324399.239</v>
      </c>
      <c r="F17" s="4">
        <f t="shared" si="0"/>
        <v>-0.06859490999361308</v>
      </c>
      <c r="G17" s="8">
        <f t="shared" si="1"/>
        <v>0.022858965629378773</v>
      </c>
      <c r="T17" s="6"/>
    </row>
    <row r="18" spans="1:20" ht="12.75" customHeight="1">
      <c r="A18" s="9" t="s">
        <v>511</v>
      </c>
      <c r="B18" s="7">
        <v>44123910</v>
      </c>
      <c r="C18" s="6">
        <v>328409</v>
      </c>
      <c r="D18" s="6">
        <v>413421</v>
      </c>
      <c r="E18" s="6">
        <v>281117</v>
      </c>
      <c r="F18" s="4">
        <f t="shared" si="0"/>
        <v>-0.3200224468519983</v>
      </c>
      <c r="G18" s="8">
        <f t="shared" si="1"/>
        <v>0.019809059542319308</v>
      </c>
      <c r="T18" s="6"/>
    </row>
    <row r="19" spans="1:20" ht="12.75" customHeight="1">
      <c r="A19" s="9" t="s">
        <v>479</v>
      </c>
      <c r="B19" s="7">
        <v>10051000</v>
      </c>
      <c r="C19" s="6">
        <v>166036</v>
      </c>
      <c r="D19" s="6">
        <v>166164</v>
      </c>
      <c r="E19" s="6">
        <v>256454</v>
      </c>
      <c r="F19" s="4">
        <f t="shared" si="0"/>
        <v>0.5433788305529477</v>
      </c>
      <c r="G19" s="8">
        <f t="shared" si="1"/>
        <v>0.018071168075448858</v>
      </c>
      <c r="N19" s="6"/>
      <c r="O19" s="6"/>
      <c r="Q19" s="6"/>
      <c r="R19" s="6"/>
      <c r="T19" s="6"/>
    </row>
    <row r="20" spans="1:20" ht="12.75" customHeight="1">
      <c r="A20" s="19" t="s">
        <v>480</v>
      </c>
      <c r="B20" s="7">
        <v>47031100</v>
      </c>
      <c r="C20" s="6">
        <v>201696</v>
      </c>
      <c r="D20" s="6">
        <v>250825</v>
      </c>
      <c r="E20" s="6">
        <v>227419</v>
      </c>
      <c r="F20" s="4">
        <f t="shared" si="0"/>
        <v>-0.09331605701186085</v>
      </c>
      <c r="G20" s="8">
        <f t="shared" si="1"/>
        <v>0.016025201293606274</v>
      </c>
      <c r="Q20" s="6"/>
      <c r="T20" s="6"/>
    </row>
    <row r="21" spans="1:20" ht="12.75" customHeight="1">
      <c r="A21" s="9" t="s">
        <v>481</v>
      </c>
      <c r="B21" s="7">
        <v>44091020</v>
      </c>
      <c r="C21" s="6">
        <v>177524</v>
      </c>
      <c r="D21" s="6">
        <v>197332</v>
      </c>
      <c r="E21" s="6">
        <v>224243</v>
      </c>
      <c r="F21" s="4">
        <f t="shared" si="0"/>
        <v>0.13637423225832607</v>
      </c>
      <c r="G21" s="8">
        <f t="shared" si="1"/>
        <v>0.015801402757386816</v>
      </c>
      <c r="O21" s="276"/>
      <c r="P21" s="276"/>
      <c r="Q21" s="276"/>
      <c r="R21" s="277"/>
      <c r="S21" s="277"/>
      <c r="T21" s="277"/>
    </row>
    <row r="22" spans="1:7" ht="12.75" customHeight="1">
      <c r="A22" s="9" t="s">
        <v>24</v>
      </c>
      <c r="B22" s="9"/>
      <c r="C22" s="6">
        <v>4385156.759</v>
      </c>
      <c r="D22" s="6">
        <v>5311024.828</v>
      </c>
      <c r="E22" s="6">
        <v>5256936.761</v>
      </c>
      <c r="F22" s="4">
        <f t="shared" si="0"/>
        <v>-0.010184111118224246</v>
      </c>
      <c r="G22" s="8">
        <f t="shared" si="1"/>
        <v>0.37043285645783147</v>
      </c>
    </row>
    <row r="23" spans="1:7" ht="12.75" customHeight="1">
      <c r="A23" s="9" t="s">
        <v>22</v>
      </c>
      <c r="B23" s="9"/>
      <c r="C23" s="6">
        <f>+balanza!B8</f>
        <v>12430599</v>
      </c>
      <c r="D23" s="6">
        <f>+balanza!C8</f>
        <v>14514523</v>
      </c>
      <c r="E23" s="6">
        <f>+balanza!D8</f>
        <v>14191335</v>
      </c>
      <c r="F23" s="4">
        <f t="shared" si="0"/>
        <v>-0.022266525741149054</v>
      </c>
      <c r="G23" s="8">
        <f t="shared" si="1"/>
        <v>1</v>
      </c>
    </row>
    <row r="24" spans="1:7" ht="12" thickBot="1">
      <c r="A24" s="153"/>
      <c r="B24" s="153"/>
      <c r="C24" s="154"/>
      <c r="D24" s="154"/>
      <c r="E24" s="154"/>
      <c r="F24" s="153"/>
      <c r="G24" s="153"/>
    </row>
    <row r="25" spans="1:7" ht="33.75" customHeight="1" thickTop="1">
      <c r="A25" s="320" t="s">
        <v>373</v>
      </c>
      <c r="B25" s="320"/>
      <c r="C25" s="320"/>
      <c r="D25" s="320"/>
      <c r="E25" s="320"/>
      <c r="F25" s="320"/>
      <c r="G25" s="320"/>
    </row>
    <row r="50" spans="1:7" ht="15.75" customHeight="1">
      <c r="A50" s="318" t="s">
        <v>181</v>
      </c>
      <c r="B50" s="318"/>
      <c r="C50" s="318"/>
      <c r="D50" s="318"/>
      <c r="E50" s="318"/>
      <c r="F50" s="318"/>
      <c r="G50" s="318"/>
    </row>
    <row r="51" spans="1:7" ht="15.75" customHeight="1">
      <c r="A51" s="319" t="s">
        <v>179</v>
      </c>
      <c r="B51" s="319"/>
      <c r="C51" s="319"/>
      <c r="D51" s="319"/>
      <c r="E51" s="319"/>
      <c r="F51" s="319"/>
      <c r="G51" s="319"/>
    </row>
    <row r="52" spans="1:7" ht="15.75" customHeight="1" thickBot="1">
      <c r="A52" s="319" t="s">
        <v>307</v>
      </c>
      <c r="B52" s="319"/>
      <c r="C52" s="319"/>
      <c r="D52" s="319"/>
      <c r="E52" s="319"/>
      <c r="F52" s="319"/>
      <c r="G52" s="319"/>
    </row>
    <row r="53" spans="1:20" ht="12.75" customHeight="1" thickTop="1">
      <c r="A53" s="321" t="s">
        <v>25</v>
      </c>
      <c r="B53" s="157" t="s">
        <v>106</v>
      </c>
      <c r="C53" s="158">
        <f>+C4</f>
        <v>2010</v>
      </c>
      <c r="D53" s="326" t="str">
        <f>+D4</f>
        <v>enero - diciembre</v>
      </c>
      <c r="E53" s="326"/>
      <c r="F53" s="159" t="s">
        <v>172</v>
      </c>
      <c r="G53" s="159" t="s">
        <v>163</v>
      </c>
      <c r="Q53" s="6"/>
      <c r="T53" s="6"/>
    </row>
    <row r="54" spans="1:20" ht="12.75" customHeight="1" thickBot="1">
      <c r="A54" s="325"/>
      <c r="B54" s="59" t="s">
        <v>32</v>
      </c>
      <c r="C54" s="161" t="s">
        <v>162</v>
      </c>
      <c r="D54" s="160">
        <f>+balanza!C6</f>
        <v>2011</v>
      </c>
      <c r="E54" s="160">
        <f>+E5</f>
        <v>2012</v>
      </c>
      <c r="F54" s="161" t="str">
        <f>+F5</f>
        <v> 2012-2011</v>
      </c>
      <c r="G54" s="161">
        <f>+G5</f>
        <v>2012</v>
      </c>
      <c r="O54" s="6"/>
      <c r="P54" s="6"/>
      <c r="Q54" s="6"/>
      <c r="R54" s="6"/>
      <c r="S54" s="6"/>
      <c r="T54" s="6"/>
    </row>
    <row r="55" spans="3:20" ht="12" thickTop="1">
      <c r="C55" s="6"/>
      <c r="D55" s="6"/>
      <c r="E55" s="6"/>
      <c r="F55" s="6"/>
      <c r="G55" s="6"/>
      <c r="M55" s="6"/>
      <c r="N55" s="6"/>
      <c r="O55" s="6"/>
      <c r="Q55" s="6"/>
      <c r="R55" s="6"/>
      <c r="T55" s="6"/>
    </row>
    <row r="56" spans="1:20" ht="12.75" customHeight="1">
      <c r="A56" s="9" t="s">
        <v>489</v>
      </c>
      <c r="B56" s="288" t="s">
        <v>487</v>
      </c>
      <c r="C56" s="6">
        <v>675414</v>
      </c>
      <c r="D56" s="6">
        <v>752536</v>
      </c>
      <c r="E56" s="6">
        <v>765167</v>
      </c>
      <c r="F56" s="4">
        <f aca="true" t="shared" si="2" ref="F56:F72">+(E56-D56)/D56</f>
        <v>0.016784579076615604</v>
      </c>
      <c r="G56" s="10">
        <f aca="true" t="shared" si="3" ref="G56:G72">+E56/$E$72</f>
        <v>0.14079781632526508</v>
      </c>
      <c r="M56" s="6"/>
      <c r="N56" s="6"/>
      <c r="O56" s="6"/>
      <c r="Q56" s="6"/>
      <c r="R56" s="6"/>
      <c r="T56" s="6"/>
    </row>
    <row r="57" spans="1:20" ht="12.75" customHeight="1">
      <c r="A57" s="9" t="s">
        <v>491</v>
      </c>
      <c r="B57" s="9">
        <v>23099090</v>
      </c>
      <c r="C57" s="6">
        <v>241251</v>
      </c>
      <c r="D57" s="6">
        <v>273085</v>
      </c>
      <c r="E57" s="6">
        <v>337725</v>
      </c>
      <c r="F57" s="4">
        <f t="shared" si="2"/>
        <v>0.2367028580844792</v>
      </c>
      <c r="G57" s="10">
        <f t="shared" si="3"/>
        <v>0.06214452860414805</v>
      </c>
      <c r="N57" s="6"/>
      <c r="O57" s="6"/>
      <c r="P57" s="6"/>
      <c r="Q57" s="6"/>
      <c r="R57" s="6"/>
      <c r="S57" s="6"/>
      <c r="T57" s="6"/>
    </row>
    <row r="58" spans="1:20" ht="12.75" customHeight="1">
      <c r="A58" s="9" t="s">
        <v>490</v>
      </c>
      <c r="B58" s="9">
        <v>15179000</v>
      </c>
      <c r="C58" s="6">
        <v>269643</v>
      </c>
      <c r="D58" s="6">
        <v>362075</v>
      </c>
      <c r="E58" s="6">
        <v>334542</v>
      </c>
      <c r="F58" s="4">
        <f t="shared" si="2"/>
        <v>-0.07604225643858317</v>
      </c>
      <c r="G58" s="10">
        <f t="shared" si="3"/>
        <v>0.06155882711759241</v>
      </c>
      <c r="M58" s="6"/>
      <c r="N58" s="6"/>
      <c r="P58" s="6"/>
      <c r="Q58" s="6"/>
      <c r="R58" s="276"/>
      <c r="S58" s="276"/>
      <c r="T58" s="276"/>
    </row>
    <row r="59" spans="1:20" ht="12.75" customHeight="1">
      <c r="A59" s="9" t="s">
        <v>512</v>
      </c>
      <c r="B59" s="9">
        <v>23040000</v>
      </c>
      <c r="C59" s="6">
        <v>170216</v>
      </c>
      <c r="D59" s="6">
        <v>253906</v>
      </c>
      <c r="E59" s="6">
        <v>286160</v>
      </c>
      <c r="F59" s="4">
        <f t="shared" si="2"/>
        <v>0.12703126353847488</v>
      </c>
      <c r="G59" s="10">
        <f t="shared" si="3"/>
        <v>0.05265609091824119</v>
      </c>
      <c r="O59" s="6"/>
      <c r="Q59" s="6"/>
      <c r="R59" s="6"/>
      <c r="T59" s="6"/>
    </row>
    <row r="60" spans="1:20" ht="12.75" customHeight="1">
      <c r="A60" s="9" t="s">
        <v>3</v>
      </c>
      <c r="B60" s="9">
        <v>17019900</v>
      </c>
      <c r="C60" s="6">
        <v>257431</v>
      </c>
      <c r="D60" s="6">
        <v>364465</v>
      </c>
      <c r="E60" s="6">
        <v>276710</v>
      </c>
      <c r="F60" s="4">
        <f t="shared" si="2"/>
        <v>-0.24077757809391848</v>
      </c>
      <c r="G60" s="10">
        <f t="shared" si="3"/>
        <v>0.05091720337568675</v>
      </c>
      <c r="O60" s="6"/>
      <c r="P60" s="6"/>
      <c r="Q60" s="6"/>
      <c r="R60" s="6"/>
      <c r="T60" s="6"/>
    </row>
    <row r="61" spans="1:20" ht="12.75" customHeight="1">
      <c r="A61" s="9" t="s">
        <v>505</v>
      </c>
      <c r="B61" s="9">
        <v>10059020</v>
      </c>
      <c r="C61" s="6">
        <v>138587.948</v>
      </c>
      <c r="D61" s="6">
        <v>212640.214</v>
      </c>
      <c r="E61" s="6">
        <v>259946.316</v>
      </c>
      <c r="F61" s="4">
        <f t="shared" si="2"/>
        <v>0.22247015797303507</v>
      </c>
      <c r="G61" s="10">
        <f t="shared" si="3"/>
        <v>0.047832530224901644</v>
      </c>
      <c r="Q61" s="6"/>
      <c r="R61" s="6"/>
      <c r="T61" s="6"/>
    </row>
    <row r="62" spans="1:20" ht="12.75" customHeight="1">
      <c r="A62" s="9" t="s">
        <v>493</v>
      </c>
      <c r="B62" s="9">
        <v>10019942</v>
      </c>
      <c r="C62" s="6">
        <v>152151.836</v>
      </c>
      <c r="D62" s="6">
        <v>214829.205</v>
      </c>
      <c r="E62" s="6">
        <v>280548.161</v>
      </c>
      <c r="F62" s="4">
        <f t="shared" si="2"/>
        <v>0.30591257832006613</v>
      </c>
      <c r="G62" s="10">
        <f t="shared" si="3"/>
        <v>0.05162346055549821</v>
      </c>
      <c r="M62" s="6"/>
      <c r="N62" s="6"/>
      <c r="P62" s="6"/>
      <c r="Q62" s="6"/>
      <c r="R62" s="6"/>
      <c r="T62" s="6"/>
    </row>
    <row r="63" spans="1:20" ht="12.75" customHeight="1">
      <c r="A63" s="9" t="s">
        <v>506</v>
      </c>
      <c r="B63" s="9">
        <v>10079010</v>
      </c>
      <c r="C63" s="6">
        <v>110988.698</v>
      </c>
      <c r="D63" s="6">
        <v>161300.329</v>
      </c>
      <c r="E63" s="6">
        <v>145553.726</v>
      </c>
      <c r="F63" s="4">
        <f t="shared" si="2"/>
        <v>-0.09762288209591936</v>
      </c>
      <c r="G63" s="10">
        <f t="shared" si="3"/>
        <v>0.02678323395913044</v>
      </c>
      <c r="P63" s="276"/>
      <c r="Q63" s="276"/>
      <c r="R63" s="276"/>
      <c r="T63" s="6"/>
    </row>
    <row r="64" spans="1:20" ht="12.75" customHeight="1">
      <c r="A64" s="9" t="s">
        <v>151</v>
      </c>
      <c r="B64" s="9">
        <v>21069090</v>
      </c>
      <c r="C64" s="6">
        <v>83168</v>
      </c>
      <c r="D64" s="6">
        <v>97817</v>
      </c>
      <c r="E64" s="6">
        <v>100811</v>
      </c>
      <c r="F64" s="4">
        <f t="shared" si="2"/>
        <v>0.030608176492838667</v>
      </c>
      <c r="G64" s="10">
        <f t="shared" si="3"/>
        <v>0.01855015788914877</v>
      </c>
      <c r="Q64" s="6"/>
      <c r="T64" s="6"/>
    </row>
    <row r="65" spans="1:20" ht="12.75" customHeight="1">
      <c r="A65" s="9" t="s">
        <v>378</v>
      </c>
      <c r="B65" s="288">
        <v>22030000</v>
      </c>
      <c r="C65" s="6">
        <v>55013</v>
      </c>
      <c r="D65" s="6">
        <v>65298</v>
      </c>
      <c r="E65" s="6">
        <v>95093</v>
      </c>
      <c r="F65" s="4">
        <f t="shared" si="2"/>
        <v>0.4562926889031823</v>
      </c>
      <c r="G65" s="10">
        <f t="shared" si="3"/>
        <v>0.017497992918955513</v>
      </c>
      <c r="Q65" s="6"/>
      <c r="T65" s="6"/>
    </row>
    <row r="66" spans="1:20" ht="12.75" customHeight="1">
      <c r="A66" s="9" t="s">
        <v>492</v>
      </c>
      <c r="B66" s="288" t="s">
        <v>488</v>
      </c>
      <c r="C66" s="6">
        <v>62336</v>
      </c>
      <c r="D66" s="6">
        <v>84964</v>
      </c>
      <c r="E66" s="6">
        <v>84866</v>
      </c>
      <c r="F66" s="4">
        <f t="shared" si="2"/>
        <v>-0.0011534296878678027</v>
      </c>
      <c r="G66" s="10">
        <f t="shared" si="3"/>
        <v>0.015616130178457704</v>
      </c>
      <c r="Q66" s="6"/>
      <c r="T66" s="6"/>
    </row>
    <row r="67" spans="1:7" ht="12.75" customHeight="1">
      <c r="A67" s="9" t="s">
        <v>513</v>
      </c>
      <c r="B67" s="9">
        <v>23011000</v>
      </c>
      <c r="C67" s="6">
        <v>19363</v>
      </c>
      <c r="D67" s="6">
        <v>44589</v>
      </c>
      <c r="E67" s="6">
        <v>73576</v>
      </c>
      <c r="F67" s="4">
        <f t="shared" si="2"/>
        <v>0.6500930722824015</v>
      </c>
      <c r="G67" s="10">
        <f t="shared" si="3"/>
        <v>0.013538665590580493</v>
      </c>
    </row>
    <row r="68" spans="1:19" ht="12.75" customHeight="1">
      <c r="A68" s="9" t="s">
        <v>458</v>
      </c>
      <c r="B68" s="9">
        <v>23031000</v>
      </c>
      <c r="C68" s="6">
        <v>41506</v>
      </c>
      <c r="D68" s="6">
        <v>64920</v>
      </c>
      <c r="E68" s="6">
        <v>71328</v>
      </c>
      <c r="F68" s="4">
        <f t="shared" si="2"/>
        <v>0.09870609981515711</v>
      </c>
      <c r="G68" s="10">
        <f t="shared" si="3"/>
        <v>0.013125012765642673</v>
      </c>
      <c r="O68" s="6"/>
      <c r="P68" s="6"/>
      <c r="R68" s="6"/>
      <c r="S68" s="6"/>
    </row>
    <row r="69" spans="1:20" ht="12.75" customHeight="1">
      <c r="A69" s="9" t="s">
        <v>514</v>
      </c>
      <c r="B69" s="9">
        <v>15141100</v>
      </c>
      <c r="C69" s="6">
        <v>2256</v>
      </c>
      <c r="D69" s="6">
        <v>53945</v>
      </c>
      <c r="E69" s="6">
        <v>59205</v>
      </c>
      <c r="F69" s="4">
        <f t="shared" si="2"/>
        <v>0.09750671980721105</v>
      </c>
      <c r="G69" s="10">
        <f t="shared" si="3"/>
        <v>0.010894268461051404</v>
      </c>
      <c r="Q69" s="6"/>
      <c r="T69" s="6"/>
    </row>
    <row r="70" spans="1:20" ht="12.75" customHeight="1">
      <c r="A70" s="9" t="s">
        <v>398</v>
      </c>
      <c r="B70" s="9">
        <v>11042300</v>
      </c>
      <c r="C70" s="6">
        <v>37930</v>
      </c>
      <c r="D70" s="6">
        <v>84348</v>
      </c>
      <c r="E70" s="6">
        <v>57859</v>
      </c>
      <c r="F70" s="4">
        <f t="shared" si="2"/>
        <v>-0.31404419784701476</v>
      </c>
      <c r="G70" s="10">
        <f t="shared" si="3"/>
        <v>0.010646591992027247</v>
      </c>
      <c r="Q70" s="6"/>
      <c r="T70" s="6"/>
    </row>
    <row r="71" spans="1:20" ht="12.75" customHeight="1">
      <c r="A71" s="9" t="s">
        <v>24</v>
      </c>
      <c r="B71" s="9"/>
      <c r="C71" s="6">
        <v>1970115</v>
      </c>
      <c r="D71" s="6">
        <v>2499302</v>
      </c>
      <c r="E71" s="6">
        <v>2352203</v>
      </c>
      <c r="F71" s="4">
        <f t="shared" si="2"/>
        <v>-0.058856032604303124</v>
      </c>
      <c r="G71" s="10">
        <f t="shared" si="3"/>
        <v>0.4328271422496494</v>
      </c>
      <c r="Q71" s="6"/>
      <c r="T71" s="6"/>
    </row>
    <row r="72" spans="1:7" ht="12.75" customHeight="1">
      <c r="A72" s="9" t="s">
        <v>22</v>
      </c>
      <c r="B72" s="9"/>
      <c r="C72" s="6">
        <f>+balanza!B13</f>
        <v>3885642</v>
      </c>
      <c r="D72" s="6">
        <f>+balanza!C13</f>
        <v>5001250</v>
      </c>
      <c r="E72" s="6">
        <f>+balanza!D13</f>
        <v>5434509</v>
      </c>
      <c r="F72" s="4">
        <f t="shared" si="2"/>
        <v>0.0866301424643839</v>
      </c>
      <c r="G72" s="10">
        <f t="shared" si="3"/>
        <v>1</v>
      </c>
    </row>
    <row r="73" spans="1:7" ht="12" thickBot="1">
      <c r="A73" s="162"/>
      <c r="B73" s="162"/>
      <c r="C73" s="163"/>
      <c r="D73" s="163"/>
      <c r="E73" s="163"/>
      <c r="F73" s="162"/>
      <c r="G73" s="162"/>
    </row>
    <row r="74" spans="1:7" ht="12.75" customHeight="1" thickTop="1">
      <c r="A74" s="320" t="s">
        <v>374</v>
      </c>
      <c r="B74" s="320"/>
      <c r="C74" s="320"/>
      <c r="D74" s="320"/>
      <c r="E74" s="320"/>
      <c r="F74" s="320"/>
      <c r="G74" s="320"/>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L26" sqref="L26"/>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9" customFormat="1" ht="19.5" customHeight="1">
      <c r="A1" s="327" t="s">
        <v>322</v>
      </c>
      <c r="B1" s="327"/>
      <c r="C1" s="327"/>
      <c r="D1" s="327"/>
      <c r="E1" s="327"/>
      <c r="F1" s="327"/>
      <c r="G1" s="327"/>
      <c r="H1" s="327"/>
      <c r="I1" s="327"/>
      <c r="J1" s="327"/>
      <c r="K1" s="327"/>
      <c r="L1" s="119"/>
      <c r="M1" s="119"/>
      <c r="N1" s="119"/>
      <c r="O1" s="119"/>
    </row>
    <row r="2" spans="1:15" s="19" customFormat="1" ht="19.5" customHeight="1">
      <c r="A2" s="328" t="s">
        <v>332</v>
      </c>
      <c r="B2" s="328"/>
      <c r="C2" s="328"/>
      <c r="D2" s="328"/>
      <c r="E2" s="328"/>
      <c r="F2" s="328"/>
      <c r="G2" s="328"/>
      <c r="H2" s="328"/>
      <c r="I2" s="328"/>
      <c r="J2" s="328"/>
      <c r="K2" s="328"/>
      <c r="L2" s="121"/>
      <c r="M2" s="121"/>
      <c r="N2" s="121"/>
      <c r="O2" s="121"/>
    </row>
    <row r="3" spans="1:15" s="25" customFormat="1" ht="11.25">
      <c r="A3" s="22"/>
      <c r="B3" s="329" t="s">
        <v>334</v>
      </c>
      <c r="C3" s="329"/>
      <c r="D3" s="329"/>
      <c r="E3" s="329"/>
      <c r="F3" s="185"/>
      <c r="G3" s="329" t="s">
        <v>333</v>
      </c>
      <c r="H3" s="329"/>
      <c r="I3" s="329"/>
      <c r="J3" s="329"/>
      <c r="K3" s="329"/>
      <c r="L3" s="135"/>
      <c r="M3" s="135"/>
      <c r="N3" s="135"/>
      <c r="O3" s="135"/>
    </row>
    <row r="4" spans="1:15" s="25" customFormat="1" ht="11.25">
      <c r="A4" s="22" t="s">
        <v>338</v>
      </c>
      <c r="B4" s="186">
        <v>2010</v>
      </c>
      <c r="C4" s="330" t="str">
        <f>+balanza!C5</f>
        <v>enero - diciembre</v>
      </c>
      <c r="D4" s="330"/>
      <c r="E4" s="330"/>
      <c r="F4" s="185"/>
      <c r="G4" s="186">
        <f>+B4</f>
        <v>2010</v>
      </c>
      <c r="H4" s="330" t="str">
        <f>+C4</f>
        <v>enero - diciembre</v>
      </c>
      <c r="I4" s="330"/>
      <c r="J4" s="330"/>
      <c r="K4" s="330"/>
      <c r="L4" s="135"/>
      <c r="M4" s="135"/>
      <c r="N4" s="135"/>
      <c r="O4" s="135"/>
    </row>
    <row r="5" spans="1:11" s="25" customFormat="1" ht="11.25">
      <c r="A5" s="188"/>
      <c r="B5" s="188"/>
      <c r="C5" s="189">
        <v>2011</v>
      </c>
      <c r="D5" s="189">
        <v>2012</v>
      </c>
      <c r="E5" s="190" t="s">
        <v>402</v>
      </c>
      <c r="F5" s="191"/>
      <c r="G5" s="188"/>
      <c r="H5" s="189">
        <f>+C5</f>
        <v>2011</v>
      </c>
      <c r="I5" s="189">
        <f>+D5</f>
        <v>2012</v>
      </c>
      <c r="J5" s="190" t="str">
        <f>+productos!J5</f>
        <v>Var % 12/11</v>
      </c>
      <c r="K5" s="190" t="s">
        <v>434</v>
      </c>
    </row>
    <row r="7" spans="1:10" ht="12.75">
      <c r="A7" s="22" t="s">
        <v>321</v>
      </c>
      <c r="B7" s="193"/>
      <c r="C7" s="193"/>
      <c r="D7" s="193"/>
      <c r="E7" s="194"/>
      <c r="F7" s="2"/>
      <c r="G7" s="193">
        <f>+balanza!B8</f>
        <v>12430599</v>
      </c>
      <c r="H7" s="193">
        <f>+balanza!C8</f>
        <v>14514523</v>
      </c>
      <c r="I7" s="193">
        <f>+balanza!D8</f>
        <v>14191335</v>
      </c>
      <c r="J7" s="195">
        <f>+I7/H7-1</f>
        <v>-0.022266525741149068</v>
      </c>
    </row>
    <row r="9" spans="1:11" s="168" customFormat="1" ht="11.25">
      <c r="A9" s="14" t="s">
        <v>360</v>
      </c>
      <c r="B9" s="179">
        <f>+productos!B11</f>
        <v>2468208.853</v>
      </c>
      <c r="C9" s="179">
        <f>+productos!C11</f>
        <v>2620925.0360000003</v>
      </c>
      <c r="D9" s="179">
        <f>+productos!D11</f>
        <v>2567666.5250000004</v>
      </c>
      <c r="E9" s="182">
        <f>+D9/C9-1</f>
        <v>-0.02032050145214448</v>
      </c>
      <c r="G9" s="179">
        <f>+productos!G11</f>
        <v>3600654.170999999</v>
      </c>
      <c r="H9" s="179">
        <f>+productos!H11</f>
        <v>4076609.1720000003</v>
      </c>
      <c r="I9" s="179">
        <f>+productos!I11</f>
        <v>3891074.3579999995</v>
      </c>
      <c r="J9" s="183">
        <f aca="true" t="shared" si="0" ref="J9:J22">+I9/H9-1</f>
        <v>-0.045512043507711764</v>
      </c>
      <c r="K9" s="183">
        <f aca="true" t="shared" si="1" ref="K9:K22">+I9/$I$7</f>
        <v>0.2741866327586516</v>
      </c>
    </row>
    <row r="10" spans="1:17" s="168" customFormat="1" ht="11.25">
      <c r="A10" s="15" t="s">
        <v>81</v>
      </c>
      <c r="B10" s="179">
        <f>+productos!B299</f>
        <v>3353100.6780000003</v>
      </c>
      <c r="C10" s="144">
        <f>+productos!C299</f>
        <v>4024910.244</v>
      </c>
      <c r="D10" s="144">
        <f>+productos!D299</f>
        <v>4324065.131</v>
      </c>
      <c r="E10" s="182">
        <f>+D10/C10-1</f>
        <v>0.07432585296677252</v>
      </c>
      <c r="F10" s="144"/>
      <c r="G10" s="144">
        <f>+productos!G299</f>
        <v>2406770.446</v>
      </c>
      <c r="H10" s="144">
        <f>+productos!H299</f>
        <v>2788872.532</v>
      </c>
      <c r="I10" s="144">
        <f>+productos!I299</f>
        <v>2532608.0300000003</v>
      </c>
      <c r="J10" s="183">
        <f t="shared" si="0"/>
        <v>-0.09188820896601657</v>
      </c>
      <c r="K10" s="183">
        <f t="shared" si="1"/>
        <v>0.17846157743439925</v>
      </c>
      <c r="L10" s="20"/>
      <c r="M10" s="20"/>
      <c r="N10" s="20"/>
      <c r="O10" s="19"/>
      <c r="P10" s="19"/>
      <c r="Q10" s="20"/>
    </row>
    <row r="11" spans="1:11" s="168" customFormat="1" ht="11.25">
      <c r="A11" s="168" t="s">
        <v>335</v>
      </c>
      <c r="B11" s="179">
        <f>+productos!B207</f>
        <v>736533.8380000001</v>
      </c>
      <c r="C11" s="179">
        <f>+productos!C207</f>
        <v>672409.223</v>
      </c>
      <c r="D11" s="179">
        <f>+productos!D207</f>
        <v>758632.937</v>
      </c>
      <c r="E11" s="182">
        <f>+D11/C11-1</f>
        <v>0.12823101029951234</v>
      </c>
      <c r="G11" s="179">
        <f>+productos!G207</f>
        <v>1562926.748</v>
      </c>
      <c r="H11" s="179">
        <f>+productos!H207</f>
        <v>1721237.7819999997</v>
      </c>
      <c r="I11" s="179">
        <f>+productos!I207</f>
        <v>1827324.4449999998</v>
      </c>
      <c r="J11" s="183">
        <f t="shared" si="0"/>
        <v>0.06163393815160867</v>
      </c>
      <c r="K11" s="183">
        <f t="shared" si="1"/>
        <v>0.12876339294365188</v>
      </c>
    </row>
    <row r="12" spans="1:11" s="168" customFormat="1" ht="11.25">
      <c r="A12" s="14" t="s">
        <v>314</v>
      </c>
      <c r="B12" s="179">
        <f>+productos!B54</f>
        <v>545694.891</v>
      </c>
      <c r="C12" s="179">
        <f>+productos!C54</f>
        <v>615289.465</v>
      </c>
      <c r="D12" s="179">
        <f>+productos!D54</f>
        <v>642505.844</v>
      </c>
      <c r="E12" s="182">
        <f>+D12/C12-1</f>
        <v>0.04423345522420097</v>
      </c>
      <c r="G12" s="179">
        <f>+productos!G54</f>
        <v>934710.669</v>
      </c>
      <c r="H12" s="179">
        <f>+productos!H54</f>
        <v>1210980.0289999999</v>
      </c>
      <c r="I12" s="179">
        <f>+productos!I54</f>
        <v>1302831.3339999998</v>
      </c>
      <c r="J12" s="183">
        <f t="shared" si="0"/>
        <v>0.0758487363956355</v>
      </c>
      <c r="K12" s="183">
        <f t="shared" si="1"/>
        <v>0.09180470575883098</v>
      </c>
    </row>
    <row r="13" spans="1:11" s="168" customFormat="1" ht="11.25">
      <c r="A13" s="168" t="s">
        <v>339</v>
      </c>
      <c r="B13" s="201" t="s">
        <v>145</v>
      </c>
      <c r="C13" s="201" t="s">
        <v>145</v>
      </c>
      <c r="D13" s="201" t="s">
        <v>145</v>
      </c>
      <c r="E13" s="201" t="s">
        <v>145</v>
      </c>
      <c r="G13" s="179">
        <f>+productos!G311</f>
        <v>925897.5179999999</v>
      </c>
      <c r="H13" s="179">
        <f>+productos!H311</f>
        <v>1078397.202</v>
      </c>
      <c r="I13" s="179">
        <f>+productos!I311</f>
        <v>1006508.879</v>
      </c>
      <c r="J13" s="183">
        <f t="shared" si="0"/>
        <v>-0.06666219354675229</v>
      </c>
      <c r="K13" s="183">
        <f t="shared" si="1"/>
        <v>0.07092418570909642</v>
      </c>
    </row>
    <row r="14" spans="1:11" s="168" customFormat="1" ht="11.25">
      <c r="A14" s="168" t="s">
        <v>71</v>
      </c>
      <c r="B14" s="179">
        <f>+productos!B267</f>
        <v>217175.261</v>
      </c>
      <c r="C14" s="179">
        <f>+productos!C267</f>
        <v>234073.14099999997</v>
      </c>
      <c r="D14" s="179">
        <f>+productos!D267</f>
        <v>271570.257</v>
      </c>
      <c r="E14" s="182">
        <f>+D14/C14-1</f>
        <v>0.1601940138873088</v>
      </c>
      <c r="G14" s="179">
        <f>+productos!G267</f>
        <v>623452.831</v>
      </c>
      <c r="H14" s="179">
        <f>+productos!H267</f>
        <v>759101.6429999999</v>
      </c>
      <c r="I14" s="179">
        <f>+productos!I267</f>
        <v>819069.359</v>
      </c>
      <c r="J14" s="183">
        <f t="shared" si="0"/>
        <v>0.07899826927393461</v>
      </c>
      <c r="K14" s="183">
        <f t="shared" si="1"/>
        <v>0.05771615982569646</v>
      </c>
    </row>
    <row r="15" spans="1:11" s="168" customFormat="1" ht="11.25">
      <c r="A15" s="168" t="s">
        <v>340</v>
      </c>
      <c r="B15" s="201" t="s">
        <v>145</v>
      </c>
      <c r="C15" s="201" t="s">
        <v>145</v>
      </c>
      <c r="D15" s="201" t="s">
        <v>145</v>
      </c>
      <c r="E15" s="202" t="s">
        <v>145</v>
      </c>
      <c r="G15" s="179">
        <f>+productos!G306</f>
        <v>547444.5369999999</v>
      </c>
      <c r="H15" s="179">
        <f>+productos!H306</f>
        <v>678500.79</v>
      </c>
      <c r="I15" s="179">
        <f>+productos!I306</f>
        <v>703327.244</v>
      </c>
      <c r="J15" s="183">
        <f t="shared" si="0"/>
        <v>0.03659016226053313</v>
      </c>
      <c r="K15" s="183">
        <f t="shared" si="1"/>
        <v>0.04956032987735121</v>
      </c>
    </row>
    <row r="16" spans="1:11" s="168" customFormat="1" ht="11.25">
      <c r="A16" s="168" t="s">
        <v>317</v>
      </c>
      <c r="B16" s="179">
        <f>+productos!B109</f>
        <v>82803.772</v>
      </c>
      <c r="C16" s="179">
        <f>+productos!C109</f>
        <v>76519.68700000002</v>
      </c>
      <c r="D16" s="179">
        <f>+productos!D109</f>
        <v>107413.69799999999</v>
      </c>
      <c r="E16" s="182">
        <f aca="true" t="shared" si="2" ref="E16:E22">+D16/C16-1</f>
        <v>0.4037393801676157</v>
      </c>
      <c r="G16" s="179">
        <f>+productos!G109</f>
        <v>359044.76900000003</v>
      </c>
      <c r="H16" s="179">
        <f>+productos!H109</f>
        <v>425694.24700000003</v>
      </c>
      <c r="I16" s="179">
        <f>+productos!I109</f>
        <v>499578.477</v>
      </c>
      <c r="J16" s="183">
        <f t="shared" si="0"/>
        <v>0.17356173009310116</v>
      </c>
      <c r="K16" s="183">
        <f t="shared" si="1"/>
        <v>0.03520306419374922</v>
      </c>
    </row>
    <row r="17" spans="1:11" s="168" customFormat="1" ht="11.25">
      <c r="A17" s="168" t="s">
        <v>79</v>
      </c>
      <c r="B17" s="179">
        <f>+productos!B289</f>
        <v>4614908.461</v>
      </c>
      <c r="C17" s="179">
        <f>+productos!C289</f>
        <v>5121905.211</v>
      </c>
      <c r="D17" s="179">
        <f>+productos!D289</f>
        <v>4402575.445</v>
      </c>
      <c r="E17" s="182">
        <f t="shared" si="2"/>
        <v>-0.14044183489673723</v>
      </c>
      <c r="G17" s="179">
        <f>+productos!G289</f>
        <v>336511.395</v>
      </c>
      <c r="H17" s="179">
        <f>+productos!H289</f>
        <v>410658.753</v>
      </c>
      <c r="I17" s="179">
        <f>+productos!I289</f>
        <v>370053.344</v>
      </c>
      <c r="J17" s="183">
        <f t="shared" si="0"/>
        <v>-0.09887871305156382</v>
      </c>
      <c r="K17" s="183">
        <f t="shared" si="1"/>
        <v>0.02607600652088052</v>
      </c>
    </row>
    <row r="18" spans="1:11" s="168" customFormat="1" ht="11.25">
      <c r="A18" s="168" t="s">
        <v>64</v>
      </c>
      <c r="B18" s="179">
        <f>+productos!B257</f>
        <v>67174.948</v>
      </c>
      <c r="C18" s="179">
        <f>+productos!C257</f>
        <v>72949.154</v>
      </c>
      <c r="D18" s="179">
        <f>+productos!D257</f>
        <v>76722.556</v>
      </c>
      <c r="E18" s="182">
        <f t="shared" si="2"/>
        <v>0.051726466903235124</v>
      </c>
      <c r="G18" s="179">
        <f>+productos!G257</f>
        <v>159099.609</v>
      </c>
      <c r="H18" s="179">
        <f>+productos!H257</f>
        <v>199560.172</v>
      </c>
      <c r="I18" s="179">
        <f>+productos!I257</f>
        <v>197861.877</v>
      </c>
      <c r="J18" s="183">
        <f t="shared" si="0"/>
        <v>-0.008510190099455195</v>
      </c>
      <c r="K18" s="183">
        <f t="shared" si="1"/>
        <v>0.013942442835716303</v>
      </c>
    </row>
    <row r="19" spans="1:11" s="168" customFormat="1" ht="11.25">
      <c r="A19" s="168" t="s">
        <v>316</v>
      </c>
      <c r="B19" s="179">
        <f>+productos!B192</f>
        <v>132994.336</v>
      </c>
      <c r="C19" s="179">
        <f>+productos!C192</f>
        <v>134583.467</v>
      </c>
      <c r="D19" s="179">
        <f>+productos!D192</f>
        <v>132960.669</v>
      </c>
      <c r="E19" s="182">
        <f t="shared" si="2"/>
        <v>-0.0120579298198642</v>
      </c>
      <c r="G19" s="179">
        <f>+productos!G192</f>
        <v>187710.212</v>
      </c>
      <c r="H19" s="179">
        <f>+productos!H192</f>
        <v>191483.024</v>
      </c>
      <c r="I19" s="179">
        <f>+productos!I192</f>
        <v>188693.223</v>
      </c>
      <c r="J19" s="183">
        <f t="shared" si="0"/>
        <v>-0.01456944298101337</v>
      </c>
      <c r="K19" s="183">
        <f t="shared" si="1"/>
        <v>0.013296368734865324</v>
      </c>
    </row>
    <row r="20" spans="1:11" s="168" customFormat="1" ht="11.25">
      <c r="A20" s="168" t="s">
        <v>315</v>
      </c>
      <c r="B20" s="179">
        <f>+productos!B173</f>
        <v>95069.925</v>
      </c>
      <c r="C20" s="179">
        <f>+productos!C173</f>
        <v>100439.04199999999</v>
      </c>
      <c r="D20" s="179">
        <f>+productos!D173</f>
        <v>52720.28299999998</v>
      </c>
      <c r="E20" s="182">
        <f t="shared" si="2"/>
        <v>-0.4751016940205385</v>
      </c>
      <c r="G20" s="179">
        <f>+productos!G173</f>
        <v>64424.222000000016</v>
      </c>
      <c r="H20" s="179">
        <f>+productos!H173</f>
        <v>77372.666</v>
      </c>
      <c r="I20" s="179">
        <f>+productos!I173</f>
        <v>52242.943999999996</v>
      </c>
      <c r="J20" s="183">
        <f t="shared" si="0"/>
        <v>-0.3247881105712449</v>
      </c>
      <c r="K20" s="183">
        <f t="shared" si="1"/>
        <v>0.0036813269505652567</v>
      </c>
    </row>
    <row r="21" spans="1:11" s="168" customFormat="1" ht="11.25">
      <c r="A21" s="289" t="s">
        <v>318</v>
      </c>
      <c r="B21" s="290">
        <f>+productos!B140</f>
        <v>12206.795999999998</v>
      </c>
      <c r="C21" s="290">
        <f>+productos!C140</f>
        <v>12304.764999999998</v>
      </c>
      <c r="D21" s="290">
        <f>+productos!D140</f>
        <v>106581.69200000001</v>
      </c>
      <c r="E21" s="291">
        <f t="shared" si="2"/>
        <v>7.661822635377435</v>
      </c>
      <c r="F21" s="289"/>
      <c r="G21" s="290">
        <f>+productos!G140</f>
        <v>37269.833000000006</v>
      </c>
      <c r="H21" s="290">
        <f>+productos!H140</f>
        <v>41772.776</v>
      </c>
      <c r="I21" s="290">
        <f>+productos!I140</f>
        <v>36325.822</v>
      </c>
      <c r="J21" s="291">
        <f t="shared" si="0"/>
        <v>-0.1303948293979792</v>
      </c>
      <c r="K21" s="291">
        <f t="shared" si="1"/>
        <v>0.0025597184479120533</v>
      </c>
    </row>
    <row r="22" spans="1:17" s="19" customFormat="1" ht="11.25">
      <c r="A22" s="180" t="s">
        <v>320</v>
      </c>
      <c r="B22" s="181">
        <f>+productos!B252</f>
        <v>8601.466</v>
      </c>
      <c r="C22" s="181">
        <f>+productos!C252</f>
        <v>7427.554</v>
      </c>
      <c r="D22" s="181">
        <f>+productos!D252</f>
        <v>8295.198</v>
      </c>
      <c r="E22" s="292">
        <f t="shared" si="2"/>
        <v>0.11681422982586187</v>
      </c>
      <c r="F22" s="180"/>
      <c r="G22" s="181">
        <f>+productos!G252</f>
        <v>28985.636</v>
      </c>
      <c r="H22" s="181">
        <f>+productos!H252</f>
        <v>27640.32</v>
      </c>
      <c r="I22" s="181">
        <f>+productos!I252</f>
        <v>25128.52</v>
      </c>
      <c r="J22" s="184">
        <f t="shared" si="0"/>
        <v>-0.09087449059924047</v>
      </c>
      <c r="K22" s="184">
        <f t="shared" si="1"/>
        <v>0.0017706945822926455</v>
      </c>
      <c r="L22" s="168"/>
      <c r="M22" s="168"/>
      <c r="N22" s="168"/>
      <c r="O22" s="168"/>
      <c r="P22" s="168"/>
      <c r="Q22" s="168"/>
    </row>
    <row r="23" spans="1:17" s="19" customFormat="1" ht="11.25">
      <c r="A23" s="14" t="s">
        <v>376</v>
      </c>
      <c r="B23" s="14"/>
      <c r="C23" s="14"/>
      <c r="D23" s="14"/>
      <c r="E23" s="14"/>
      <c r="F23" s="14"/>
      <c r="G23" s="14"/>
      <c r="H23" s="14"/>
      <c r="I23" s="14"/>
      <c r="J23" s="14"/>
      <c r="K23" s="14"/>
      <c r="L23" s="20"/>
      <c r="M23" s="20"/>
      <c r="N23" s="20"/>
      <c r="Q23" s="20"/>
    </row>
    <row r="24" s="168" customFormat="1" ht="11.25">
      <c r="A24" s="168" t="s">
        <v>337</v>
      </c>
    </row>
    <row r="25" s="168" customFormat="1" ht="11.25"/>
    <row r="26" s="168" customFormat="1" ht="11.25"/>
    <row r="27" s="168" customFormat="1" ht="11.25"/>
    <row r="28" s="168" customFormat="1" ht="11.25"/>
    <row r="29" s="168" customFormat="1" ht="11.25"/>
    <row r="30" s="168" customFormat="1" ht="11.25"/>
    <row r="31" s="168" customFormat="1" ht="11.25"/>
    <row r="32" s="168" customFormat="1" ht="11.25"/>
    <row r="33" s="168" customFormat="1" ht="11.25"/>
    <row r="34" s="168" customFormat="1" ht="11.25"/>
    <row r="35" s="168" customFormat="1" ht="11.25"/>
    <row r="36" spans="9:10" s="168" customFormat="1" ht="11.25">
      <c r="I36" s="183"/>
      <c r="J36" s="183"/>
    </row>
    <row r="37" s="16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zoomScale="75" zoomScaleNormal="75" zoomScalePageLayoutView="0" workbookViewId="0" topLeftCell="A1">
      <selection activeCell="A1" sqref="A1:K1"/>
    </sheetView>
  </sheetViews>
  <sheetFormatPr defaultColWidth="11.421875" defaultRowHeight="12.75"/>
  <cols>
    <col min="1" max="1" width="32.57421875" style="19" customWidth="1"/>
    <col min="2" max="5" width="11.7109375" style="19" customWidth="1"/>
    <col min="6" max="6" width="2.7109375" style="19" customWidth="1"/>
    <col min="7" max="10" width="11.7109375" style="19" customWidth="1"/>
    <col min="11" max="11" width="15.28125" style="19" hidden="1" customWidth="1"/>
    <col min="12" max="14" width="7.8515625" style="20" hidden="1" customWidth="1"/>
    <col min="15" max="16" width="4.57421875" style="19" customWidth="1"/>
    <col min="17" max="17" width="15.57421875" style="252" customWidth="1"/>
    <col min="18" max="18" width="20.140625" style="252" customWidth="1"/>
    <col min="19" max="19" width="15.57421875" style="252" customWidth="1"/>
    <col min="20" max="20" width="15.421875" style="19" customWidth="1"/>
    <col min="21" max="21" width="12.00390625" style="19" customWidth="1"/>
    <col min="22" max="22" width="14.00390625" style="19" customWidth="1"/>
    <col min="23" max="23" width="12.00390625" style="19" customWidth="1"/>
    <col min="24" max="25" width="15.140625" style="19" bestFit="1" customWidth="1"/>
    <col min="26" max="16384" width="11.421875" style="19" customWidth="1"/>
  </cols>
  <sheetData>
    <row r="1" spans="1:20" ht="19.5" customHeight="1">
      <c r="A1" s="327" t="s">
        <v>323</v>
      </c>
      <c r="B1" s="327"/>
      <c r="C1" s="327"/>
      <c r="D1" s="327"/>
      <c r="E1" s="327"/>
      <c r="F1" s="327"/>
      <c r="G1" s="327"/>
      <c r="H1" s="327"/>
      <c r="I1" s="327"/>
      <c r="J1" s="327"/>
      <c r="K1" s="327"/>
      <c r="L1" s="25"/>
      <c r="O1" s="119"/>
      <c r="P1" s="119"/>
      <c r="Q1" s="249"/>
      <c r="R1" s="249"/>
      <c r="S1" s="249"/>
      <c r="T1" s="119"/>
    </row>
    <row r="2" spans="1:20" ht="19.5" customHeight="1">
      <c r="A2" s="328" t="s">
        <v>180</v>
      </c>
      <c r="B2" s="328"/>
      <c r="C2" s="328"/>
      <c r="D2" s="328"/>
      <c r="E2" s="328"/>
      <c r="F2" s="328"/>
      <c r="G2" s="328"/>
      <c r="H2" s="328"/>
      <c r="I2" s="328"/>
      <c r="J2" s="328"/>
      <c r="K2" s="328"/>
      <c r="O2" s="121"/>
      <c r="P2" s="121"/>
      <c r="Q2" s="121"/>
      <c r="R2" s="121"/>
      <c r="S2" s="121"/>
      <c r="T2" s="121"/>
    </row>
    <row r="3" spans="1:20" s="25" customFormat="1" ht="11.25">
      <c r="A3" s="22"/>
      <c r="B3" s="329" t="s">
        <v>118</v>
      </c>
      <c r="C3" s="329"/>
      <c r="D3" s="329"/>
      <c r="E3" s="329"/>
      <c r="F3" s="185"/>
      <c r="G3" s="329" t="s">
        <v>119</v>
      </c>
      <c r="H3" s="329"/>
      <c r="I3" s="329"/>
      <c r="J3" s="329"/>
      <c r="K3" s="185"/>
      <c r="L3" s="331" t="s">
        <v>201</v>
      </c>
      <c r="M3" s="331"/>
      <c r="N3" s="331"/>
      <c r="O3" s="135"/>
      <c r="P3" s="135"/>
      <c r="Q3" s="250"/>
      <c r="R3" s="250"/>
      <c r="S3" s="250"/>
      <c r="T3" s="135"/>
    </row>
    <row r="4" spans="1:20" s="25" customFormat="1" ht="11.25">
      <c r="A4" s="22" t="s">
        <v>330</v>
      </c>
      <c r="B4" s="186">
        <v>2010</v>
      </c>
      <c r="C4" s="330" t="str">
        <f>+balanza!C5</f>
        <v>enero - diciembre</v>
      </c>
      <c r="D4" s="330"/>
      <c r="E4" s="330"/>
      <c r="F4" s="185"/>
      <c r="G4" s="186">
        <f>+B4</f>
        <v>2010</v>
      </c>
      <c r="H4" s="330" t="str">
        <f>+C4</f>
        <v>enero - diciembre</v>
      </c>
      <c r="I4" s="330"/>
      <c r="J4" s="330"/>
      <c r="K4" s="187" t="s">
        <v>223</v>
      </c>
      <c r="L4" s="332" t="s">
        <v>200</v>
      </c>
      <c r="M4" s="332"/>
      <c r="N4" s="332"/>
      <c r="O4" s="135"/>
      <c r="P4" s="135"/>
      <c r="Q4" s="250"/>
      <c r="R4" s="250"/>
      <c r="S4" s="250"/>
      <c r="T4" s="135"/>
    </row>
    <row r="5" spans="1:19" s="25" customFormat="1" ht="11.25">
      <c r="A5" s="188"/>
      <c r="B5" s="188"/>
      <c r="C5" s="189">
        <v>2011</v>
      </c>
      <c r="D5" s="189">
        <v>2012</v>
      </c>
      <c r="E5" s="190" t="s">
        <v>402</v>
      </c>
      <c r="F5" s="191"/>
      <c r="G5" s="188"/>
      <c r="H5" s="189">
        <f>+C5</f>
        <v>2011</v>
      </c>
      <c r="I5" s="189">
        <f>+D5</f>
        <v>2012</v>
      </c>
      <c r="J5" s="190" t="str">
        <f>+E5</f>
        <v>Var % 12/11</v>
      </c>
      <c r="K5" s="191">
        <v>2011</v>
      </c>
      <c r="L5" s="192">
        <v>2010</v>
      </c>
      <c r="M5" s="192">
        <v>2011</v>
      </c>
      <c r="N5" s="191" t="s">
        <v>348</v>
      </c>
      <c r="Q5" s="251"/>
      <c r="R5" s="251"/>
      <c r="S5" s="251"/>
    </row>
    <row r="6" spans="1:11" ht="11.25">
      <c r="A6" s="14"/>
      <c r="B6" s="14"/>
      <c r="C6" s="14"/>
      <c r="D6" s="14"/>
      <c r="E6" s="14"/>
      <c r="F6" s="14"/>
      <c r="G6" s="14"/>
      <c r="H6" s="14"/>
      <c r="I6" s="14"/>
      <c r="J6" s="14"/>
      <c r="K6" s="14"/>
    </row>
    <row r="7" spans="1:19" s="25" customFormat="1" ht="11.25">
      <c r="A7" s="22" t="s">
        <v>391</v>
      </c>
      <c r="B7" s="22"/>
      <c r="C7" s="22"/>
      <c r="D7" s="22"/>
      <c r="E7" s="22"/>
      <c r="F7" s="22"/>
      <c r="G7" s="23">
        <f>+balanza!B9</f>
        <v>7074557</v>
      </c>
      <c r="H7" s="23">
        <f>+balanza!C9</f>
        <v>8164601</v>
      </c>
      <c r="I7" s="23">
        <f>+balanza!D9</f>
        <v>8175485</v>
      </c>
      <c r="J7" s="21">
        <f>+I7/H7*100-100</f>
        <v>0.13330718794463792</v>
      </c>
      <c r="K7" s="22"/>
      <c r="L7" s="24"/>
      <c r="M7" s="24"/>
      <c r="N7" s="24"/>
      <c r="Q7" s="251"/>
      <c r="R7" s="251"/>
      <c r="S7" s="251"/>
    </row>
    <row r="8" spans="1:19" s="25" customFormat="1" ht="11.25">
      <c r="A8" s="22"/>
      <c r="B8" s="22"/>
      <c r="C8" s="22"/>
      <c r="D8" s="22"/>
      <c r="E8" s="22"/>
      <c r="F8" s="22"/>
      <c r="G8" s="23"/>
      <c r="H8" s="23"/>
      <c r="I8" s="23"/>
      <c r="J8" s="21"/>
      <c r="K8" s="22"/>
      <c r="L8" s="24"/>
      <c r="M8" s="24"/>
      <c r="N8" s="24"/>
      <c r="Q8" s="251"/>
      <c r="R8" s="251"/>
      <c r="S8" s="251"/>
    </row>
    <row r="9" spans="1:19" s="124" customFormat="1" ht="11.25">
      <c r="A9" s="122" t="s">
        <v>392</v>
      </c>
      <c r="B9" s="122">
        <f>+B11+B54</f>
        <v>3013903.744</v>
      </c>
      <c r="C9" s="122">
        <f>+C11+C54</f>
        <v>3236214.501</v>
      </c>
      <c r="D9" s="122">
        <f>+D11+D54</f>
        <v>3210172.3690000004</v>
      </c>
      <c r="E9" s="123">
        <f>+D9/C9*100-100</f>
        <v>-0.8047096999272583</v>
      </c>
      <c r="F9" s="122"/>
      <c r="G9" s="122">
        <f>+G11+G54</f>
        <v>4535364.839999999</v>
      </c>
      <c r="H9" s="122">
        <f>+H11+H54</f>
        <v>5287589.201</v>
      </c>
      <c r="I9" s="122">
        <f>+I11+I54</f>
        <v>5193905.692</v>
      </c>
      <c r="J9" s="123">
        <f>+I9/H9*100-100</f>
        <v>-1.7717622424654849</v>
      </c>
      <c r="K9" s="123">
        <f>+I9/$I$7*100</f>
        <v>63.530245508370456</v>
      </c>
      <c r="L9" s="123"/>
      <c r="M9" s="123"/>
      <c r="N9" s="123"/>
      <c r="Q9" s="253"/>
      <c r="R9" s="254"/>
      <c r="S9" s="254"/>
    </row>
    <row r="10" spans="1:19" ht="11.25" customHeight="1">
      <c r="A10" s="14"/>
      <c r="B10" s="16"/>
      <c r="C10" s="16"/>
      <c r="D10" s="16"/>
      <c r="E10" s="17"/>
      <c r="F10" s="17"/>
      <c r="G10" s="16"/>
      <c r="H10" s="16"/>
      <c r="I10" s="16"/>
      <c r="J10" s="17"/>
      <c r="Q10" s="255"/>
      <c r="S10" s="256"/>
    </row>
    <row r="11" spans="1:17" ht="11.25" customHeight="1">
      <c r="A11" s="22" t="s">
        <v>325</v>
      </c>
      <c r="B11" s="23">
        <f>+B13+B29</f>
        <v>2468208.853</v>
      </c>
      <c r="C11" s="23">
        <f>+C13+C29</f>
        <v>2620925.0360000003</v>
      </c>
      <c r="D11" s="23">
        <f>+D13+D29</f>
        <v>2567666.5250000004</v>
      </c>
      <c r="E11" s="21">
        <f>+D11/C11*100-100</f>
        <v>-2.0320501452144413</v>
      </c>
      <c r="F11" s="21"/>
      <c r="G11" s="23">
        <f>+G13+G29</f>
        <v>3600654.170999999</v>
      </c>
      <c r="H11" s="23">
        <f>+H13+H29</f>
        <v>4076609.1720000003</v>
      </c>
      <c r="I11" s="23">
        <f>+I13+I29</f>
        <v>3891074.3579999995</v>
      </c>
      <c r="J11" s="21">
        <f>+I11/H11*100-100</f>
        <v>-4.551204350771172</v>
      </c>
      <c r="K11" s="21">
        <f>+I11/I9*100</f>
        <v>74.91615344485926</v>
      </c>
      <c r="L11" s="20">
        <f>+H11/C11</f>
        <v>1.5554085355381373</v>
      </c>
      <c r="M11" s="20">
        <f>+I11/D11</f>
        <v>1.5154126597494972</v>
      </c>
      <c r="N11" s="20">
        <f>+M11/L11*100-100</f>
        <v>-2.5714064745570084</v>
      </c>
      <c r="Q11" s="253"/>
    </row>
    <row r="12" spans="1:17" ht="11.25" customHeight="1">
      <c r="A12" s="14"/>
      <c r="B12" s="16"/>
      <c r="C12" s="16"/>
      <c r="D12" s="16"/>
      <c r="E12" s="17"/>
      <c r="F12" s="17"/>
      <c r="G12" s="16"/>
      <c r="H12" s="16"/>
      <c r="I12" s="16"/>
      <c r="J12" s="17"/>
      <c r="K12" s="17"/>
      <c r="Q12" s="255"/>
    </row>
    <row r="13" spans="1:19" s="25" customFormat="1" ht="11.25" customHeight="1">
      <c r="A13" s="22" t="s">
        <v>217</v>
      </c>
      <c r="B13" s="23">
        <f>SUM(B14:B27)</f>
        <v>2437747.669</v>
      </c>
      <c r="C13" s="23">
        <f>SUM(C14:C27)</f>
        <v>2579389.0680000004</v>
      </c>
      <c r="D13" s="23">
        <f>SUM(D14:D27)</f>
        <v>2528029.8120000004</v>
      </c>
      <c r="E13" s="21">
        <f>+D13/C13*100-100</f>
        <v>-1.9911403299783217</v>
      </c>
      <c r="F13" s="21"/>
      <c r="G13" s="23">
        <f>SUM(G14:G27)</f>
        <v>3392002.3539999994</v>
      </c>
      <c r="H13" s="23">
        <f>SUM(H14:H27)</f>
        <v>3801635.6040000003</v>
      </c>
      <c r="I13" s="23">
        <f>SUM(I14:I27)</f>
        <v>3615970.8789999997</v>
      </c>
      <c r="J13" s="21">
        <f>+I13/H13*100-100</f>
        <v>-4.883811715269289</v>
      </c>
      <c r="K13" s="21">
        <f>+I13/I11*100</f>
        <v>92.92988378815248</v>
      </c>
      <c r="L13" s="24"/>
      <c r="M13" s="24"/>
      <c r="N13" s="24"/>
      <c r="Q13" s="253"/>
      <c r="R13" s="251"/>
      <c r="S13" s="251"/>
    </row>
    <row r="14" spans="1:17" ht="11.25" customHeight="1">
      <c r="A14" s="15" t="s">
        <v>206</v>
      </c>
      <c r="B14" s="16">
        <v>781085.135</v>
      </c>
      <c r="C14" s="16">
        <v>853520.187</v>
      </c>
      <c r="D14" s="16">
        <v>812152.496</v>
      </c>
      <c r="E14" s="17">
        <f aca="true" t="shared" si="0" ref="E14:E44">+D14/C14*100-100</f>
        <v>-4.846715008042338</v>
      </c>
      <c r="F14" s="17"/>
      <c r="G14" s="16">
        <v>1323063.877</v>
      </c>
      <c r="H14" s="16">
        <v>1431795.122</v>
      </c>
      <c r="I14" s="16">
        <v>1356636.28</v>
      </c>
      <c r="J14" s="17">
        <f aca="true" t="shared" si="1" ref="J14:J27">+I14/H14*100-100</f>
        <v>-5.249273506045654</v>
      </c>
      <c r="K14" s="17">
        <f>+I14/$I$13*100</f>
        <v>37.51789838460146</v>
      </c>
      <c r="L14" s="20">
        <f>+H14/C14</f>
        <v>1.6775175840099958</v>
      </c>
      <c r="M14" s="20">
        <f>+I14/D14</f>
        <v>1.6704206250447822</v>
      </c>
      <c r="N14" s="20">
        <f>+M14/L14*100-100</f>
        <v>-0.4230631638595952</v>
      </c>
      <c r="Q14" s="255"/>
    </row>
    <row r="15" spans="1:17" ht="11.25" customHeight="1">
      <c r="A15" s="15" t="s">
        <v>107</v>
      </c>
      <c r="B15" s="16">
        <v>837149.04</v>
      </c>
      <c r="C15" s="16">
        <v>800833.582</v>
      </c>
      <c r="D15" s="16">
        <v>762005.394</v>
      </c>
      <c r="E15" s="17">
        <f t="shared" si="0"/>
        <v>-4.8484715017857525</v>
      </c>
      <c r="F15" s="17"/>
      <c r="G15" s="16">
        <v>632547.574</v>
      </c>
      <c r="H15" s="16">
        <v>667192.673</v>
      </c>
      <c r="I15" s="16">
        <v>679018.311</v>
      </c>
      <c r="J15" s="17">
        <f t="shared" si="1"/>
        <v>1.77244722230337</v>
      </c>
      <c r="K15" s="17">
        <f aca="true" t="shared" si="2" ref="K15:K27">+I15/$I$13*100</f>
        <v>18.778312484302507</v>
      </c>
      <c r="L15" s="20">
        <f aca="true" t="shared" si="3" ref="L15:L27">+H15/C15</f>
        <v>0.8331227460938319</v>
      </c>
      <c r="M15" s="20">
        <f aca="true" t="shared" si="4" ref="M15:M27">+I15/D15</f>
        <v>0.8910938378475572</v>
      </c>
      <c r="N15" s="20">
        <f aca="true" t="shared" si="5" ref="N15:N27">+M15/L15*100-100</f>
        <v>6.95828940279543</v>
      </c>
      <c r="Q15" s="255"/>
    </row>
    <row r="16" spans="1:17" ht="11.25" customHeight="1">
      <c r="A16" s="15" t="s">
        <v>108</v>
      </c>
      <c r="B16" s="16">
        <v>181869.98</v>
      </c>
      <c r="C16" s="16">
        <v>178518.197</v>
      </c>
      <c r="D16" s="16">
        <v>218223.881</v>
      </c>
      <c r="E16" s="17">
        <f t="shared" si="0"/>
        <v>22.241813253357037</v>
      </c>
      <c r="F16" s="17"/>
      <c r="G16" s="16">
        <v>150502.333</v>
      </c>
      <c r="H16" s="16">
        <v>172396.857</v>
      </c>
      <c r="I16" s="16">
        <v>192383.799</v>
      </c>
      <c r="J16" s="17">
        <f t="shared" si="1"/>
        <v>11.593565188952383</v>
      </c>
      <c r="K16" s="17">
        <f t="shared" si="2"/>
        <v>5.320391270772731</v>
      </c>
      <c r="L16" s="20">
        <f t="shared" si="3"/>
        <v>0.9657102743425087</v>
      </c>
      <c r="M16" s="20">
        <f t="shared" si="4"/>
        <v>0.8815891190203881</v>
      </c>
      <c r="N16" s="20">
        <f t="shared" si="5"/>
        <v>-8.710806704359996</v>
      </c>
      <c r="Q16" s="255"/>
    </row>
    <row r="17" spans="1:17" ht="11.25" customHeight="1">
      <c r="A17" s="15" t="s">
        <v>113</v>
      </c>
      <c r="B17" s="16">
        <v>107921.734</v>
      </c>
      <c r="C17" s="16">
        <v>102372.863</v>
      </c>
      <c r="D17" s="16">
        <v>91496.597</v>
      </c>
      <c r="E17" s="17">
        <f t="shared" si="0"/>
        <v>-10.624169024168069</v>
      </c>
      <c r="F17" s="17"/>
      <c r="G17" s="16">
        <v>177234.369</v>
      </c>
      <c r="H17" s="16">
        <v>203970.075</v>
      </c>
      <c r="I17" s="16">
        <v>135813.051</v>
      </c>
      <c r="J17" s="17">
        <f t="shared" si="1"/>
        <v>-33.41520759846756</v>
      </c>
      <c r="K17" s="17">
        <f t="shared" si="2"/>
        <v>3.755922144969244</v>
      </c>
      <c r="L17" s="20">
        <f t="shared" si="3"/>
        <v>1.9924232752970874</v>
      </c>
      <c r="M17" s="20">
        <f t="shared" si="4"/>
        <v>1.4843508442177364</v>
      </c>
      <c r="N17" s="20">
        <f t="shared" si="5"/>
        <v>-25.500225648768975</v>
      </c>
      <c r="Q17" s="255"/>
    </row>
    <row r="18" spans="1:17" ht="11.25" customHeight="1">
      <c r="A18" s="15" t="s">
        <v>109</v>
      </c>
      <c r="B18" s="16">
        <v>74398.585</v>
      </c>
      <c r="C18" s="16">
        <v>100926.707</v>
      </c>
      <c r="D18" s="16">
        <v>104481.855</v>
      </c>
      <c r="E18" s="17">
        <f t="shared" si="0"/>
        <v>3.5225047023480016</v>
      </c>
      <c r="F18" s="17"/>
      <c r="G18" s="16">
        <v>111676.738</v>
      </c>
      <c r="H18" s="16">
        <v>133990.489</v>
      </c>
      <c r="I18" s="16">
        <v>138998.772</v>
      </c>
      <c r="J18" s="17">
        <f t="shared" si="1"/>
        <v>3.7377899262685617</v>
      </c>
      <c r="K18" s="17">
        <f t="shared" si="2"/>
        <v>3.844023545854447</v>
      </c>
      <c r="L18" s="20">
        <f t="shared" si="3"/>
        <v>1.3276019101663548</v>
      </c>
      <c r="M18" s="20">
        <f t="shared" si="4"/>
        <v>1.330362788830654</v>
      </c>
      <c r="N18" s="20">
        <f t="shared" si="5"/>
        <v>0.2079598291594209</v>
      </c>
      <c r="Q18" s="255"/>
    </row>
    <row r="19" spans="1:17" ht="11.25" customHeight="1">
      <c r="A19" s="15" t="s">
        <v>207</v>
      </c>
      <c r="B19" s="16">
        <v>116281.41</v>
      </c>
      <c r="C19" s="16">
        <v>133551.196</v>
      </c>
      <c r="D19" s="16">
        <v>134022.879</v>
      </c>
      <c r="E19" s="17">
        <f t="shared" si="0"/>
        <v>0.3531851560505572</v>
      </c>
      <c r="F19" s="17"/>
      <c r="G19" s="16">
        <v>108162.514</v>
      </c>
      <c r="H19" s="16">
        <v>134256.753</v>
      </c>
      <c r="I19" s="16">
        <v>134799.479</v>
      </c>
      <c r="J19" s="17">
        <f t="shared" si="1"/>
        <v>0.40424484271565575</v>
      </c>
      <c r="K19" s="17">
        <f t="shared" si="2"/>
        <v>3.7278917201147075</v>
      </c>
      <c r="L19" s="20">
        <f t="shared" si="3"/>
        <v>1.0052830451626955</v>
      </c>
      <c r="M19" s="20">
        <f t="shared" si="4"/>
        <v>1.005794533036408</v>
      </c>
      <c r="N19" s="20">
        <f t="shared" si="5"/>
        <v>0.050879986106778574</v>
      </c>
      <c r="Q19" s="255"/>
    </row>
    <row r="20" spans="1:17" ht="11.25" customHeight="1">
      <c r="A20" s="15" t="s">
        <v>249</v>
      </c>
      <c r="B20" s="16">
        <v>55011.49</v>
      </c>
      <c r="C20" s="16">
        <v>73740.634</v>
      </c>
      <c r="D20" s="16">
        <v>69160.01</v>
      </c>
      <c r="E20" s="17">
        <f t="shared" si="0"/>
        <v>-6.211804471331249</v>
      </c>
      <c r="F20" s="17"/>
      <c r="G20" s="16">
        <v>345911.363</v>
      </c>
      <c r="H20" s="16">
        <v>389428.477</v>
      </c>
      <c r="I20" s="16">
        <v>352673.792</v>
      </c>
      <c r="J20" s="17">
        <f t="shared" si="1"/>
        <v>-9.438109221786576</v>
      </c>
      <c r="K20" s="17">
        <f t="shared" si="2"/>
        <v>9.75322544902608</v>
      </c>
      <c r="L20" s="20">
        <f t="shared" si="3"/>
        <v>5.281056805125923</v>
      </c>
      <c r="M20" s="20">
        <f t="shared" si="4"/>
        <v>5.099388967699687</v>
      </c>
      <c r="N20" s="20">
        <f t="shared" si="5"/>
        <v>-3.439990216539698</v>
      </c>
      <c r="Q20" s="255"/>
    </row>
    <row r="21" spans="1:17" ht="11.25" customHeight="1">
      <c r="A21" s="15" t="s">
        <v>208</v>
      </c>
      <c r="B21" s="16">
        <v>55203.45</v>
      </c>
      <c r="C21" s="16">
        <v>62639.487</v>
      </c>
      <c r="D21" s="16">
        <v>60429.279</v>
      </c>
      <c r="E21" s="17">
        <f t="shared" si="0"/>
        <v>-3.528458015628374</v>
      </c>
      <c r="F21" s="17"/>
      <c r="G21" s="16">
        <v>77894.387</v>
      </c>
      <c r="H21" s="16">
        <v>83610.041</v>
      </c>
      <c r="I21" s="16">
        <v>80403.852</v>
      </c>
      <c r="J21" s="17">
        <f t="shared" si="1"/>
        <v>-3.834693730146597</v>
      </c>
      <c r="K21" s="17">
        <f t="shared" si="2"/>
        <v>2.223575761269288</v>
      </c>
      <c r="L21" s="20">
        <f t="shared" si="3"/>
        <v>1.3347817008782334</v>
      </c>
      <c r="M21" s="20">
        <f t="shared" si="4"/>
        <v>1.330544618942086</v>
      </c>
      <c r="N21" s="20">
        <f t="shared" si="5"/>
        <v>-0.317436321861436</v>
      </c>
      <c r="Q21" s="255"/>
    </row>
    <row r="22" spans="1:17" ht="11.25" customHeight="1">
      <c r="A22" s="15" t="s">
        <v>110</v>
      </c>
      <c r="B22" s="16">
        <v>36636.158</v>
      </c>
      <c r="C22" s="16">
        <v>37678.543</v>
      </c>
      <c r="D22" s="16">
        <v>33735.945</v>
      </c>
      <c r="E22" s="17">
        <f t="shared" si="0"/>
        <v>-10.463775098734573</v>
      </c>
      <c r="F22" s="17"/>
      <c r="G22" s="16">
        <v>49337.638</v>
      </c>
      <c r="H22" s="16">
        <v>44646.431</v>
      </c>
      <c r="I22" s="16">
        <v>41806.136</v>
      </c>
      <c r="J22" s="17">
        <f t="shared" si="1"/>
        <v>-6.361751513799604</v>
      </c>
      <c r="K22" s="17">
        <f t="shared" si="2"/>
        <v>1.1561524525208988</v>
      </c>
      <c r="L22" s="20">
        <f t="shared" si="3"/>
        <v>1.1849298684399765</v>
      </c>
      <c r="M22" s="20">
        <f t="shared" si="4"/>
        <v>1.2392163907073004</v>
      </c>
      <c r="N22" s="20">
        <f t="shared" si="5"/>
        <v>4.581412260186752</v>
      </c>
      <c r="Q22" s="255"/>
    </row>
    <row r="23" spans="1:17" ht="11.25" customHeight="1">
      <c r="A23" s="15" t="s">
        <v>209</v>
      </c>
      <c r="B23" s="16">
        <v>44967.804</v>
      </c>
      <c r="C23" s="16">
        <v>46628.892</v>
      </c>
      <c r="D23" s="16">
        <v>39461.018</v>
      </c>
      <c r="E23" s="17">
        <f t="shared" si="0"/>
        <v>-15.372173115329446</v>
      </c>
      <c r="F23" s="17"/>
      <c r="G23" s="16">
        <v>44672.687</v>
      </c>
      <c r="H23" s="16">
        <v>39617.741</v>
      </c>
      <c r="I23" s="16">
        <v>31882.915</v>
      </c>
      <c r="J23" s="17">
        <f t="shared" si="1"/>
        <v>-19.523642198579665</v>
      </c>
      <c r="K23" s="17">
        <f t="shared" si="2"/>
        <v>0.8817248829398</v>
      </c>
      <c r="L23" s="20">
        <f t="shared" si="3"/>
        <v>0.849639339489345</v>
      </c>
      <c r="M23" s="20">
        <f t="shared" si="4"/>
        <v>0.80795976930955</v>
      </c>
      <c r="N23" s="20">
        <f t="shared" si="5"/>
        <v>-4.90556030572283</v>
      </c>
      <c r="Q23" s="255"/>
    </row>
    <row r="24" spans="1:17" ht="11.25" customHeight="1">
      <c r="A24" s="15" t="s">
        <v>219</v>
      </c>
      <c r="B24" s="16">
        <v>39721.663</v>
      </c>
      <c r="C24" s="16">
        <v>47673.85</v>
      </c>
      <c r="D24" s="16">
        <v>57168.812</v>
      </c>
      <c r="E24" s="17">
        <f t="shared" si="0"/>
        <v>19.916499296784295</v>
      </c>
      <c r="F24" s="17"/>
      <c r="G24" s="16">
        <v>48898.29</v>
      </c>
      <c r="H24" s="16">
        <v>64271.478</v>
      </c>
      <c r="I24" s="16">
        <v>64357.367</v>
      </c>
      <c r="J24" s="17">
        <f t="shared" si="1"/>
        <v>0.1336347049619775</v>
      </c>
      <c r="K24" s="17">
        <f t="shared" si="2"/>
        <v>1.779808774837205</v>
      </c>
      <c r="Q24" s="255"/>
    </row>
    <row r="25" spans="1:17" ht="11.25" customHeight="1">
      <c r="A25" s="15" t="s">
        <v>111</v>
      </c>
      <c r="B25" s="16">
        <v>44112.113</v>
      </c>
      <c r="C25" s="16">
        <v>64668.412</v>
      </c>
      <c r="D25" s="16">
        <v>63508.232</v>
      </c>
      <c r="E25" s="17">
        <f t="shared" si="0"/>
        <v>-1.7940443628026514</v>
      </c>
      <c r="F25" s="17"/>
      <c r="G25" s="16">
        <v>245120.241</v>
      </c>
      <c r="H25" s="16">
        <v>348290.172</v>
      </c>
      <c r="I25" s="16">
        <v>324399.239</v>
      </c>
      <c r="J25" s="17">
        <f t="shared" si="1"/>
        <v>-6.859490999361313</v>
      </c>
      <c r="K25" s="17">
        <f t="shared" si="2"/>
        <v>8.971290141852938</v>
      </c>
      <c r="L25" s="20">
        <f t="shared" si="3"/>
        <v>5.3857851341702965</v>
      </c>
      <c r="M25" s="20">
        <f t="shared" si="4"/>
        <v>5.107987244866146</v>
      </c>
      <c r="N25" s="20">
        <f t="shared" si="5"/>
        <v>-5.157983142358432</v>
      </c>
      <c r="Q25" s="255"/>
    </row>
    <row r="26" spans="1:17" ht="11.25" customHeight="1">
      <c r="A26" s="15" t="s">
        <v>114</v>
      </c>
      <c r="B26" s="16">
        <v>52732.827</v>
      </c>
      <c r="C26" s="16">
        <v>62608.666</v>
      </c>
      <c r="D26" s="16">
        <v>68875.629</v>
      </c>
      <c r="E26" s="17">
        <f t="shared" si="0"/>
        <v>10.009737310167253</v>
      </c>
      <c r="F26" s="17"/>
      <c r="G26" s="16">
        <v>50354.56</v>
      </c>
      <c r="H26" s="16">
        <v>55919.202</v>
      </c>
      <c r="I26" s="16">
        <v>55647.91</v>
      </c>
      <c r="J26" s="17">
        <f t="shared" si="1"/>
        <v>-0.48514998479411986</v>
      </c>
      <c r="K26" s="17">
        <f t="shared" si="2"/>
        <v>1.5389479578826002</v>
      </c>
      <c r="L26" s="20">
        <f t="shared" si="3"/>
        <v>0.8931543438411546</v>
      </c>
      <c r="M26" s="20">
        <f t="shared" si="4"/>
        <v>0.8079477575442542</v>
      </c>
      <c r="N26" s="20">
        <f t="shared" si="5"/>
        <v>-9.539962144779551</v>
      </c>
      <c r="Q26" s="255"/>
    </row>
    <row r="27" spans="1:17" ht="11.25" customHeight="1">
      <c r="A27" s="15" t="s">
        <v>0</v>
      </c>
      <c r="B27" s="16">
        <v>10656.28</v>
      </c>
      <c r="C27" s="16">
        <v>14027.852</v>
      </c>
      <c r="D27" s="16">
        <v>13307.785</v>
      </c>
      <c r="E27" s="17">
        <f t="shared" si="0"/>
        <v>-5.133123731274054</v>
      </c>
      <c r="F27" s="17"/>
      <c r="G27" s="16">
        <v>26625.783</v>
      </c>
      <c r="H27" s="16">
        <v>32250.093</v>
      </c>
      <c r="I27" s="16">
        <v>27149.976</v>
      </c>
      <c r="J27" s="17">
        <f t="shared" si="1"/>
        <v>-15.814270675126423</v>
      </c>
      <c r="K27" s="17">
        <f t="shared" si="2"/>
        <v>0.7508350290561066</v>
      </c>
      <c r="L27" s="20">
        <f t="shared" si="3"/>
        <v>2.2990043664561046</v>
      </c>
      <c r="M27" s="20">
        <f t="shared" si="4"/>
        <v>2.040157396591544</v>
      </c>
      <c r="N27" s="20">
        <f t="shared" si="5"/>
        <v>-11.259089962650705</v>
      </c>
      <c r="Q27" s="255"/>
    </row>
    <row r="28" spans="1:17" ht="11.25" customHeight="1">
      <c r="A28" s="14"/>
      <c r="B28" s="16"/>
      <c r="C28" s="16"/>
      <c r="D28" s="16"/>
      <c r="E28" s="17"/>
      <c r="F28" s="17"/>
      <c r="G28" s="16"/>
      <c r="H28" s="16"/>
      <c r="I28" s="16"/>
      <c r="J28" s="17"/>
      <c r="K28" s="17"/>
      <c r="Q28" s="255"/>
    </row>
    <row r="29" spans="1:19" s="25" customFormat="1" ht="11.25" customHeight="1">
      <c r="A29" s="125" t="s">
        <v>216</v>
      </c>
      <c r="B29" s="23">
        <f>SUM(B30:B45)</f>
        <v>30461.184000000005</v>
      </c>
      <c r="C29" s="23">
        <f>SUM(C30:C45)</f>
        <v>41535.968</v>
      </c>
      <c r="D29" s="23">
        <f>SUM(D30:D45)</f>
        <v>39636.713</v>
      </c>
      <c r="E29" s="21">
        <f t="shared" si="0"/>
        <v>-4.572555044341314</v>
      </c>
      <c r="F29" s="21"/>
      <c r="G29" s="23">
        <f>SUM(G30:G45)</f>
        <v>208651.81699999998</v>
      </c>
      <c r="H29" s="23">
        <f>SUM(H30:H45)</f>
        <v>274973.56799999997</v>
      </c>
      <c r="I29" s="23">
        <f>SUM(I30:I45)</f>
        <v>275103.479</v>
      </c>
      <c r="J29" s="21">
        <f>+I29/H29*100-100</f>
        <v>0.047244904644799135</v>
      </c>
      <c r="K29" s="21">
        <f>+I29/$I$11*100</f>
        <v>7.070116211847526</v>
      </c>
      <c r="L29" s="24"/>
      <c r="M29" s="24"/>
      <c r="N29" s="24"/>
      <c r="Q29" s="253"/>
      <c r="R29" s="251"/>
      <c r="S29" s="251"/>
    </row>
    <row r="30" spans="1:17" ht="11.25" customHeight="1">
      <c r="A30" s="15" t="s">
        <v>466</v>
      </c>
      <c r="B30" s="16">
        <v>443.98</v>
      </c>
      <c r="C30" s="16">
        <v>503.124</v>
      </c>
      <c r="D30" s="16">
        <v>285.3</v>
      </c>
      <c r="E30" s="17">
        <f t="shared" si="0"/>
        <v>-43.29429723090132</v>
      </c>
      <c r="F30" s="17"/>
      <c r="G30" s="16">
        <v>1867.593</v>
      </c>
      <c r="H30" s="16">
        <v>2054.736</v>
      </c>
      <c r="I30" s="16">
        <v>1222.775</v>
      </c>
      <c r="J30" s="17">
        <f aca="true" t="shared" si="6" ref="J30:J44">+I30/H30*100-100</f>
        <v>-40.48992181964009</v>
      </c>
      <c r="K30" s="17">
        <f aca="true" t="shared" si="7" ref="K30:K43">+I30/$I$29*100</f>
        <v>0.4444782030546404</v>
      </c>
      <c r="Q30" s="255"/>
    </row>
    <row r="31" spans="1:17" ht="11.25" customHeight="1">
      <c r="A31" s="15" t="s">
        <v>210</v>
      </c>
      <c r="B31" s="16">
        <v>6245.301</v>
      </c>
      <c r="C31" s="16">
        <v>8799.889</v>
      </c>
      <c r="D31" s="16">
        <v>8127.014</v>
      </c>
      <c r="E31" s="17">
        <f t="shared" si="0"/>
        <v>-7.646403267132101</v>
      </c>
      <c r="F31" s="17"/>
      <c r="G31" s="16">
        <v>39344.084</v>
      </c>
      <c r="H31" s="16">
        <v>54351.031</v>
      </c>
      <c r="I31" s="16">
        <v>52182.381</v>
      </c>
      <c r="J31" s="17">
        <f t="shared" si="6"/>
        <v>-3.990080703344887</v>
      </c>
      <c r="K31" s="17">
        <f t="shared" si="7"/>
        <v>18.968273752728514</v>
      </c>
      <c r="L31" s="20">
        <f>+H31/C31</f>
        <v>6.176331428725977</v>
      </c>
      <c r="M31" s="20">
        <f>+I31/D31</f>
        <v>6.420855310449816</v>
      </c>
      <c r="N31" s="20">
        <f>+M31/L31*100-100</f>
        <v>3.9590472847127955</v>
      </c>
      <c r="Q31" s="255"/>
    </row>
    <row r="32" spans="1:17" ht="11.25" customHeight="1">
      <c r="A32" s="15" t="s">
        <v>211</v>
      </c>
      <c r="B32" s="16">
        <v>2203.131</v>
      </c>
      <c r="C32" s="16">
        <v>4999.89</v>
      </c>
      <c r="D32" s="16">
        <v>5988.128</v>
      </c>
      <c r="E32" s="17">
        <f t="shared" si="0"/>
        <v>19.765194834286334</v>
      </c>
      <c r="F32" s="17"/>
      <c r="G32" s="16">
        <v>6422.474</v>
      </c>
      <c r="H32" s="16">
        <v>15775.56</v>
      </c>
      <c r="I32" s="16">
        <v>21787.494</v>
      </c>
      <c r="J32" s="17">
        <f t="shared" si="6"/>
        <v>38.10916379513628</v>
      </c>
      <c r="K32" s="17">
        <f t="shared" si="7"/>
        <v>7.919744991665481</v>
      </c>
      <c r="L32" s="20">
        <f>+H32/C32</f>
        <v>3.1551814139911074</v>
      </c>
      <c r="M32" s="20">
        <f aca="true" t="shared" si="8" ref="M32:M43">+I32/D32</f>
        <v>3.638448276322751</v>
      </c>
      <c r="N32" s="20">
        <f>+M32/L32*100-100</f>
        <v>15.316610962167815</v>
      </c>
      <c r="Q32" s="255"/>
    </row>
    <row r="33" spans="1:24" ht="11.25" customHeight="1">
      <c r="A33" s="15" t="s">
        <v>212</v>
      </c>
      <c r="B33" s="16">
        <v>47.651</v>
      </c>
      <c r="C33" s="16">
        <v>109.31</v>
      </c>
      <c r="D33" s="16">
        <v>106.673</v>
      </c>
      <c r="E33" s="17">
        <f t="shared" si="0"/>
        <v>-2.412405086451372</v>
      </c>
      <c r="F33" s="17"/>
      <c r="G33" s="16">
        <v>315.721</v>
      </c>
      <c r="H33" s="16">
        <v>834.739</v>
      </c>
      <c r="I33" s="16">
        <v>913.724</v>
      </c>
      <c r="J33" s="17">
        <f t="shared" si="6"/>
        <v>9.462239095094404</v>
      </c>
      <c r="K33" s="17">
        <f t="shared" si="7"/>
        <v>0.33213829331471306</v>
      </c>
      <c r="L33" s="20">
        <f>+H33/C33</f>
        <v>7.636437654377459</v>
      </c>
      <c r="M33" s="20">
        <f t="shared" si="8"/>
        <v>8.565653914298839</v>
      </c>
      <c r="N33" s="20">
        <f>+M33/L33*100-100</f>
        <v>12.168190221375298</v>
      </c>
      <c r="Q33" s="255"/>
      <c r="S33" s="256"/>
      <c r="T33" s="18"/>
      <c r="U33" s="18"/>
      <c r="V33" s="18"/>
      <c r="W33" s="18"/>
      <c r="X33" s="18"/>
    </row>
    <row r="34" spans="1:24" ht="11.25" customHeight="1">
      <c r="A34" s="15" t="s">
        <v>464</v>
      </c>
      <c r="B34" s="16">
        <v>0</v>
      </c>
      <c r="C34" s="16">
        <v>0</v>
      </c>
      <c r="D34" s="16">
        <v>865.54</v>
      </c>
      <c r="E34" s="17"/>
      <c r="F34" s="17"/>
      <c r="G34" s="16">
        <v>0</v>
      </c>
      <c r="H34" s="16">
        <v>0</v>
      </c>
      <c r="I34" s="16">
        <v>1157.745</v>
      </c>
      <c r="J34" s="17"/>
      <c r="K34" s="17"/>
      <c r="Q34" s="255"/>
      <c r="S34" s="256"/>
      <c r="T34" s="18"/>
      <c r="U34" s="18"/>
      <c r="V34" s="18"/>
      <c r="W34" s="18"/>
      <c r="X34" s="18"/>
    </row>
    <row r="35" spans="1:17" ht="11.25" customHeight="1">
      <c r="A35" s="15" t="s">
        <v>213</v>
      </c>
      <c r="B35" s="16">
        <v>124.279</v>
      </c>
      <c r="C35" s="16">
        <v>422.1</v>
      </c>
      <c r="D35" s="16">
        <v>0</v>
      </c>
      <c r="E35" s="17">
        <f t="shared" si="0"/>
        <v>-100</v>
      </c>
      <c r="F35" s="17"/>
      <c r="G35" s="16">
        <v>107.777</v>
      </c>
      <c r="H35" s="16">
        <v>543.72</v>
      </c>
      <c r="I35" s="16">
        <v>0</v>
      </c>
      <c r="J35" s="17">
        <f t="shared" si="6"/>
        <v>-100</v>
      </c>
      <c r="K35" s="17">
        <f t="shared" si="7"/>
        <v>0</v>
      </c>
      <c r="M35" s="20" t="e">
        <f t="shared" si="8"/>
        <v>#DIV/0!</v>
      </c>
      <c r="Q35" s="255"/>
    </row>
    <row r="36" spans="1:17" ht="11.25" customHeight="1">
      <c r="A36" s="15" t="s">
        <v>214</v>
      </c>
      <c r="B36" s="16">
        <v>1.104</v>
      </c>
      <c r="C36" s="16">
        <v>4.709</v>
      </c>
      <c r="D36" s="16">
        <v>6.807</v>
      </c>
      <c r="E36" s="17">
        <f t="shared" si="0"/>
        <v>44.552983648333</v>
      </c>
      <c r="F36" s="17"/>
      <c r="G36" s="16">
        <v>13.984</v>
      </c>
      <c r="H36" s="16">
        <v>13.647</v>
      </c>
      <c r="I36" s="16">
        <v>28.165</v>
      </c>
      <c r="J36" s="17">
        <f t="shared" si="6"/>
        <v>106.38235509635817</v>
      </c>
      <c r="K36" s="17">
        <f t="shared" si="7"/>
        <v>0.010237965765601967</v>
      </c>
      <c r="L36" s="20">
        <f>+H36/C36</f>
        <v>2.8980675302612022</v>
      </c>
      <c r="M36" s="20">
        <f t="shared" si="8"/>
        <v>4.1376524166299395</v>
      </c>
      <c r="N36" s="20">
        <f>+M36/L36*100-100</f>
        <v>42.77280889507131</v>
      </c>
      <c r="Q36" s="255"/>
    </row>
    <row r="37" spans="1:17" ht="11.25" customHeight="1">
      <c r="A37" s="15" t="s">
        <v>361</v>
      </c>
      <c r="B37" s="16">
        <v>0</v>
      </c>
      <c r="C37" s="16">
        <v>2.03</v>
      </c>
      <c r="D37" s="16">
        <v>0</v>
      </c>
      <c r="E37" s="17">
        <f t="shared" si="0"/>
        <v>-100</v>
      </c>
      <c r="F37" s="17"/>
      <c r="G37" s="16">
        <v>0</v>
      </c>
      <c r="H37" s="16">
        <v>1.8</v>
      </c>
      <c r="I37" s="16">
        <v>0</v>
      </c>
      <c r="J37" s="17">
        <f t="shared" si="6"/>
        <v>-100</v>
      </c>
      <c r="K37" s="17"/>
      <c r="Q37" s="255"/>
    </row>
    <row r="38" spans="1:17" ht="11.25" customHeight="1">
      <c r="A38" s="15" t="s">
        <v>467</v>
      </c>
      <c r="B38" s="16">
        <v>180.375</v>
      </c>
      <c r="C38" s="16">
        <v>0</v>
      </c>
      <c r="D38" s="16">
        <v>66</v>
      </c>
      <c r="E38" s="17"/>
      <c r="F38" s="17"/>
      <c r="G38" s="16">
        <v>840.336</v>
      </c>
      <c r="H38" s="16">
        <v>0</v>
      </c>
      <c r="I38" s="16">
        <v>310.335</v>
      </c>
      <c r="J38" s="17"/>
      <c r="K38" s="17"/>
      <c r="Q38" s="255"/>
    </row>
    <row r="39" spans="1:17" ht="11.25" customHeight="1">
      <c r="A39" s="15" t="s">
        <v>336</v>
      </c>
      <c r="B39" s="16">
        <v>0</v>
      </c>
      <c r="C39" s="16">
        <v>5.12</v>
      </c>
      <c r="D39" s="16">
        <v>3</v>
      </c>
      <c r="E39" s="17">
        <f t="shared" si="0"/>
        <v>-41.40625</v>
      </c>
      <c r="F39" s="17"/>
      <c r="G39" s="16">
        <v>0</v>
      </c>
      <c r="H39" s="16">
        <v>75.896</v>
      </c>
      <c r="I39" s="16">
        <v>33.25</v>
      </c>
      <c r="J39" s="17">
        <f t="shared" si="6"/>
        <v>-56.19004954147781</v>
      </c>
      <c r="K39" s="17"/>
      <c r="Q39" s="255"/>
    </row>
    <row r="40" spans="1:17" ht="11.25" customHeight="1">
      <c r="A40" s="15" t="s">
        <v>112</v>
      </c>
      <c r="B40" s="16">
        <v>12832.814</v>
      </c>
      <c r="C40" s="16">
        <v>17754.306</v>
      </c>
      <c r="D40" s="16">
        <v>13168.69</v>
      </c>
      <c r="E40" s="17">
        <f t="shared" si="0"/>
        <v>-25.828190637245967</v>
      </c>
      <c r="F40" s="17"/>
      <c r="G40" s="16">
        <v>56875.643</v>
      </c>
      <c r="H40" s="16">
        <v>81247.249</v>
      </c>
      <c r="I40" s="16">
        <v>56430.282</v>
      </c>
      <c r="J40" s="17">
        <f t="shared" si="6"/>
        <v>-30.544993591106078</v>
      </c>
      <c r="K40" s="17"/>
      <c r="Q40" s="255"/>
    </row>
    <row r="41" spans="1:17" ht="11.25" customHeight="1">
      <c r="A41" s="15" t="s">
        <v>215</v>
      </c>
      <c r="B41" s="16">
        <v>8379.023</v>
      </c>
      <c r="C41" s="16">
        <v>8931.14</v>
      </c>
      <c r="D41" s="16">
        <v>10958.58</v>
      </c>
      <c r="E41" s="17">
        <f t="shared" si="0"/>
        <v>22.700797434594037</v>
      </c>
      <c r="F41" s="17"/>
      <c r="G41" s="16">
        <v>102825.701</v>
      </c>
      <c r="H41" s="16">
        <v>120013.707</v>
      </c>
      <c r="I41" s="16">
        <v>140739.892</v>
      </c>
      <c r="J41" s="17">
        <f t="shared" si="6"/>
        <v>17.269848184924413</v>
      </c>
      <c r="K41" s="17">
        <f t="shared" si="7"/>
        <v>51.15889210546843</v>
      </c>
      <c r="M41" s="20">
        <f t="shared" si="8"/>
        <v>12.842894973618844</v>
      </c>
      <c r="Q41" s="255"/>
    </row>
    <row r="42" spans="1:17" ht="11.25" customHeight="1">
      <c r="A42" s="15" t="s">
        <v>471</v>
      </c>
      <c r="B42" s="16">
        <v>3</v>
      </c>
      <c r="C42" s="16">
        <v>3.65</v>
      </c>
      <c r="D42" s="16">
        <v>0.981</v>
      </c>
      <c r="E42" s="17">
        <f t="shared" si="0"/>
        <v>-73.12328767123287</v>
      </c>
      <c r="F42" s="17"/>
      <c r="G42" s="16">
        <v>34</v>
      </c>
      <c r="H42" s="16">
        <v>49.02</v>
      </c>
      <c r="I42" s="16">
        <v>15.558</v>
      </c>
      <c r="J42" s="17">
        <f t="shared" si="6"/>
        <v>-68.26193390452876</v>
      </c>
      <c r="K42" s="17">
        <f t="shared" si="7"/>
        <v>0.005655326518062682</v>
      </c>
      <c r="L42" s="20">
        <f>+H42/C42</f>
        <v>13.43013698630137</v>
      </c>
      <c r="M42" s="20">
        <f t="shared" si="8"/>
        <v>15.859327217125383</v>
      </c>
      <c r="N42" s="20">
        <f>+M42/L42*100-100</f>
        <v>18.08760575786954</v>
      </c>
      <c r="Q42" s="255"/>
    </row>
    <row r="43" spans="1:17" ht="11.25" customHeight="1">
      <c r="A43" s="15" t="s">
        <v>400</v>
      </c>
      <c r="B43" s="16">
        <v>0</v>
      </c>
      <c r="C43" s="16">
        <v>0.2</v>
      </c>
      <c r="D43" s="16">
        <v>60</v>
      </c>
      <c r="E43" s="17"/>
      <c r="F43" s="17"/>
      <c r="G43" s="16">
        <v>0</v>
      </c>
      <c r="H43" s="16">
        <v>5.613</v>
      </c>
      <c r="I43" s="16">
        <v>281.878</v>
      </c>
      <c r="J43" s="17"/>
      <c r="K43" s="17">
        <f t="shared" si="7"/>
        <v>0.10246253556102793</v>
      </c>
      <c r="M43" s="20">
        <f t="shared" si="8"/>
        <v>4.697966666666667</v>
      </c>
      <c r="Q43" s="255"/>
    </row>
    <row r="44" spans="1:17" ht="11.25" customHeight="1">
      <c r="A44" s="15" t="s">
        <v>301</v>
      </c>
      <c r="B44" s="16">
        <v>0.526</v>
      </c>
      <c r="C44" s="16">
        <v>0.5</v>
      </c>
      <c r="D44" s="16">
        <v>0</v>
      </c>
      <c r="E44" s="17">
        <f t="shared" si="0"/>
        <v>-100</v>
      </c>
      <c r="F44" s="17"/>
      <c r="G44" s="16">
        <v>4.504</v>
      </c>
      <c r="H44" s="16">
        <v>6.85</v>
      </c>
      <c r="I44" s="16">
        <v>0</v>
      </c>
      <c r="J44" s="17">
        <f t="shared" si="6"/>
        <v>-100</v>
      </c>
      <c r="K44" s="17"/>
      <c r="Q44" s="255"/>
    </row>
    <row r="45" spans="2:17" ht="11.25" customHeight="1">
      <c r="B45" s="16"/>
      <c r="C45" s="16"/>
      <c r="D45" s="16"/>
      <c r="E45" s="17"/>
      <c r="F45" s="17"/>
      <c r="G45" s="16"/>
      <c r="H45" s="16"/>
      <c r="I45" s="16"/>
      <c r="J45" s="17"/>
      <c r="K45" s="17"/>
      <c r="Q45" s="255"/>
    </row>
    <row r="46" spans="1:17" ht="11.25">
      <c r="A46" s="120"/>
      <c r="B46" s="126"/>
      <c r="C46" s="126"/>
      <c r="D46" s="126"/>
      <c r="E46" s="126"/>
      <c r="F46" s="126"/>
      <c r="G46" s="126"/>
      <c r="H46" s="126"/>
      <c r="I46" s="126"/>
      <c r="J46" s="126"/>
      <c r="K46" s="120"/>
      <c r="Q46" s="255"/>
    </row>
    <row r="47" spans="1:17" ht="11.25">
      <c r="A47" s="14" t="s">
        <v>376</v>
      </c>
      <c r="B47" s="14"/>
      <c r="C47" s="14"/>
      <c r="D47" s="14"/>
      <c r="E47" s="14"/>
      <c r="F47" s="14"/>
      <c r="G47" s="14"/>
      <c r="H47" s="14"/>
      <c r="I47" s="14"/>
      <c r="J47" s="14"/>
      <c r="K47" s="14"/>
      <c r="Q47" s="255"/>
    </row>
    <row r="48" spans="1:17" ht="11.25" customHeight="1">
      <c r="A48" s="14"/>
      <c r="B48" s="16"/>
      <c r="C48" s="16"/>
      <c r="D48" s="16"/>
      <c r="E48" s="17"/>
      <c r="F48" s="17"/>
      <c r="G48" s="16"/>
      <c r="H48" s="16"/>
      <c r="I48" s="16"/>
      <c r="J48" s="17"/>
      <c r="K48" s="17"/>
      <c r="Q48" s="255"/>
    </row>
    <row r="49" spans="1:20" ht="19.5" customHeight="1">
      <c r="A49" s="327" t="s">
        <v>324</v>
      </c>
      <c r="B49" s="327"/>
      <c r="C49" s="327"/>
      <c r="D49" s="327"/>
      <c r="E49" s="327"/>
      <c r="F49" s="327"/>
      <c r="G49" s="327"/>
      <c r="H49" s="327"/>
      <c r="I49" s="327"/>
      <c r="J49" s="327"/>
      <c r="K49" s="327"/>
      <c r="L49" s="25"/>
      <c r="O49" s="119"/>
      <c r="P49" s="119"/>
      <c r="Q49" s="249"/>
      <c r="R49" s="249"/>
      <c r="S49" s="249"/>
      <c r="T49" s="119"/>
    </row>
    <row r="50" spans="1:20" ht="19.5" customHeight="1">
      <c r="A50" s="328" t="s">
        <v>180</v>
      </c>
      <c r="B50" s="328"/>
      <c r="C50" s="328"/>
      <c r="D50" s="328"/>
      <c r="E50" s="328"/>
      <c r="F50" s="328"/>
      <c r="G50" s="328"/>
      <c r="H50" s="328"/>
      <c r="I50" s="328"/>
      <c r="J50" s="328"/>
      <c r="K50" s="328"/>
      <c r="O50" s="121"/>
      <c r="P50" s="121"/>
      <c r="Q50" s="121"/>
      <c r="R50" s="121"/>
      <c r="S50" s="121"/>
      <c r="T50" s="121"/>
    </row>
    <row r="51" spans="1:20" s="25" customFormat="1" ht="11.25">
      <c r="A51" s="22"/>
      <c r="B51" s="329" t="s">
        <v>118</v>
      </c>
      <c r="C51" s="329"/>
      <c r="D51" s="329"/>
      <c r="E51" s="329"/>
      <c r="F51" s="185"/>
      <c r="G51" s="329" t="s">
        <v>119</v>
      </c>
      <c r="H51" s="329"/>
      <c r="I51" s="329"/>
      <c r="J51" s="329"/>
      <c r="K51" s="185"/>
      <c r="L51" s="331" t="s">
        <v>201</v>
      </c>
      <c r="M51" s="331"/>
      <c r="N51" s="331"/>
      <c r="O51" s="135"/>
      <c r="P51" s="135"/>
      <c r="Q51" s="250"/>
      <c r="R51" s="250"/>
      <c r="S51" s="250"/>
      <c r="T51" s="135"/>
    </row>
    <row r="52" spans="1:20" s="25" customFormat="1" ht="11.25">
      <c r="A52" s="22" t="s">
        <v>330</v>
      </c>
      <c r="B52" s="186">
        <f>+B4</f>
        <v>2010</v>
      </c>
      <c r="C52" s="330" t="str">
        <f>+C4</f>
        <v>enero - diciembre</v>
      </c>
      <c r="D52" s="330"/>
      <c r="E52" s="330"/>
      <c r="F52" s="185"/>
      <c r="G52" s="186">
        <f>+B52</f>
        <v>2010</v>
      </c>
      <c r="H52" s="330" t="str">
        <f>+C52</f>
        <v>enero - diciembre</v>
      </c>
      <c r="I52" s="330"/>
      <c r="J52" s="330"/>
      <c r="K52" s="187" t="s">
        <v>223</v>
      </c>
      <c r="L52" s="332" t="s">
        <v>200</v>
      </c>
      <c r="M52" s="332"/>
      <c r="N52" s="332"/>
      <c r="O52" s="135"/>
      <c r="P52" s="135"/>
      <c r="Q52" s="250"/>
      <c r="R52" s="250"/>
      <c r="S52" s="250"/>
      <c r="T52" s="135"/>
    </row>
    <row r="53" spans="1:19" s="25" customFormat="1" ht="11.25">
      <c r="A53" s="188"/>
      <c r="B53" s="188"/>
      <c r="C53" s="189">
        <f>+C5</f>
        <v>2011</v>
      </c>
      <c r="D53" s="189">
        <f>+D5</f>
        <v>2012</v>
      </c>
      <c r="E53" s="190" t="str">
        <f>+E5</f>
        <v>Var % 12/11</v>
      </c>
      <c r="F53" s="191"/>
      <c r="G53" s="188"/>
      <c r="H53" s="189">
        <f>+C53</f>
        <v>2011</v>
      </c>
      <c r="I53" s="189">
        <f>+D53</f>
        <v>2012</v>
      </c>
      <c r="J53" s="190" t="str">
        <f>+E53</f>
        <v>Var % 12/11</v>
      </c>
      <c r="K53" s="191">
        <v>2008</v>
      </c>
      <c r="L53" s="192">
        <v>2007</v>
      </c>
      <c r="M53" s="192">
        <v>2008</v>
      </c>
      <c r="N53" s="191" t="s">
        <v>196</v>
      </c>
      <c r="Q53" s="251"/>
      <c r="R53" s="251"/>
      <c r="S53" s="251"/>
    </row>
    <row r="54" spans="1:17" ht="11.25" customHeight="1">
      <c r="A54" s="22" t="s">
        <v>326</v>
      </c>
      <c r="B54" s="23">
        <f>+B56+B62+B73+B80+B87+B93+B99</f>
        <v>545694.891</v>
      </c>
      <c r="C54" s="23">
        <f>+C56+C62+C73+C80+C87+C93+C99</f>
        <v>615289.465</v>
      </c>
      <c r="D54" s="23">
        <f>+D56+D62+D73+D80+D87+D93+D99</f>
        <v>642505.844</v>
      </c>
      <c r="E54" s="21">
        <f>+D54/C54*100-100</f>
        <v>4.423345522420092</v>
      </c>
      <c r="F54" s="21"/>
      <c r="G54" s="23">
        <f>+G56+G62+G73+G80+G87+G93+G99</f>
        <v>934710.669</v>
      </c>
      <c r="H54" s="23">
        <f>+H56+H62+H73+H80+H87+H93+H99</f>
        <v>1210980.0289999999</v>
      </c>
      <c r="I54" s="23">
        <f>+I56+I62+I73+I80+I87+I93+I99</f>
        <v>1302831.3339999998</v>
      </c>
      <c r="J54" s="21">
        <f>+I54/H54*100-100</f>
        <v>7.584873639563554</v>
      </c>
      <c r="K54" s="21">
        <f>+I54/I9*100</f>
        <v>25.08384655514072</v>
      </c>
      <c r="L54" s="20">
        <f>+H54/C54</f>
        <v>1.9681468607625192</v>
      </c>
      <c r="M54" s="20">
        <f>+I54/D54</f>
        <v>2.0277346053213483</v>
      </c>
      <c r="N54" s="20">
        <f>+M54/L54*100-100</f>
        <v>3.0276066154810763</v>
      </c>
      <c r="P54" s="20"/>
      <c r="Q54" s="253"/>
    </row>
    <row r="55" spans="1:17" ht="11.25" customHeight="1">
      <c r="A55" s="14"/>
      <c r="B55" s="16"/>
      <c r="C55" s="16"/>
      <c r="D55" s="16"/>
      <c r="E55" s="17"/>
      <c r="F55" s="17"/>
      <c r="G55" s="16"/>
      <c r="H55" s="16"/>
      <c r="I55" s="16"/>
      <c r="J55" s="17"/>
      <c r="K55" s="17"/>
      <c r="Q55" s="255"/>
    </row>
    <row r="56" spans="1:19" s="25" customFormat="1" ht="11.25" customHeight="1">
      <c r="A56" s="22" t="s">
        <v>447</v>
      </c>
      <c r="B56" s="23">
        <f>SUM(B57:B60)</f>
        <v>124728.74799999999</v>
      </c>
      <c r="C56" s="23">
        <f>SUM(C57:C60)</f>
        <v>155924.903</v>
      </c>
      <c r="D56" s="23">
        <f>SUM(D57:D60)</f>
        <v>183003.661</v>
      </c>
      <c r="E56" s="21">
        <f aca="true" t="shared" si="9" ref="E56:E99">+D56/C56*100-100</f>
        <v>17.366538300812678</v>
      </c>
      <c r="F56" s="21"/>
      <c r="G56" s="23">
        <f>SUM(G57:G60)</f>
        <v>103723.60500000001</v>
      </c>
      <c r="H56" s="23">
        <f>SUM(H57:H60)</f>
        <v>159769.175</v>
      </c>
      <c r="I56" s="23">
        <f>SUM(I57:I60)</f>
        <v>220416.971</v>
      </c>
      <c r="J56" s="21">
        <f aca="true" t="shared" si="10" ref="J56:J99">+I56/H56*100-100</f>
        <v>37.959635204976195</v>
      </c>
      <c r="K56" s="21"/>
      <c r="L56" s="24"/>
      <c r="M56" s="24"/>
      <c r="N56" s="24"/>
      <c r="Q56" s="253"/>
      <c r="R56" s="251"/>
      <c r="S56" s="251"/>
    </row>
    <row r="57" spans="1:17" ht="11.25" customHeight="1">
      <c r="A57" s="14" t="s">
        <v>445</v>
      </c>
      <c r="B57" s="16">
        <v>696.473</v>
      </c>
      <c r="C57" s="16">
        <v>1668.844</v>
      </c>
      <c r="D57" s="16">
        <v>1874.175</v>
      </c>
      <c r="E57" s="17">
        <f t="shared" si="9"/>
        <v>12.303786333533864</v>
      </c>
      <c r="F57" s="17"/>
      <c r="G57" s="16">
        <v>680.903</v>
      </c>
      <c r="H57" s="16">
        <v>1891.282</v>
      </c>
      <c r="I57" s="16">
        <v>2371.876</v>
      </c>
      <c r="J57" s="17">
        <f t="shared" si="10"/>
        <v>25.411017500298755</v>
      </c>
      <c r="K57" s="17"/>
      <c r="Q57" s="255"/>
    </row>
    <row r="58" spans="1:22" ht="11.25" customHeight="1">
      <c r="A58" s="14" t="s">
        <v>446</v>
      </c>
      <c r="B58" s="16">
        <v>41121.22</v>
      </c>
      <c r="C58" s="16">
        <v>54814.403</v>
      </c>
      <c r="D58" s="16">
        <v>49019.994</v>
      </c>
      <c r="E58" s="17">
        <f t="shared" si="9"/>
        <v>-10.57096070169733</v>
      </c>
      <c r="F58" s="17"/>
      <c r="G58" s="16">
        <v>35412.819</v>
      </c>
      <c r="H58" s="16">
        <v>58800.516</v>
      </c>
      <c r="I58" s="16">
        <v>63108.658</v>
      </c>
      <c r="J58" s="17">
        <f t="shared" si="10"/>
        <v>7.326707813244354</v>
      </c>
      <c r="K58" s="17"/>
      <c r="Q58" s="255"/>
      <c r="R58" s="255"/>
      <c r="S58" s="255"/>
      <c r="T58" s="18"/>
      <c r="U58" s="18"/>
      <c r="V58" s="18"/>
    </row>
    <row r="59" spans="1:22" ht="11.25" customHeight="1">
      <c r="A59" s="14" t="s">
        <v>263</v>
      </c>
      <c r="B59" s="16">
        <v>82905.014</v>
      </c>
      <c r="C59" s="16">
        <v>99441.017</v>
      </c>
      <c r="D59" s="16">
        <v>34499.079</v>
      </c>
      <c r="E59" s="17">
        <f t="shared" si="9"/>
        <v>-65.30699298861757</v>
      </c>
      <c r="F59" s="17"/>
      <c r="G59" s="16">
        <v>67617.408</v>
      </c>
      <c r="H59" s="16">
        <v>99070.634</v>
      </c>
      <c r="I59" s="16">
        <v>38755.81</v>
      </c>
      <c r="J59" s="17">
        <f>+I59/H59*100-100</f>
        <v>-60.88062785587907</v>
      </c>
      <c r="K59" s="17">
        <f>+J59/I59*100-100</f>
        <v>-100.15708774466559</v>
      </c>
      <c r="L59" s="17">
        <f>+K59/J59*100-100</f>
        <v>64.51388770458237</v>
      </c>
      <c r="M59" s="17">
        <f>+L59/K59*100-100</f>
        <v>-164.41270324178174</v>
      </c>
      <c r="N59" s="17">
        <f>+M59/L59*100-100</f>
        <v>-354.84854361071723</v>
      </c>
      <c r="Q59" s="255"/>
      <c r="R59" s="255"/>
      <c r="S59" s="255"/>
      <c r="T59" s="18"/>
      <c r="U59" s="18"/>
      <c r="V59" s="18"/>
    </row>
    <row r="60" spans="1:17" ht="11.25" customHeight="1">
      <c r="A60" s="14" t="s">
        <v>176</v>
      </c>
      <c r="B60" s="16">
        <v>6.041</v>
      </c>
      <c r="C60" s="16">
        <v>0.639</v>
      </c>
      <c r="D60" s="16">
        <v>97610.413</v>
      </c>
      <c r="E60" s="17"/>
      <c r="F60" s="17"/>
      <c r="G60" s="16">
        <v>12.475</v>
      </c>
      <c r="H60" s="16">
        <v>6.743</v>
      </c>
      <c r="I60" s="16">
        <v>116180.627</v>
      </c>
      <c r="J60" s="17"/>
      <c r="K60" s="17"/>
      <c r="Q60" s="255"/>
    </row>
    <row r="61" spans="1:17" ht="11.25" customHeight="1">
      <c r="A61" s="14"/>
      <c r="B61" s="16"/>
      <c r="C61" s="16"/>
      <c r="D61" s="16"/>
      <c r="E61" s="17"/>
      <c r="F61" s="17"/>
      <c r="G61" s="16"/>
      <c r="H61" s="16"/>
      <c r="I61" s="16"/>
      <c r="J61" s="17"/>
      <c r="K61" s="17"/>
      <c r="Q61" s="255"/>
    </row>
    <row r="62" spans="1:17" ht="11.25" customHeight="1">
      <c r="A62" s="22" t="s">
        <v>124</v>
      </c>
      <c r="B62" s="23">
        <f>SUM(B63:B71)</f>
        <v>78850.091</v>
      </c>
      <c r="C62" s="23">
        <f>SUM(C63:C71)</f>
        <v>90131.95599999998</v>
      </c>
      <c r="D62" s="23">
        <f>SUM(D63:D71)</f>
        <v>73796.00600000002</v>
      </c>
      <c r="E62" s="21">
        <f aca="true" t="shared" si="11" ref="E62:E71">+D62/C62*100-100</f>
        <v>-18.12448184304351</v>
      </c>
      <c r="F62" s="17"/>
      <c r="G62" s="23">
        <f>SUM(G63:G71)</f>
        <v>110953.22699999998</v>
      </c>
      <c r="H62" s="23">
        <f>SUM(H63:H71)</f>
        <v>146709.588</v>
      </c>
      <c r="I62" s="23">
        <f>SUM(I63:I71)</f>
        <v>135564.45500000002</v>
      </c>
      <c r="J62" s="21">
        <f aca="true" t="shared" si="12" ref="J62:J71">+I62/H62*100-100</f>
        <v>-7.596731169335698</v>
      </c>
      <c r="K62" s="17"/>
      <c r="Q62" s="255"/>
    </row>
    <row r="63" spans="1:17" ht="11.25" customHeight="1">
      <c r="A63" s="14" t="s">
        <v>448</v>
      </c>
      <c r="B63" s="16">
        <v>2794.609</v>
      </c>
      <c r="C63" s="16">
        <v>1989.677</v>
      </c>
      <c r="D63" s="16">
        <v>2389.583</v>
      </c>
      <c r="E63" s="17">
        <f t="shared" si="11"/>
        <v>20.099041201159793</v>
      </c>
      <c r="F63" s="17"/>
      <c r="G63" s="16">
        <v>5186.227</v>
      </c>
      <c r="H63" s="16">
        <v>4826.035</v>
      </c>
      <c r="I63" s="16">
        <v>6273.479</v>
      </c>
      <c r="J63" s="17">
        <f t="shared" si="12"/>
        <v>29.992405774098216</v>
      </c>
      <c r="K63" s="17"/>
      <c r="Q63" s="255"/>
    </row>
    <row r="64" spans="1:17" ht="11.25" customHeight="1">
      <c r="A64" s="14" t="s">
        <v>111</v>
      </c>
      <c r="B64" s="16">
        <v>4499.683</v>
      </c>
      <c r="C64" s="16">
        <v>6133.434</v>
      </c>
      <c r="D64" s="16">
        <v>6003.68</v>
      </c>
      <c r="E64" s="17">
        <f t="shared" si="11"/>
        <v>-2.1155196257104905</v>
      </c>
      <c r="F64" s="17"/>
      <c r="G64" s="16">
        <v>11909.625</v>
      </c>
      <c r="H64" s="16">
        <v>17597.391</v>
      </c>
      <c r="I64" s="16">
        <v>17573.934</v>
      </c>
      <c r="J64" s="17">
        <f t="shared" si="12"/>
        <v>-0.13329816902970038</v>
      </c>
      <c r="K64" s="17"/>
      <c r="Q64" s="255"/>
    </row>
    <row r="65" spans="1:17" ht="11.25" customHeight="1">
      <c r="A65" s="14" t="s">
        <v>445</v>
      </c>
      <c r="B65" s="16">
        <v>75.726</v>
      </c>
      <c r="C65" s="16">
        <v>136.721</v>
      </c>
      <c r="D65" s="16">
        <v>36.144</v>
      </c>
      <c r="E65" s="17">
        <f t="shared" si="11"/>
        <v>-73.56368078056772</v>
      </c>
      <c r="F65" s="17"/>
      <c r="G65" s="16">
        <v>94.961</v>
      </c>
      <c r="H65" s="16">
        <v>182.659</v>
      </c>
      <c r="I65" s="16">
        <v>58.001</v>
      </c>
      <c r="J65" s="17">
        <f t="shared" si="12"/>
        <v>-68.24629500873212</v>
      </c>
      <c r="K65" s="17"/>
      <c r="Q65" s="255"/>
    </row>
    <row r="66" spans="1:17" ht="11.25" customHeight="1">
      <c r="A66" s="14" t="s">
        <v>446</v>
      </c>
      <c r="B66" s="16">
        <v>60858.489</v>
      </c>
      <c r="C66" s="16">
        <v>66961.408</v>
      </c>
      <c r="D66" s="16">
        <v>59057.785</v>
      </c>
      <c r="E66" s="17">
        <f t="shared" si="11"/>
        <v>-11.803250911330892</v>
      </c>
      <c r="F66" s="17"/>
      <c r="G66" s="16">
        <v>70741.809</v>
      </c>
      <c r="H66" s="16">
        <v>87852.73</v>
      </c>
      <c r="I66" s="16">
        <v>86984.594</v>
      </c>
      <c r="J66" s="17">
        <f t="shared" si="12"/>
        <v>-0.98817190996796</v>
      </c>
      <c r="K66" s="17"/>
      <c r="Q66" s="255"/>
    </row>
    <row r="67" spans="1:17" ht="11.25" customHeight="1">
      <c r="A67" s="14" t="s">
        <v>449</v>
      </c>
      <c r="B67" s="16">
        <v>1986.655</v>
      </c>
      <c r="C67" s="16">
        <v>4396.495</v>
      </c>
      <c r="D67" s="16">
        <v>4769.149</v>
      </c>
      <c r="E67" s="17">
        <f t="shared" si="11"/>
        <v>8.476161123804317</v>
      </c>
      <c r="F67" s="17"/>
      <c r="G67" s="16">
        <v>3966.892</v>
      </c>
      <c r="H67" s="16">
        <v>11929.566</v>
      </c>
      <c r="I67" s="16">
        <v>13685.157</v>
      </c>
      <c r="J67" s="17">
        <f t="shared" si="12"/>
        <v>14.71630233656444</v>
      </c>
      <c r="K67" s="17"/>
      <c r="Q67" s="255"/>
    </row>
    <row r="68" spans="1:17" ht="11.25" customHeight="1">
      <c r="A68" s="14" t="s">
        <v>450</v>
      </c>
      <c r="B68" s="16">
        <v>1188.543</v>
      </c>
      <c r="C68" s="16">
        <v>1272.618</v>
      </c>
      <c r="D68" s="16">
        <v>1352.016</v>
      </c>
      <c r="E68" s="17">
        <f t="shared" si="11"/>
        <v>6.238949944130923</v>
      </c>
      <c r="F68" s="17"/>
      <c r="G68" s="16">
        <v>8721.556</v>
      </c>
      <c r="H68" s="16">
        <v>10129.069</v>
      </c>
      <c r="I68" s="16">
        <v>10480.413</v>
      </c>
      <c r="J68" s="17">
        <f t="shared" si="12"/>
        <v>3.4686702203331947</v>
      </c>
      <c r="K68" s="17"/>
      <c r="Q68" s="255"/>
    </row>
    <row r="69" spans="1:17" ht="11.25" customHeight="1">
      <c r="A69" s="14" t="s">
        <v>269</v>
      </c>
      <c r="B69" s="16">
        <v>7059.839</v>
      </c>
      <c r="C69" s="16">
        <v>8791.752</v>
      </c>
      <c r="D69" s="16">
        <v>0</v>
      </c>
      <c r="E69" s="17">
        <f t="shared" si="11"/>
        <v>-100</v>
      </c>
      <c r="F69" s="17"/>
      <c r="G69" s="16">
        <v>9542.356</v>
      </c>
      <c r="H69" s="16">
        <v>13145.025</v>
      </c>
      <c r="I69" s="16">
        <v>0</v>
      </c>
      <c r="J69" s="17">
        <f t="shared" si="12"/>
        <v>-100</v>
      </c>
      <c r="K69" s="17"/>
      <c r="Q69" s="255"/>
    </row>
    <row r="70" spans="1:17" ht="11.25" customHeight="1">
      <c r="A70" s="14" t="s">
        <v>451</v>
      </c>
      <c r="B70" s="16">
        <v>198.6</v>
      </c>
      <c r="C70" s="16">
        <v>200.493</v>
      </c>
      <c r="D70" s="16">
        <v>0</v>
      </c>
      <c r="E70" s="17">
        <f t="shared" si="11"/>
        <v>-100</v>
      </c>
      <c r="F70" s="17"/>
      <c r="G70" s="16">
        <v>227.991</v>
      </c>
      <c r="H70" s="16">
        <v>294.816</v>
      </c>
      <c r="I70" s="16">
        <v>0</v>
      </c>
      <c r="J70" s="17">
        <f t="shared" si="12"/>
        <v>-100</v>
      </c>
      <c r="K70" s="17"/>
      <c r="Q70" s="255"/>
    </row>
    <row r="71" spans="1:17" ht="11.25" customHeight="1">
      <c r="A71" s="14" t="s">
        <v>270</v>
      </c>
      <c r="B71" s="16">
        <v>187.947</v>
      </c>
      <c r="C71" s="16">
        <v>249.358</v>
      </c>
      <c r="D71" s="16">
        <v>187.649</v>
      </c>
      <c r="E71" s="17">
        <f t="shared" si="11"/>
        <v>-24.747150682953816</v>
      </c>
      <c r="F71" s="17"/>
      <c r="G71" s="16">
        <v>561.81</v>
      </c>
      <c r="H71" s="16">
        <v>752.297</v>
      </c>
      <c r="I71" s="16">
        <v>508.877</v>
      </c>
      <c r="J71" s="17">
        <f t="shared" si="12"/>
        <v>-32.35690159604519</v>
      </c>
      <c r="K71" s="17"/>
      <c r="Q71" s="255"/>
    </row>
    <row r="72" spans="1:17" ht="11.25" customHeight="1">
      <c r="A72" s="14"/>
      <c r="B72" s="16"/>
      <c r="C72" s="16"/>
      <c r="D72" s="16"/>
      <c r="E72" s="17"/>
      <c r="F72" s="17"/>
      <c r="G72" s="16"/>
      <c r="H72" s="16"/>
      <c r="I72" s="16"/>
      <c r="J72" s="17"/>
      <c r="K72" s="17"/>
      <c r="Q72" s="255"/>
    </row>
    <row r="73" spans="1:19" s="25" customFormat="1" ht="11.25" customHeight="1">
      <c r="A73" s="22" t="s">
        <v>278</v>
      </c>
      <c r="B73" s="23">
        <f>SUM(B74:B78)</f>
        <v>105337.07299999999</v>
      </c>
      <c r="C73" s="23">
        <f>SUM(C74:C78)</f>
        <v>124237.049</v>
      </c>
      <c r="D73" s="23">
        <f>SUM(D74:D78)</f>
        <v>113172.177</v>
      </c>
      <c r="E73" s="21">
        <f t="shared" si="9"/>
        <v>-8.906257907011295</v>
      </c>
      <c r="F73" s="21"/>
      <c r="G73" s="23">
        <f>SUM(G74:G78)</f>
        <v>227329.65800000002</v>
      </c>
      <c r="H73" s="23">
        <f>SUM(H74:H78)</f>
        <v>319691.831</v>
      </c>
      <c r="I73" s="23">
        <f>SUM(I74:I78)</f>
        <v>292716.485</v>
      </c>
      <c r="J73" s="21">
        <f t="shared" si="10"/>
        <v>-8.437921580798857</v>
      </c>
      <c r="K73" s="21"/>
      <c r="L73" s="24"/>
      <c r="M73" s="24"/>
      <c r="N73" s="24"/>
      <c r="Q73" s="253"/>
      <c r="R73" s="251"/>
      <c r="S73" s="251"/>
    </row>
    <row r="74" spans="1:17" ht="11.25" customHeight="1">
      <c r="A74" s="14" t="s">
        <v>264</v>
      </c>
      <c r="B74" s="16">
        <v>45946.929</v>
      </c>
      <c r="C74" s="16">
        <v>49023.39</v>
      </c>
      <c r="D74" s="16">
        <v>36484.741</v>
      </c>
      <c r="E74" s="17">
        <f t="shared" si="9"/>
        <v>-25.576870550975755</v>
      </c>
      <c r="F74" s="17"/>
      <c r="G74" s="16">
        <v>131776.48</v>
      </c>
      <c r="H74" s="16">
        <v>129272.326</v>
      </c>
      <c r="I74" s="16">
        <v>84567.962</v>
      </c>
      <c r="J74" s="17">
        <f t="shared" si="10"/>
        <v>-34.58154222428085</v>
      </c>
      <c r="K74" s="17"/>
      <c r="Q74" s="255"/>
    </row>
    <row r="75" spans="1:17" ht="11.25" customHeight="1">
      <c r="A75" s="14" t="s">
        <v>265</v>
      </c>
      <c r="B75" s="16">
        <v>21704.339</v>
      </c>
      <c r="C75" s="16">
        <v>17486.967</v>
      </c>
      <c r="D75" s="16">
        <v>14833.851</v>
      </c>
      <c r="E75" s="17">
        <f t="shared" si="9"/>
        <v>-15.171962067521477</v>
      </c>
      <c r="F75" s="17"/>
      <c r="G75" s="16">
        <v>30133.675</v>
      </c>
      <c r="H75" s="16">
        <v>32290.79</v>
      </c>
      <c r="I75" s="16">
        <v>31989.153</v>
      </c>
      <c r="J75" s="17">
        <f t="shared" si="10"/>
        <v>-0.9341270374617778</v>
      </c>
      <c r="K75" s="17"/>
      <c r="Q75" s="255"/>
    </row>
    <row r="76" spans="1:17" ht="11.25" customHeight="1">
      <c r="A76" s="14" t="s">
        <v>266</v>
      </c>
      <c r="B76" s="16">
        <v>14835.635</v>
      </c>
      <c r="C76" s="16">
        <v>14314.167</v>
      </c>
      <c r="D76" s="16">
        <v>16386.331</v>
      </c>
      <c r="E76" s="17">
        <f t="shared" si="9"/>
        <v>14.476315666849487</v>
      </c>
      <c r="F76" s="17"/>
      <c r="G76" s="16">
        <v>19991.523</v>
      </c>
      <c r="H76" s="16">
        <v>32119.02</v>
      </c>
      <c r="I76" s="16">
        <v>42369.786</v>
      </c>
      <c r="J76" s="17">
        <f t="shared" si="10"/>
        <v>31.91494011959267</v>
      </c>
      <c r="K76" s="17"/>
      <c r="Q76" s="255"/>
    </row>
    <row r="77" spans="1:17" ht="11.25" customHeight="1">
      <c r="A77" s="14" t="s">
        <v>267</v>
      </c>
      <c r="B77" s="16">
        <v>2715.962</v>
      </c>
      <c r="C77" s="16">
        <v>2274.971</v>
      </c>
      <c r="D77" s="16">
        <v>1970.779</v>
      </c>
      <c r="E77" s="17">
        <f t="shared" si="9"/>
        <v>-13.371247369746683</v>
      </c>
      <c r="F77" s="17"/>
      <c r="G77" s="16">
        <v>6049.79</v>
      </c>
      <c r="H77" s="16">
        <v>6887.581</v>
      </c>
      <c r="I77" s="16">
        <v>6280.395</v>
      </c>
      <c r="J77" s="17">
        <f t="shared" si="10"/>
        <v>-8.815664019051098</v>
      </c>
      <c r="K77" s="17"/>
      <c r="Q77" s="255"/>
    </row>
    <row r="78" spans="1:17" ht="11.25" customHeight="1">
      <c r="A78" s="14" t="s">
        <v>268</v>
      </c>
      <c r="B78" s="16">
        <v>20134.208</v>
      </c>
      <c r="C78" s="16">
        <v>41137.554</v>
      </c>
      <c r="D78" s="16">
        <v>43496.475</v>
      </c>
      <c r="E78" s="17">
        <f t="shared" si="9"/>
        <v>5.734227659719409</v>
      </c>
      <c r="F78" s="17"/>
      <c r="G78" s="16">
        <v>39378.19</v>
      </c>
      <c r="H78" s="16">
        <v>119122.114</v>
      </c>
      <c r="I78" s="16">
        <v>127509.189</v>
      </c>
      <c r="J78" s="17">
        <f t="shared" si="10"/>
        <v>7.040737205184257</v>
      </c>
      <c r="K78" s="17"/>
      <c r="Q78" s="255"/>
    </row>
    <row r="79" spans="1:17" ht="11.25" customHeight="1">
      <c r="A79" s="14"/>
      <c r="B79" s="16"/>
      <c r="C79" s="16"/>
      <c r="D79" s="16"/>
      <c r="E79" s="17"/>
      <c r="F79" s="17"/>
      <c r="G79" s="16"/>
      <c r="H79" s="16"/>
      <c r="I79" s="16"/>
      <c r="J79" s="17"/>
      <c r="K79" s="17"/>
      <c r="Q79" s="255"/>
    </row>
    <row r="80" spans="1:19" s="25" customFormat="1" ht="11.25" customHeight="1">
      <c r="A80" s="22" t="s">
        <v>1</v>
      </c>
      <c r="B80" s="23">
        <f>SUM(B81:B85)</f>
        <v>143836.072</v>
      </c>
      <c r="C80" s="23">
        <f>SUM(C81:C85)</f>
        <v>140441.317</v>
      </c>
      <c r="D80" s="23">
        <f>SUM(D81:D85)</f>
        <v>162524.364</v>
      </c>
      <c r="E80" s="21">
        <f t="shared" si="9"/>
        <v>15.724038674459308</v>
      </c>
      <c r="F80" s="21"/>
      <c r="G80" s="23">
        <f>SUM(G81:G85)</f>
        <v>327722.65300000005</v>
      </c>
      <c r="H80" s="23">
        <f>SUM(H81:H85)</f>
        <v>345085.197</v>
      </c>
      <c r="I80" s="23">
        <f>SUM(I81:I85)</f>
        <v>386913.374</v>
      </c>
      <c r="J80" s="21">
        <f t="shared" si="10"/>
        <v>12.12111599211832</v>
      </c>
      <c r="K80" s="21"/>
      <c r="L80" s="24"/>
      <c r="M80" s="24"/>
      <c r="N80" s="24"/>
      <c r="Q80" s="253"/>
      <c r="R80" s="251"/>
      <c r="S80" s="251"/>
    </row>
    <row r="81" spans="1:17" ht="11.25" customHeight="1">
      <c r="A81" s="14" t="s">
        <v>271</v>
      </c>
      <c r="B81" s="16">
        <v>67172.131</v>
      </c>
      <c r="C81" s="16">
        <v>57965.964</v>
      </c>
      <c r="D81" s="16">
        <v>76852.349</v>
      </c>
      <c r="E81" s="17">
        <f t="shared" si="9"/>
        <v>32.5818526885881</v>
      </c>
      <c r="F81" s="17"/>
      <c r="G81" s="16">
        <v>125521.649</v>
      </c>
      <c r="H81" s="16">
        <v>112303.153</v>
      </c>
      <c r="I81" s="16">
        <v>141984.975</v>
      </c>
      <c r="J81" s="17">
        <f t="shared" si="10"/>
        <v>26.43008785336596</v>
      </c>
      <c r="K81" s="17"/>
      <c r="Q81" s="255"/>
    </row>
    <row r="82" spans="1:17" ht="11.25" customHeight="1">
      <c r="A82" s="14" t="s">
        <v>107</v>
      </c>
      <c r="B82" s="16">
        <v>6423.93</v>
      </c>
      <c r="C82" s="16">
        <v>5268.859</v>
      </c>
      <c r="D82" s="16">
        <v>5850.733</v>
      </c>
      <c r="E82" s="17">
        <f t="shared" si="9"/>
        <v>11.043643415016419</v>
      </c>
      <c r="F82" s="17"/>
      <c r="G82" s="16">
        <v>32381.045</v>
      </c>
      <c r="H82" s="16">
        <v>32292.861</v>
      </c>
      <c r="I82" s="16">
        <v>39241.827</v>
      </c>
      <c r="J82" s="17">
        <f t="shared" si="10"/>
        <v>21.518582698510343</v>
      </c>
      <c r="K82" s="17"/>
      <c r="Q82" s="255"/>
    </row>
    <row r="83" spans="1:17" ht="11.25" customHeight="1">
      <c r="A83" s="14" t="s">
        <v>272</v>
      </c>
      <c r="B83" s="16">
        <v>6338.999</v>
      </c>
      <c r="C83" s="16">
        <v>6535.043</v>
      </c>
      <c r="D83" s="16">
        <v>5705.225</v>
      </c>
      <c r="E83" s="17">
        <f t="shared" si="9"/>
        <v>-12.697973066129776</v>
      </c>
      <c r="F83" s="17"/>
      <c r="G83" s="16">
        <v>24714.182</v>
      </c>
      <c r="H83" s="16">
        <v>26926.904</v>
      </c>
      <c r="I83" s="16">
        <v>24211.35</v>
      </c>
      <c r="J83" s="17">
        <f t="shared" si="10"/>
        <v>-10.08490987303999</v>
      </c>
      <c r="K83" s="17"/>
      <c r="Q83" s="255"/>
    </row>
    <row r="84" spans="1:17" ht="11.25" customHeight="1">
      <c r="A84" s="14" t="s">
        <v>273</v>
      </c>
      <c r="B84" s="16">
        <v>63544.597</v>
      </c>
      <c r="C84" s="16">
        <v>70164.248</v>
      </c>
      <c r="D84" s="16">
        <v>73568.209</v>
      </c>
      <c r="E84" s="17">
        <f t="shared" si="9"/>
        <v>4.85141806123255</v>
      </c>
      <c r="F84" s="17"/>
      <c r="G84" s="16">
        <v>141181.921</v>
      </c>
      <c r="H84" s="16">
        <v>167795.802</v>
      </c>
      <c r="I84" s="16">
        <v>176515.005</v>
      </c>
      <c r="J84" s="17">
        <f t="shared" si="10"/>
        <v>5.196317724325425</v>
      </c>
      <c r="K84" s="17"/>
      <c r="Q84" s="255"/>
    </row>
    <row r="85" spans="1:17" ht="11.25" customHeight="1">
      <c r="A85" s="14" t="s">
        <v>274</v>
      </c>
      <c r="B85" s="16">
        <v>356.415</v>
      </c>
      <c r="C85" s="16">
        <v>507.203</v>
      </c>
      <c r="D85" s="16">
        <v>547.848</v>
      </c>
      <c r="E85" s="17">
        <f t="shared" si="9"/>
        <v>8.013556702148847</v>
      </c>
      <c r="F85" s="17"/>
      <c r="G85" s="16">
        <v>3923.856</v>
      </c>
      <c r="H85" s="16">
        <v>5766.477</v>
      </c>
      <c r="I85" s="16">
        <v>4960.217</v>
      </c>
      <c r="J85" s="17">
        <f t="shared" si="10"/>
        <v>-13.981847148614307</v>
      </c>
      <c r="K85" s="17"/>
      <c r="Q85" s="255"/>
    </row>
    <row r="86" spans="1:17" ht="11.25" customHeight="1">
      <c r="A86" s="14"/>
      <c r="B86" s="16"/>
      <c r="C86" s="16"/>
      <c r="D86" s="16"/>
      <c r="E86" s="17"/>
      <c r="F86" s="17"/>
      <c r="G86" s="16"/>
      <c r="H86" s="16"/>
      <c r="I86" s="16"/>
      <c r="J86" s="17"/>
      <c r="K86" s="17"/>
      <c r="Q86" s="255"/>
    </row>
    <row r="87" spans="1:19" s="25" customFormat="1" ht="11.25" customHeight="1">
      <c r="A87" s="22" t="s">
        <v>370</v>
      </c>
      <c r="B87" s="23">
        <f>SUM(B88:B91)</f>
        <v>3357.284</v>
      </c>
      <c r="C87" s="23">
        <f>SUM(C88:C91)</f>
        <v>6940.4800000000005</v>
      </c>
      <c r="D87" s="23">
        <f>SUM(D88:D91)</f>
        <v>10479.948</v>
      </c>
      <c r="E87" s="21">
        <f t="shared" si="9"/>
        <v>50.99745262575499</v>
      </c>
      <c r="F87" s="21"/>
      <c r="G87" s="23">
        <f>SUM(G88:G91)</f>
        <v>17231.612</v>
      </c>
      <c r="H87" s="23">
        <f>SUM(H88:H91)</f>
        <v>28772.819</v>
      </c>
      <c r="I87" s="23">
        <f>SUM(I88:I91)</f>
        <v>40555.042</v>
      </c>
      <c r="J87" s="21">
        <f t="shared" si="10"/>
        <v>40.949143703993684</v>
      </c>
      <c r="K87" s="21"/>
      <c r="L87" s="24"/>
      <c r="M87" s="24"/>
      <c r="N87" s="24"/>
      <c r="Q87" s="253"/>
      <c r="R87" s="251"/>
      <c r="S87" s="251"/>
    </row>
    <row r="88" spans="1:17" ht="11.25" customHeight="1">
      <c r="A88" s="14" t="s">
        <v>275</v>
      </c>
      <c r="B88" s="16">
        <v>3035.526</v>
      </c>
      <c r="C88" s="16">
        <v>6651.901</v>
      </c>
      <c r="D88" s="16">
        <v>10228.089</v>
      </c>
      <c r="E88" s="17">
        <f t="shared" si="9"/>
        <v>53.761894532104435</v>
      </c>
      <c r="F88" s="17"/>
      <c r="G88" s="16">
        <v>12230.959</v>
      </c>
      <c r="H88" s="16">
        <v>24130.733</v>
      </c>
      <c r="I88" s="16">
        <v>36200.441</v>
      </c>
      <c r="J88" s="17">
        <f t="shared" si="10"/>
        <v>50.0179915794518</v>
      </c>
      <c r="K88" s="17"/>
      <c r="Q88" s="255"/>
    </row>
    <row r="89" spans="1:17" ht="11.25" customHeight="1">
      <c r="A89" s="14" t="s">
        <v>276</v>
      </c>
      <c r="B89" s="16">
        <v>321.579</v>
      </c>
      <c r="C89" s="16">
        <v>267.818</v>
      </c>
      <c r="D89" s="16">
        <v>235.339</v>
      </c>
      <c r="E89" s="17">
        <f t="shared" si="9"/>
        <v>-12.127265531069597</v>
      </c>
      <c r="F89" s="17"/>
      <c r="G89" s="16">
        <v>4988.14</v>
      </c>
      <c r="H89" s="16">
        <v>4485.418</v>
      </c>
      <c r="I89" s="16">
        <v>4138.453</v>
      </c>
      <c r="J89" s="17">
        <f t="shared" si="10"/>
        <v>-7.7353994655570375</v>
      </c>
      <c r="K89" s="17"/>
      <c r="Q89" s="255"/>
    </row>
    <row r="90" spans="1:17" ht="11.25" customHeight="1">
      <c r="A90" s="14" t="s">
        <v>403</v>
      </c>
      <c r="B90" s="16">
        <v>0</v>
      </c>
      <c r="C90" s="16">
        <v>0</v>
      </c>
      <c r="D90" s="16">
        <v>16.377</v>
      </c>
      <c r="E90" s="17"/>
      <c r="F90" s="17"/>
      <c r="G90" s="16">
        <v>0</v>
      </c>
      <c r="H90" s="16">
        <v>0</v>
      </c>
      <c r="I90" s="16">
        <v>195.949</v>
      </c>
      <c r="J90" s="17"/>
      <c r="K90" s="17"/>
      <c r="Q90" s="255"/>
    </row>
    <row r="91" spans="1:17" ht="11.25" customHeight="1">
      <c r="A91" s="14" t="s">
        <v>0</v>
      </c>
      <c r="B91" s="16">
        <v>0.179</v>
      </c>
      <c r="C91" s="16">
        <v>20.761</v>
      </c>
      <c r="D91" s="16">
        <v>0.143</v>
      </c>
      <c r="E91" s="17">
        <f t="shared" si="9"/>
        <v>-99.31120851596744</v>
      </c>
      <c r="F91" s="17"/>
      <c r="G91" s="16">
        <v>12.513</v>
      </c>
      <c r="H91" s="16">
        <v>156.668</v>
      </c>
      <c r="I91" s="16">
        <v>20.199</v>
      </c>
      <c r="J91" s="17">
        <f t="shared" si="10"/>
        <v>-87.1071310031404</v>
      </c>
      <c r="K91" s="17"/>
      <c r="Q91" s="255"/>
    </row>
    <row r="92" spans="1:17" ht="11.25" customHeight="1">
      <c r="A92" s="14"/>
      <c r="B92" s="16"/>
      <c r="C92" s="16"/>
      <c r="D92" s="16"/>
      <c r="E92" s="17"/>
      <c r="F92" s="17"/>
      <c r="G92" s="16"/>
      <c r="H92" s="16"/>
      <c r="I92" s="16"/>
      <c r="J92" s="17"/>
      <c r="K92" s="17"/>
      <c r="Q92" s="255"/>
    </row>
    <row r="93" spans="1:19" s="25" customFormat="1" ht="11.25" customHeight="1">
      <c r="A93" s="22" t="s">
        <v>2</v>
      </c>
      <c r="B93" s="23">
        <f>SUM(B94:B97)</f>
        <v>85108.85399999999</v>
      </c>
      <c r="C93" s="23">
        <f>SUM(C94:C97)</f>
        <v>92944.274</v>
      </c>
      <c r="D93" s="23">
        <f>SUM(D94:D97)</f>
        <v>98198.066</v>
      </c>
      <c r="E93" s="21">
        <f t="shared" si="9"/>
        <v>5.652625787361586</v>
      </c>
      <c r="F93" s="21"/>
      <c r="G93" s="23">
        <f>SUM(G94:G97)</f>
        <v>136354.706</v>
      </c>
      <c r="H93" s="23">
        <f>SUM(H94:H97)</f>
        <v>197264.762</v>
      </c>
      <c r="I93" s="23">
        <f>SUM(I94:I97)</f>
        <v>221506.47999999998</v>
      </c>
      <c r="J93" s="21">
        <f t="shared" si="10"/>
        <v>12.288924668664336</v>
      </c>
      <c r="K93" s="21"/>
      <c r="L93" s="24"/>
      <c r="M93" s="24"/>
      <c r="N93" s="24"/>
      <c r="Q93" s="253"/>
      <c r="R93" s="251"/>
      <c r="S93" s="251"/>
    </row>
    <row r="94" spans="1:17" ht="11.25" customHeight="1">
      <c r="A94" s="14" t="s">
        <v>107</v>
      </c>
      <c r="B94" s="16">
        <v>37732.325</v>
      </c>
      <c r="C94" s="16">
        <v>55339.01</v>
      </c>
      <c r="D94" s="16">
        <v>57984.433</v>
      </c>
      <c r="E94" s="17">
        <f t="shared" si="9"/>
        <v>4.780394517357635</v>
      </c>
      <c r="F94" s="17"/>
      <c r="G94" s="16">
        <v>39846.543</v>
      </c>
      <c r="H94" s="16">
        <v>101655.974</v>
      </c>
      <c r="I94" s="16">
        <v>113552.971</v>
      </c>
      <c r="J94" s="17">
        <f t="shared" si="10"/>
        <v>11.703195131453853</v>
      </c>
      <c r="K94" s="17"/>
      <c r="Q94" s="255"/>
    </row>
    <row r="95" spans="1:17" ht="11.25" customHeight="1">
      <c r="A95" s="14" t="s">
        <v>277</v>
      </c>
      <c r="B95" s="16">
        <v>36919.556</v>
      </c>
      <c r="C95" s="16">
        <v>28071.62</v>
      </c>
      <c r="D95" s="16">
        <v>29927.067</v>
      </c>
      <c r="E95" s="17">
        <f t="shared" si="9"/>
        <v>6.6096897863393735</v>
      </c>
      <c r="F95" s="17"/>
      <c r="G95" s="16">
        <v>71484.12</v>
      </c>
      <c r="H95" s="16">
        <v>67527.343</v>
      </c>
      <c r="I95" s="16">
        <v>75641.215</v>
      </c>
      <c r="J95" s="17">
        <f t="shared" si="10"/>
        <v>12.015683780124448</v>
      </c>
      <c r="K95" s="17"/>
      <c r="Q95" s="255"/>
    </row>
    <row r="96" spans="1:17" ht="11.25" customHeight="1">
      <c r="A96" s="14" t="s">
        <v>404</v>
      </c>
      <c r="B96" s="16">
        <v>70.257</v>
      </c>
      <c r="C96" s="16">
        <v>53.767</v>
      </c>
      <c r="D96" s="16">
        <v>31.706</v>
      </c>
      <c r="E96" s="17">
        <f t="shared" si="9"/>
        <v>-41.030743764762775</v>
      </c>
      <c r="F96" s="17"/>
      <c r="G96" s="16">
        <v>126.934</v>
      </c>
      <c r="H96" s="16">
        <v>170.662</v>
      </c>
      <c r="I96" s="16">
        <v>112.009</v>
      </c>
      <c r="J96" s="17">
        <f t="shared" si="10"/>
        <v>-34.367931935638865</v>
      </c>
      <c r="K96" s="17"/>
      <c r="Q96" s="255"/>
    </row>
    <row r="97" spans="1:17" ht="11.25" customHeight="1">
      <c r="A97" s="14" t="s">
        <v>0</v>
      </c>
      <c r="B97" s="16">
        <v>10386.716</v>
      </c>
      <c r="C97" s="16">
        <v>9479.877</v>
      </c>
      <c r="D97" s="16">
        <v>10254.86</v>
      </c>
      <c r="E97" s="17">
        <f t="shared" si="9"/>
        <v>8.175032228793683</v>
      </c>
      <c r="F97" s="17"/>
      <c r="G97" s="16">
        <v>24897.109</v>
      </c>
      <c r="H97" s="16">
        <v>27910.783</v>
      </c>
      <c r="I97" s="16">
        <v>32200.285</v>
      </c>
      <c r="J97" s="17">
        <f t="shared" si="10"/>
        <v>15.368619361198157</v>
      </c>
      <c r="K97" s="17"/>
      <c r="Q97" s="255"/>
    </row>
    <row r="98" spans="1:19" s="25" customFormat="1" ht="11.25" customHeight="1">
      <c r="A98" s="22"/>
      <c r="B98" s="23"/>
      <c r="C98" s="23"/>
      <c r="D98" s="23"/>
      <c r="E98" s="21"/>
      <c r="F98" s="21"/>
      <c r="G98" s="23"/>
      <c r="H98" s="23"/>
      <c r="I98" s="23"/>
      <c r="J98" s="21"/>
      <c r="K98" s="21"/>
      <c r="L98" s="24"/>
      <c r="M98" s="24"/>
      <c r="N98" s="24"/>
      <c r="Q98" s="253"/>
      <c r="R98" s="251"/>
      <c r="S98" s="251"/>
    </row>
    <row r="99" spans="1:19" s="25" customFormat="1" ht="11.25" customHeight="1">
      <c r="A99" s="22" t="s">
        <v>452</v>
      </c>
      <c r="B99" s="23">
        <v>4476.769</v>
      </c>
      <c r="C99" s="23">
        <v>4669.486</v>
      </c>
      <c r="D99" s="23">
        <v>1331.622</v>
      </c>
      <c r="E99" s="21">
        <f t="shared" si="9"/>
        <v>-71.48247151827846</v>
      </c>
      <c r="F99" s="21"/>
      <c r="G99" s="23">
        <v>11395.208</v>
      </c>
      <c r="H99" s="23">
        <v>13686.657</v>
      </c>
      <c r="I99" s="23">
        <v>5158.527</v>
      </c>
      <c r="J99" s="21">
        <f t="shared" si="10"/>
        <v>-62.309810204201064</v>
      </c>
      <c r="K99" s="21"/>
      <c r="L99" s="24"/>
      <c r="M99" s="24"/>
      <c r="N99" s="24"/>
      <c r="Q99" s="253"/>
      <c r="R99" s="251"/>
      <c r="S99" s="251"/>
    </row>
    <row r="100" spans="1:17" ht="11.25">
      <c r="A100" s="120"/>
      <c r="B100" s="126"/>
      <c r="C100" s="126"/>
      <c r="D100" s="126"/>
      <c r="E100" s="126"/>
      <c r="F100" s="126"/>
      <c r="G100" s="126"/>
      <c r="H100" s="126"/>
      <c r="I100" s="126"/>
      <c r="J100" s="120"/>
      <c r="K100" s="120"/>
      <c r="Q100" s="255"/>
    </row>
    <row r="101" spans="1:17" ht="11.25">
      <c r="A101" s="14" t="s">
        <v>376</v>
      </c>
      <c r="B101" s="14"/>
      <c r="C101" s="14"/>
      <c r="D101" s="14"/>
      <c r="E101" s="14"/>
      <c r="F101" s="14"/>
      <c r="G101" s="14"/>
      <c r="H101" s="14"/>
      <c r="I101" s="14"/>
      <c r="J101" s="14"/>
      <c r="K101" s="14"/>
      <c r="Q101" s="255"/>
    </row>
    <row r="102" spans="1:17" ht="19.5" customHeight="1">
      <c r="A102" s="327" t="s">
        <v>185</v>
      </c>
      <c r="B102" s="327"/>
      <c r="C102" s="327"/>
      <c r="D102" s="327"/>
      <c r="E102" s="327"/>
      <c r="F102" s="327"/>
      <c r="G102" s="327"/>
      <c r="H102" s="327"/>
      <c r="I102" s="327"/>
      <c r="J102" s="327"/>
      <c r="K102" s="327"/>
      <c r="Q102" s="255"/>
    </row>
    <row r="103" spans="1:17" ht="19.5" customHeight="1">
      <c r="A103" s="328" t="s">
        <v>182</v>
      </c>
      <c r="B103" s="328"/>
      <c r="C103" s="328"/>
      <c r="D103" s="328"/>
      <c r="E103" s="328"/>
      <c r="F103" s="328"/>
      <c r="G103" s="328"/>
      <c r="H103" s="328"/>
      <c r="I103" s="328"/>
      <c r="J103" s="328"/>
      <c r="K103" s="328"/>
      <c r="Q103" s="255"/>
    </row>
    <row r="104" spans="1:20" s="25" customFormat="1" ht="11.25">
      <c r="A104" s="22"/>
      <c r="B104" s="329" t="s">
        <v>118</v>
      </c>
      <c r="C104" s="329"/>
      <c r="D104" s="329"/>
      <c r="E104" s="329"/>
      <c r="F104" s="185"/>
      <c r="G104" s="329" t="s">
        <v>119</v>
      </c>
      <c r="H104" s="329"/>
      <c r="I104" s="329"/>
      <c r="J104" s="329"/>
      <c r="K104" s="185"/>
      <c r="L104" s="331"/>
      <c r="M104" s="331"/>
      <c r="N104" s="331"/>
      <c r="O104" s="135"/>
      <c r="P104" s="135"/>
      <c r="Q104" s="250"/>
      <c r="R104" s="250"/>
      <c r="S104" s="250"/>
      <c r="T104" s="135"/>
    </row>
    <row r="105" spans="1:20" s="25" customFormat="1" ht="11.25">
      <c r="A105" s="22" t="s">
        <v>330</v>
      </c>
      <c r="B105" s="186">
        <f>+B4</f>
        <v>2010</v>
      </c>
      <c r="C105" s="330" t="str">
        <f>+C4</f>
        <v>enero - diciembre</v>
      </c>
      <c r="D105" s="330"/>
      <c r="E105" s="330"/>
      <c r="F105" s="185"/>
      <c r="G105" s="186">
        <f>+B105</f>
        <v>2010</v>
      </c>
      <c r="H105" s="330" t="str">
        <f>+C105</f>
        <v>enero - diciembre</v>
      </c>
      <c r="I105" s="330"/>
      <c r="J105" s="330"/>
      <c r="K105" s="187" t="s">
        <v>223</v>
      </c>
      <c r="L105" s="332"/>
      <c r="M105" s="332"/>
      <c r="N105" s="332"/>
      <c r="O105" s="135"/>
      <c r="P105" s="135"/>
      <c r="Q105" s="250"/>
      <c r="R105" s="250"/>
      <c r="S105" s="250"/>
      <c r="T105" s="135"/>
    </row>
    <row r="106" spans="1:19" s="25" customFormat="1" ht="11.25">
      <c r="A106" s="188"/>
      <c r="B106" s="188"/>
      <c r="C106" s="189">
        <f>+C5</f>
        <v>2011</v>
      </c>
      <c r="D106" s="189">
        <f>+D5</f>
        <v>2012</v>
      </c>
      <c r="E106" s="190" t="str">
        <f>+E5</f>
        <v>Var % 12/11</v>
      </c>
      <c r="F106" s="191"/>
      <c r="G106" s="188"/>
      <c r="H106" s="189">
        <f>+C106</f>
        <v>2011</v>
      </c>
      <c r="I106" s="189">
        <f>+D106</f>
        <v>2012</v>
      </c>
      <c r="J106" s="190" t="str">
        <f>+E106</f>
        <v>Var % 12/11</v>
      </c>
      <c r="K106" s="191">
        <v>2008</v>
      </c>
      <c r="L106" s="192"/>
      <c r="M106" s="192"/>
      <c r="N106" s="191"/>
      <c r="Q106" s="251"/>
      <c r="R106" s="251"/>
      <c r="S106" s="251"/>
    </row>
    <row r="107" spans="1:17" ht="11.25">
      <c r="A107" s="14"/>
      <c r="B107" s="14"/>
      <c r="C107" s="14"/>
      <c r="D107" s="14"/>
      <c r="E107" s="14"/>
      <c r="F107" s="14"/>
      <c r="G107" s="14"/>
      <c r="H107" s="14"/>
      <c r="I107" s="14"/>
      <c r="J107" s="16"/>
      <c r="K107" s="16"/>
      <c r="Q107" s="255"/>
    </row>
    <row r="108" spans="1:19" s="25" customFormat="1" ht="11.25">
      <c r="A108" s="22" t="s">
        <v>391</v>
      </c>
      <c r="B108" s="22"/>
      <c r="C108" s="22"/>
      <c r="D108" s="22"/>
      <c r="E108" s="22"/>
      <c r="F108" s="22"/>
      <c r="G108" s="23">
        <f>+G7</f>
        <v>7074557</v>
      </c>
      <c r="H108" s="23">
        <f>+H7</f>
        <v>8164601</v>
      </c>
      <c r="I108" s="23">
        <f>+I7</f>
        <v>8175485</v>
      </c>
      <c r="J108" s="21">
        <f>+I108/H108*100-100</f>
        <v>0.13330718794463792</v>
      </c>
      <c r="K108" s="22"/>
      <c r="L108" s="24"/>
      <c r="M108" s="24"/>
      <c r="N108" s="24"/>
      <c r="Q108" s="251"/>
      <c r="R108" s="251"/>
      <c r="S108" s="251"/>
    </row>
    <row r="109" spans="1:19" s="124" customFormat="1" ht="11.25">
      <c r="A109" s="122" t="s">
        <v>393</v>
      </c>
      <c r="B109" s="122">
        <f>SUM(B111:B130)</f>
        <v>82803.772</v>
      </c>
      <c r="C109" s="122">
        <f>SUM(C111:C130)</f>
        <v>76519.68700000002</v>
      </c>
      <c r="D109" s="122">
        <f>SUM(D111:D130)</f>
        <v>107413.69799999999</v>
      </c>
      <c r="E109" s="123">
        <f>+D109/C109*100-100</f>
        <v>40.37393801676157</v>
      </c>
      <c r="F109" s="122"/>
      <c r="G109" s="122">
        <f>SUM(G111:G130)</f>
        <v>359044.76900000003</v>
      </c>
      <c r="H109" s="122">
        <f>SUM(H111:H130)</f>
        <v>425694.24700000003</v>
      </c>
      <c r="I109" s="122">
        <f>SUM(I111:I130)</f>
        <v>499578.477</v>
      </c>
      <c r="J109" s="123">
        <f>+I109/H109*100-100</f>
        <v>17.356173009310112</v>
      </c>
      <c r="K109" s="123">
        <f>+I109/$I$7*100</f>
        <v>6.110689176238474</v>
      </c>
      <c r="L109" s="127"/>
      <c r="M109" s="127"/>
      <c r="N109" s="127"/>
      <c r="Q109" s="253"/>
      <c r="R109" s="254"/>
      <c r="S109" s="254"/>
    </row>
    <row r="110" spans="1:26" ht="11.25" customHeight="1">
      <c r="A110" s="22"/>
      <c r="B110" s="23"/>
      <c r="C110" s="23"/>
      <c r="D110" s="23"/>
      <c r="E110" s="21"/>
      <c r="F110" s="21"/>
      <c r="G110" s="23"/>
      <c r="H110" s="23"/>
      <c r="I110" s="23"/>
      <c r="J110" s="17"/>
      <c r="O110" s="119"/>
      <c r="P110" s="119"/>
      <c r="Q110" s="257"/>
      <c r="R110" s="249"/>
      <c r="S110" s="249"/>
      <c r="T110" s="119"/>
      <c r="U110" s="119"/>
      <c r="V110" s="119"/>
      <c r="W110" s="119"/>
      <c r="X110" s="119"/>
      <c r="Y110" s="119"/>
      <c r="Z110" s="119"/>
    </row>
    <row r="111" spans="1:26" ht="11.25" customHeight="1">
      <c r="A111" s="14" t="s">
        <v>405</v>
      </c>
      <c r="B111" s="16">
        <v>968.975</v>
      </c>
      <c r="C111" s="16">
        <v>487.925</v>
      </c>
      <c r="D111" s="16">
        <v>525</v>
      </c>
      <c r="E111" s="17">
        <f aca="true" t="shared" si="13" ref="E111:E129">+D111/C111*100-100</f>
        <v>7.598503868422398</v>
      </c>
      <c r="F111" s="21"/>
      <c r="G111" s="240">
        <v>1084.382</v>
      </c>
      <c r="H111" s="240">
        <v>545.996</v>
      </c>
      <c r="I111" s="240">
        <v>499.181</v>
      </c>
      <c r="J111" s="17">
        <f aca="true" t="shared" si="14" ref="J111:J129">+I111/H111*100-100</f>
        <v>-8.574238639110916</v>
      </c>
      <c r="O111" s="119"/>
      <c r="P111" s="119"/>
      <c r="Q111" s="257"/>
      <c r="R111" s="249"/>
      <c r="S111" s="249"/>
      <c r="T111" s="119"/>
      <c r="U111" s="119"/>
      <c r="V111" s="119"/>
      <c r="W111" s="119"/>
      <c r="X111" s="119"/>
      <c r="Y111" s="119"/>
      <c r="Z111" s="119"/>
    </row>
    <row r="112" spans="1:26" ht="11.25" customHeight="1">
      <c r="A112" s="14" t="s">
        <v>453</v>
      </c>
      <c r="B112" s="16">
        <v>0</v>
      </c>
      <c r="C112" s="16">
        <v>0</v>
      </c>
      <c r="D112" s="16">
        <v>8.117</v>
      </c>
      <c r="E112" s="17"/>
      <c r="F112" s="21"/>
      <c r="G112" s="240">
        <v>0</v>
      </c>
      <c r="H112" s="240">
        <v>0</v>
      </c>
      <c r="I112" s="240">
        <v>30.123</v>
      </c>
      <c r="J112" s="17"/>
      <c r="O112" s="119"/>
      <c r="P112" s="119"/>
      <c r="Q112" s="257"/>
      <c r="R112" s="249"/>
      <c r="S112" s="249"/>
      <c r="T112" s="119"/>
      <c r="U112" s="119"/>
      <c r="V112" s="119"/>
      <c r="W112" s="119"/>
      <c r="X112" s="119"/>
      <c r="Y112" s="119"/>
      <c r="Z112" s="119"/>
    </row>
    <row r="113" spans="1:26" ht="11.25" customHeight="1">
      <c r="A113" s="14" t="s">
        <v>406</v>
      </c>
      <c r="B113" s="16">
        <v>2205.864</v>
      </c>
      <c r="C113" s="16">
        <v>2240.466</v>
      </c>
      <c r="D113" s="16">
        <v>1182.634</v>
      </c>
      <c r="E113" s="17">
        <f t="shared" si="13"/>
        <v>-47.214820488237706</v>
      </c>
      <c r="F113" s="21"/>
      <c r="G113" s="240">
        <v>6721.017</v>
      </c>
      <c r="H113" s="240">
        <v>6906.42</v>
      </c>
      <c r="I113" s="240">
        <v>3698.879</v>
      </c>
      <c r="J113" s="17">
        <f t="shared" si="14"/>
        <v>-46.44288936960103</v>
      </c>
      <c r="O113" s="119"/>
      <c r="P113" s="119"/>
      <c r="Q113" s="257"/>
      <c r="R113" s="249"/>
      <c r="S113" s="249"/>
      <c r="T113" s="119"/>
      <c r="U113" s="119"/>
      <c r="V113" s="119"/>
      <c r="W113" s="119"/>
      <c r="X113" s="119"/>
      <c r="Y113" s="119"/>
      <c r="Z113" s="119"/>
    </row>
    <row r="114" spans="1:26" ht="11.25" customHeight="1">
      <c r="A114" s="14" t="s">
        <v>463</v>
      </c>
      <c r="B114" s="16">
        <v>0</v>
      </c>
      <c r="C114" s="16">
        <v>0</v>
      </c>
      <c r="D114" s="16">
        <v>39.686</v>
      </c>
      <c r="E114" s="17"/>
      <c r="F114" s="21"/>
      <c r="G114" s="240">
        <v>0</v>
      </c>
      <c r="H114" s="240">
        <v>0</v>
      </c>
      <c r="I114" s="240">
        <v>394.738</v>
      </c>
      <c r="J114" s="17"/>
      <c r="O114" s="119"/>
      <c r="P114" s="119"/>
      <c r="Q114" s="257"/>
      <c r="R114" s="249"/>
      <c r="S114" s="249"/>
      <c r="T114" s="119"/>
      <c r="U114" s="119"/>
      <c r="V114" s="119"/>
      <c r="W114" s="119"/>
      <c r="X114" s="119"/>
      <c r="Y114" s="119"/>
      <c r="Z114" s="119"/>
    </row>
    <row r="115" spans="1:26" ht="11.25" customHeight="1">
      <c r="A115" s="14" t="s">
        <v>495</v>
      </c>
      <c r="B115" s="16">
        <v>0</v>
      </c>
      <c r="C115" s="16">
        <v>104.2</v>
      </c>
      <c r="D115" s="16">
        <v>0.071</v>
      </c>
      <c r="E115" s="17">
        <f t="shared" si="13"/>
        <v>-99.93186180422265</v>
      </c>
      <c r="F115" s="21"/>
      <c r="G115" s="240">
        <v>0</v>
      </c>
      <c r="H115" s="240">
        <v>42.629</v>
      </c>
      <c r="I115" s="240">
        <v>7.971</v>
      </c>
      <c r="J115" s="17">
        <f t="shared" si="14"/>
        <v>-81.30146144643318</v>
      </c>
      <c r="O115" s="119"/>
      <c r="P115" s="119"/>
      <c r="Q115" s="257"/>
      <c r="R115" s="249"/>
      <c r="S115" s="249"/>
      <c r="T115" s="119"/>
      <c r="U115" s="119"/>
      <c r="V115" s="119"/>
      <c r="W115" s="119"/>
      <c r="X115" s="119"/>
      <c r="Y115" s="119"/>
      <c r="Z115" s="119"/>
    </row>
    <row r="116" spans="1:26" ht="11.25" customHeight="1">
      <c r="A116" s="14" t="s">
        <v>85</v>
      </c>
      <c r="B116" s="16">
        <v>610</v>
      </c>
      <c r="C116" s="16">
        <v>1906.48</v>
      </c>
      <c r="D116" s="16">
        <v>0</v>
      </c>
      <c r="E116" s="17">
        <f t="shared" si="13"/>
        <v>-100</v>
      </c>
      <c r="F116" s="21"/>
      <c r="G116" s="240">
        <v>236.252</v>
      </c>
      <c r="H116" s="240">
        <v>847.952</v>
      </c>
      <c r="I116" s="240">
        <v>0</v>
      </c>
      <c r="J116" s="17">
        <f t="shared" si="14"/>
        <v>-100</v>
      </c>
      <c r="O116" s="119"/>
      <c r="P116" s="119"/>
      <c r="Q116" s="257"/>
      <c r="R116" s="249"/>
      <c r="S116" s="249"/>
      <c r="T116" s="119"/>
      <c r="U116" s="119"/>
      <c r="V116" s="119"/>
      <c r="W116" s="119"/>
      <c r="X116" s="119"/>
      <c r="Y116" s="119"/>
      <c r="Z116" s="119"/>
    </row>
    <row r="117" spans="1:26" ht="11.25" customHeight="1">
      <c r="A117" s="14" t="s">
        <v>407</v>
      </c>
      <c r="B117" s="16">
        <v>56900.578</v>
      </c>
      <c r="C117" s="16">
        <v>47914.938</v>
      </c>
      <c r="D117" s="16">
        <v>81383.169</v>
      </c>
      <c r="E117" s="17">
        <f t="shared" si="13"/>
        <v>69.84926287497228</v>
      </c>
      <c r="F117" s="21"/>
      <c r="G117" s="240">
        <v>166036.073</v>
      </c>
      <c r="H117" s="240">
        <v>166163.885</v>
      </c>
      <c r="I117" s="240">
        <v>256453.994</v>
      </c>
      <c r="J117" s="17">
        <f t="shared" si="14"/>
        <v>54.33798625976999</v>
      </c>
      <c r="O117" s="119"/>
      <c r="P117" s="119"/>
      <c r="Q117" s="257"/>
      <c r="R117" s="249"/>
      <c r="S117" s="249"/>
      <c r="T117" s="119"/>
      <c r="U117" s="119"/>
      <c r="V117" s="119"/>
      <c r="W117" s="119"/>
      <c r="X117" s="119"/>
      <c r="Y117" s="119"/>
      <c r="Z117" s="119"/>
    </row>
    <row r="118" spans="1:26" ht="11.25" customHeight="1">
      <c r="A118" s="14" t="s">
        <v>408</v>
      </c>
      <c r="B118" s="16">
        <v>0</v>
      </c>
      <c r="C118" s="16">
        <v>0</v>
      </c>
      <c r="D118" s="16">
        <v>1363.97</v>
      </c>
      <c r="E118" s="17"/>
      <c r="F118" s="21"/>
      <c r="G118" s="240">
        <v>0</v>
      </c>
      <c r="H118" s="240">
        <v>0</v>
      </c>
      <c r="I118" s="240">
        <v>1017.764</v>
      </c>
      <c r="J118" s="17"/>
      <c r="O118" s="119"/>
      <c r="P118" s="119"/>
      <c r="Q118" s="257"/>
      <c r="R118" s="249"/>
      <c r="S118" s="249"/>
      <c r="T118" s="119"/>
      <c r="U118" s="119"/>
      <c r="V118" s="119"/>
      <c r="W118" s="119"/>
      <c r="X118" s="119"/>
      <c r="Y118" s="119"/>
      <c r="Z118" s="119"/>
    </row>
    <row r="119" spans="1:26" ht="11.25" customHeight="1">
      <c r="A119" s="14" t="s">
        <v>409</v>
      </c>
      <c r="B119" s="16">
        <v>22.499</v>
      </c>
      <c r="C119" s="16">
        <v>0</v>
      </c>
      <c r="D119" s="16">
        <v>0.759</v>
      </c>
      <c r="E119" s="17"/>
      <c r="F119" s="21"/>
      <c r="G119" s="240">
        <v>69.932</v>
      </c>
      <c r="H119" s="240">
        <v>0</v>
      </c>
      <c r="I119" s="240">
        <v>1.586</v>
      </c>
      <c r="J119" s="17"/>
      <c r="O119" s="119"/>
      <c r="P119" s="119"/>
      <c r="Q119" s="257"/>
      <c r="R119" s="249"/>
      <c r="S119" s="249"/>
      <c r="T119" s="119"/>
      <c r="U119" s="119"/>
      <c r="V119" s="119"/>
      <c r="W119" s="119"/>
      <c r="X119" s="119"/>
      <c r="Y119" s="119"/>
      <c r="Z119" s="119"/>
    </row>
    <row r="120" spans="1:26" ht="11.25" customHeight="1">
      <c r="A120" s="14" t="s">
        <v>410</v>
      </c>
      <c r="B120" s="16">
        <v>12778.298</v>
      </c>
      <c r="C120" s="16">
        <v>10740.003</v>
      </c>
      <c r="D120" s="16">
        <v>6013.659</v>
      </c>
      <c r="E120" s="17">
        <f t="shared" si="13"/>
        <v>-44.006915081867305</v>
      </c>
      <c r="F120" s="21"/>
      <c r="G120" s="240">
        <v>25890.056</v>
      </c>
      <c r="H120" s="240">
        <v>22070.685</v>
      </c>
      <c r="I120" s="240">
        <v>13597.747</v>
      </c>
      <c r="J120" s="17">
        <f t="shared" si="14"/>
        <v>-38.39000919092454</v>
      </c>
      <c r="O120" s="119"/>
      <c r="P120" s="119"/>
      <c r="Q120" s="257"/>
      <c r="R120" s="249"/>
      <c r="S120" s="249"/>
      <c r="T120" s="119"/>
      <c r="U120" s="119"/>
      <c r="V120" s="119"/>
      <c r="W120" s="119"/>
      <c r="X120" s="119"/>
      <c r="Y120" s="119"/>
      <c r="Z120" s="119"/>
    </row>
    <row r="121" spans="1:26" ht="11.25" customHeight="1">
      <c r="A121" s="14" t="s">
        <v>411</v>
      </c>
      <c r="B121" s="16">
        <v>3342.771</v>
      </c>
      <c r="C121" s="16">
        <v>6390.088</v>
      </c>
      <c r="D121" s="16">
        <v>7403.556</v>
      </c>
      <c r="E121" s="17">
        <f t="shared" si="13"/>
        <v>15.860000676047022</v>
      </c>
      <c r="F121" s="21"/>
      <c r="G121" s="240">
        <v>9665.525</v>
      </c>
      <c r="H121" s="240">
        <v>17634.214</v>
      </c>
      <c r="I121" s="240">
        <v>21774.24</v>
      </c>
      <c r="J121" s="17">
        <f t="shared" si="14"/>
        <v>23.477235787203227</v>
      </c>
      <c r="O121" s="119"/>
      <c r="P121" s="119"/>
      <c r="Q121" s="257"/>
      <c r="R121" s="249"/>
      <c r="S121" s="249"/>
      <c r="T121" s="119"/>
      <c r="U121" s="119"/>
      <c r="V121" s="119"/>
      <c r="W121" s="119"/>
      <c r="X121" s="119"/>
      <c r="Y121" s="119"/>
      <c r="Z121" s="119"/>
    </row>
    <row r="122" spans="1:26" ht="11.25" customHeight="1">
      <c r="A122" s="14" t="s">
        <v>412</v>
      </c>
      <c r="B122" s="16">
        <v>2168.728</v>
      </c>
      <c r="C122" s="16">
        <v>2951.938</v>
      </c>
      <c r="D122" s="16">
        <v>4369.028</v>
      </c>
      <c r="E122" s="17">
        <f t="shared" si="13"/>
        <v>48.0054120377867</v>
      </c>
      <c r="F122" s="21"/>
      <c r="G122" s="240">
        <v>10246.709</v>
      </c>
      <c r="H122" s="240">
        <v>14372.771</v>
      </c>
      <c r="I122" s="240">
        <v>19586.112</v>
      </c>
      <c r="J122" s="17">
        <f t="shared" si="14"/>
        <v>36.27234442126712</v>
      </c>
      <c r="O122" s="119"/>
      <c r="P122" s="119"/>
      <c r="Q122" s="257"/>
      <c r="R122" s="249"/>
      <c r="S122" s="249"/>
      <c r="T122" s="119"/>
      <c r="U122" s="119"/>
      <c r="V122" s="119"/>
      <c r="W122" s="119"/>
      <c r="X122" s="119"/>
      <c r="Y122" s="119"/>
      <c r="Z122" s="119"/>
    </row>
    <row r="123" spans="1:26" ht="11.25" customHeight="1">
      <c r="A123" s="14" t="s">
        <v>413</v>
      </c>
      <c r="B123" s="16">
        <v>0</v>
      </c>
      <c r="C123" s="16">
        <v>0.591</v>
      </c>
      <c r="D123" s="16">
        <v>0.072</v>
      </c>
      <c r="E123" s="17">
        <f t="shared" si="13"/>
        <v>-87.81725888324873</v>
      </c>
      <c r="F123" s="21"/>
      <c r="G123" s="240">
        <v>0</v>
      </c>
      <c r="H123" s="240">
        <v>16.779</v>
      </c>
      <c r="I123" s="240">
        <v>3.6</v>
      </c>
      <c r="J123" s="17">
        <f t="shared" si="14"/>
        <v>-78.54460933309494</v>
      </c>
      <c r="O123" s="119"/>
      <c r="P123" s="119"/>
      <c r="Q123" s="257"/>
      <c r="R123" s="249"/>
      <c r="S123" s="249"/>
      <c r="T123" s="119"/>
      <c r="U123" s="119"/>
      <c r="V123" s="119"/>
      <c r="W123" s="119"/>
      <c r="X123" s="119"/>
      <c r="Y123" s="119"/>
      <c r="Z123" s="119"/>
    </row>
    <row r="124" spans="1:26" ht="11.25" customHeight="1">
      <c r="A124" s="14" t="s">
        <v>414</v>
      </c>
      <c r="B124" s="16">
        <v>0.161</v>
      </c>
      <c r="C124" s="16">
        <v>8.215</v>
      </c>
      <c r="D124" s="16">
        <v>0</v>
      </c>
      <c r="E124" s="17">
        <f t="shared" si="13"/>
        <v>-100</v>
      </c>
      <c r="F124" s="21"/>
      <c r="G124" s="240">
        <v>0.465</v>
      </c>
      <c r="H124" s="240">
        <v>14.548</v>
      </c>
      <c r="I124" s="240">
        <v>0</v>
      </c>
      <c r="J124" s="17">
        <f t="shared" si="14"/>
        <v>-100</v>
      </c>
      <c r="O124" s="119"/>
      <c r="P124" s="119"/>
      <c r="Q124" s="257"/>
      <c r="R124" s="249"/>
      <c r="S124" s="249"/>
      <c r="T124" s="119"/>
      <c r="U124" s="119"/>
      <c r="V124" s="119"/>
      <c r="W124" s="119"/>
      <c r="X124" s="119"/>
      <c r="Y124" s="119"/>
      <c r="Z124" s="119"/>
    </row>
    <row r="125" spans="1:26" ht="11.25" customHeight="1">
      <c r="A125" s="14" t="s">
        <v>462</v>
      </c>
      <c r="B125" s="16">
        <v>0</v>
      </c>
      <c r="C125" s="16">
        <v>0</v>
      </c>
      <c r="D125" s="16">
        <v>0.078</v>
      </c>
      <c r="E125" s="17"/>
      <c r="F125" s="21"/>
      <c r="G125" s="240">
        <v>0</v>
      </c>
      <c r="H125" s="240">
        <v>0</v>
      </c>
      <c r="I125" s="240">
        <v>149.516</v>
      </c>
      <c r="J125" s="17"/>
      <c r="O125" s="119"/>
      <c r="P125" s="119"/>
      <c r="Q125" s="257"/>
      <c r="R125" s="249"/>
      <c r="S125" s="249"/>
      <c r="T125" s="119"/>
      <c r="U125" s="119"/>
      <c r="V125" s="119"/>
      <c r="W125" s="119"/>
      <c r="X125" s="119"/>
      <c r="Y125" s="119"/>
      <c r="Z125" s="119"/>
    </row>
    <row r="126" spans="1:26" ht="11.25" customHeight="1">
      <c r="A126" s="14" t="s">
        <v>415</v>
      </c>
      <c r="B126" s="16">
        <v>98.643</v>
      </c>
      <c r="C126" s="16">
        <v>81.584</v>
      </c>
      <c r="D126" s="16">
        <v>41.567</v>
      </c>
      <c r="E126" s="17">
        <f t="shared" si="13"/>
        <v>-49.0500588350657</v>
      </c>
      <c r="F126" s="21"/>
      <c r="G126" s="240">
        <v>654.766</v>
      </c>
      <c r="H126" s="240">
        <v>559.869</v>
      </c>
      <c r="I126" s="240">
        <v>240.517</v>
      </c>
      <c r="J126" s="17">
        <f t="shared" si="14"/>
        <v>-57.04048625660646</v>
      </c>
      <c r="O126" s="119"/>
      <c r="P126" s="119"/>
      <c r="Q126" s="257"/>
      <c r="R126" s="249"/>
      <c r="S126" s="249"/>
      <c r="T126" s="119"/>
      <c r="U126" s="119"/>
      <c r="V126" s="119"/>
      <c r="W126" s="119"/>
      <c r="X126" s="119"/>
      <c r="Y126" s="119"/>
      <c r="Z126" s="119"/>
    </row>
    <row r="127" spans="1:26" s="130" customFormat="1" ht="11.25" customHeight="1">
      <c r="A127" s="14" t="s">
        <v>416</v>
      </c>
      <c r="B127" s="16">
        <v>1222.083</v>
      </c>
      <c r="C127" s="16">
        <v>1485.331</v>
      </c>
      <c r="D127" s="16">
        <v>1181.2</v>
      </c>
      <c r="E127" s="17">
        <f t="shared" si="13"/>
        <v>-20.475638090095742</v>
      </c>
      <c r="F127" s="241"/>
      <c r="G127" s="240">
        <v>20706.606</v>
      </c>
      <c r="H127" s="240">
        <v>49895.453</v>
      </c>
      <c r="I127" s="240">
        <v>4740.097</v>
      </c>
      <c r="J127" s="17">
        <f t="shared" si="14"/>
        <v>-90.49994194861804</v>
      </c>
      <c r="K127" s="17">
        <f>+I127/$I$109*100</f>
        <v>0.9488192983141664</v>
      </c>
      <c r="L127" s="20"/>
      <c r="M127" s="20"/>
      <c r="N127" s="20"/>
      <c r="O127" s="242"/>
      <c r="P127" s="242"/>
      <c r="Q127" s="242"/>
      <c r="R127" s="242"/>
      <c r="S127" s="242"/>
      <c r="T127" s="242"/>
      <c r="U127" s="129"/>
      <c r="V127" s="129"/>
      <c r="W127" s="129"/>
      <c r="X127" s="129"/>
      <c r="Y127" s="129"/>
      <c r="Z127" s="129"/>
    </row>
    <row r="128" spans="1:17" ht="11.25" customHeight="1">
      <c r="A128" s="14" t="s">
        <v>417</v>
      </c>
      <c r="B128" s="16">
        <v>2363.755</v>
      </c>
      <c r="C128" s="16">
        <v>1893.536</v>
      </c>
      <c r="D128" s="243">
        <v>1817.225</v>
      </c>
      <c r="E128" s="17">
        <f t="shared" si="13"/>
        <v>-4.030079174623566</v>
      </c>
      <c r="F128" s="17"/>
      <c r="G128" s="240">
        <v>116794.277</v>
      </c>
      <c r="H128" s="240">
        <v>145413.234</v>
      </c>
      <c r="I128" s="240">
        <v>152780.074</v>
      </c>
      <c r="J128" s="17">
        <f t="shared" si="14"/>
        <v>5.066141366472877</v>
      </c>
      <c r="K128" s="17">
        <f>+I128/$I$109*100</f>
        <v>30.58179666134816</v>
      </c>
      <c r="L128" s="20">
        <f>+H128/C128</f>
        <v>76.79454417555303</v>
      </c>
      <c r="M128" s="20">
        <f>+I128/D128</f>
        <v>84.0732842658449</v>
      </c>
      <c r="N128" s="20">
        <f>+M128/L128*100-100</f>
        <v>9.478199484656898</v>
      </c>
      <c r="Q128" s="255"/>
    </row>
    <row r="129" spans="1:17" ht="11.25" customHeight="1">
      <c r="A129" s="14" t="s">
        <v>418</v>
      </c>
      <c r="B129" s="16">
        <v>121.417</v>
      </c>
      <c r="C129" s="16">
        <v>314.392</v>
      </c>
      <c r="D129" s="16">
        <v>2050.26</v>
      </c>
      <c r="E129" s="17">
        <f t="shared" si="13"/>
        <v>552.1349143744116</v>
      </c>
      <c r="F129" s="17"/>
      <c r="G129" s="240">
        <v>938.709</v>
      </c>
      <c r="H129" s="240">
        <v>1209.812</v>
      </c>
      <c r="I129" s="240">
        <v>3919.166</v>
      </c>
      <c r="J129" s="17">
        <f t="shared" si="14"/>
        <v>223.9483489996793</v>
      </c>
      <c r="K129" s="17">
        <f>+I129/$I$109*100</f>
        <v>0.7844945650050493</v>
      </c>
      <c r="Q129" s="255"/>
    </row>
    <row r="130" spans="1:17" ht="11.25">
      <c r="A130" s="14" t="s">
        <v>465</v>
      </c>
      <c r="B130" s="16">
        <v>0</v>
      </c>
      <c r="C130" s="16">
        <v>0</v>
      </c>
      <c r="D130" s="16">
        <v>33.647</v>
      </c>
      <c r="E130" s="17"/>
      <c r="F130" s="17"/>
      <c r="G130" s="16">
        <v>0</v>
      </c>
      <c r="H130" s="16">
        <v>0</v>
      </c>
      <c r="I130" s="16">
        <v>20683.172</v>
      </c>
      <c r="J130" s="17"/>
      <c r="K130" s="17">
        <f>+I130/$I$109*100</f>
        <v>4.1401247155809715</v>
      </c>
      <c r="L130" s="20" t="e">
        <f>+H130/C130</f>
        <v>#DIV/0!</v>
      </c>
      <c r="M130" s="20">
        <f>+I130/D130</f>
        <v>614.7107320117692</v>
      </c>
      <c r="N130" s="20" t="e">
        <f>+M130/L130*100-100</f>
        <v>#DIV/0!</v>
      </c>
      <c r="Q130" s="255"/>
    </row>
    <row r="131" spans="1:17" ht="11.25">
      <c r="A131" s="120"/>
      <c r="B131" s="126"/>
      <c r="C131" s="126"/>
      <c r="D131" s="126"/>
      <c r="E131" s="126"/>
      <c r="F131" s="126"/>
      <c r="G131" s="126"/>
      <c r="H131" s="126"/>
      <c r="I131" s="126"/>
      <c r="J131" s="120"/>
      <c r="K131" s="120"/>
      <c r="L131" s="120"/>
      <c r="M131" s="120"/>
      <c r="N131" s="120"/>
      <c r="O131" s="130"/>
      <c r="Q131" s="255"/>
    </row>
    <row r="132" spans="1:17" ht="11.25">
      <c r="A132" s="14" t="s">
        <v>376</v>
      </c>
      <c r="B132" s="14"/>
      <c r="C132" s="14"/>
      <c r="D132" s="14"/>
      <c r="E132" s="14"/>
      <c r="F132" s="14"/>
      <c r="G132" s="14"/>
      <c r="H132" s="14"/>
      <c r="I132" s="14"/>
      <c r="J132" s="14"/>
      <c r="K132" s="14"/>
      <c r="L132" s="131"/>
      <c r="M132" s="132"/>
      <c r="N132" s="132"/>
      <c r="O132" s="130"/>
      <c r="Q132" s="255"/>
    </row>
    <row r="133" spans="1:17" ht="19.5" customHeight="1">
      <c r="A133" s="327" t="s">
        <v>187</v>
      </c>
      <c r="B133" s="327"/>
      <c r="C133" s="327"/>
      <c r="D133" s="327"/>
      <c r="E133" s="327"/>
      <c r="F133" s="327"/>
      <c r="G133" s="327"/>
      <c r="H133" s="327"/>
      <c r="I133" s="327"/>
      <c r="J133" s="327"/>
      <c r="K133" s="327"/>
      <c r="L133" s="131"/>
      <c r="M133" s="132"/>
      <c r="N133" s="132"/>
      <c r="O133" s="130"/>
      <c r="Q133" s="255"/>
    </row>
    <row r="134" spans="1:17" ht="19.5" customHeight="1">
      <c r="A134" s="328" t="s">
        <v>183</v>
      </c>
      <c r="B134" s="328"/>
      <c r="C134" s="328"/>
      <c r="D134" s="328"/>
      <c r="E134" s="328"/>
      <c r="F134" s="328"/>
      <c r="G134" s="328"/>
      <c r="H134" s="328"/>
      <c r="I134" s="328"/>
      <c r="J134" s="328"/>
      <c r="K134" s="328"/>
      <c r="L134" s="131"/>
      <c r="M134" s="132"/>
      <c r="N134" s="132"/>
      <c r="O134" s="130"/>
      <c r="Q134" s="255"/>
    </row>
    <row r="135" spans="1:20" s="25" customFormat="1" ht="11.25">
      <c r="A135" s="22"/>
      <c r="B135" s="329" t="s">
        <v>419</v>
      </c>
      <c r="C135" s="329"/>
      <c r="D135" s="329"/>
      <c r="E135" s="329"/>
      <c r="F135" s="185"/>
      <c r="G135" s="329" t="s">
        <v>119</v>
      </c>
      <c r="H135" s="329"/>
      <c r="I135" s="329"/>
      <c r="J135" s="329"/>
      <c r="K135" s="185"/>
      <c r="L135" s="331"/>
      <c r="M135" s="331"/>
      <c r="N135" s="331"/>
      <c r="O135" s="135"/>
      <c r="P135" s="135"/>
      <c r="Q135" s="250"/>
      <c r="R135" s="250"/>
      <c r="S135" s="250"/>
      <c r="T135" s="135"/>
    </row>
    <row r="136" spans="1:20" s="25" customFormat="1" ht="11.25">
      <c r="A136" s="22" t="s">
        <v>330</v>
      </c>
      <c r="B136" s="186">
        <f>+B105</f>
        <v>2010</v>
      </c>
      <c r="C136" s="330" t="str">
        <f>+C105</f>
        <v>enero - diciembre</v>
      </c>
      <c r="D136" s="330"/>
      <c r="E136" s="330"/>
      <c r="F136" s="185"/>
      <c r="G136" s="186">
        <f>+G105</f>
        <v>2010</v>
      </c>
      <c r="H136" s="330" t="str">
        <f>+C136</f>
        <v>enero - diciembre</v>
      </c>
      <c r="I136" s="330"/>
      <c r="J136" s="330"/>
      <c r="K136" s="187" t="s">
        <v>223</v>
      </c>
      <c r="L136" s="332"/>
      <c r="M136" s="332"/>
      <c r="N136" s="332"/>
      <c r="O136" s="135"/>
      <c r="P136" s="135"/>
      <c r="Q136" s="250"/>
      <c r="R136" s="250"/>
      <c r="S136" s="250"/>
      <c r="T136" s="135"/>
    </row>
    <row r="137" spans="1:19" s="25" customFormat="1" ht="11.25">
      <c r="A137" s="188"/>
      <c r="B137" s="188"/>
      <c r="C137" s="189">
        <f>+C106</f>
        <v>2011</v>
      </c>
      <c r="D137" s="189">
        <f>+D106</f>
        <v>2012</v>
      </c>
      <c r="E137" s="190" t="str">
        <f>+E106</f>
        <v>Var % 12/11</v>
      </c>
      <c r="F137" s="191"/>
      <c r="G137" s="188"/>
      <c r="H137" s="189">
        <f>+H106</f>
        <v>2011</v>
      </c>
      <c r="I137" s="189">
        <f>+I106</f>
        <v>2012</v>
      </c>
      <c r="J137" s="190" t="str">
        <f>+J106</f>
        <v>Var % 12/11</v>
      </c>
      <c r="K137" s="191">
        <v>2008</v>
      </c>
      <c r="L137" s="192"/>
      <c r="M137" s="192"/>
      <c r="N137" s="191"/>
      <c r="Q137" s="251"/>
      <c r="R137" s="251"/>
      <c r="S137" s="251"/>
    </row>
    <row r="138" spans="1:17" ht="11.25" customHeight="1">
      <c r="A138" s="14"/>
      <c r="B138" s="16"/>
      <c r="C138" s="16"/>
      <c r="D138" s="16"/>
      <c r="E138" s="17"/>
      <c r="F138" s="17"/>
      <c r="G138" s="16"/>
      <c r="H138" s="16"/>
      <c r="I138" s="16"/>
      <c r="J138" s="17"/>
      <c r="K138" s="17"/>
      <c r="L138" s="131"/>
      <c r="M138" s="132"/>
      <c r="N138" s="132"/>
      <c r="O138" s="130"/>
      <c r="Q138" s="255"/>
    </row>
    <row r="139" spans="1:19" s="25" customFormat="1" ht="11.25">
      <c r="A139" s="22" t="s">
        <v>391</v>
      </c>
      <c r="B139" s="22"/>
      <c r="C139" s="22"/>
      <c r="D139" s="22"/>
      <c r="E139" s="22"/>
      <c r="F139" s="22"/>
      <c r="G139" s="23">
        <f>+G108</f>
        <v>7074557</v>
      </c>
      <c r="H139" s="23">
        <f>+H108</f>
        <v>8164601</v>
      </c>
      <c r="I139" s="23">
        <f>+I108</f>
        <v>8175485</v>
      </c>
      <c r="J139" s="21">
        <f>+I139/H139*100-100</f>
        <v>0.13330718794463792</v>
      </c>
      <c r="K139" s="22"/>
      <c r="L139" s="24"/>
      <c r="M139" s="24"/>
      <c r="N139" s="24"/>
      <c r="Q139" s="251"/>
      <c r="R139" s="251"/>
      <c r="S139" s="251"/>
    </row>
    <row r="140" spans="1:19" s="124" customFormat="1" ht="11.25">
      <c r="A140" s="122" t="s">
        <v>394</v>
      </c>
      <c r="B140" s="122">
        <f>+B142+B148+B153+B160+B161</f>
        <v>12206.795999999998</v>
      </c>
      <c r="C140" s="122">
        <f>+C142+C148+C153+C160+C161</f>
        <v>12304.764999999998</v>
      </c>
      <c r="D140" s="122">
        <f>+D142+D148+D153+D160+D161</f>
        <v>106581.69200000001</v>
      </c>
      <c r="E140" s="21">
        <f>+D140/C140*100-100</f>
        <v>766.1822635377436</v>
      </c>
      <c r="F140" s="122"/>
      <c r="G140" s="122">
        <f>+G142+G148+G153+G160+G161</f>
        <v>37269.833000000006</v>
      </c>
      <c r="H140" s="122">
        <f>+H142+H148+H153+H160+H161</f>
        <v>41772.776</v>
      </c>
      <c r="I140" s="122">
        <f>+I142+I148+I153+I160+I161</f>
        <v>36325.822</v>
      </c>
      <c r="J140" s="123">
        <f>+I140/H140*100-100</f>
        <v>-13.03948293979792</v>
      </c>
      <c r="K140" s="123">
        <f>+I140/$I$139*100</f>
        <v>0.44432620205406775</v>
      </c>
      <c r="L140" s="127"/>
      <c r="M140" s="127"/>
      <c r="N140" s="127"/>
      <c r="Q140" s="257"/>
      <c r="R140" s="254"/>
      <c r="S140" s="254"/>
    </row>
    <row r="141" spans="1:25" ht="11.25" customHeight="1">
      <c r="A141" s="22"/>
      <c r="B141" s="23"/>
      <c r="C141" s="23"/>
      <c r="D141" s="23"/>
      <c r="E141" s="21"/>
      <c r="F141" s="21"/>
      <c r="G141" s="23"/>
      <c r="H141" s="23"/>
      <c r="I141" s="23"/>
      <c r="J141" s="21"/>
      <c r="L141" s="131"/>
      <c r="M141" s="132"/>
      <c r="N141" s="132"/>
      <c r="O141" s="129"/>
      <c r="P141" s="119"/>
      <c r="Q141" s="257"/>
      <c r="R141" s="249"/>
      <c r="S141" s="249"/>
      <c r="T141" s="119"/>
      <c r="U141" s="119"/>
      <c r="V141" s="119"/>
      <c r="W141" s="119"/>
      <c r="X141" s="119"/>
      <c r="Y141" s="119"/>
    </row>
    <row r="142" spans="1:25" s="25" customFormat="1" ht="11.25" customHeight="1">
      <c r="A142" s="133" t="s">
        <v>420</v>
      </c>
      <c r="B142" s="23">
        <f>SUM(B143:B146)</f>
        <v>11734.457999999999</v>
      </c>
      <c r="C142" s="23">
        <f>SUM(C143:C146)</f>
        <v>11895.224999999999</v>
      </c>
      <c r="D142" s="23">
        <f>SUM(D143:D146)</f>
        <v>105830.15800000001</v>
      </c>
      <c r="E142" s="21">
        <f>+D142/C142*100-100</f>
        <v>789.6860546984192</v>
      </c>
      <c r="F142" s="21"/>
      <c r="G142" s="23">
        <f>SUM(G143:G146)</f>
        <v>33123.73700000001</v>
      </c>
      <c r="H142" s="23">
        <f>SUM(H143:H146)</f>
        <v>37188.312</v>
      </c>
      <c r="I142" s="23">
        <f>SUM(I143:I146)</f>
        <v>32045.677000000003</v>
      </c>
      <c r="J142" s="21">
        <f>+I142/H142*100-100</f>
        <v>-13.828632501523586</v>
      </c>
      <c r="K142" s="21">
        <f>+I142/$I$142*100</f>
        <v>100</v>
      </c>
      <c r="L142" s="131"/>
      <c r="M142" s="132"/>
      <c r="N142" s="132"/>
      <c r="O142" s="134"/>
      <c r="P142" s="134"/>
      <c r="Q142" s="134"/>
      <c r="R142" s="121"/>
      <c r="S142" s="121"/>
      <c r="T142" s="121"/>
      <c r="U142" s="135"/>
      <c r="V142" s="135"/>
      <c r="W142" s="135"/>
      <c r="X142" s="135"/>
      <c r="Y142" s="135"/>
    </row>
    <row r="143" spans="1:25" ht="11.25" customHeight="1">
      <c r="A143" s="3" t="s">
        <v>141</v>
      </c>
      <c r="B143" s="16">
        <v>10626.794</v>
      </c>
      <c r="C143" s="16">
        <v>10870.258</v>
      </c>
      <c r="D143" s="16">
        <v>93657.08</v>
      </c>
      <c r="E143" s="17">
        <f>+D143/C143*100-100</f>
        <v>761.5902216856307</v>
      </c>
      <c r="F143" s="21"/>
      <c r="G143" s="16">
        <v>28231.597</v>
      </c>
      <c r="H143" s="16">
        <v>32841.542</v>
      </c>
      <c r="I143" s="16">
        <v>27970.517</v>
      </c>
      <c r="J143" s="17">
        <f>+I143/H143*100-100</f>
        <v>-14.831901011225355</v>
      </c>
      <c r="K143" s="17">
        <f>+I143/$I$142*100</f>
        <v>87.28327692998964</v>
      </c>
      <c r="L143" s="131"/>
      <c r="M143" s="132"/>
      <c r="N143" s="132"/>
      <c r="O143" s="129"/>
      <c r="P143" s="119"/>
      <c r="Q143" s="257"/>
      <c r="R143" s="249"/>
      <c r="S143" s="249"/>
      <c r="T143" s="119"/>
      <c r="U143" s="119"/>
      <c r="V143" s="119"/>
      <c r="W143" s="119"/>
      <c r="X143" s="119"/>
      <c r="Y143" s="119"/>
    </row>
    <row r="144" spans="1:17" ht="11.25" customHeight="1">
      <c r="A144" s="3" t="s">
        <v>142</v>
      </c>
      <c r="B144" s="16">
        <v>967.145</v>
      </c>
      <c r="C144" s="16">
        <v>987.052</v>
      </c>
      <c r="D144" s="16">
        <v>12091.114</v>
      </c>
      <c r="E144" s="17">
        <f>+D144/C144*100-100</f>
        <v>1124.972341882697</v>
      </c>
      <c r="F144" s="21"/>
      <c r="G144" s="16">
        <v>4089.111</v>
      </c>
      <c r="H144" s="16">
        <v>4032.508</v>
      </c>
      <c r="I144" s="16">
        <v>3982.974</v>
      </c>
      <c r="J144" s="17">
        <f>+I144/H144*100-100</f>
        <v>-1.2283670608960904</v>
      </c>
      <c r="K144" s="17">
        <f>+I144/$I$142*100</f>
        <v>12.429052442861481</v>
      </c>
      <c r="L144" s="131"/>
      <c r="M144" s="132"/>
      <c r="N144" s="132"/>
      <c r="O144" s="130"/>
      <c r="Q144" s="255"/>
    </row>
    <row r="145" spans="1:17" ht="11.25" customHeight="1">
      <c r="A145" s="3" t="s">
        <v>143</v>
      </c>
      <c r="B145" s="16">
        <v>92.719</v>
      </c>
      <c r="C145" s="16">
        <v>34.276</v>
      </c>
      <c r="D145" s="16">
        <v>81.964</v>
      </c>
      <c r="E145" s="17">
        <f>+D145/C145*100-100</f>
        <v>139.12942000233394</v>
      </c>
      <c r="F145" s="21"/>
      <c r="G145" s="16">
        <v>779.21</v>
      </c>
      <c r="H145" s="16">
        <v>281.168</v>
      </c>
      <c r="I145" s="16">
        <v>92.186</v>
      </c>
      <c r="J145" s="17">
        <f>+I145/H145*100-100</f>
        <v>-67.21319638081147</v>
      </c>
      <c r="K145" s="17">
        <f>+I145/$I$142*100</f>
        <v>0.28767062714886626</v>
      </c>
      <c r="L145" s="131"/>
      <c r="M145" s="132"/>
      <c r="N145" s="132"/>
      <c r="O145" s="130"/>
      <c r="Q145" s="255"/>
    </row>
    <row r="146" spans="1:17" ht="11.25" customHeight="1">
      <c r="A146" s="3" t="s">
        <v>144</v>
      </c>
      <c r="B146" s="16">
        <v>47.8</v>
      </c>
      <c r="C146" s="16">
        <v>3.639</v>
      </c>
      <c r="D146" s="16">
        <v>0</v>
      </c>
      <c r="E146" s="17">
        <f>+D146/C146*100-100</f>
        <v>-100</v>
      </c>
      <c r="F146" s="21"/>
      <c r="G146" s="16">
        <v>23.819</v>
      </c>
      <c r="H146" s="16">
        <v>33.094</v>
      </c>
      <c r="I146" s="16">
        <v>0</v>
      </c>
      <c r="J146" s="17">
        <f>+I146/H146*100-100</f>
        <v>-100</v>
      </c>
      <c r="K146" s="17">
        <f>+I146/$I$142*100</f>
        <v>0</v>
      </c>
      <c r="L146" s="131"/>
      <c r="M146" s="132"/>
      <c r="N146" s="132"/>
      <c r="O146" s="130"/>
      <c r="Q146" s="255"/>
    </row>
    <row r="147" spans="1:17" ht="11.25" customHeight="1">
      <c r="A147" s="3"/>
      <c r="B147" s="16"/>
      <c r="C147" s="16"/>
      <c r="D147" s="16"/>
      <c r="E147" s="17"/>
      <c r="F147" s="21"/>
      <c r="G147" s="16"/>
      <c r="H147" s="16"/>
      <c r="I147" s="16"/>
      <c r="J147" s="17"/>
      <c r="K147" s="17"/>
      <c r="L147" s="131"/>
      <c r="M147" s="132"/>
      <c r="N147" s="132"/>
      <c r="O147" s="130"/>
      <c r="Q147" s="255"/>
    </row>
    <row r="148" spans="1:19" s="25" customFormat="1" ht="11.25" customHeight="1">
      <c r="A148" s="133" t="s">
        <v>421</v>
      </c>
      <c r="B148" s="23">
        <f>SUM(B149:B151)</f>
        <v>0.891</v>
      </c>
      <c r="C148" s="23">
        <f>SUM(C149:C151)</f>
        <v>82.88</v>
      </c>
      <c r="D148" s="23">
        <f>SUM(D149:D151)</f>
        <v>0</v>
      </c>
      <c r="E148" s="21"/>
      <c r="F148" s="21"/>
      <c r="G148" s="23">
        <f>SUM(G149:G151)</f>
        <v>24.53</v>
      </c>
      <c r="H148" s="23">
        <f>SUM(H149:H151)</f>
        <v>282.493</v>
      </c>
      <c r="I148" s="23">
        <f>SUM(I149:I151)</f>
        <v>0</v>
      </c>
      <c r="J148" s="21"/>
      <c r="K148" s="17"/>
      <c r="L148" s="24"/>
      <c r="M148" s="24"/>
      <c r="N148" s="24"/>
      <c r="Q148" s="255"/>
      <c r="R148" s="251"/>
      <c r="S148" s="251"/>
    </row>
    <row r="149" spans="1:17" ht="11.25" customHeight="1">
      <c r="A149" s="3" t="s">
        <v>218</v>
      </c>
      <c r="B149" s="16">
        <v>0.891</v>
      </c>
      <c r="C149" s="16">
        <v>82.88</v>
      </c>
      <c r="D149" s="16">
        <v>0</v>
      </c>
      <c r="E149" s="17"/>
      <c r="F149" s="21"/>
      <c r="G149" s="16">
        <v>24.53</v>
      </c>
      <c r="H149" s="16">
        <v>282.493</v>
      </c>
      <c r="I149" s="16">
        <v>0</v>
      </c>
      <c r="J149" s="17"/>
      <c r="K149" s="17"/>
      <c r="Q149" s="255"/>
    </row>
    <row r="150" spans="1:17" ht="11.25" customHeight="1">
      <c r="A150" s="3" t="s">
        <v>148</v>
      </c>
      <c r="B150" s="16"/>
      <c r="C150" s="16"/>
      <c r="D150" s="16"/>
      <c r="E150" s="17"/>
      <c r="F150" s="21"/>
      <c r="G150" s="16"/>
      <c r="H150" s="16"/>
      <c r="I150" s="16"/>
      <c r="J150" s="17"/>
      <c r="K150" s="17"/>
      <c r="Q150" s="255"/>
    </row>
    <row r="151" spans="1:17" ht="11.25" customHeight="1">
      <c r="A151" s="3" t="s">
        <v>144</v>
      </c>
      <c r="B151" s="16"/>
      <c r="C151" s="16"/>
      <c r="D151" s="16"/>
      <c r="E151" s="17"/>
      <c r="F151" s="21"/>
      <c r="G151" s="16"/>
      <c r="H151" s="16"/>
      <c r="I151" s="16"/>
      <c r="J151" s="17"/>
      <c r="K151" s="17"/>
      <c r="Q151" s="255"/>
    </row>
    <row r="152" spans="1:17" ht="11.25" customHeight="1">
      <c r="A152" s="3"/>
      <c r="B152" s="16"/>
      <c r="C152" s="16"/>
      <c r="D152" s="16"/>
      <c r="E152" s="17"/>
      <c r="F152" s="21"/>
      <c r="G152" s="16"/>
      <c r="H152" s="16"/>
      <c r="I152" s="16"/>
      <c r="J152" s="17"/>
      <c r="K152" s="17"/>
      <c r="Q152" s="255"/>
    </row>
    <row r="153" spans="1:19" s="25" customFormat="1" ht="11.25" customHeight="1">
      <c r="A153" s="133" t="s">
        <v>140</v>
      </c>
      <c r="B153" s="23">
        <f>SUM(B154:B158)</f>
        <v>259.455</v>
      </c>
      <c r="C153" s="23">
        <f>SUM(C154:C158)</f>
        <v>271.60799999999995</v>
      </c>
      <c r="D153" s="23">
        <f>SUM(D154:D158)</f>
        <v>195.20100000000002</v>
      </c>
      <c r="E153" s="21">
        <f aca="true" t="shared" si="15" ref="E153:E160">+D153/C153*100-100</f>
        <v>-28.131351064769788</v>
      </c>
      <c r="F153" s="23"/>
      <c r="G153" s="23">
        <f>SUM(G154:G158)</f>
        <v>3636.7070000000003</v>
      </c>
      <c r="H153" s="23">
        <f>SUM(H154:H158)</f>
        <v>4134.962</v>
      </c>
      <c r="I153" s="23">
        <f>SUM(I154:I158)</f>
        <v>2490.839</v>
      </c>
      <c r="J153" s="21">
        <f aca="true" t="shared" si="16" ref="J153:J160">+I153/H153*100-100</f>
        <v>-39.7615020404057</v>
      </c>
      <c r="K153" s="21">
        <f aca="true" t="shared" si="17" ref="K153:K158">+I153/$I$153*100</f>
        <v>100</v>
      </c>
      <c r="L153" s="24"/>
      <c r="M153" s="24"/>
      <c r="N153" s="24"/>
      <c r="Q153" s="255"/>
      <c r="R153" s="251"/>
      <c r="S153" s="251"/>
    </row>
    <row r="154" spans="1:17" ht="11.25" customHeight="1">
      <c r="A154" s="3" t="s">
        <v>424</v>
      </c>
      <c r="B154" s="16">
        <v>0.676</v>
      </c>
      <c r="C154" s="16">
        <v>1.332</v>
      </c>
      <c r="D154" s="16">
        <v>2.517</v>
      </c>
      <c r="E154" s="17">
        <f t="shared" si="15"/>
        <v>88.96396396396395</v>
      </c>
      <c r="F154" s="21"/>
      <c r="G154" s="16">
        <v>5.39</v>
      </c>
      <c r="H154" s="16">
        <v>10.775</v>
      </c>
      <c r="I154" s="16">
        <v>13.596</v>
      </c>
      <c r="J154" s="17">
        <f t="shared" si="16"/>
        <v>26.180974477958245</v>
      </c>
      <c r="K154" s="17">
        <f t="shared" si="17"/>
        <v>0.5458401767436595</v>
      </c>
      <c r="Q154" s="255"/>
    </row>
    <row r="155" spans="1:17" ht="11.25" customHeight="1">
      <c r="A155" s="3" t="s">
        <v>220</v>
      </c>
      <c r="B155" s="16">
        <v>8.458</v>
      </c>
      <c r="C155" s="16">
        <v>0.745</v>
      </c>
      <c r="D155" s="16">
        <v>8.999</v>
      </c>
      <c r="E155" s="17">
        <f t="shared" si="15"/>
        <v>1107.9194630872485</v>
      </c>
      <c r="F155" s="21"/>
      <c r="G155" s="16">
        <v>150.463</v>
      </c>
      <c r="H155" s="16">
        <v>13.572</v>
      </c>
      <c r="I155" s="16">
        <v>108.779</v>
      </c>
      <c r="J155" s="17">
        <f t="shared" si="16"/>
        <v>701.4957264957266</v>
      </c>
      <c r="K155" s="17">
        <f t="shared" si="17"/>
        <v>4.36716303221525</v>
      </c>
      <c r="Q155" s="255"/>
    </row>
    <row r="156" spans="1:17" ht="11.25" customHeight="1">
      <c r="A156" s="3" t="s">
        <v>221</v>
      </c>
      <c r="B156" s="136">
        <v>132.359</v>
      </c>
      <c r="C156" s="136">
        <v>130.319</v>
      </c>
      <c r="D156" s="16">
        <v>85.115</v>
      </c>
      <c r="E156" s="17">
        <f t="shared" si="15"/>
        <v>-34.687190662911775</v>
      </c>
      <c r="F156" s="21"/>
      <c r="G156" s="136">
        <v>1843.067</v>
      </c>
      <c r="H156" s="136">
        <v>2108.6</v>
      </c>
      <c r="I156" s="16">
        <v>859.521</v>
      </c>
      <c r="J156" s="17">
        <f t="shared" si="16"/>
        <v>-59.237361282367445</v>
      </c>
      <c r="K156" s="17">
        <f t="shared" si="17"/>
        <v>34.50728850800875</v>
      </c>
      <c r="Q156" s="255"/>
    </row>
    <row r="157" spans="1:17" ht="11.25" customHeight="1">
      <c r="A157" s="3" t="s">
        <v>222</v>
      </c>
      <c r="B157" s="16">
        <v>29.25</v>
      </c>
      <c r="C157" s="16">
        <v>11.11</v>
      </c>
      <c r="D157" s="16">
        <v>2.022</v>
      </c>
      <c r="E157" s="17">
        <f t="shared" si="15"/>
        <v>-81.8001800180018</v>
      </c>
      <c r="F157" s="21"/>
      <c r="G157" s="16">
        <v>384.588</v>
      </c>
      <c r="H157" s="16">
        <v>127.559</v>
      </c>
      <c r="I157" s="16">
        <v>52.984</v>
      </c>
      <c r="J157" s="17">
        <f t="shared" si="16"/>
        <v>-58.463142545802334</v>
      </c>
      <c r="K157" s="17">
        <f t="shared" si="17"/>
        <v>2.1271547458506954</v>
      </c>
      <c r="Q157" s="255"/>
    </row>
    <row r="158" spans="1:17" ht="11.25" customHeight="1">
      <c r="A158" s="3" t="s">
        <v>425</v>
      </c>
      <c r="B158" s="136">
        <v>88.712</v>
      </c>
      <c r="C158" s="136">
        <v>128.102</v>
      </c>
      <c r="D158" s="16">
        <v>96.548</v>
      </c>
      <c r="E158" s="17">
        <f t="shared" si="15"/>
        <v>-24.631933927651403</v>
      </c>
      <c r="F158" s="21"/>
      <c r="G158" s="136">
        <v>1253.199</v>
      </c>
      <c r="H158" s="136">
        <v>1874.456</v>
      </c>
      <c r="I158" s="16">
        <v>1455.959</v>
      </c>
      <c r="J158" s="17">
        <f t="shared" si="16"/>
        <v>-22.326317608948926</v>
      </c>
      <c r="K158" s="17">
        <f t="shared" si="17"/>
        <v>58.45255353718165</v>
      </c>
      <c r="Q158" s="255"/>
    </row>
    <row r="159" spans="1:17" ht="11.25" customHeight="1">
      <c r="A159" s="3"/>
      <c r="B159" s="16"/>
      <c r="C159" s="16"/>
      <c r="D159" s="16"/>
      <c r="E159" s="17"/>
      <c r="F159" s="21"/>
      <c r="G159" s="16"/>
      <c r="H159" s="16"/>
      <c r="I159" s="16"/>
      <c r="J159" s="17"/>
      <c r="K159" s="17"/>
      <c r="Q159" s="255"/>
    </row>
    <row r="160" spans="1:19" s="25" customFormat="1" ht="11.25" customHeight="1">
      <c r="A160" s="133" t="s">
        <v>139</v>
      </c>
      <c r="B160" s="23">
        <v>211.992</v>
      </c>
      <c r="C160" s="23">
        <v>55.052</v>
      </c>
      <c r="D160" s="23">
        <v>490.367</v>
      </c>
      <c r="E160" s="17">
        <f t="shared" si="15"/>
        <v>790.7342149240717</v>
      </c>
      <c r="F160" s="21"/>
      <c r="G160" s="23">
        <v>484.859</v>
      </c>
      <c r="H160" s="23">
        <v>167.009</v>
      </c>
      <c r="I160" s="23">
        <v>1563.958</v>
      </c>
      <c r="J160" s="17">
        <f t="shared" si="16"/>
        <v>836.4513289702952</v>
      </c>
      <c r="K160" s="21">
        <f>+I160/$I$139*100</f>
        <v>0.019129849788728132</v>
      </c>
      <c r="L160" s="24"/>
      <c r="M160" s="24"/>
      <c r="N160" s="24"/>
      <c r="Q160" s="255"/>
      <c r="R160" s="251"/>
      <c r="S160" s="251"/>
    </row>
    <row r="161" spans="1:17" ht="11.25" customHeight="1">
      <c r="A161" s="133" t="s">
        <v>423</v>
      </c>
      <c r="B161" s="23">
        <v>0</v>
      </c>
      <c r="C161" s="23">
        <v>0</v>
      </c>
      <c r="D161" s="23">
        <v>65.966</v>
      </c>
      <c r="E161" s="17"/>
      <c r="F161" s="21"/>
      <c r="G161" s="23">
        <v>0</v>
      </c>
      <c r="H161" s="23">
        <v>0</v>
      </c>
      <c r="I161" s="23">
        <v>225.348</v>
      </c>
      <c r="J161" s="17"/>
      <c r="K161" s="17"/>
      <c r="Q161" s="255"/>
    </row>
    <row r="162" spans="1:17" ht="11.25">
      <c r="A162" s="119"/>
      <c r="B162" s="126"/>
      <c r="C162" s="126"/>
      <c r="D162" s="126"/>
      <c r="E162" s="126"/>
      <c r="F162" s="126"/>
      <c r="G162" s="126"/>
      <c r="H162" s="126"/>
      <c r="I162" s="126"/>
      <c r="J162" s="120"/>
      <c r="K162" s="120"/>
      <c r="L162" s="120"/>
      <c r="M162" s="120"/>
      <c r="N162" s="120"/>
      <c r="Q162" s="255"/>
    </row>
    <row r="163" spans="1:17" ht="11.25">
      <c r="A163" s="14" t="s">
        <v>422</v>
      </c>
      <c r="B163" s="14"/>
      <c r="C163" s="14"/>
      <c r="D163" s="14"/>
      <c r="E163" s="14"/>
      <c r="F163" s="14"/>
      <c r="G163" s="14"/>
      <c r="H163" s="14"/>
      <c r="I163" s="14"/>
      <c r="J163" s="14"/>
      <c r="K163" s="14"/>
      <c r="Q163" s="255"/>
    </row>
    <row r="164" spans="1:17" ht="19.5" customHeight="1">
      <c r="A164" s="327" t="s">
        <v>190</v>
      </c>
      <c r="B164" s="327"/>
      <c r="C164" s="327"/>
      <c r="D164" s="327"/>
      <c r="E164" s="327"/>
      <c r="F164" s="327"/>
      <c r="G164" s="327"/>
      <c r="H164" s="327"/>
      <c r="I164" s="327"/>
      <c r="J164" s="327"/>
      <c r="K164" s="327"/>
      <c r="Q164" s="255"/>
    </row>
    <row r="165" spans="1:17" ht="19.5" customHeight="1">
      <c r="A165" s="328" t="s">
        <v>184</v>
      </c>
      <c r="B165" s="328"/>
      <c r="C165" s="328"/>
      <c r="D165" s="328"/>
      <c r="E165" s="328"/>
      <c r="F165" s="328"/>
      <c r="G165" s="328"/>
      <c r="H165" s="328"/>
      <c r="I165" s="328"/>
      <c r="J165" s="328"/>
      <c r="K165" s="328"/>
      <c r="Q165" s="255"/>
    </row>
    <row r="166" spans="1:20" s="25" customFormat="1" ht="11.25">
      <c r="A166" s="22"/>
      <c r="B166" s="329" t="s">
        <v>118</v>
      </c>
      <c r="C166" s="329"/>
      <c r="D166" s="329"/>
      <c r="E166" s="329"/>
      <c r="F166" s="185"/>
      <c r="G166" s="329" t="s">
        <v>119</v>
      </c>
      <c r="H166" s="329"/>
      <c r="I166" s="329"/>
      <c r="J166" s="329"/>
      <c r="K166" s="185"/>
      <c r="L166" s="331"/>
      <c r="M166" s="331"/>
      <c r="N166" s="331"/>
      <c r="O166" s="135"/>
      <c r="P166" s="135"/>
      <c r="Q166" s="250"/>
      <c r="R166" s="250"/>
      <c r="S166" s="250"/>
      <c r="T166" s="135"/>
    </row>
    <row r="167" spans="1:20" s="25" customFormat="1" ht="11.25">
      <c r="A167" s="22" t="s">
        <v>330</v>
      </c>
      <c r="B167" s="186">
        <f>+B136</f>
        <v>2010</v>
      </c>
      <c r="C167" s="330" t="str">
        <f>+C136</f>
        <v>enero - diciembre</v>
      </c>
      <c r="D167" s="330"/>
      <c r="E167" s="330"/>
      <c r="F167" s="185"/>
      <c r="G167" s="186">
        <f>+G136</f>
        <v>2010</v>
      </c>
      <c r="H167" s="330" t="str">
        <f>+C167</f>
        <v>enero - diciembre</v>
      </c>
      <c r="I167" s="330"/>
      <c r="J167" s="330"/>
      <c r="K167" s="187" t="s">
        <v>223</v>
      </c>
      <c r="L167" s="332"/>
      <c r="M167" s="332"/>
      <c r="N167" s="332"/>
      <c r="O167" s="135"/>
      <c r="P167" s="135"/>
      <c r="Q167" s="250"/>
      <c r="R167" s="250"/>
      <c r="S167" s="250"/>
      <c r="T167" s="135"/>
    </row>
    <row r="168" spans="1:19" s="25" customFormat="1" ht="11.25">
      <c r="A168" s="188"/>
      <c r="B168" s="188"/>
      <c r="C168" s="189">
        <f>+C137</f>
        <v>2011</v>
      </c>
      <c r="D168" s="189">
        <f>+D137</f>
        <v>2012</v>
      </c>
      <c r="E168" s="190" t="str">
        <f>+E137</f>
        <v>Var % 12/11</v>
      </c>
      <c r="F168" s="191"/>
      <c r="G168" s="188"/>
      <c r="H168" s="189">
        <f>+H137</f>
        <v>2011</v>
      </c>
      <c r="I168" s="189">
        <f>+I137</f>
        <v>2012</v>
      </c>
      <c r="J168" s="190" t="str">
        <f>+J137</f>
        <v>Var % 12/11</v>
      </c>
      <c r="K168" s="191">
        <v>2008</v>
      </c>
      <c r="L168" s="192"/>
      <c r="M168" s="192"/>
      <c r="N168" s="191"/>
      <c r="Q168" s="251"/>
      <c r="R168" s="251"/>
      <c r="S168" s="251"/>
    </row>
    <row r="169" spans="1:17" ht="11.25">
      <c r="A169" s="14"/>
      <c r="B169" s="14"/>
      <c r="C169" s="14"/>
      <c r="D169" s="14"/>
      <c r="E169" s="14"/>
      <c r="F169" s="14"/>
      <c r="G169" s="14"/>
      <c r="H169" s="14"/>
      <c r="I169" s="14"/>
      <c r="J169" s="14"/>
      <c r="K169" s="14"/>
      <c r="Q169" s="255"/>
    </row>
    <row r="170" spans="1:19" s="25" customFormat="1" ht="11.25">
      <c r="A170" s="22" t="s">
        <v>391</v>
      </c>
      <c r="B170" s="22"/>
      <c r="C170" s="22"/>
      <c r="D170" s="22"/>
      <c r="E170" s="22"/>
      <c r="F170" s="22"/>
      <c r="G170" s="23">
        <f>+G139</f>
        <v>7074557</v>
      </c>
      <c r="H170" s="23">
        <f>+H139</f>
        <v>8164601</v>
      </c>
      <c r="I170" s="23">
        <f>+I139</f>
        <v>8175485</v>
      </c>
      <c r="J170" s="21">
        <f>+I170/H170*100-100</f>
        <v>0.13330718794463792</v>
      </c>
      <c r="K170" s="22"/>
      <c r="L170" s="24"/>
      <c r="M170" s="24"/>
      <c r="N170" s="24"/>
      <c r="Q170" s="251"/>
      <c r="R170" s="251"/>
      <c r="S170" s="251"/>
    </row>
    <row r="171" spans="1:19" s="124" customFormat="1" ht="11.25">
      <c r="A171" s="122" t="s">
        <v>395</v>
      </c>
      <c r="B171" s="122">
        <f>+B173+B192</f>
        <v>228064.261</v>
      </c>
      <c r="C171" s="122">
        <f>+C173+C192</f>
        <v>235022.509</v>
      </c>
      <c r="D171" s="122">
        <f>+D173+D192</f>
        <v>185680.952</v>
      </c>
      <c r="E171" s="123">
        <f>+D171/C171*100-100</f>
        <v>-20.994396328225733</v>
      </c>
      <c r="F171" s="122"/>
      <c r="G171" s="122">
        <f>+G173+G192</f>
        <v>252134.434</v>
      </c>
      <c r="H171" s="122">
        <f>+H173+H192</f>
        <v>268855.69</v>
      </c>
      <c r="I171" s="122">
        <f>+I173+I192</f>
        <v>240936.167</v>
      </c>
      <c r="J171" s="123">
        <f>+I171/H171*100-100</f>
        <v>-10.384575829509131</v>
      </c>
      <c r="K171" s="123">
        <f>+I171/$I$170*100</f>
        <v>2.947056559947208</v>
      </c>
      <c r="L171" s="127"/>
      <c r="M171" s="127"/>
      <c r="N171" s="127"/>
      <c r="Q171" s="253"/>
      <c r="R171" s="254"/>
      <c r="S171" s="254"/>
    </row>
    <row r="172" spans="1:17" ht="11.25" customHeight="1">
      <c r="A172" s="22"/>
      <c r="B172" s="16"/>
      <c r="C172" s="16"/>
      <c r="D172" s="16"/>
      <c r="E172" s="17"/>
      <c r="F172" s="17"/>
      <c r="G172" s="16"/>
      <c r="H172" s="16"/>
      <c r="I172" s="16"/>
      <c r="J172" s="17"/>
      <c r="Q172" s="255"/>
    </row>
    <row r="173" spans="1:17" ht="11.25" customHeight="1">
      <c r="A173" s="22" t="s">
        <v>325</v>
      </c>
      <c r="B173" s="23">
        <f>SUM(B175:B190)</f>
        <v>95069.925</v>
      </c>
      <c r="C173" s="23">
        <f>SUM(C175:C190)</f>
        <v>100439.04199999999</v>
      </c>
      <c r="D173" s="23">
        <f>SUM(D175:D190)</f>
        <v>52720.28299999998</v>
      </c>
      <c r="E173" s="21">
        <f>+D173/C173*100-100</f>
        <v>-47.51016940205385</v>
      </c>
      <c r="F173" s="21"/>
      <c r="G173" s="23">
        <f>SUM(G175:G190)</f>
        <v>64424.222000000016</v>
      </c>
      <c r="H173" s="23">
        <f>SUM(H175:H190)</f>
        <v>77372.666</v>
      </c>
      <c r="I173" s="23">
        <f>SUM(I175:I190)</f>
        <v>52242.943999999996</v>
      </c>
      <c r="J173" s="21">
        <f>+I173/H173*100-100</f>
        <v>-32.47881105712449</v>
      </c>
      <c r="K173" s="21">
        <f>+I173/I171*100</f>
        <v>21.683313323399886</v>
      </c>
      <c r="Q173" s="255"/>
    </row>
    <row r="174" spans="1:17" ht="11.25" customHeight="1">
      <c r="A174" s="22"/>
      <c r="B174" s="23"/>
      <c r="C174" s="23"/>
      <c r="D174" s="23"/>
      <c r="E174" s="21"/>
      <c r="F174" s="21"/>
      <c r="G174" s="23"/>
      <c r="H174" s="23"/>
      <c r="I174" s="23"/>
      <c r="J174" s="21"/>
      <c r="K174" s="17"/>
      <c r="Q174" s="255"/>
    </row>
    <row r="175" spans="1:17" ht="11.25" customHeight="1">
      <c r="A175" s="128" t="s">
        <v>137</v>
      </c>
      <c r="B175" s="16">
        <v>1272.534</v>
      </c>
      <c r="C175" s="16">
        <v>1445.48</v>
      </c>
      <c r="D175" s="16">
        <v>671.227</v>
      </c>
      <c r="E175" s="17">
        <f aca="true" t="shared" si="18" ref="E175:E190">+D175/C175*100-100</f>
        <v>-53.563729695326124</v>
      </c>
      <c r="F175" s="17"/>
      <c r="G175" s="16">
        <v>1152.707</v>
      </c>
      <c r="H175" s="16">
        <v>1419.974</v>
      </c>
      <c r="I175" s="16">
        <v>671.974</v>
      </c>
      <c r="J175" s="17">
        <f aca="true" t="shared" si="19" ref="J175:J190">+I175/H175*100-100</f>
        <v>-52.67702084686057</v>
      </c>
      <c r="K175" s="17">
        <f aca="true" t="shared" si="20" ref="K175:K190">+I175/$I$173*100</f>
        <v>1.2862483400629185</v>
      </c>
      <c r="Q175" s="255"/>
    </row>
    <row r="176" spans="1:17" ht="11.25" customHeight="1">
      <c r="A176" s="128" t="s">
        <v>127</v>
      </c>
      <c r="B176" s="16">
        <v>6156.159</v>
      </c>
      <c r="C176" s="16">
        <v>10381.23</v>
      </c>
      <c r="D176" s="16">
        <v>12544.456</v>
      </c>
      <c r="E176" s="17">
        <f t="shared" si="18"/>
        <v>20.837858326999807</v>
      </c>
      <c r="F176" s="17"/>
      <c r="G176" s="16">
        <v>18696.466</v>
      </c>
      <c r="H176" s="16">
        <v>28017.364</v>
      </c>
      <c r="I176" s="16">
        <v>23729.419</v>
      </c>
      <c r="J176" s="17">
        <f t="shared" si="19"/>
        <v>-15.304598248429073</v>
      </c>
      <c r="K176" s="17">
        <f t="shared" si="20"/>
        <v>45.42128981092644</v>
      </c>
      <c r="Q176" s="255"/>
    </row>
    <row r="177" spans="1:17" ht="11.25" customHeight="1">
      <c r="A177" s="15" t="s">
        <v>473</v>
      </c>
      <c r="B177" s="16">
        <v>0</v>
      </c>
      <c r="C177" s="16">
        <v>0</v>
      </c>
      <c r="D177" s="16">
        <v>2.104</v>
      </c>
      <c r="E177" s="17"/>
      <c r="F177" s="17"/>
      <c r="G177" s="16">
        <v>0</v>
      </c>
      <c r="H177" s="16">
        <v>0</v>
      </c>
      <c r="I177" s="16">
        <v>4.581</v>
      </c>
      <c r="J177" s="17"/>
      <c r="K177" s="17"/>
      <c r="Q177" s="255"/>
    </row>
    <row r="178" spans="1:17" ht="11.25" customHeight="1">
      <c r="A178" s="128" t="s">
        <v>128</v>
      </c>
      <c r="B178" s="16">
        <v>83968.499</v>
      </c>
      <c r="C178" s="16">
        <v>85913.976</v>
      </c>
      <c r="D178" s="16">
        <v>36363.439</v>
      </c>
      <c r="E178" s="17">
        <f t="shared" si="18"/>
        <v>-57.67459417778546</v>
      </c>
      <c r="F178" s="17"/>
      <c r="G178" s="16">
        <v>40119.839</v>
      </c>
      <c r="H178" s="16">
        <v>38852.959</v>
      </c>
      <c r="I178" s="16">
        <v>20670.244</v>
      </c>
      <c r="J178" s="17">
        <f t="shared" si="19"/>
        <v>-46.798790794801505</v>
      </c>
      <c r="K178" s="17">
        <f t="shared" si="20"/>
        <v>39.5656186603879</v>
      </c>
      <c r="Q178" s="255"/>
    </row>
    <row r="179" spans="1:17" ht="11.25" customHeight="1">
      <c r="A179" s="128" t="s">
        <v>129</v>
      </c>
      <c r="B179" s="16">
        <v>0.13</v>
      </c>
      <c r="C179" s="16">
        <v>6.411</v>
      </c>
      <c r="D179" s="16">
        <v>0.153</v>
      </c>
      <c r="E179" s="17">
        <f t="shared" si="18"/>
        <v>-97.61347683668694</v>
      </c>
      <c r="F179" s="17"/>
      <c r="G179" s="16">
        <v>0.78</v>
      </c>
      <c r="H179" s="16">
        <v>17.788</v>
      </c>
      <c r="I179" s="16">
        <v>0.918</v>
      </c>
      <c r="J179" s="17">
        <f t="shared" si="19"/>
        <v>-94.83921744996627</v>
      </c>
      <c r="K179" s="17">
        <f t="shared" si="20"/>
        <v>0.0017571750933484914</v>
      </c>
      <c r="Q179" s="255"/>
    </row>
    <row r="180" spans="1:17" ht="11.25" customHeight="1">
      <c r="A180" s="128" t="s">
        <v>130</v>
      </c>
      <c r="B180" s="16">
        <v>117.022</v>
      </c>
      <c r="C180" s="16">
        <v>14.86</v>
      </c>
      <c r="D180" s="16">
        <v>0.017</v>
      </c>
      <c r="E180" s="17">
        <f t="shared" si="18"/>
        <v>-99.88559892328398</v>
      </c>
      <c r="F180" s="17"/>
      <c r="G180" s="17">
        <v>259.779</v>
      </c>
      <c r="H180" s="17">
        <v>40.688</v>
      </c>
      <c r="I180" s="17">
        <v>0.044</v>
      </c>
      <c r="J180" s="17">
        <f t="shared" si="19"/>
        <v>-99.89186000786472</v>
      </c>
      <c r="K180" s="17">
        <f t="shared" si="20"/>
        <v>8.422189989905622E-05</v>
      </c>
      <c r="Q180" s="255"/>
    </row>
    <row r="181" spans="1:17" ht="11.25" customHeight="1">
      <c r="A181" s="128" t="s">
        <v>131</v>
      </c>
      <c r="B181" s="17">
        <v>1.391</v>
      </c>
      <c r="C181" s="17">
        <v>0.994</v>
      </c>
      <c r="D181" s="17">
        <v>0</v>
      </c>
      <c r="E181" s="17">
        <f t="shared" si="18"/>
        <v>-100</v>
      </c>
      <c r="F181" s="17"/>
      <c r="G181" s="17">
        <v>19.807</v>
      </c>
      <c r="H181" s="17">
        <v>18.209</v>
      </c>
      <c r="I181" s="17">
        <v>0</v>
      </c>
      <c r="J181" s="17">
        <f t="shared" si="19"/>
        <v>-100</v>
      </c>
      <c r="K181" s="17">
        <f t="shared" si="20"/>
        <v>0</v>
      </c>
      <c r="Q181" s="255"/>
    </row>
    <row r="182" spans="1:17" ht="11.25" customHeight="1">
      <c r="A182" s="128" t="s">
        <v>132</v>
      </c>
      <c r="B182" s="17">
        <v>9.681</v>
      </c>
      <c r="C182" s="17">
        <v>7.197</v>
      </c>
      <c r="D182" s="17">
        <v>11.626</v>
      </c>
      <c r="E182" s="17">
        <f t="shared" si="18"/>
        <v>61.539530359872174</v>
      </c>
      <c r="F182" s="17"/>
      <c r="G182" s="17">
        <v>10.743</v>
      </c>
      <c r="H182" s="17">
        <v>9.034</v>
      </c>
      <c r="I182" s="17">
        <v>15.724</v>
      </c>
      <c r="J182" s="17">
        <f t="shared" si="19"/>
        <v>74.05357538189062</v>
      </c>
      <c r="K182" s="17">
        <f t="shared" si="20"/>
        <v>0.030097844409380913</v>
      </c>
      <c r="Q182" s="255"/>
    </row>
    <row r="183" spans="1:17" ht="11.25" customHeight="1">
      <c r="A183" s="128" t="s">
        <v>133</v>
      </c>
      <c r="B183" s="17">
        <v>1.357</v>
      </c>
      <c r="C183" s="17">
        <v>2.404</v>
      </c>
      <c r="D183" s="17">
        <v>0.96</v>
      </c>
      <c r="E183" s="17">
        <f t="shared" si="18"/>
        <v>-60.06655574043261</v>
      </c>
      <c r="F183" s="17"/>
      <c r="G183" s="17">
        <v>3.37</v>
      </c>
      <c r="H183" s="17">
        <v>5.27</v>
      </c>
      <c r="I183" s="17">
        <v>1.953</v>
      </c>
      <c r="J183" s="17">
        <f t="shared" si="19"/>
        <v>-62.94117647058823</v>
      </c>
      <c r="K183" s="17">
        <f t="shared" si="20"/>
        <v>0.003738303875064928</v>
      </c>
      <c r="Q183" s="255"/>
    </row>
    <row r="184" spans="1:17" ht="11.25" customHeight="1">
      <c r="A184" s="128" t="s">
        <v>134</v>
      </c>
      <c r="B184" s="17">
        <v>957.775</v>
      </c>
      <c r="C184" s="17">
        <v>994.22</v>
      </c>
      <c r="D184" s="17">
        <v>1588.388</v>
      </c>
      <c r="E184" s="17">
        <f t="shared" si="18"/>
        <v>59.762225664339866</v>
      </c>
      <c r="F184" s="17"/>
      <c r="G184" s="17">
        <v>2565.582</v>
      </c>
      <c r="H184" s="17">
        <v>2898.06</v>
      </c>
      <c r="I184" s="17">
        <v>5180.879</v>
      </c>
      <c r="J184" s="17">
        <f t="shared" si="19"/>
        <v>78.77059136111743</v>
      </c>
      <c r="K184" s="17">
        <f t="shared" si="20"/>
        <v>9.916897102889148</v>
      </c>
      <c r="Q184" s="255"/>
    </row>
    <row r="185" spans="1:17" ht="11.25" customHeight="1">
      <c r="A185" s="128" t="s">
        <v>138</v>
      </c>
      <c r="B185" s="16">
        <v>789.025</v>
      </c>
      <c r="C185" s="16">
        <v>203.52</v>
      </c>
      <c r="D185" s="16">
        <v>483.92</v>
      </c>
      <c r="E185" s="17">
        <f t="shared" si="18"/>
        <v>137.7751572327044</v>
      </c>
      <c r="F185" s="17"/>
      <c r="G185" s="16">
        <v>213.338</v>
      </c>
      <c r="H185" s="16">
        <v>52.091</v>
      </c>
      <c r="I185" s="16">
        <v>195.564</v>
      </c>
      <c r="J185" s="17">
        <f t="shared" si="19"/>
        <v>275.4276170547695</v>
      </c>
      <c r="K185" s="17">
        <f t="shared" si="20"/>
        <v>0.3743357189058871</v>
      </c>
      <c r="Q185" s="255"/>
    </row>
    <row r="186" spans="1:17" ht="11.25" customHeight="1">
      <c r="A186" s="15" t="s">
        <v>364</v>
      </c>
      <c r="B186" s="16">
        <v>79.198</v>
      </c>
      <c r="C186" s="16">
        <v>452.739</v>
      </c>
      <c r="D186" s="16">
        <v>325.005</v>
      </c>
      <c r="E186" s="17">
        <f t="shared" si="18"/>
        <v>-28.21360651501196</v>
      </c>
      <c r="F186" s="17"/>
      <c r="G186" s="16">
        <v>131.52</v>
      </c>
      <c r="H186" s="16">
        <v>5454.141</v>
      </c>
      <c r="I186" s="16">
        <v>1093.313</v>
      </c>
      <c r="J186" s="17">
        <f t="shared" si="19"/>
        <v>-79.95444195520432</v>
      </c>
      <c r="K186" s="17">
        <f t="shared" si="20"/>
        <v>2.092747682825838</v>
      </c>
      <c r="Q186" s="255"/>
    </row>
    <row r="187" spans="1:17" ht="11.25">
      <c r="A187" s="137" t="s">
        <v>135</v>
      </c>
      <c r="B187" s="16">
        <v>789.861</v>
      </c>
      <c r="C187" s="16">
        <v>15.607</v>
      </c>
      <c r="D187" s="16">
        <v>7.748</v>
      </c>
      <c r="E187" s="17">
        <f t="shared" si="18"/>
        <v>-50.355609662331005</v>
      </c>
      <c r="F187" s="17"/>
      <c r="G187" s="16">
        <v>619.052</v>
      </c>
      <c r="H187" s="16">
        <v>25.261</v>
      </c>
      <c r="I187" s="16">
        <v>17.986</v>
      </c>
      <c r="J187" s="17">
        <f t="shared" si="19"/>
        <v>-28.79933494319306</v>
      </c>
      <c r="K187" s="17">
        <f t="shared" si="20"/>
        <v>0.03442761571782785</v>
      </c>
      <c r="Q187" s="255"/>
    </row>
    <row r="188" spans="1:17" ht="11.25" customHeight="1">
      <c r="A188" s="128" t="s">
        <v>136</v>
      </c>
      <c r="B188" s="16">
        <v>5.049</v>
      </c>
      <c r="C188" s="16">
        <v>332.772</v>
      </c>
      <c r="D188" s="16">
        <v>127.5</v>
      </c>
      <c r="E188" s="17">
        <f t="shared" si="18"/>
        <v>-61.68547834553388</v>
      </c>
      <c r="F188" s="17"/>
      <c r="G188" s="16">
        <v>9.796</v>
      </c>
      <c r="H188" s="16">
        <v>96.658</v>
      </c>
      <c r="I188" s="16">
        <v>149.197</v>
      </c>
      <c r="J188" s="17">
        <f t="shared" si="19"/>
        <v>54.35556291253698</v>
      </c>
      <c r="K188" s="17">
        <f t="shared" si="20"/>
        <v>0.28558306361907937</v>
      </c>
      <c r="Q188" s="255"/>
    </row>
    <row r="189" spans="1:17" ht="11.25" customHeight="1">
      <c r="A189" s="15" t="s">
        <v>454</v>
      </c>
      <c r="B189" s="16">
        <v>0</v>
      </c>
      <c r="C189" s="16">
        <v>0</v>
      </c>
      <c r="D189" s="16">
        <v>430.477</v>
      </c>
      <c r="E189" s="17"/>
      <c r="F189" s="17"/>
      <c r="G189" s="16">
        <v>0</v>
      </c>
      <c r="H189" s="16">
        <v>0</v>
      </c>
      <c r="I189" s="16">
        <v>301.055</v>
      </c>
      <c r="J189" s="17"/>
      <c r="K189" s="17"/>
      <c r="Q189" s="255"/>
    </row>
    <row r="190" spans="1:17" ht="11.25" customHeight="1">
      <c r="A190" s="128" t="s">
        <v>146</v>
      </c>
      <c r="B190" s="16">
        <v>922.244</v>
      </c>
      <c r="C190" s="16">
        <v>667.632</v>
      </c>
      <c r="D190" s="16">
        <v>163.263</v>
      </c>
      <c r="E190" s="17">
        <f t="shared" si="18"/>
        <v>-75.54595945071536</v>
      </c>
      <c r="F190" s="17"/>
      <c r="G190" s="16">
        <v>621.443</v>
      </c>
      <c r="H190" s="16">
        <v>465.169</v>
      </c>
      <c r="I190" s="16">
        <v>210.093</v>
      </c>
      <c r="J190" s="17">
        <f t="shared" si="19"/>
        <v>-54.835124438644876</v>
      </c>
      <c r="K190" s="17">
        <f t="shared" si="20"/>
        <v>0.40214617307937317</v>
      </c>
      <c r="Q190" s="255"/>
    </row>
    <row r="191" spans="1:17" ht="11.25" customHeight="1">
      <c r="A191" s="128"/>
      <c r="B191" s="16"/>
      <c r="C191" s="16"/>
      <c r="D191" s="16"/>
      <c r="E191" s="17"/>
      <c r="F191" s="16"/>
      <c r="G191" s="16"/>
      <c r="H191" s="16"/>
      <c r="I191" s="16"/>
      <c r="J191" s="17"/>
      <c r="K191" s="17"/>
      <c r="Q191" s="255"/>
    </row>
    <row r="192" spans="1:19" s="25" customFormat="1" ht="11.25" customHeight="1">
      <c r="A192" s="125" t="s">
        <v>326</v>
      </c>
      <c r="B192" s="23">
        <f>SUM(B194:B197)</f>
        <v>132994.336</v>
      </c>
      <c r="C192" s="23">
        <f>SUM(C194:C197)</f>
        <v>134583.467</v>
      </c>
      <c r="D192" s="23">
        <f>SUM(D194:D197)</f>
        <v>132960.669</v>
      </c>
      <c r="E192" s="21">
        <f aca="true" t="shared" si="21" ref="E192:E197">+D192/C192*100-100</f>
        <v>-1.20579298198642</v>
      </c>
      <c r="F192" s="21"/>
      <c r="G192" s="23">
        <f>SUM(G194:G197)</f>
        <v>187710.212</v>
      </c>
      <c r="H192" s="23">
        <f>SUM(H194:H197)</f>
        <v>191483.024</v>
      </c>
      <c r="I192" s="23">
        <f>SUM(I194:I197)</f>
        <v>188693.223</v>
      </c>
      <c r="J192" s="21">
        <f aca="true" t="shared" si="22" ref="J192:J197">+I192/H192*100-100</f>
        <v>-1.4569442981013339</v>
      </c>
      <c r="K192" s="21">
        <f>+I192/I171*100</f>
        <v>78.31668667660013</v>
      </c>
      <c r="L192" s="24"/>
      <c r="M192" s="24"/>
      <c r="N192" s="24"/>
      <c r="Q192" s="253"/>
      <c r="R192" s="251"/>
      <c r="S192" s="251"/>
    </row>
    <row r="193" spans="1:17" ht="11.25" customHeight="1">
      <c r="A193" s="22"/>
      <c r="B193" s="23"/>
      <c r="C193" s="23"/>
      <c r="D193" s="23"/>
      <c r="E193" s="17"/>
      <c r="F193" s="21"/>
      <c r="G193" s="23"/>
      <c r="H193" s="23"/>
      <c r="I193" s="23"/>
      <c r="J193" s="17"/>
      <c r="K193" s="17"/>
      <c r="Q193" s="255"/>
    </row>
    <row r="194" spans="1:17" ht="11.25" customHeight="1">
      <c r="A194" s="14" t="s">
        <v>123</v>
      </c>
      <c r="B194" s="16">
        <v>22278.035</v>
      </c>
      <c r="C194" s="16">
        <v>23855.597</v>
      </c>
      <c r="D194" s="16">
        <v>20630.067</v>
      </c>
      <c r="E194" s="17">
        <f t="shared" si="21"/>
        <v>-13.521061744964939</v>
      </c>
      <c r="G194" s="16">
        <v>45178.829</v>
      </c>
      <c r="H194" s="16">
        <v>53445.394</v>
      </c>
      <c r="I194" s="16">
        <v>52689.048</v>
      </c>
      <c r="J194" s="17">
        <f t="shared" si="22"/>
        <v>-1.4151752721665645</v>
      </c>
      <c r="K194" s="17">
        <f>+I194/$I$192*100</f>
        <v>27.923126841709628</v>
      </c>
      <c r="Q194" s="255"/>
    </row>
    <row r="195" spans="1:17" ht="11.25" customHeight="1">
      <c r="A195" s="14" t="s">
        <v>124</v>
      </c>
      <c r="B195" s="16">
        <v>11697.538</v>
      </c>
      <c r="C195" s="16">
        <v>10975.146</v>
      </c>
      <c r="D195" s="16">
        <v>5986.87</v>
      </c>
      <c r="E195" s="17">
        <f t="shared" si="21"/>
        <v>-45.450657330663304</v>
      </c>
      <c r="G195" s="16">
        <v>24870.977</v>
      </c>
      <c r="H195" s="16">
        <v>23664.504</v>
      </c>
      <c r="I195" s="16">
        <v>15599.967</v>
      </c>
      <c r="J195" s="17">
        <f t="shared" si="22"/>
        <v>-34.07862256483382</v>
      </c>
      <c r="K195" s="17">
        <f>+I195/$I$192*100</f>
        <v>8.267370047518877</v>
      </c>
      <c r="Q195" s="255"/>
    </row>
    <row r="196" spans="1:17" ht="11.25" customHeight="1">
      <c r="A196" s="14" t="s">
        <v>125</v>
      </c>
      <c r="B196" s="16">
        <v>3138.454</v>
      </c>
      <c r="C196" s="16">
        <v>3006.013</v>
      </c>
      <c r="D196" s="16">
        <v>2523.217</v>
      </c>
      <c r="E196" s="17">
        <f t="shared" si="21"/>
        <v>-16.061008385525938</v>
      </c>
      <c r="G196" s="16">
        <v>17199.695</v>
      </c>
      <c r="H196" s="16">
        <v>17001.039</v>
      </c>
      <c r="I196" s="16">
        <v>13865.742</v>
      </c>
      <c r="J196" s="17">
        <f t="shared" si="22"/>
        <v>-18.44179641020763</v>
      </c>
      <c r="K196" s="17">
        <f>+I196/$I$192*100</f>
        <v>7.348298884056901</v>
      </c>
      <c r="Q196" s="255"/>
    </row>
    <row r="197" spans="1:17" ht="11.25" customHeight="1">
      <c r="A197" s="14" t="s">
        <v>147</v>
      </c>
      <c r="B197" s="16">
        <v>95880.309</v>
      </c>
      <c r="C197" s="16">
        <v>96746.711</v>
      </c>
      <c r="D197" s="16">
        <v>103820.515</v>
      </c>
      <c r="E197" s="17">
        <f t="shared" si="21"/>
        <v>7.311673882122989</v>
      </c>
      <c r="G197" s="16">
        <v>100460.711</v>
      </c>
      <c r="H197" s="16">
        <v>97372.087</v>
      </c>
      <c r="I197" s="16">
        <v>106538.466</v>
      </c>
      <c r="J197" s="17">
        <f t="shared" si="22"/>
        <v>9.41376454219369</v>
      </c>
      <c r="K197" s="17">
        <f>+I197/$I$192*100</f>
        <v>56.4612042267146</v>
      </c>
      <c r="Q197" s="255"/>
    </row>
    <row r="198" spans="1:17" ht="11.25">
      <c r="A198" s="120"/>
      <c r="B198" s="126"/>
      <c r="C198" s="126"/>
      <c r="D198" s="126"/>
      <c r="E198" s="126"/>
      <c r="F198" s="126"/>
      <c r="G198" s="126"/>
      <c r="H198" s="126"/>
      <c r="I198" s="126"/>
      <c r="J198" s="120"/>
      <c r="K198" s="120"/>
      <c r="Q198" s="255"/>
    </row>
    <row r="199" spans="1:17" ht="11.25">
      <c r="A199" s="14" t="s">
        <v>375</v>
      </c>
      <c r="B199" s="14"/>
      <c r="C199" s="14"/>
      <c r="D199" s="14"/>
      <c r="E199" s="14"/>
      <c r="F199" s="14"/>
      <c r="G199" s="14"/>
      <c r="H199" s="14"/>
      <c r="I199" s="14"/>
      <c r="J199" s="14"/>
      <c r="K199" s="14"/>
      <c r="Q199" s="255"/>
    </row>
    <row r="200" spans="1:17" ht="19.5" customHeight="1">
      <c r="A200" s="327" t="s">
        <v>191</v>
      </c>
      <c r="B200" s="327"/>
      <c r="C200" s="327"/>
      <c r="D200" s="327"/>
      <c r="E200" s="327"/>
      <c r="F200" s="327"/>
      <c r="G200" s="327"/>
      <c r="H200" s="327"/>
      <c r="I200" s="327"/>
      <c r="J200" s="327"/>
      <c r="K200" s="327"/>
      <c r="Q200" s="255"/>
    </row>
    <row r="201" spans="1:17" ht="19.5" customHeight="1">
      <c r="A201" s="328" t="s">
        <v>186</v>
      </c>
      <c r="B201" s="328"/>
      <c r="C201" s="328"/>
      <c r="D201" s="328"/>
      <c r="E201" s="328"/>
      <c r="F201" s="328"/>
      <c r="G201" s="328"/>
      <c r="H201" s="328"/>
      <c r="I201" s="328"/>
      <c r="J201" s="328"/>
      <c r="K201" s="328"/>
      <c r="Q201" s="255"/>
    </row>
    <row r="202" spans="1:20" s="25" customFormat="1" ht="11.25">
      <c r="A202" s="22"/>
      <c r="B202" s="329" t="s">
        <v>152</v>
      </c>
      <c r="C202" s="329"/>
      <c r="D202" s="329"/>
      <c r="E202" s="329"/>
      <c r="F202" s="185"/>
      <c r="G202" s="329" t="s">
        <v>119</v>
      </c>
      <c r="H202" s="329"/>
      <c r="I202" s="329"/>
      <c r="J202" s="329"/>
      <c r="K202" s="185"/>
      <c r="L202" s="331"/>
      <c r="M202" s="331"/>
      <c r="N202" s="331"/>
      <c r="O202" s="135"/>
      <c r="P202" s="135"/>
      <c r="Q202" s="250"/>
      <c r="R202" s="250"/>
      <c r="S202" s="250"/>
      <c r="T202" s="135"/>
    </row>
    <row r="203" spans="1:20" s="25" customFormat="1" ht="11.25">
      <c r="A203" s="22" t="s">
        <v>330</v>
      </c>
      <c r="B203" s="186">
        <f>+B167</f>
        <v>2010</v>
      </c>
      <c r="C203" s="330" t="str">
        <f>+C167</f>
        <v>enero - diciembre</v>
      </c>
      <c r="D203" s="330"/>
      <c r="E203" s="330"/>
      <c r="F203" s="185"/>
      <c r="G203" s="186">
        <f>+G167</f>
        <v>2010</v>
      </c>
      <c r="H203" s="330" t="str">
        <f>+C203</f>
        <v>enero - diciembre</v>
      </c>
      <c r="I203" s="330"/>
      <c r="J203" s="330"/>
      <c r="K203" s="187" t="s">
        <v>223</v>
      </c>
      <c r="L203" s="332"/>
      <c r="M203" s="332"/>
      <c r="N203" s="332"/>
      <c r="O203" s="135"/>
      <c r="P203" s="135"/>
      <c r="Q203" s="250"/>
      <c r="R203" s="250"/>
      <c r="S203" s="250"/>
      <c r="T203" s="135"/>
    </row>
    <row r="204" spans="1:19" s="25" customFormat="1" ht="11.25">
      <c r="A204" s="188"/>
      <c r="B204" s="188"/>
      <c r="C204" s="189">
        <f>+C168</f>
        <v>2011</v>
      </c>
      <c r="D204" s="189">
        <f>+D168</f>
        <v>2012</v>
      </c>
      <c r="E204" s="190" t="str">
        <f>+E168</f>
        <v>Var % 12/11</v>
      </c>
      <c r="F204" s="191"/>
      <c r="G204" s="188"/>
      <c r="H204" s="189">
        <f>+H168</f>
        <v>2011</v>
      </c>
      <c r="I204" s="189">
        <f>+I168</f>
        <v>2012</v>
      </c>
      <c r="J204" s="190" t="str">
        <f>+J168</f>
        <v>Var % 12/11</v>
      </c>
      <c r="K204" s="191">
        <v>2008</v>
      </c>
      <c r="L204" s="192" t="s">
        <v>199</v>
      </c>
      <c r="M204" s="192" t="s">
        <v>199</v>
      </c>
      <c r="N204" s="191" t="s">
        <v>196</v>
      </c>
      <c r="Q204" s="251"/>
      <c r="R204" s="251"/>
      <c r="S204" s="251"/>
    </row>
    <row r="205" spans="1:17" ht="11.25" customHeight="1">
      <c r="A205" s="14"/>
      <c r="B205" s="14"/>
      <c r="C205" s="14"/>
      <c r="D205" s="14"/>
      <c r="E205" s="14"/>
      <c r="F205" s="14"/>
      <c r="G205" s="14"/>
      <c r="H205" s="14"/>
      <c r="I205" s="14"/>
      <c r="J205" s="14"/>
      <c r="K205" s="14"/>
      <c r="Q205" s="255"/>
    </row>
    <row r="206" spans="1:21" s="25" customFormat="1" ht="11.25">
      <c r="A206" s="22" t="s">
        <v>391</v>
      </c>
      <c r="B206" s="22"/>
      <c r="C206" s="22"/>
      <c r="D206" s="22"/>
      <c r="E206" s="22"/>
      <c r="F206" s="22"/>
      <c r="G206" s="23">
        <f>+G170</f>
        <v>7074557</v>
      </c>
      <c r="H206" s="23">
        <f>+H170</f>
        <v>8164601</v>
      </c>
      <c r="I206" s="23">
        <f>+I170</f>
        <v>8175485</v>
      </c>
      <c r="J206" s="21">
        <f>+I206/H206*100-100</f>
        <v>0.13330718794463792</v>
      </c>
      <c r="K206" s="22"/>
      <c r="L206" s="24"/>
      <c r="M206" s="24"/>
      <c r="N206" s="24"/>
      <c r="Q206" s="251"/>
      <c r="R206" s="251"/>
      <c r="S206" s="263"/>
      <c r="T206" s="144"/>
      <c r="U206" s="144"/>
    </row>
    <row r="207" spans="1:19" s="124" customFormat="1" ht="11.25">
      <c r="A207" s="122" t="s">
        <v>396</v>
      </c>
      <c r="B207" s="122">
        <f>+B209+B230</f>
        <v>736533.8380000001</v>
      </c>
      <c r="C207" s="122">
        <f>+C209+C230</f>
        <v>672409.223</v>
      </c>
      <c r="D207" s="122">
        <f>+D209+D230</f>
        <v>758632.937</v>
      </c>
      <c r="E207" s="123">
        <f>+D207/C207*100-100</f>
        <v>12.823101029951232</v>
      </c>
      <c r="F207" s="122"/>
      <c r="G207" s="122">
        <f>+G209+G230</f>
        <v>1562926.748</v>
      </c>
      <c r="H207" s="122">
        <f>+H209+H230</f>
        <v>1721237.7819999997</v>
      </c>
      <c r="I207" s="122">
        <f>+I209+I230</f>
        <v>1827324.4449999998</v>
      </c>
      <c r="J207" s="123">
        <f>+I207/H207*100-100</f>
        <v>6.163393815160873</v>
      </c>
      <c r="K207" s="123">
        <f>+I207/$I$206*100</f>
        <v>22.35126656094409</v>
      </c>
      <c r="L207" s="127"/>
      <c r="M207" s="127"/>
      <c r="N207" s="127"/>
      <c r="Q207" s="253"/>
      <c r="R207" s="254"/>
      <c r="S207" s="254"/>
    </row>
    <row r="208" spans="1:17" ht="11.25" customHeight="1">
      <c r="A208" s="14"/>
      <c r="B208" s="16"/>
      <c r="C208" s="16"/>
      <c r="D208" s="16"/>
      <c r="E208" s="17"/>
      <c r="F208" s="17"/>
      <c r="G208" s="16"/>
      <c r="H208" s="16"/>
      <c r="I208" s="16"/>
      <c r="J208" s="17"/>
      <c r="K208" s="119"/>
      <c r="Q208" s="255"/>
    </row>
    <row r="209" spans="1:22" s="25" customFormat="1" ht="24" customHeight="1">
      <c r="A209" s="264" t="s">
        <v>115</v>
      </c>
      <c r="B209" s="23">
        <f>SUM(B211:B228)</f>
        <v>382553.07700000005</v>
      </c>
      <c r="C209" s="23">
        <f>SUM(C211:C228)</f>
        <v>396576.148</v>
      </c>
      <c r="D209" s="23">
        <f>SUM(D211:D228)</f>
        <v>401841.22500000003</v>
      </c>
      <c r="E209" s="17">
        <f aca="true" t="shared" si="23" ref="E209:E228">+D209/C209*100-100</f>
        <v>1.3276332998221676</v>
      </c>
      <c r="F209" s="21"/>
      <c r="G209" s="23">
        <f>SUM(G211:G228)</f>
        <v>1186463.2389999998</v>
      </c>
      <c r="H209" s="23">
        <f>SUM(H211:H228)</f>
        <v>1321641.2059999998</v>
      </c>
      <c r="I209" s="23">
        <f>SUM(I211:I228)</f>
        <v>1337490.923</v>
      </c>
      <c r="J209" s="21">
        <f>+I209/H209*100-100</f>
        <v>1.1992450695427408</v>
      </c>
      <c r="K209" s="21">
        <f>+I209/I207*100</f>
        <v>73.19394903623697</v>
      </c>
      <c r="L209" s="24">
        <f>+H209/C209</f>
        <v>3.332629086911197</v>
      </c>
      <c r="M209" s="24">
        <f>+I209/D209</f>
        <v>3.3284064446100565</v>
      </c>
      <c r="N209" s="24">
        <f>+M209/L209*100-100</f>
        <v>-0.12670603871654862</v>
      </c>
      <c r="O209" s="23"/>
      <c r="Q209" s="265"/>
      <c r="R209" s="265"/>
      <c r="S209" s="266"/>
      <c r="T209" s="170"/>
      <c r="U209" s="170"/>
      <c r="V209" s="170"/>
    </row>
    <row r="210" spans="1:22" s="25" customFormat="1" ht="11.25" customHeight="1">
      <c r="A210" s="22"/>
      <c r="B210" s="23"/>
      <c r="C210" s="23"/>
      <c r="D210" s="23"/>
      <c r="E210" s="21"/>
      <c r="F210" s="21"/>
      <c r="G210" s="23"/>
      <c r="H210" s="23"/>
      <c r="I210" s="23"/>
      <c r="J210" s="21"/>
      <c r="K210" s="21"/>
      <c r="L210" s="24"/>
      <c r="M210" s="24"/>
      <c r="N210" s="24"/>
      <c r="O210" s="23"/>
      <c r="Q210" s="265"/>
      <c r="R210" s="265"/>
      <c r="S210" s="266"/>
      <c r="T210" s="170"/>
      <c r="U210" s="170"/>
      <c r="V210" s="170"/>
    </row>
    <row r="211" spans="1:22" s="25" customFormat="1" ht="15" customHeight="1">
      <c r="A211" s="137" t="s">
        <v>428</v>
      </c>
      <c r="B211" s="16">
        <v>35704.683</v>
      </c>
      <c r="C211" s="16">
        <v>37079.015</v>
      </c>
      <c r="D211" s="16">
        <v>35653.107</v>
      </c>
      <c r="E211" s="17">
        <f t="shared" si="23"/>
        <v>-3.8455929856820603</v>
      </c>
      <c r="F211" s="21"/>
      <c r="G211" s="16">
        <v>108513.826</v>
      </c>
      <c r="H211" s="16">
        <v>119064.358</v>
      </c>
      <c r="I211" s="16">
        <v>111066.753</v>
      </c>
      <c r="J211" s="21">
        <f>+I211/H211*100-100</f>
        <v>-6.717043735288101</v>
      </c>
      <c r="K211" s="21"/>
      <c r="L211" s="24"/>
      <c r="M211" s="24"/>
      <c r="N211" s="24"/>
      <c r="O211" s="23"/>
      <c r="Q211" s="265"/>
      <c r="R211" s="265"/>
      <c r="S211" s="266"/>
      <c r="T211" s="170"/>
      <c r="U211" s="170"/>
      <c r="V211" s="170"/>
    </row>
    <row r="212" spans="1:22" s="25" customFormat="1" ht="11.25" customHeight="1">
      <c r="A212" s="137" t="s">
        <v>429</v>
      </c>
      <c r="B212" s="16">
        <v>0</v>
      </c>
      <c r="C212" s="16">
        <v>0</v>
      </c>
      <c r="D212" s="16">
        <v>0.318</v>
      </c>
      <c r="E212" s="17"/>
      <c r="F212" s="21"/>
      <c r="G212" s="16">
        <v>0</v>
      </c>
      <c r="H212" s="16">
        <v>0</v>
      </c>
      <c r="I212" s="16">
        <v>3.033</v>
      </c>
      <c r="J212" s="21"/>
      <c r="K212" s="21"/>
      <c r="L212" s="24"/>
      <c r="M212" s="24"/>
      <c r="N212" s="24"/>
      <c r="O212" s="23"/>
      <c r="Q212" s="265"/>
      <c r="R212" s="265"/>
      <c r="S212" s="266"/>
      <c r="T212" s="170"/>
      <c r="U212" s="170"/>
      <c r="V212" s="170"/>
    </row>
    <row r="213" spans="1:22" s="25" customFormat="1" ht="11.25" customHeight="1">
      <c r="A213" s="137" t="s">
        <v>435</v>
      </c>
      <c r="B213" s="16">
        <v>0</v>
      </c>
      <c r="C213" s="16">
        <v>0</v>
      </c>
      <c r="D213" s="16">
        <v>69.225</v>
      </c>
      <c r="E213" s="17"/>
      <c r="F213" s="21"/>
      <c r="G213" s="16">
        <v>0</v>
      </c>
      <c r="H213" s="16">
        <v>0</v>
      </c>
      <c r="I213" s="16">
        <v>208.358</v>
      </c>
      <c r="J213" s="21"/>
      <c r="K213" s="21"/>
      <c r="L213" s="24"/>
      <c r="M213" s="24"/>
      <c r="N213" s="24"/>
      <c r="O213" s="23"/>
      <c r="Q213" s="265"/>
      <c r="R213" s="265"/>
      <c r="S213" s="266"/>
      <c r="T213" s="170"/>
      <c r="U213" s="170"/>
      <c r="V213" s="170"/>
    </row>
    <row r="214" spans="1:22" s="25" customFormat="1" ht="11.25" customHeight="1">
      <c r="A214" s="267" t="s">
        <v>431</v>
      </c>
      <c r="B214" s="16">
        <v>0</v>
      </c>
      <c r="C214" s="16">
        <v>0</v>
      </c>
      <c r="D214" s="16">
        <v>512.028</v>
      </c>
      <c r="E214" s="17"/>
      <c r="F214" s="21"/>
      <c r="G214" s="16">
        <v>0</v>
      </c>
      <c r="H214" s="16">
        <v>0</v>
      </c>
      <c r="I214" s="16">
        <v>1673.662</v>
      </c>
      <c r="J214" s="21"/>
      <c r="K214" s="21"/>
      <c r="L214" s="24"/>
      <c r="M214" s="24"/>
      <c r="N214" s="24"/>
      <c r="O214" s="23"/>
      <c r="Q214" s="265"/>
      <c r="R214" s="265"/>
      <c r="S214" s="266"/>
      <c r="T214" s="170"/>
      <c r="U214" s="170"/>
      <c r="V214" s="170"/>
    </row>
    <row r="215" spans="1:22" s="25" customFormat="1" ht="11.25" customHeight="1">
      <c r="A215" s="267" t="s">
        <v>432</v>
      </c>
      <c r="B215" s="16">
        <v>0</v>
      </c>
      <c r="C215" s="16">
        <v>0</v>
      </c>
      <c r="D215" s="16">
        <v>878.299</v>
      </c>
      <c r="E215" s="17"/>
      <c r="F215" s="21"/>
      <c r="G215" s="16">
        <v>0</v>
      </c>
      <c r="H215" s="16">
        <v>0</v>
      </c>
      <c r="I215" s="16">
        <v>3631.983</v>
      </c>
      <c r="J215" s="21"/>
      <c r="K215" s="21"/>
      <c r="L215" s="24"/>
      <c r="M215" s="24"/>
      <c r="N215" s="24"/>
      <c r="O215" s="23"/>
      <c r="Q215" s="265"/>
      <c r="R215" s="265"/>
      <c r="S215" s="266"/>
      <c r="T215" s="170"/>
      <c r="U215" s="170"/>
      <c r="V215" s="170"/>
    </row>
    <row r="216" spans="1:22" s="25" customFormat="1" ht="11.25" customHeight="1">
      <c r="A216" s="267" t="s">
        <v>433</v>
      </c>
      <c r="B216" s="16">
        <v>54396.844</v>
      </c>
      <c r="C216" s="16">
        <v>52872.805</v>
      </c>
      <c r="D216" s="16">
        <v>52471.642</v>
      </c>
      <c r="E216" s="17">
        <f t="shared" si="23"/>
        <v>-0.7587322064717341</v>
      </c>
      <c r="F216" s="21"/>
      <c r="G216" s="16">
        <v>151335.61</v>
      </c>
      <c r="H216" s="16">
        <v>158183.927</v>
      </c>
      <c r="I216" s="16">
        <v>156611.449</v>
      </c>
      <c r="J216" s="17">
        <f aca="true" t="shared" si="24" ref="J216:J228">+I216/H216*100-100</f>
        <v>-0.994082034643128</v>
      </c>
      <c r="K216" s="21"/>
      <c r="L216" s="24"/>
      <c r="M216" s="24"/>
      <c r="N216" s="24"/>
      <c r="O216" s="23"/>
      <c r="Q216" s="265"/>
      <c r="R216" s="265"/>
      <c r="S216" s="266"/>
      <c r="T216" s="170"/>
      <c r="U216" s="170"/>
      <c r="V216" s="170"/>
    </row>
    <row r="217" spans="1:22" s="25" customFormat="1" ht="11.25" customHeight="1">
      <c r="A217" s="267" t="s">
        <v>436</v>
      </c>
      <c r="B217" s="16">
        <v>4428.721</v>
      </c>
      <c r="C217" s="16">
        <v>5226.248</v>
      </c>
      <c r="D217" s="16">
        <v>2708.629</v>
      </c>
      <c r="E217" s="17">
        <f t="shared" si="23"/>
        <v>-48.17258959008451</v>
      </c>
      <c r="F217" s="21"/>
      <c r="G217" s="16">
        <v>12422.258</v>
      </c>
      <c r="H217" s="16">
        <v>14227.023</v>
      </c>
      <c r="I217" s="16">
        <v>7880.009</v>
      </c>
      <c r="J217" s="17">
        <f t="shared" si="24"/>
        <v>-44.61238306847469</v>
      </c>
      <c r="K217" s="21"/>
      <c r="L217" s="24"/>
      <c r="M217" s="24"/>
      <c r="N217" s="24"/>
      <c r="O217" s="23"/>
      <c r="Q217" s="265"/>
      <c r="R217" s="265"/>
      <c r="S217" s="266"/>
      <c r="T217" s="170"/>
      <c r="U217" s="170"/>
      <c r="V217" s="170"/>
    </row>
    <row r="218" spans="1:22" s="25" customFormat="1" ht="11.25" customHeight="1">
      <c r="A218" s="267" t="s">
        <v>437</v>
      </c>
      <c r="B218" s="16">
        <v>26418.064</v>
      </c>
      <c r="C218" s="16">
        <v>28260.649</v>
      </c>
      <c r="D218" s="16">
        <v>36714.103</v>
      </c>
      <c r="E218" s="17">
        <f t="shared" si="23"/>
        <v>29.912455301362684</v>
      </c>
      <c r="F218" s="21"/>
      <c r="G218" s="16">
        <v>68599.103</v>
      </c>
      <c r="H218" s="16">
        <v>77984.369</v>
      </c>
      <c r="I218" s="16">
        <v>106355.128</v>
      </c>
      <c r="J218" s="17">
        <f t="shared" si="24"/>
        <v>36.38005841914293</v>
      </c>
      <c r="K218" s="21"/>
      <c r="L218" s="24"/>
      <c r="M218" s="24"/>
      <c r="N218" s="24"/>
      <c r="O218" s="23"/>
      <c r="Q218" s="265"/>
      <c r="R218" s="265"/>
      <c r="S218" s="266"/>
      <c r="T218" s="170"/>
      <c r="U218" s="170"/>
      <c r="V218" s="170"/>
    </row>
    <row r="219" spans="1:22" s="25" customFormat="1" ht="11.25" customHeight="1">
      <c r="A219" s="267" t="s">
        <v>426</v>
      </c>
      <c r="B219" s="16">
        <v>0</v>
      </c>
      <c r="C219" s="16">
        <v>0</v>
      </c>
      <c r="D219" s="16">
        <v>149.811</v>
      </c>
      <c r="E219" s="17"/>
      <c r="F219" s="21"/>
      <c r="G219" s="16">
        <v>0</v>
      </c>
      <c r="H219" s="16">
        <v>0</v>
      </c>
      <c r="I219" s="16">
        <v>879.443</v>
      </c>
      <c r="J219" s="17"/>
      <c r="K219" s="21"/>
      <c r="L219" s="24"/>
      <c r="M219" s="24"/>
      <c r="N219" s="24"/>
      <c r="O219" s="23"/>
      <c r="Q219" s="265"/>
      <c r="R219" s="265"/>
      <c r="S219" s="266"/>
      <c r="T219" s="170"/>
      <c r="U219" s="170"/>
      <c r="V219" s="170"/>
    </row>
    <row r="220" spans="1:22" s="25" customFormat="1" ht="11.25" customHeight="1">
      <c r="A220" s="267" t="s">
        <v>438</v>
      </c>
      <c r="B220" s="16">
        <v>82105.991</v>
      </c>
      <c r="C220" s="16">
        <v>80311.111</v>
      </c>
      <c r="D220" s="16">
        <v>74302.974</v>
      </c>
      <c r="E220" s="17">
        <f t="shared" si="23"/>
        <v>-7.481078178584781</v>
      </c>
      <c r="F220" s="21"/>
      <c r="G220" s="16">
        <v>276470.17</v>
      </c>
      <c r="H220" s="16">
        <v>286427.037</v>
      </c>
      <c r="I220" s="16">
        <v>260019.896</v>
      </c>
      <c r="J220" s="17">
        <f t="shared" si="24"/>
        <v>-9.219500113042756</v>
      </c>
      <c r="K220" s="21"/>
      <c r="L220" s="24"/>
      <c r="M220" s="24"/>
      <c r="N220" s="24"/>
      <c r="O220" s="23"/>
      <c r="Q220" s="265"/>
      <c r="R220" s="265"/>
      <c r="S220" s="266"/>
      <c r="T220" s="170"/>
      <c r="U220" s="170"/>
      <c r="V220" s="170"/>
    </row>
    <row r="221" spans="1:22" s="25" customFormat="1" ht="11.25" customHeight="1">
      <c r="A221" s="267" t="s">
        <v>427</v>
      </c>
      <c r="B221" s="16">
        <v>20744.565</v>
      </c>
      <c r="C221" s="16">
        <v>21435.345</v>
      </c>
      <c r="D221" s="16">
        <v>20289.421</v>
      </c>
      <c r="E221" s="17">
        <f t="shared" si="23"/>
        <v>-5.345955476807134</v>
      </c>
      <c r="F221" s="21"/>
      <c r="G221" s="16">
        <v>74250.526</v>
      </c>
      <c r="H221" s="16">
        <v>82690.51</v>
      </c>
      <c r="I221" s="16">
        <v>78036.287</v>
      </c>
      <c r="J221" s="17">
        <f t="shared" si="24"/>
        <v>-5.6284850583216866</v>
      </c>
      <c r="K221" s="21"/>
      <c r="L221" s="24"/>
      <c r="M221" s="24"/>
      <c r="N221" s="24"/>
      <c r="O221" s="23"/>
      <c r="Q221" s="253"/>
      <c r="R221" s="251"/>
      <c r="S221" s="268"/>
      <c r="T221" s="269"/>
      <c r="U221" s="269"/>
      <c r="V221" s="269"/>
    </row>
    <row r="222" spans="1:22" ht="11.25" customHeight="1">
      <c r="A222" s="267" t="s">
        <v>439</v>
      </c>
      <c r="B222" s="16">
        <v>0</v>
      </c>
      <c r="C222" s="16">
        <v>0</v>
      </c>
      <c r="D222" s="16">
        <v>1655.168</v>
      </c>
      <c r="E222" s="17"/>
      <c r="F222" s="17"/>
      <c r="G222" s="16">
        <v>0</v>
      </c>
      <c r="H222" s="16">
        <v>0</v>
      </c>
      <c r="I222" s="16">
        <v>7685.106</v>
      </c>
      <c r="J222" s="17"/>
      <c r="K222" s="17">
        <f aca="true" t="shared" si="25" ref="K222:K228">+I222/$I$209*100</f>
        <v>0.5745912639737594</v>
      </c>
      <c r="L222" s="20" t="e">
        <f aca="true" t="shared" si="26" ref="L222:L228">+H222/C222</f>
        <v>#DIV/0!</v>
      </c>
      <c r="M222" s="20">
        <f aca="true" t="shared" si="27" ref="M222:M228">+I222/D222</f>
        <v>4.643097256592684</v>
      </c>
      <c r="N222" s="20" t="e">
        <f aca="true" t="shared" si="28" ref="N222:N228">+M222/L222*100-100</f>
        <v>#DIV/0!</v>
      </c>
      <c r="O222" s="270"/>
      <c r="Q222" s="266"/>
      <c r="R222" s="266"/>
      <c r="S222" s="266"/>
      <c r="T222" s="170"/>
      <c r="U222" s="170"/>
      <c r="V222" s="170"/>
    </row>
    <row r="223" spans="1:17" ht="11.25" customHeight="1">
      <c r="A223" s="267" t="s">
        <v>440</v>
      </c>
      <c r="B223" s="16">
        <v>39201.481</v>
      </c>
      <c r="C223" s="16">
        <v>39131.08</v>
      </c>
      <c r="D223" s="16">
        <v>39477.341</v>
      </c>
      <c r="E223" s="17">
        <f t="shared" si="23"/>
        <v>0.8848746316227505</v>
      </c>
      <c r="F223" s="17"/>
      <c r="G223" s="16">
        <v>110807.631</v>
      </c>
      <c r="H223" s="16">
        <v>116251.97</v>
      </c>
      <c r="I223" s="16">
        <v>113740.642</v>
      </c>
      <c r="J223" s="17">
        <f t="shared" si="24"/>
        <v>-2.160245542505649</v>
      </c>
      <c r="K223" s="17">
        <f t="shared" si="25"/>
        <v>8.504030946608527</v>
      </c>
      <c r="L223" s="20">
        <f t="shared" si="26"/>
        <v>2.9708346920146336</v>
      </c>
      <c r="M223" s="20">
        <f t="shared" si="27"/>
        <v>2.881162690263258</v>
      </c>
      <c r="N223" s="20">
        <f t="shared" si="28"/>
        <v>-3.0184110207278394</v>
      </c>
      <c r="O223" s="270"/>
      <c r="Q223" s="255"/>
    </row>
    <row r="224" spans="1:24" ht="11.25" customHeight="1">
      <c r="A224" s="267" t="s">
        <v>430</v>
      </c>
      <c r="B224" s="16">
        <v>5260.105</v>
      </c>
      <c r="C224" s="16">
        <v>5684.312</v>
      </c>
      <c r="D224" s="16">
        <v>5567.237</v>
      </c>
      <c r="E224" s="17">
        <f t="shared" si="23"/>
        <v>-2.0596160098179013</v>
      </c>
      <c r="F224" s="17"/>
      <c r="G224" s="16">
        <v>25519.961</v>
      </c>
      <c r="H224" s="16">
        <v>28919.687</v>
      </c>
      <c r="I224" s="16">
        <v>28492.3</v>
      </c>
      <c r="J224" s="17">
        <f t="shared" si="24"/>
        <v>-1.4778410291923336</v>
      </c>
      <c r="K224" s="17">
        <f t="shared" si="25"/>
        <v>2.1302798777947296</v>
      </c>
      <c r="L224" s="20">
        <f t="shared" si="26"/>
        <v>5.087631889312199</v>
      </c>
      <c r="M224" s="20">
        <f t="shared" si="27"/>
        <v>5.117852895430893</v>
      </c>
      <c r="N224" s="20">
        <f t="shared" si="28"/>
        <v>0.5940092910845323</v>
      </c>
      <c r="O224" s="270"/>
      <c r="Q224" s="255"/>
      <c r="R224" s="256"/>
      <c r="S224" s="266"/>
      <c r="T224" s="170"/>
      <c r="U224" s="170"/>
      <c r="V224" s="170"/>
      <c r="W224" s="170"/>
      <c r="X224" s="170"/>
    </row>
    <row r="225" spans="1:24" ht="11.25" customHeight="1">
      <c r="A225" s="267" t="s">
        <v>441</v>
      </c>
      <c r="B225" s="16">
        <v>7258.135</v>
      </c>
      <c r="C225" s="16">
        <v>7749.802</v>
      </c>
      <c r="D225" s="16">
        <v>7190.047</v>
      </c>
      <c r="E225" s="17">
        <f t="shared" si="23"/>
        <v>-7.222829692939257</v>
      </c>
      <c r="F225" s="17"/>
      <c r="G225" s="16">
        <v>29496.733</v>
      </c>
      <c r="H225" s="16">
        <v>34854.331</v>
      </c>
      <c r="I225" s="16">
        <v>33005.181</v>
      </c>
      <c r="J225" s="17">
        <f t="shared" si="24"/>
        <v>-5.305366498068793</v>
      </c>
      <c r="K225" s="17">
        <f t="shared" si="25"/>
        <v>2.4676938312201164</v>
      </c>
      <c r="L225" s="20">
        <f t="shared" si="26"/>
        <v>4.49744793479885</v>
      </c>
      <c r="M225" s="20">
        <f t="shared" si="27"/>
        <v>4.590398505044543</v>
      </c>
      <c r="N225" s="20">
        <f t="shared" si="28"/>
        <v>2.066740329031731</v>
      </c>
      <c r="O225" s="270"/>
      <c r="Q225" s="255"/>
      <c r="S225" s="271"/>
      <c r="T225" s="272"/>
      <c r="U225" s="272"/>
      <c r="V225" s="272"/>
      <c r="W225" s="272"/>
      <c r="X225" s="272"/>
    </row>
    <row r="226" spans="1:22" ht="11.25" customHeight="1">
      <c r="A226" s="267" t="s">
        <v>442</v>
      </c>
      <c r="B226" s="16">
        <v>5232.107</v>
      </c>
      <c r="C226" s="16">
        <v>5737.511</v>
      </c>
      <c r="D226" s="16">
        <v>5391.834</v>
      </c>
      <c r="E226" s="17">
        <f t="shared" si="23"/>
        <v>-6.024859908765322</v>
      </c>
      <c r="F226" s="17"/>
      <c r="G226" s="16">
        <v>17538.435</v>
      </c>
      <c r="H226" s="16">
        <v>24282.151</v>
      </c>
      <c r="I226" s="16">
        <v>22558.482</v>
      </c>
      <c r="J226" s="17">
        <f t="shared" si="24"/>
        <v>-7.098502105517753</v>
      </c>
      <c r="K226" s="17">
        <f t="shared" si="25"/>
        <v>1.68662692300006</v>
      </c>
      <c r="L226" s="20">
        <f t="shared" si="26"/>
        <v>4.232175066853903</v>
      </c>
      <c r="M226" s="20">
        <f t="shared" si="27"/>
        <v>4.183823537594073</v>
      </c>
      <c r="N226" s="20">
        <f t="shared" si="28"/>
        <v>-1.1424746967230988</v>
      </c>
      <c r="O226" s="270"/>
      <c r="Q226" s="255"/>
      <c r="S226" s="256"/>
      <c r="T226" s="18"/>
      <c r="U226" s="18"/>
      <c r="V226" s="18"/>
    </row>
    <row r="227" spans="1:17" ht="11.25" customHeight="1">
      <c r="A227" s="267" t="s">
        <v>443</v>
      </c>
      <c r="B227" s="16">
        <v>89934.393</v>
      </c>
      <c r="C227" s="16">
        <v>102413.784</v>
      </c>
      <c r="D227" s="16">
        <v>109194.542</v>
      </c>
      <c r="E227" s="17">
        <f t="shared" si="23"/>
        <v>6.62094274341041</v>
      </c>
      <c r="F227" s="17"/>
      <c r="G227" s="16">
        <v>282239.644</v>
      </c>
      <c r="H227" s="16">
        <v>350706.967</v>
      </c>
      <c r="I227" s="16">
        <v>379808.46</v>
      </c>
      <c r="J227" s="17">
        <f t="shared" si="24"/>
        <v>8.297951206655114</v>
      </c>
      <c r="K227" s="17">
        <f t="shared" si="25"/>
        <v>28.39708692363216</v>
      </c>
      <c r="L227" s="20">
        <f t="shared" si="26"/>
        <v>3.4244117666817195</v>
      </c>
      <c r="M227" s="20">
        <f t="shared" si="27"/>
        <v>3.478273300509837</v>
      </c>
      <c r="N227" s="20">
        <f t="shared" si="28"/>
        <v>1.5728696634023578</v>
      </c>
      <c r="O227" s="270"/>
      <c r="Q227" s="255"/>
    </row>
    <row r="228" spans="1:17" ht="11.25" customHeight="1">
      <c r="A228" s="267" t="s">
        <v>116</v>
      </c>
      <c r="B228" s="16">
        <v>11867.988</v>
      </c>
      <c r="C228" s="16">
        <v>10674.486</v>
      </c>
      <c r="D228" s="16">
        <v>9615.499</v>
      </c>
      <c r="E228" s="17">
        <f t="shared" si="23"/>
        <v>-9.920730609417632</v>
      </c>
      <c r="F228" s="17"/>
      <c r="G228" s="16">
        <v>29269.342</v>
      </c>
      <c r="H228" s="16">
        <v>28048.876</v>
      </c>
      <c r="I228" s="16">
        <v>25834.751</v>
      </c>
      <c r="J228" s="17">
        <f t="shared" si="24"/>
        <v>-7.89381007638238</v>
      </c>
      <c r="K228" s="17">
        <f t="shared" si="25"/>
        <v>1.931583276995443</v>
      </c>
      <c r="L228" s="20">
        <f t="shared" si="26"/>
        <v>2.627655889004866</v>
      </c>
      <c r="M228" s="20">
        <f t="shared" si="27"/>
        <v>2.6867821420396383</v>
      </c>
      <c r="N228" s="20">
        <f t="shared" si="28"/>
        <v>2.250152056902863</v>
      </c>
      <c r="O228" s="270"/>
      <c r="Q228" s="255"/>
    </row>
    <row r="229" spans="1:22" ht="11.25" customHeight="1">
      <c r="A229" s="14"/>
      <c r="B229" s="16"/>
      <c r="C229" s="16"/>
      <c r="D229" s="16"/>
      <c r="E229" s="17"/>
      <c r="F229" s="17"/>
      <c r="G229" s="16"/>
      <c r="H229" s="16"/>
      <c r="I229" s="16"/>
      <c r="J229" s="17"/>
      <c r="K229" s="17"/>
      <c r="O229" s="270"/>
      <c r="Q229" s="255"/>
      <c r="R229" s="256"/>
      <c r="S229" s="256"/>
      <c r="T229" s="18"/>
      <c r="U229" s="18"/>
      <c r="V229" s="18"/>
    </row>
    <row r="230" spans="1:19" s="25" customFormat="1" ht="11.25" customHeight="1">
      <c r="A230" s="22" t="s">
        <v>224</v>
      </c>
      <c r="B230" s="23">
        <f>SUM(B231:B235)</f>
        <v>353980.76100000006</v>
      </c>
      <c r="C230" s="23">
        <f>SUM(C231:C235)</f>
        <v>275833.07499999995</v>
      </c>
      <c r="D230" s="23">
        <f>SUM(D231:D235)</f>
        <v>356791.712</v>
      </c>
      <c r="E230" s="21">
        <f aca="true" t="shared" si="29" ref="E230:E235">+D230/C230*100-100</f>
        <v>29.350590751308573</v>
      </c>
      <c r="F230" s="21"/>
      <c r="G230" s="23">
        <f>SUM(G231:G235)</f>
        <v>376463.509</v>
      </c>
      <c r="H230" s="23">
        <f>SUM(H231:H235)</f>
        <v>399596.576</v>
      </c>
      <c r="I230" s="23">
        <f>SUM(I231:I235)</f>
        <v>489833.522</v>
      </c>
      <c r="J230" s="21">
        <f aca="true" t="shared" si="30" ref="J230:J235">+I230/H230*100-100</f>
        <v>22.582011813834967</v>
      </c>
      <c r="K230" s="21">
        <f>+I230/I207*100</f>
        <v>26.806050963763035</v>
      </c>
      <c r="L230" s="24"/>
      <c r="M230" s="24"/>
      <c r="N230" s="24"/>
      <c r="O230" s="273"/>
      <c r="Q230" s="253"/>
      <c r="R230" s="251"/>
      <c r="S230" s="251"/>
    </row>
    <row r="231" spans="1:19" ht="11.25" customHeight="1">
      <c r="A231" s="14" t="s">
        <v>116</v>
      </c>
      <c r="B231" s="16">
        <v>290924.457</v>
      </c>
      <c r="C231" s="16">
        <v>210154.777</v>
      </c>
      <c r="D231" s="16">
        <v>290693.549</v>
      </c>
      <c r="E231" s="17">
        <f t="shared" si="29"/>
        <v>38.32355045633818</v>
      </c>
      <c r="F231" s="17"/>
      <c r="G231" s="16">
        <v>243255.382</v>
      </c>
      <c r="H231" s="16">
        <v>245241.77</v>
      </c>
      <c r="I231" s="16">
        <v>330012.148</v>
      </c>
      <c r="J231" s="17">
        <f t="shared" si="30"/>
        <v>34.56604394920163</v>
      </c>
      <c r="K231" s="17">
        <f>+I231/$I$207*100</f>
        <v>18.059855156154274</v>
      </c>
      <c r="L231" s="20">
        <f aca="true" t="shared" si="31" ref="L231:M234">+H231/C231</f>
        <v>1.166957865535457</v>
      </c>
      <c r="M231" s="20">
        <f t="shared" si="31"/>
        <v>1.1352579000643732</v>
      </c>
      <c r="N231" s="20">
        <f>+M231/L231*100-100</f>
        <v>-2.7164618712723154</v>
      </c>
      <c r="Q231" s="255"/>
      <c r="R231" s="256"/>
      <c r="S231" s="256"/>
    </row>
    <row r="232" spans="1:19" ht="11.25" customHeight="1">
      <c r="A232" s="14" t="s">
        <v>444</v>
      </c>
      <c r="B232" s="16">
        <v>48600.438</v>
      </c>
      <c r="C232" s="16">
        <v>49518.246</v>
      </c>
      <c r="D232" s="16">
        <v>47411.845</v>
      </c>
      <c r="E232" s="17">
        <f t="shared" si="29"/>
        <v>-4.253787583671681</v>
      </c>
      <c r="F232" s="17"/>
      <c r="G232" s="16">
        <v>90073.937</v>
      </c>
      <c r="H232" s="16">
        <v>98660.379</v>
      </c>
      <c r="I232" s="16">
        <v>93425.71</v>
      </c>
      <c r="J232" s="17">
        <f t="shared" si="30"/>
        <v>-5.305745886096787</v>
      </c>
      <c r="K232" s="17"/>
      <c r="Q232" s="255"/>
      <c r="R232" s="256"/>
      <c r="S232" s="256"/>
    </row>
    <row r="233" spans="1:17" ht="11.25" customHeight="1">
      <c r="A233" s="14" t="s">
        <v>56</v>
      </c>
      <c r="B233" s="16">
        <v>3306.537</v>
      </c>
      <c r="C233" s="16">
        <v>3796.948</v>
      </c>
      <c r="D233" s="16">
        <v>4001.448</v>
      </c>
      <c r="E233" s="17">
        <f t="shared" si="29"/>
        <v>5.385904679231857</v>
      </c>
      <c r="F233" s="17"/>
      <c r="G233" s="16">
        <v>12871.086</v>
      </c>
      <c r="H233" s="16">
        <v>14653.13</v>
      </c>
      <c r="I233" s="16">
        <v>15926.719</v>
      </c>
      <c r="J233" s="17">
        <f t="shared" si="30"/>
        <v>8.691583299950253</v>
      </c>
      <c r="K233" s="17">
        <f>+I233/$I$207*100</f>
        <v>0.8715868188366517</v>
      </c>
      <c r="L233" s="20">
        <f t="shared" si="31"/>
        <v>3.8591863781121045</v>
      </c>
      <c r="M233" s="20">
        <f t="shared" si="31"/>
        <v>3.980238903516927</v>
      </c>
      <c r="N233" s="20">
        <f>+M233/L233*100-100</f>
        <v>3.136736958116046</v>
      </c>
      <c r="Q233" s="255"/>
    </row>
    <row r="234" spans="1:17" ht="11.25" customHeight="1">
      <c r="A234" s="14" t="s">
        <v>57</v>
      </c>
      <c r="B234" s="16">
        <v>347.917</v>
      </c>
      <c r="C234" s="16">
        <v>327.658</v>
      </c>
      <c r="D234" s="16">
        <v>568.84</v>
      </c>
      <c r="E234" s="17">
        <f t="shared" si="29"/>
        <v>73.60784720653854</v>
      </c>
      <c r="F234" s="17"/>
      <c r="G234" s="16">
        <v>1677.81</v>
      </c>
      <c r="H234" s="16">
        <v>1715.232</v>
      </c>
      <c r="I234" s="16">
        <v>2896.641</v>
      </c>
      <c r="J234" s="17">
        <f t="shared" si="30"/>
        <v>68.87750461745117</v>
      </c>
      <c r="K234" s="17">
        <f>+I234/$I$207*100</f>
        <v>0.15851815521463133</v>
      </c>
      <c r="L234" s="20">
        <f t="shared" si="31"/>
        <v>5.234824115388606</v>
      </c>
      <c r="M234" s="20">
        <f t="shared" si="31"/>
        <v>5.092189367836299</v>
      </c>
      <c r="N234" s="20">
        <f>+M234/L234*100-100</f>
        <v>-2.7247285564573076</v>
      </c>
      <c r="Q234" s="255"/>
    </row>
    <row r="235" spans="1:17" ht="11.25" customHeight="1">
      <c r="A235" s="14" t="s">
        <v>0</v>
      </c>
      <c r="B235" s="16">
        <v>10801.412</v>
      </c>
      <c r="C235" s="16">
        <v>12035.446</v>
      </c>
      <c r="D235" s="16">
        <v>14116.03</v>
      </c>
      <c r="E235" s="17">
        <f t="shared" si="29"/>
        <v>17.28713667943839</v>
      </c>
      <c r="F235" s="17"/>
      <c r="G235" s="16">
        <v>28585.294</v>
      </c>
      <c r="H235" s="16">
        <v>39326.065</v>
      </c>
      <c r="I235" s="16">
        <v>47572.304</v>
      </c>
      <c r="J235" s="17">
        <f t="shared" si="30"/>
        <v>20.968889208721976</v>
      </c>
      <c r="K235" s="17">
        <f>+I235/$I$207*100</f>
        <v>2.6033857386502595</v>
      </c>
      <c r="Q235" s="255"/>
    </row>
    <row r="236" spans="1:17" ht="11.25">
      <c r="A236" s="120"/>
      <c r="B236" s="126"/>
      <c r="C236" s="126"/>
      <c r="D236" s="126"/>
      <c r="E236" s="126"/>
      <c r="F236" s="126"/>
      <c r="G236" s="126"/>
      <c r="H236" s="126"/>
      <c r="I236" s="126"/>
      <c r="J236" s="120"/>
      <c r="K236" s="120"/>
      <c r="Q236" s="255"/>
    </row>
    <row r="237" spans="1:17" ht="11.25">
      <c r="A237" s="14" t="s">
        <v>376</v>
      </c>
      <c r="B237" s="14"/>
      <c r="C237" s="14"/>
      <c r="D237" s="14"/>
      <c r="E237" s="14"/>
      <c r="F237" s="14"/>
      <c r="G237" s="14"/>
      <c r="H237" s="14"/>
      <c r="I237" s="14"/>
      <c r="J237" s="14"/>
      <c r="K237" s="14"/>
      <c r="Q237" s="255"/>
    </row>
    <row r="238" spans="1:17" ht="19.5" customHeight="1">
      <c r="A238" s="327" t="s">
        <v>256</v>
      </c>
      <c r="B238" s="327"/>
      <c r="C238" s="327"/>
      <c r="D238" s="327"/>
      <c r="E238" s="327"/>
      <c r="F238" s="327"/>
      <c r="G238" s="327"/>
      <c r="H238" s="327"/>
      <c r="I238" s="327"/>
      <c r="J238" s="327"/>
      <c r="K238" s="327"/>
      <c r="Q238" s="255"/>
    </row>
    <row r="239" spans="1:19" ht="19.5" customHeight="1">
      <c r="A239" s="328" t="s">
        <v>188</v>
      </c>
      <c r="B239" s="328"/>
      <c r="C239" s="328"/>
      <c r="D239" s="328"/>
      <c r="E239" s="328"/>
      <c r="F239" s="328"/>
      <c r="G239" s="328"/>
      <c r="H239" s="328"/>
      <c r="I239" s="328"/>
      <c r="J239" s="328"/>
      <c r="K239" s="328"/>
      <c r="Q239" s="28"/>
      <c r="R239" s="28"/>
      <c r="S239" s="28"/>
    </row>
    <row r="240" spans="1:16" s="25" customFormat="1" ht="11.25">
      <c r="A240" s="22"/>
      <c r="B240" s="329" t="s">
        <v>118</v>
      </c>
      <c r="C240" s="329"/>
      <c r="D240" s="329"/>
      <c r="E240" s="329"/>
      <c r="F240" s="185"/>
      <c r="G240" s="329" t="s">
        <v>119</v>
      </c>
      <c r="H240" s="329"/>
      <c r="I240" s="329"/>
      <c r="J240" s="329"/>
      <c r="K240" s="185"/>
      <c r="L240" s="331" t="s">
        <v>198</v>
      </c>
      <c r="M240" s="331" t="s">
        <v>198</v>
      </c>
      <c r="N240" s="331" t="s">
        <v>196</v>
      </c>
      <c r="O240" s="135"/>
      <c r="P240" s="135"/>
    </row>
    <row r="241" spans="1:16" s="25" customFormat="1" ht="11.25">
      <c r="A241" s="22" t="s">
        <v>330</v>
      </c>
      <c r="B241" s="186">
        <f>+B203</f>
        <v>2010</v>
      </c>
      <c r="C241" s="330" t="str">
        <f>+C203</f>
        <v>enero - diciembre</v>
      </c>
      <c r="D241" s="330"/>
      <c r="E241" s="330"/>
      <c r="F241" s="185"/>
      <c r="G241" s="186">
        <f>+G203</f>
        <v>2010</v>
      </c>
      <c r="H241" s="330" t="str">
        <f>+C241</f>
        <v>enero - diciembre</v>
      </c>
      <c r="I241" s="330"/>
      <c r="J241" s="330"/>
      <c r="K241" s="187" t="s">
        <v>223</v>
      </c>
      <c r="L241" s="332"/>
      <c r="M241" s="332"/>
      <c r="N241" s="332"/>
      <c r="O241" s="135"/>
      <c r="P241" s="135"/>
    </row>
    <row r="242" spans="1:14" s="25" customFormat="1" ht="11.25">
      <c r="A242" s="188"/>
      <c r="B242" s="188"/>
      <c r="C242" s="189">
        <f>+C204</f>
        <v>2011</v>
      </c>
      <c r="D242" s="189">
        <f>+D204</f>
        <v>2012</v>
      </c>
      <c r="E242" s="190" t="str">
        <f>+E204</f>
        <v>Var % 12/11</v>
      </c>
      <c r="F242" s="191"/>
      <c r="G242" s="188"/>
      <c r="H242" s="189">
        <f>+H204</f>
        <v>2011</v>
      </c>
      <c r="I242" s="189">
        <f>+I204</f>
        <v>2012</v>
      </c>
      <c r="J242" s="190" t="str">
        <f>+J204</f>
        <v>Var % 12/11</v>
      </c>
      <c r="K242" s="191">
        <v>2008</v>
      </c>
      <c r="L242" s="192"/>
      <c r="M242" s="192"/>
      <c r="N242" s="191"/>
    </row>
    <row r="243" spans="1:11" ht="11.25">
      <c r="A243" s="14"/>
      <c r="B243" s="14"/>
      <c r="C243" s="14"/>
      <c r="D243" s="14"/>
      <c r="E243" s="14"/>
      <c r="F243" s="14"/>
      <c r="G243" s="14"/>
      <c r="H243" s="14"/>
      <c r="I243" s="14"/>
      <c r="J243" s="14"/>
      <c r="K243" s="14"/>
    </row>
    <row r="244" spans="1:14" s="124" customFormat="1" ht="11.25">
      <c r="A244" s="122" t="s">
        <v>397</v>
      </c>
      <c r="B244" s="122"/>
      <c r="C244" s="122"/>
      <c r="D244" s="122"/>
      <c r="E244" s="122"/>
      <c r="F244" s="122"/>
      <c r="G244" s="122">
        <f>(G246+G255)</f>
        <v>1010108</v>
      </c>
      <c r="H244" s="122">
        <f>(+H246+H255)</f>
        <v>1240755</v>
      </c>
      <c r="I244" s="122">
        <f>(+I246+I255)</f>
        <v>1286319</v>
      </c>
      <c r="J244" s="123">
        <f>+I244/H244*100-100</f>
        <v>3.6722801842426662</v>
      </c>
      <c r="K244" s="122">
        <f>(+K246+K255)</f>
        <v>100</v>
      </c>
      <c r="L244" s="127"/>
      <c r="M244" s="127"/>
      <c r="N244" s="127"/>
    </row>
    <row r="245" spans="1:11" ht="11.25" customHeight="1">
      <c r="A245" s="14"/>
      <c r="B245" s="16"/>
      <c r="C245" s="16"/>
      <c r="D245" s="16"/>
      <c r="E245" s="17"/>
      <c r="F245" s="17"/>
      <c r="G245" s="16"/>
      <c r="H245" s="16"/>
      <c r="I245" s="16"/>
      <c r="J245" s="17"/>
      <c r="K245" s="17"/>
    </row>
    <row r="246" spans="1:12" ht="11.25" customHeight="1">
      <c r="A246" s="22" t="s">
        <v>325</v>
      </c>
      <c r="B246" s="23"/>
      <c r="C246" s="23"/>
      <c r="D246" s="23"/>
      <c r="E246" s="21"/>
      <c r="F246" s="21"/>
      <c r="G246" s="23">
        <f>SUM(G248:G253)</f>
        <v>90688</v>
      </c>
      <c r="H246" s="23">
        <f>SUM(H248:H253)</f>
        <v>94459</v>
      </c>
      <c r="I246" s="23">
        <f>SUM(I248:I253)</f>
        <v>84333</v>
      </c>
      <c r="J246" s="21">
        <f>+I246/H246*100-100</f>
        <v>-10.719994918430217</v>
      </c>
      <c r="K246" s="138">
        <f>+I246/$I$244*100</f>
        <v>6.556149757564025</v>
      </c>
      <c r="L246" s="19"/>
    </row>
    <row r="247" spans="1:12" ht="11.25" customHeight="1">
      <c r="A247" s="22"/>
      <c r="B247" s="16"/>
      <c r="C247" s="16"/>
      <c r="D247" s="16"/>
      <c r="E247" s="17"/>
      <c r="F247" s="17"/>
      <c r="G247" s="16"/>
      <c r="H247" s="16"/>
      <c r="I247" s="16"/>
      <c r="J247" s="17"/>
      <c r="K247" s="127"/>
      <c r="L247" s="19"/>
    </row>
    <row r="248" spans="1:12" ht="11.25" customHeight="1">
      <c r="A248" s="14" t="s">
        <v>58</v>
      </c>
      <c r="B248" s="16">
        <v>558454</v>
      </c>
      <c r="C248" s="16">
        <v>203620</v>
      </c>
      <c r="D248" s="16">
        <v>1</v>
      </c>
      <c r="E248" s="17">
        <f aca="true" t="shared" si="32" ref="E248:E265">+D248/C248*100-100</f>
        <v>-99.99950888910716</v>
      </c>
      <c r="F248" s="17"/>
      <c r="G248" s="16">
        <v>1339.401</v>
      </c>
      <c r="H248" s="16">
        <v>346.688</v>
      </c>
      <c r="I248" s="16">
        <v>0.08</v>
      </c>
      <c r="J248" s="17">
        <f aca="true" t="shared" si="33" ref="J248:J265">+I248/H248*100-100</f>
        <v>-99.97692449695403</v>
      </c>
      <c r="K248" s="127">
        <f aca="true" t="shared" si="34" ref="K248:K253">+I248/$I$246*100</f>
        <v>9.486203502780643E-05</v>
      </c>
      <c r="L248" s="19"/>
    </row>
    <row r="249" spans="1:12" ht="11.25" customHeight="1">
      <c r="A249" s="14" t="s">
        <v>59</v>
      </c>
      <c r="B249" s="16">
        <v>1209</v>
      </c>
      <c r="C249" s="16">
        <v>242</v>
      </c>
      <c r="D249" s="16">
        <v>224</v>
      </c>
      <c r="E249" s="17">
        <f t="shared" si="32"/>
        <v>-7.4380165289256155</v>
      </c>
      <c r="F249" s="17"/>
      <c r="G249" s="16">
        <v>5791.763</v>
      </c>
      <c r="H249" s="16">
        <v>3345.325</v>
      </c>
      <c r="I249" s="16">
        <v>3102.465</v>
      </c>
      <c r="J249" s="17">
        <f t="shared" si="33"/>
        <v>-7.259683289366492</v>
      </c>
      <c r="K249" s="127">
        <f t="shared" si="34"/>
        <v>3.678826793781794</v>
      </c>
      <c r="L249" s="19"/>
    </row>
    <row r="250" spans="1:12" ht="11.25" customHeight="1">
      <c r="A250" s="14" t="s">
        <v>60</v>
      </c>
      <c r="B250" s="16">
        <v>2133</v>
      </c>
      <c r="C250" s="16">
        <v>1157</v>
      </c>
      <c r="D250" s="16">
        <v>923</v>
      </c>
      <c r="E250" s="17">
        <f t="shared" si="32"/>
        <v>-20.224719101123597</v>
      </c>
      <c r="F250" s="17"/>
      <c r="G250" s="16">
        <v>2596.055</v>
      </c>
      <c r="H250" s="16">
        <v>1857.751</v>
      </c>
      <c r="I250" s="16">
        <v>1850.114</v>
      </c>
      <c r="J250" s="17">
        <f t="shared" si="33"/>
        <v>-0.4110884612631054</v>
      </c>
      <c r="K250" s="127">
        <f t="shared" si="34"/>
        <v>2.1938197384179388</v>
      </c>
      <c r="L250" s="19"/>
    </row>
    <row r="251" spans="1:12" ht="11.25" customHeight="1">
      <c r="A251" s="14" t="s">
        <v>61</v>
      </c>
      <c r="B251" s="16">
        <v>4159.737</v>
      </c>
      <c r="C251" s="16">
        <v>4011.674</v>
      </c>
      <c r="D251" s="16">
        <v>3289.255</v>
      </c>
      <c r="E251" s="17">
        <f t="shared" si="32"/>
        <v>-18.007918888723268</v>
      </c>
      <c r="F251" s="17"/>
      <c r="G251" s="16">
        <v>11434.607</v>
      </c>
      <c r="H251" s="16">
        <v>15155.348</v>
      </c>
      <c r="I251" s="16">
        <v>13460.016</v>
      </c>
      <c r="J251" s="17">
        <f t="shared" si="33"/>
        <v>-11.186361408527219</v>
      </c>
      <c r="K251" s="127">
        <f t="shared" si="34"/>
        <v>15.960556365835437</v>
      </c>
      <c r="L251" s="19"/>
    </row>
    <row r="252" spans="1:12" ht="11.25" customHeight="1">
      <c r="A252" s="14" t="s">
        <v>62</v>
      </c>
      <c r="B252" s="16">
        <v>8601.466</v>
      </c>
      <c r="C252" s="16">
        <v>7427.554</v>
      </c>
      <c r="D252" s="16">
        <v>8295.198</v>
      </c>
      <c r="E252" s="17">
        <f t="shared" si="32"/>
        <v>11.681422982586184</v>
      </c>
      <c r="F252" s="17"/>
      <c r="G252" s="16">
        <v>28985.636</v>
      </c>
      <c r="H252" s="16">
        <v>27640.32</v>
      </c>
      <c r="I252" s="16">
        <v>25128.52</v>
      </c>
      <c r="J252" s="17">
        <f t="shared" si="33"/>
        <v>-9.08744905992404</v>
      </c>
      <c r="K252" s="127">
        <f t="shared" si="34"/>
        <v>29.79678180546168</v>
      </c>
      <c r="L252" s="19"/>
    </row>
    <row r="253" spans="1:12" ht="11.25" customHeight="1">
      <c r="A253" s="14" t="s">
        <v>63</v>
      </c>
      <c r="B253" s="139"/>
      <c r="C253" s="139"/>
      <c r="D253" s="16"/>
      <c r="E253" s="140"/>
      <c r="F253" s="17"/>
      <c r="G253" s="16">
        <v>40540.538</v>
      </c>
      <c r="H253" s="16">
        <v>46113.568</v>
      </c>
      <c r="I253" s="16">
        <v>40791.805</v>
      </c>
      <c r="J253" s="17">
        <f t="shared" si="33"/>
        <v>-11.540557867914274</v>
      </c>
      <c r="K253" s="127">
        <f t="shared" si="34"/>
        <v>48.36992043446812</v>
      </c>
      <c r="L253" s="19"/>
    </row>
    <row r="254" spans="1:12" ht="11.25" customHeight="1">
      <c r="A254" s="14"/>
      <c r="B254" s="16"/>
      <c r="C254" s="16"/>
      <c r="D254" s="16"/>
      <c r="E254" s="17"/>
      <c r="F254" s="17"/>
      <c r="G254" s="16"/>
      <c r="H254" s="16"/>
      <c r="I254" s="16"/>
      <c r="J254" s="17"/>
      <c r="K254" s="127"/>
      <c r="L254" s="19"/>
    </row>
    <row r="255" spans="1:12" ht="11.25" customHeight="1">
      <c r="A255" s="22" t="s">
        <v>326</v>
      </c>
      <c r="B255" s="16"/>
      <c r="C255" s="16"/>
      <c r="D255" s="16"/>
      <c r="E255" s="17"/>
      <c r="F255" s="17"/>
      <c r="G255" s="23">
        <f>(G257+G267+G274)</f>
        <v>919420</v>
      </c>
      <c r="H255" s="23">
        <f>(H257+H267+H274)</f>
        <v>1146296</v>
      </c>
      <c r="I255" s="23">
        <f>(I257+I267+I274)</f>
        <v>1201986</v>
      </c>
      <c r="J255" s="21">
        <f t="shared" si="33"/>
        <v>4.8582565061729355</v>
      </c>
      <c r="K255" s="138">
        <f>+I255/$I$244*100</f>
        <v>93.44385024243597</v>
      </c>
      <c r="L255" s="19"/>
    </row>
    <row r="256" spans="1:12" ht="11.25" customHeight="1">
      <c r="A256" s="22"/>
      <c r="B256" s="16"/>
      <c r="C256" s="16"/>
      <c r="D256" s="16"/>
      <c r="E256" s="17"/>
      <c r="F256" s="17"/>
      <c r="G256" s="16"/>
      <c r="H256" s="16"/>
      <c r="I256" s="16"/>
      <c r="J256" s="17"/>
      <c r="K256" s="127"/>
      <c r="L256" s="19"/>
    </row>
    <row r="257" spans="1:17" ht="11.25" customHeight="1">
      <c r="A257" s="22" t="s">
        <v>64</v>
      </c>
      <c r="B257" s="23">
        <f>SUM(B258:B265)</f>
        <v>67174.948</v>
      </c>
      <c r="C257" s="23">
        <f>SUM(C258:C265)</f>
        <v>72949.154</v>
      </c>
      <c r="D257" s="23">
        <f>SUM(D258:D265)</f>
        <v>76722.556</v>
      </c>
      <c r="E257" s="21">
        <f t="shared" si="32"/>
        <v>5.172646690323518</v>
      </c>
      <c r="F257" s="17"/>
      <c r="G257" s="23">
        <f>SUM(G258:G265)</f>
        <v>159099.609</v>
      </c>
      <c r="H257" s="23">
        <f>SUM(H258:H265)</f>
        <v>199560.172</v>
      </c>
      <c r="I257" s="23">
        <f>SUM(I258:I265)</f>
        <v>197861.877</v>
      </c>
      <c r="J257" s="21">
        <f t="shared" si="33"/>
        <v>-0.8510190099455173</v>
      </c>
      <c r="K257" s="138">
        <f>+I257/$I$244*100</f>
        <v>15.382022422120798</v>
      </c>
      <c r="L257" s="19"/>
      <c r="Q257" s="256"/>
    </row>
    <row r="258" spans="1:17" ht="11.25" customHeight="1">
      <c r="A258" s="14" t="s">
        <v>65</v>
      </c>
      <c r="B258" s="16">
        <v>1134.953</v>
      </c>
      <c r="C258" s="16">
        <v>1455.437</v>
      </c>
      <c r="D258" s="16">
        <v>2865.969</v>
      </c>
      <c r="E258" s="17">
        <f t="shared" si="32"/>
        <v>96.91467236300852</v>
      </c>
      <c r="F258" s="17"/>
      <c r="G258" s="16">
        <v>1191.352</v>
      </c>
      <c r="H258" s="16">
        <v>1415.46</v>
      </c>
      <c r="I258" s="16">
        <v>2689.252</v>
      </c>
      <c r="J258" s="17">
        <f t="shared" si="33"/>
        <v>89.99138089384368</v>
      </c>
      <c r="K258" s="127">
        <f>+I258/$I$257*100</f>
        <v>1.3591562158282768</v>
      </c>
      <c r="L258" s="18">
        <f>+H258/C258*1000</f>
        <v>972.5326482699012</v>
      </c>
      <c r="M258" s="18">
        <f>+I258/D258*1000</f>
        <v>938.339528445702</v>
      </c>
      <c r="N258" s="17">
        <f aca="true" t="shared" si="35" ref="N258:N272">+M258/L258*100-100</f>
        <v>-3.515884005028269</v>
      </c>
      <c r="Q258" s="256"/>
    </row>
    <row r="259" spans="1:17" ht="11.25" customHeight="1">
      <c r="A259" s="14" t="s">
        <v>66</v>
      </c>
      <c r="B259" s="16">
        <v>2786.236</v>
      </c>
      <c r="C259" s="16">
        <v>1863.638</v>
      </c>
      <c r="D259" s="16">
        <v>4419.794</v>
      </c>
      <c r="E259" s="17">
        <f t="shared" si="32"/>
        <v>137.15946981119723</v>
      </c>
      <c r="F259" s="17"/>
      <c r="G259" s="16">
        <v>8625.17</v>
      </c>
      <c r="H259" s="16">
        <v>6527.964</v>
      </c>
      <c r="I259" s="16">
        <v>15734.946</v>
      </c>
      <c r="J259" s="17">
        <f t="shared" si="33"/>
        <v>141.0391049950643</v>
      </c>
      <c r="K259" s="127">
        <f aca="true" t="shared" si="36" ref="K259:K265">+I259/$I$257*100</f>
        <v>7.952490008977323</v>
      </c>
      <c r="L259" s="18">
        <f aca="true" t="shared" si="37" ref="L259:L272">+H259/C259*1000</f>
        <v>3502.806875584207</v>
      </c>
      <c r="M259" s="18">
        <f aca="true" t="shared" si="38" ref="M259:M264">+I259/D259*1000</f>
        <v>3560.1084575434966</v>
      </c>
      <c r="N259" s="17">
        <f t="shared" si="35"/>
        <v>1.6358761414653458</v>
      </c>
      <c r="Q259" s="256"/>
    </row>
    <row r="260" spans="1:17" ht="11.25" customHeight="1">
      <c r="A260" s="14" t="s">
        <v>67</v>
      </c>
      <c r="B260" s="16">
        <v>8786.905</v>
      </c>
      <c r="C260" s="16">
        <v>13973.736</v>
      </c>
      <c r="D260" s="16">
        <v>14485.038</v>
      </c>
      <c r="E260" s="17">
        <f t="shared" si="32"/>
        <v>3.6590214671294916</v>
      </c>
      <c r="F260" s="17"/>
      <c r="G260" s="16">
        <v>27169.447</v>
      </c>
      <c r="H260" s="16">
        <v>53604.184</v>
      </c>
      <c r="I260" s="16">
        <v>58086.784</v>
      </c>
      <c r="J260" s="17">
        <f t="shared" si="33"/>
        <v>8.362406934503468</v>
      </c>
      <c r="K260" s="127">
        <f t="shared" si="36"/>
        <v>29.357238938959423</v>
      </c>
      <c r="L260" s="18">
        <f t="shared" si="37"/>
        <v>3836.0667469315295</v>
      </c>
      <c r="M260" s="18">
        <f t="shared" si="38"/>
        <v>4010.1229972610354</v>
      </c>
      <c r="N260" s="17">
        <f t="shared" si="35"/>
        <v>4.537362403006512</v>
      </c>
      <c r="Q260" s="256"/>
    </row>
    <row r="261" spans="1:21" ht="11.25" customHeight="1">
      <c r="A261" s="14" t="s">
        <v>68</v>
      </c>
      <c r="B261" s="16">
        <v>36.325</v>
      </c>
      <c r="C261" s="16">
        <v>49.591</v>
      </c>
      <c r="D261" s="16">
        <v>73.142</v>
      </c>
      <c r="E261" s="17">
        <f t="shared" si="32"/>
        <v>47.490472061462754</v>
      </c>
      <c r="F261" s="17"/>
      <c r="G261" s="16">
        <v>35.362</v>
      </c>
      <c r="H261" s="16">
        <v>25.292</v>
      </c>
      <c r="I261" s="16">
        <v>68.922</v>
      </c>
      <c r="J261" s="17">
        <f t="shared" si="33"/>
        <v>172.50513996520635</v>
      </c>
      <c r="K261" s="127">
        <f t="shared" si="36"/>
        <v>0.03483339036554272</v>
      </c>
      <c r="L261" s="18">
        <f t="shared" si="37"/>
        <v>510.0118973200782</v>
      </c>
      <c r="M261" s="18">
        <f t="shared" si="38"/>
        <v>942.3040113751333</v>
      </c>
      <c r="N261" s="17">
        <f t="shared" si="35"/>
        <v>84.76118230311656</v>
      </c>
      <c r="Q261" s="256"/>
      <c r="S261" s="256"/>
      <c r="T261" s="256"/>
      <c r="U261" s="256"/>
    </row>
    <row r="262" spans="1:14" ht="11.25" customHeight="1">
      <c r="A262" s="14" t="s">
        <v>69</v>
      </c>
      <c r="B262" s="16">
        <v>10811.266</v>
      </c>
      <c r="C262" s="16">
        <v>10361.314</v>
      </c>
      <c r="D262" s="16">
        <v>8256.093</v>
      </c>
      <c r="E262" s="17">
        <f t="shared" si="32"/>
        <v>-20.31808899913659</v>
      </c>
      <c r="F262" s="17"/>
      <c r="G262" s="16">
        <v>44404.016</v>
      </c>
      <c r="H262" s="16">
        <v>46798.986</v>
      </c>
      <c r="I262" s="16">
        <v>39074.902</v>
      </c>
      <c r="J262" s="17">
        <f t="shared" si="33"/>
        <v>-16.504810595682557</v>
      </c>
      <c r="K262" s="127">
        <f t="shared" si="36"/>
        <v>19.74857541657709</v>
      </c>
      <c r="L262" s="18">
        <f t="shared" si="37"/>
        <v>4516.703769425383</v>
      </c>
      <c r="M262" s="18">
        <f t="shared" si="38"/>
        <v>4732.856328047661</v>
      </c>
      <c r="N262" s="17">
        <f t="shared" si="35"/>
        <v>4.785626192389785</v>
      </c>
    </row>
    <row r="263" spans="1:14" ht="11.25" customHeight="1">
      <c r="A263" s="14" t="s">
        <v>117</v>
      </c>
      <c r="B263" s="16">
        <v>28876.741</v>
      </c>
      <c r="C263" s="16">
        <v>27649.935</v>
      </c>
      <c r="D263" s="16">
        <v>27655.892</v>
      </c>
      <c r="E263" s="17">
        <f t="shared" si="32"/>
        <v>0.021544354444230862</v>
      </c>
      <c r="F263" s="17"/>
      <c r="G263" s="16">
        <v>51535.894</v>
      </c>
      <c r="H263" s="16">
        <v>55768.191</v>
      </c>
      <c r="I263" s="16">
        <v>51569.21</v>
      </c>
      <c r="J263" s="17">
        <f t="shared" si="33"/>
        <v>-7.529347688541662</v>
      </c>
      <c r="K263" s="127">
        <f t="shared" si="36"/>
        <v>26.0632370327711</v>
      </c>
      <c r="L263" s="18">
        <f t="shared" si="37"/>
        <v>2016.9375081713574</v>
      </c>
      <c r="M263" s="18">
        <f t="shared" si="38"/>
        <v>1864.6735386441342</v>
      </c>
      <c r="N263" s="17">
        <f t="shared" si="35"/>
        <v>-7.549265602446567</v>
      </c>
    </row>
    <row r="264" spans="1:14" ht="11.25" customHeight="1">
      <c r="A264" s="14" t="s">
        <v>70</v>
      </c>
      <c r="B264" s="16">
        <v>4150.848</v>
      </c>
      <c r="C264" s="16">
        <v>3582.089</v>
      </c>
      <c r="D264" s="16">
        <v>4171.909</v>
      </c>
      <c r="E264" s="17">
        <f t="shared" si="32"/>
        <v>16.465810871812494</v>
      </c>
      <c r="F264" s="17"/>
      <c r="G264" s="16">
        <v>6922.849</v>
      </c>
      <c r="H264" s="16">
        <v>6577.448</v>
      </c>
      <c r="I264" s="16">
        <v>7199.201</v>
      </c>
      <c r="J264" s="17">
        <f t="shared" si="33"/>
        <v>9.452799930915461</v>
      </c>
      <c r="K264" s="127">
        <f t="shared" si="36"/>
        <v>3.6384982843359968</v>
      </c>
      <c r="L264" s="18">
        <f t="shared" si="37"/>
        <v>1836.204516414863</v>
      </c>
      <c r="M264" s="18">
        <f t="shared" si="38"/>
        <v>1725.6371124106495</v>
      </c>
      <c r="N264" s="17">
        <f t="shared" si="35"/>
        <v>-6.021519009227433</v>
      </c>
    </row>
    <row r="265" spans="1:14" ht="11.25" customHeight="1">
      <c r="A265" s="14" t="s">
        <v>0</v>
      </c>
      <c r="B265" s="203">
        <v>10591.674</v>
      </c>
      <c r="C265" s="203">
        <v>14013.414</v>
      </c>
      <c r="D265" s="203">
        <v>14794.719</v>
      </c>
      <c r="E265" s="17">
        <f t="shared" si="32"/>
        <v>5.575407962684878</v>
      </c>
      <c r="F265" s="17"/>
      <c r="G265" s="16">
        <v>19215.519</v>
      </c>
      <c r="H265" s="16">
        <v>28842.647</v>
      </c>
      <c r="I265" s="16">
        <v>23438.66</v>
      </c>
      <c r="J265" s="17">
        <f t="shared" si="33"/>
        <v>-18.736099360089938</v>
      </c>
      <c r="K265" s="127">
        <f t="shared" si="36"/>
        <v>11.845970712185249</v>
      </c>
      <c r="L265" s="18"/>
      <c r="N265" s="17"/>
    </row>
    <row r="266" spans="1:14" ht="11.25" customHeight="1">
      <c r="A266" s="14"/>
      <c r="B266" s="16"/>
      <c r="C266" s="16"/>
      <c r="D266" s="16"/>
      <c r="E266" s="17"/>
      <c r="F266" s="17"/>
      <c r="G266" s="16"/>
      <c r="H266" s="16"/>
      <c r="I266" s="16"/>
      <c r="J266" s="17"/>
      <c r="K266" s="127"/>
      <c r="L266" s="18"/>
      <c r="N266" s="17"/>
    </row>
    <row r="267" spans="1:14" ht="11.25" customHeight="1">
      <c r="A267" s="22" t="s">
        <v>71</v>
      </c>
      <c r="B267" s="23">
        <f>SUM(B268:B272)</f>
        <v>217175.261</v>
      </c>
      <c r="C267" s="23">
        <f>SUM(C268:C272)</f>
        <v>234073.14099999997</v>
      </c>
      <c r="D267" s="23">
        <f>SUM(D268:D272)</f>
        <v>271570.257</v>
      </c>
      <c r="E267" s="21">
        <f aca="true" t="shared" si="39" ref="E267:E272">+D267/C267*100-100</f>
        <v>16.019401388730884</v>
      </c>
      <c r="F267" s="21"/>
      <c r="G267" s="23">
        <f>SUM(G268:G272)</f>
        <v>623452.831</v>
      </c>
      <c r="H267" s="23">
        <f>SUM(H268:H272)</f>
        <v>759101.6429999999</v>
      </c>
      <c r="I267" s="23">
        <f>SUM(I268:I272)</f>
        <v>819069.359</v>
      </c>
      <c r="J267" s="21">
        <f aca="true" t="shared" si="40" ref="J267:J272">+I267/H267*100-100</f>
        <v>7.8998269273934625</v>
      </c>
      <c r="K267" s="138">
        <f>+I267/$I$244*100</f>
        <v>63.675445904165294</v>
      </c>
      <c r="L267" s="18">
        <f t="shared" si="37"/>
        <v>3243.010452873788</v>
      </c>
      <c r="M267" s="18">
        <f aca="true" t="shared" si="41" ref="M267:M272">+I267/D267*1000</f>
        <v>3016.049577918248</v>
      </c>
      <c r="N267" s="17">
        <f t="shared" si="35"/>
        <v>-6.998462639996077</v>
      </c>
    </row>
    <row r="268" spans="1:14" ht="11.25" customHeight="1">
      <c r="A268" s="14" t="s">
        <v>72</v>
      </c>
      <c r="B268" s="16">
        <v>4920.706</v>
      </c>
      <c r="C268" s="16">
        <v>4046.567</v>
      </c>
      <c r="D268" s="16">
        <v>1901.604</v>
      </c>
      <c r="E268" s="17">
        <f t="shared" si="39"/>
        <v>-53.00698097918556</v>
      </c>
      <c r="F268" s="17"/>
      <c r="G268" s="16">
        <v>34537.253</v>
      </c>
      <c r="H268" s="16">
        <v>30288.541</v>
      </c>
      <c r="I268" s="16">
        <v>16887.122</v>
      </c>
      <c r="J268" s="17">
        <f t="shared" si="40"/>
        <v>-44.24583871504409</v>
      </c>
      <c r="K268" s="127">
        <f>+I268/$I$267*100</f>
        <v>2.0617450542427136</v>
      </c>
      <c r="L268" s="18">
        <f t="shared" si="37"/>
        <v>7484.996788635898</v>
      </c>
      <c r="M268" s="18">
        <f t="shared" si="41"/>
        <v>8880.461967896576</v>
      </c>
      <c r="N268" s="17">
        <f t="shared" si="35"/>
        <v>18.643497367685484</v>
      </c>
    </row>
    <row r="269" spans="1:14" ht="11.25" customHeight="1">
      <c r="A269" s="14" t="s">
        <v>73</v>
      </c>
      <c r="B269" s="16">
        <v>88828.749</v>
      </c>
      <c r="C269" s="16">
        <v>97228.778</v>
      </c>
      <c r="D269" s="16">
        <v>100714.286</v>
      </c>
      <c r="E269" s="17">
        <f t="shared" si="39"/>
        <v>3.5848522131996674</v>
      </c>
      <c r="F269" s="17"/>
      <c r="G269" s="16">
        <v>207557.379</v>
      </c>
      <c r="H269" s="16">
        <v>246545.664</v>
      </c>
      <c r="I269" s="16">
        <v>251786.865</v>
      </c>
      <c r="J269" s="17">
        <f t="shared" si="40"/>
        <v>2.1258540567965554</v>
      </c>
      <c r="K269" s="127">
        <f>+I269/$I$267*100</f>
        <v>30.74060361718402</v>
      </c>
      <c r="L269" s="18">
        <f t="shared" si="37"/>
        <v>2535.7272720222813</v>
      </c>
      <c r="M269" s="18">
        <f t="shared" si="41"/>
        <v>2500.011418439684</v>
      </c>
      <c r="N269" s="17">
        <f t="shared" si="35"/>
        <v>-1.4085053221876507</v>
      </c>
    </row>
    <row r="270" spans="1:26" ht="11.25" customHeight="1">
      <c r="A270" s="14" t="s">
        <v>74</v>
      </c>
      <c r="B270" s="16">
        <v>6847.998</v>
      </c>
      <c r="C270" s="16">
        <v>6440.491</v>
      </c>
      <c r="D270" s="16">
        <v>4904.167</v>
      </c>
      <c r="E270" s="17">
        <f t="shared" si="39"/>
        <v>-23.85414403963921</v>
      </c>
      <c r="F270" s="17"/>
      <c r="G270" s="16">
        <v>32667.43</v>
      </c>
      <c r="H270" s="16">
        <v>44641.104</v>
      </c>
      <c r="I270" s="16">
        <v>29409.009</v>
      </c>
      <c r="J270" s="17">
        <f t="shared" si="40"/>
        <v>-34.12123275445876</v>
      </c>
      <c r="K270" s="127">
        <f>+I270/$I$267*100</f>
        <v>3.5905395162023144</v>
      </c>
      <c r="L270" s="18">
        <f t="shared" si="37"/>
        <v>6931.31998787049</v>
      </c>
      <c r="M270" s="18">
        <f t="shared" si="41"/>
        <v>5996.738895718681</v>
      </c>
      <c r="N270" s="17">
        <f t="shared" si="35"/>
        <v>-13.483450393103837</v>
      </c>
      <c r="U270" s="18"/>
      <c r="V270" s="18"/>
      <c r="W270" s="18"/>
      <c r="X270" s="18"/>
      <c r="Y270" s="18"/>
      <c r="Z270" s="18"/>
    </row>
    <row r="271" spans="1:20" ht="11.25" customHeight="1">
      <c r="A271" s="14" t="s">
        <v>75</v>
      </c>
      <c r="B271" s="16">
        <v>93671.248</v>
      </c>
      <c r="C271" s="16">
        <v>100887.639</v>
      </c>
      <c r="D271" s="16">
        <v>132489.924</v>
      </c>
      <c r="E271" s="17">
        <f t="shared" si="39"/>
        <v>31.324238839606522</v>
      </c>
      <c r="F271" s="17"/>
      <c r="G271" s="16">
        <v>322378.623</v>
      </c>
      <c r="H271" s="16">
        <v>403331.685</v>
      </c>
      <c r="I271" s="16">
        <v>475951.313</v>
      </c>
      <c r="J271" s="17">
        <f t="shared" si="40"/>
        <v>18.004940028453248</v>
      </c>
      <c r="K271" s="127">
        <f>+I271/$I$267*100</f>
        <v>58.10879234709597</v>
      </c>
      <c r="L271" s="18">
        <f t="shared" si="37"/>
        <v>3997.8305469116985</v>
      </c>
      <c r="M271" s="18">
        <f t="shared" si="41"/>
        <v>3592.3585630557086</v>
      </c>
      <c r="N271" s="17">
        <f t="shared" si="35"/>
        <v>-10.142300407635204</v>
      </c>
      <c r="Q271" s="256"/>
      <c r="R271" s="247"/>
      <c r="S271" s="244"/>
      <c r="T271" s="28"/>
    </row>
    <row r="272" spans="1:24" ht="11.25" customHeight="1">
      <c r="A272" s="14" t="s">
        <v>76</v>
      </c>
      <c r="B272" s="16">
        <v>22906.56</v>
      </c>
      <c r="C272" s="16">
        <v>25469.666</v>
      </c>
      <c r="D272" s="16">
        <v>31560.276</v>
      </c>
      <c r="E272" s="17">
        <f t="shared" si="39"/>
        <v>23.91319148040654</v>
      </c>
      <c r="F272" s="17"/>
      <c r="G272" s="16">
        <v>26312.146</v>
      </c>
      <c r="H272" s="16">
        <v>34294.649</v>
      </c>
      <c r="I272" s="16">
        <v>45035.05</v>
      </c>
      <c r="J272" s="17">
        <f t="shared" si="40"/>
        <v>31.318008240877475</v>
      </c>
      <c r="K272" s="127">
        <f>+I272/$I$267*100</f>
        <v>5.498319465274979</v>
      </c>
      <c r="L272" s="18">
        <f t="shared" si="37"/>
        <v>1346.489938266171</v>
      </c>
      <c r="M272" s="18">
        <f t="shared" si="41"/>
        <v>1426.9536172624094</v>
      </c>
      <c r="N272" s="17">
        <f t="shared" si="35"/>
        <v>5.975809897239088</v>
      </c>
      <c r="Q272" s="256"/>
      <c r="R272" s="246"/>
      <c r="S272" s="244"/>
      <c r="T272" s="28"/>
      <c r="U272" s="18"/>
      <c r="V272" s="18"/>
      <c r="W272" s="18"/>
      <c r="X272" s="18"/>
    </row>
    <row r="273" spans="1:24" ht="11.25" customHeight="1">
      <c r="A273" s="14"/>
      <c r="B273" s="16"/>
      <c r="C273" s="16"/>
      <c r="D273" s="16"/>
      <c r="E273" s="17"/>
      <c r="F273" s="17"/>
      <c r="G273" s="16"/>
      <c r="H273" s="16"/>
      <c r="I273" s="16"/>
      <c r="J273" s="17"/>
      <c r="K273" s="127"/>
      <c r="L273" s="19"/>
      <c r="N273" s="141"/>
      <c r="P273" s="197"/>
      <c r="Q273" s="258"/>
      <c r="R273" s="258"/>
      <c r="S273" s="259"/>
      <c r="T273" s="198"/>
      <c r="U273" s="198"/>
      <c r="V273" s="18"/>
      <c r="W273" s="18"/>
      <c r="X273" s="18"/>
    </row>
    <row r="274" spans="1:25" ht="11.25" customHeight="1">
      <c r="A274" s="22" t="s">
        <v>77</v>
      </c>
      <c r="B274" s="16"/>
      <c r="C274" s="16"/>
      <c r="D274" s="16"/>
      <c r="E274" s="17"/>
      <c r="F274" s="17"/>
      <c r="G274" s="23">
        <v>136867.56000000006</v>
      </c>
      <c r="H274" s="23">
        <v>187634.18500000006</v>
      </c>
      <c r="I274" s="23">
        <v>185054.76399999997</v>
      </c>
      <c r="J274" s="21">
        <f>+I274/H274*100-100</f>
        <v>-1.3747073860768495</v>
      </c>
      <c r="K274" s="138">
        <f>+I274/$I$244*100</f>
        <v>14.38638191614988</v>
      </c>
      <c r="L274" s="19"/>
      <c r="N274" s="141"/>
      <c r="P274" s="197"/>
      <c r="Q274" s="244"/>
      <c r="R274" s="260"/>
      <c r="S274" s="260"/>
      <c r="T274" s="196"/>
      <c r="U274" s="196"/>
      <c r="V274" s="196"/>
      <c r="W274" s="196"/>
      <c r="X274" s="196"/>
      <c r="Y274" s="196"/>
    </row>
    <row r="275" spans="1:25" ht="11.25" customHeight="1">
      <c r="A275" s="119" t="s">
        <v>153</v>
      </c>
      <c r="B275" s="16">
        <v>4041.78</v>
      </c>
      <c r="C275" s="16">
        <v>3893.324</v>
      </c>
      <c r="D275" s="16">
        <v>2620.961</v>
      </c>
      <c r="E275" s="17">
        <f>+D275/C275*100-100</f>
        <v>-32.68063485083698</v>
      </c>
      <c r="F275" s="17"/>
      <c r="G275" s="16">
        <v>8532.307</v>
      </c>
      <c r="H275" s="16">
        <v>9158.001</v>
      </c>
      <c r="I275" s="16">
        <v>7415.633</v>
      </c>
      <c r="J275" s="17">
        <f>+I275/H275*100-100</f>
        <v>-19.025636708272913</v>
      </c>
      <c r="K275" s="127">
        <f>+I275/$I$274*100</f>
        <v>4.007264033472816</v>
      </c>
      <c r="L275" s="19"/>
      <c r="N275" s="141"/>
      <c r="P275" s="197"/>
      <c r="Q275" s="259"/>
      <c r="R275" s="260"/>
      <c r="S275" s="260"/>
      <c r="T275" s="196"/>
      <c r="U275" s="196"/>
      <c r="V275" s="196"/>
      <c r="W275" s="196"/>
      <c r="X275" s="196"/>
      <c r="Y275" s="196"/>
    </row>
    <row r="276" spans="1:25" ht="15">
      <c r="A276" s="14" t="s">
        <v>0</v>
      </c>
      <c r="B276" s="16"/>
      <c r="C276" s="16"/>
      <c r="D276" s="16"/>
      <c r="E276" s="16"/>
      <c r="F276" s="16"/>
      <c r="G276" s="16">
        <f>+G274-G275</f>
        <v>128335.25300000006</v>
      </c>
      <c r="H276" s="16">
        <f>+H274-H275</f>
        <v>178476.18400000007</v>
      </c>
      <c r="I276" s="16">
        <f>+I274-I275</f>
        <v>177639.13099999996</v>
      </c>
      <c r="J276" s="17">
        <f>+I276/H276*100-100</f>
        <v>-0.46899983025191716</v>
      </c>
      <c r="K276" s="127">
        <f>+I276/$I$274*100</f>
        <v>95.99273596652719</v>
      </c>
      <c r="L276" s="19"/>
      <c r="P276" s="197"/>
      <c r="Q276" s="259"/>
      <c r="R276" s="260"/>
      <c r="S276" s="260"/>
      <c r="T276" s="196"/>
      <c r="U276" s="196"/>
      <c r="V276" s="196"/>
      <c r="W276" s="196"/>
      <c r="X276" s="196"/>
      <c r="Y276" s="196"/>
    </row>
    <row r="277" spans="1:25" ht="15">
      <c r="A277" s="120"/>
      <c r="B277" s="126"/>
      <c r="C277" s="126"/>
      <c r="D277" s="126"/>
      <c r="E277" s="126"/>
      <c r="F277" s="126"/>
      <c r="G277" s="126"/>
      <c r="H277" s="126"/>
      <c r="I277" s="126"/>
      <c r="J277" s="120"/>
      <c r="K277" s="120"/>
      <c r="P277" s="197"/>
      <c r="Q277" s="261"/>
      <c r="R277" s="260"/>
      <c r="S277" s="260"/>
      <c r="T277" s="196"/>
      <c r="U277" s="196"/>
      <c r="V277" s="196"/>
      <c r="W277" s="196"/>
      <c r="X277" s="196"/>
      <c r="Y277" s="196"/>
    </row>
    <row r="278" spans="1:25" ht="15">
      <c r="A278" s="14" t="s">
        <v>375</v>
      </c>
      <c r="B278" s="14"/>
      <c r="C278" s="14"/>
      <c r="D278" s="14"/>
      <c r="E278" s="14"/>
      <c r="F278" s="14"/>
      <c r="G278" s="14"/>
      <c r="H278" s="14"/>
      <c r="I278" s="14"/>
      <c r="J278" s="14"/>
      <c r="K278" s="14"/>
      <c r="P278" s="197"/>
      <c r="Q278" s="261"/>
      <c r="R278" s="260"/>
      <c r="S278" s="260"/>
      <c r="T278" s="196"/>
      <c r="U278" s="196"/>
      <c r="V278" s="196"/>
      <c r="W278" s="196"/>
      <c r="X278" s="196"/>
      <c r="Y278" s="196"/>
    </row>
    <row r="279" spans="1:25" ht="19.5" customHeight="1">
      <c r="A279" s="327" t="s">
        <v>257</v>
      </c>
      <c r="B279" s="327"/>
      <c r="C279" s="327"/>
      <c r="D279" s="327"/>
      <c r="E279" s="327"/>
      <c r="F279" s="327"/>
      <c r="G279" s="327"/>
      <c r="H279" s="327"/>
      <c r="I279" s="327"/>
      <c r="J279" s="327"/>
      <c r="K279" s="327"/>
      <c r="P279" s="197"/>
      <c r="Q279" s="261"/>
      <c r="R279" s="260"/>
      <c r="S279" s="260"/>
      <c r="T279" s="196"/>
      <c r="U279" s="196"/>
      <c r="V279" s="196"/>
      <c r="W279" s="196"/>
      <c r="X279" s="196"/>
      <c r="Y279" s="196"/>
    </row>
    <row r="280" spans="1:25" ht="19.5" customHeight="1">
      <c r="A280" s="328" t="s">
        <v>189</v>
      </c>
      <c r="B280" s="328"/>
      <c r="C280" s="328"/>
      <c r="D280" s="328"/>
      <c r="E280" s="328"/>
      <c r="F280" s="328"/>
      <c r="G280" s="328"/>
      <c r="H280" s="328"/>
      <c r="I280" s="328"/>
      <c r="J280" s="328"/>
      <c r="K280" s="328"/>
      <c r="P280" s="197"/>
      <c r="Q280" s="261"/>
      <c r="X280" s="196"/>
      <c r="Y280" s="196"/>
    </row>
    <row r="281" spans="1:25" s="25" customFormat="1" ht="15.75">
      <c r="A281" s="22"/>
      <c r="B281" s="329" t="s">
        <v>118</v>
      </c>
      <c r="C281" s="329"/>
      <c r="D281" s="329"/>
      <c r="E281" s="329"/>
      <c r="F281" s="185"/>
      <c r="G281" s="329" t="s">
        <v>119</v>
      </c>
      <c r="H281" s="329"/>
      <c r="I281" s="329"/>
      <c r="J281" s="329"/>
      <c r="K281" s="185"/>
      <c r="L281" s="331" t="s">
        <v>198</v>
      </c>
      <c r="M281" s="331" t="s">
        <v>198</v>
      </c>
      <c r="N281" s="331" t="s">
        <v>196</v>
      </c>
      <c r="O281" s="135"/>
      <c r="P281" s="205"/>
      <c r="Q281" s="31"/>
      <c r="X281" s="206"/>
      <c r="Y281" s="206"/>
    </row>
    <row r="282" spans="1:25" s="25" customFormat="1" ht="15.75">
      <c r="A282" s="22" t="s">
        <v>330</v>
      </c>
      <c r="B282" s="186">
        <f>+B241</f>
        <v>2010</v>
      </c>
      <c r="C282" s="330" t="str">
        <f>+C241</f>
        <v>enero - diciembre</v>
      </c>
      <c r="D282" s="330"/>
      <c r="E282" s="330"/>
      <c r="F282" s="185"/>
      <c r="G282" s="186">
        <f>+G241</f>
        <v>2010</v>
      </c>
      <c r="H282" s="330" t="str">
        <f>+C282</f>
        <v>enero - diciembre</v>
      </c>
      <c r="I282" s="330"/>
      <c r="J282" s="330"/>
      <c r="K282" s="187" t="s">
        <v>223</v>
      </c>
      <c r="L282" s="332"/>
      <c r="M282" s="332"/>
      <c r="N282" s="332"/>
      <c r="O282" s="135"/>
      <c r="P282" s="205"/>
      <c r="Q282" s="31"/>
      <c r="X282" s="206"/>
      <c r="Y282" s="206"/>
    </row>
    <row r="283" spans="1:17" s="25" customFormat="1" ht="12.75">
      <c r="A283" s="188"/>
      <c r="B283" s="188"/>
      <c r="C283" s="189">
        <f>+C242</f>
        <v>2011</v>
      </c>
      <c r="D283" s="189">
        <f>+D242</f>
        <v>2012</v>
      </c>
      <c r="E283" s="190" t="str">
        <f>+E242</f>
        <v>Var % 12/11</v>
      </c>
      <c r="F283" s="191"/>
      <c r="G283" s="188"/>
      <c r="H283" s="189">
        <f>+H242</f>
        <v>2011</v>
      </c>
      <c r="I283" s="189">
        <f>+I242</f>
        <v>2012</v>
      </c>
      <c r="J283" s="190" t="str">
        <f>+J242</f>
        <v>Var % 12/11</v>
      </c>
      <c r="K283" s="191">
        <v>2008</v>
      </c>
      <c r="L283" s="192"/>
      <c r="M283" s="192"/>
      <c r="N283" s="191"/>
      <c r="Q283" s="31"/>
    </row>
    <row r="284" spans="1:17" ht="12.75">
      <c r="A284" s="14"/>
      <c r="B284" s="16"/>
      <c r="C284" s="16"/>
      <c r="D284" s="16"/>
      <c r="E284" s="17"/>
      <c r="F284" s="17"/>
      <c r="G284" s="16"/>
      <c r="H284" s="16"/>
      <c r="I284" s="16"/>
      <c r="J284" s="17"/>
      <c r="K284" s="17"/>
      <c r="Q284" s="173"/>
    </row>
    <row r="285" spans="1:17" s="124" customFormat="1" ht="12.75">
      <c r="A285" s="122" t="s">
        <v>379</v>
      </c>
      <c r="B285" s="122"/>
      <c r="C285" s="122"/>
      <c r="D285" s="122"/>
      <c r="E285" s="122"/>
      <c r="F285" s="122"/>
      <c r="G285" s="122">
        <f>+G287+G297</f>
        <v>4345933.167</v>
      </c>
      <c r="H285" s="122">
        <f>+H287+H297</f>
        <v>5109167.263</v>
      </c>
      <c r="I285" s="122">
        <f>+I287+I297</f>
        <v>4729531.562</v>
      </c>
      <c r="J285" s="123">
        <f>+I285/H285*100-100</f>
        <v>-7.430480966032931</v>
      </c>
      <c r="K285" s="122">
        <f>+K287+K297</f>
        <v>100</v>
      </c>
      <c r="L285" s="127"/>
      <c r="M285" s="127"/>
      <c r="N285" s="127"/>
      <c r="Q285" s="31"/>
    </row>
    <row r="286" spans="1:17" ht="12.75">
      <c r="A286" s="14"/>
      <c r="B286" s="16"/>
      <c r="C286" s="16"/>
      <c r="D286" s="16"/>
      <c r="E286" s="17"/>
      <c r="F286" s="17"/>
      <c r="G286" s="16"/>
      <c r="H286" s="16"/>
      <c r="I286" s="16"/>
      <c r="J286" s="17"/>
      <c r="K286" s="17"/>
      <c r="Q286" s="173"/>
    </row>
    <row r="287" spans="1:17" ht="15" customHeight="1">
      <c r="A287" s="22" t="s">
        <v>325</v>
      </c>
      <c r="B287" s="23"/>
      <c r="C287" s="23"/>
      <c r="D287" s="23"/>
      <c r="E287" s="21"/>
      <c r="F287" s="21"/>
      <c r="G287" s="23">
        <f>+G289+G292+G295</f>
        <v>343337.768</v>
      </c>
      <c r="H287" s="23">
        <f>+H289+H292+H295</f>
        <v>421677.869</v>
      </c>
      <c r="I287" s="23">
        <f>+I289+I292+I295</f>
        <v>378469</v>
      </c>
      <c r="J287" s="21">
        <f>+I287/H287*100-100</f>
        <v>-10.246890381624468</v>
      </c>
      <c r="K287" s="21">
        <f>+I287/$I$285*100</f>
        <v>8.002251280884886</v>
      </c>
      <c r="Q287" s="173"/>
    </row>
    <row r="288" spans="1:17" ht="12.75">
      <c r="A288" s="22"/>
      <c r="B288" s="16"/>
      <c r="C288" s="16"/>
      <c r="D288" s="16"/>
      <c r="E288" s="17"/>
      <c r="F288" s="17"/>
      <c r="G288" s="16"/>
      <c r="H288" s="16"/>
      <c r="I288" s="16"/>
      <c r="J288" s="21"/>
      <c r="K288" s="17"/>
      <c r="Q288" s="173"/>
    </row>
    <row r="289" spans="1:17" ht="14.25" customHeight="1">
      <c r="A289" s="22" t="s">
        <v>79</v>
      </c>
      <c r="B289" s="23">
        <f>+B290+B291</f>
        <v>4614908.461</v>
      </c>
      <c r="C289" s="23">
        <f>+C290+C291</f>
        <v>5121905.211</v>
      </c>
      <c r="D289" s="23">
        <f>+D290+D291</f>
        <v>4402575.445</v>
      </c>
      <c r="E289" s="21">
        <f aca="true" t="shared" si="42" ref="E289:E294">+D289/C289*100-100</f>
        <v>-14.044183489673728</v>
      </c>
      <c r="F289" s="16"/>
      <c r="G289" s="23">
        <f>+G290+G291</f>
        <v>336511.395</v>
      </c>
      <c r="H289" s="23">
        <f>+H290+H291</f>
        <v>410658.753</v>
      </c>
      <c r="I289" s="23">
        <f>+I290+I291</f>
        <v>370053.344</v>
      </c>
      <c r="J289" s="21">
        <f aca="true" t="shared" si="43" ref="J289:J295">+I289/H289*100-100</f>
        <v>-9.88787130515638</v>
      </c>
      <c r="K289" s="21">
        <f aca="true" t="shared" si="44" ref="K289:K316">+I289/$I$285*100</f>
        <v>7.82431281299059</v>
      </c>
      <c r="Q289" s="31"/>
    </row>
    <row r="290" spans="1:17" ht="11.25" customHeight="1">
      <c r="A290" s="14" t="s">
        <v>102</v>
      </c>
      <c r="B290" s="16">
        <v>0</v>
      </c>
      <c r="C290" s="16">
        <v>0</v>
      </c>
      <c r="D290" s="16">
        <v>6736.017</v>
      </c>
      <c r="E290" s="17"/>
      <c r="F290" s="17"/>
      <c r="G290" s="16">
        <v>0</v>
      </c>
      <c r="H290" s="16">
        <v>0</v>
      </c>
      <c r="I290" s="16">
        <v>497.358</v>
      </c>
      <c r="J290" s="17"/>
      <c r="K290" s="127">
        <f t="shared" si="44"/>
        <v>0.010516009745998603</v>
      </c>
      <c r="L290" s="18"/>
      <c r="M290" s="18"/>
      <c r="N290" s="17"/>
      <c r="Q290" s="173"/>
    </row>
    <row r="291" spans="1:17" ht="11.25" customHeight="1">
      <c r="A291" s="14" t="s">
        <v>103</v>
      </c>
      <c r="B291" s="16">
        <v>4614908.461</v>
      </c>
      <c r="C291" s="16">
        <v>5121905.211</v>
      </c>
      <c r="D291" s="16">
        <v>4395839.428</v>
      </c>
      <c r="E291" s="17">
        <f t="shared" si="42"/>
        <v>-14.175697383869448</v>
      </c>
      <c r="F291" s="17"/>
      <c r="G291" s="16">
        <v>336511.395</v>
      </c>
      <c r="H291" s="16">
        <v>410658.753</v>
      </c>
      <c r="I291" s="16">
        <v>369555.986</v>
      </c>
      <c r="J291" s="17">
        <f t="shared" si="43"/>
        <v>-10.008983541621973</v>
      </c>
      <c r="K291" s="127">
        <f t="shared" si="44"/>
        <v>7.813796803244591</v>
      </c>
      <c r="L291" s="18"/>
      <c r="M291" s="18"/>
      <c r="N291" s="17"/>
      <c r="Q291" s="173"/>
    </row>
    <row r="292" spans="1:17" ht="12.75">
      <c r="A292" s="22" t="s">
        <v>380</v>
      </c>
      <c r="B292" s="23">
        <f>+B293+B294</f>
        <v>528478</v>
      </c>
      <c r="C292" s="23">
        <f>+C293+C294</f>
        <v>1043290</v>
      </c>
      <c r="D292" s="23">
        <f>+D293+D294</f>
        <v>726705</v>
      </c>
      <c r="E292" s="21">
        <f t="shared" si="42"/>
        <v>-30.344870553729066</v>
      </c>
      <c r="F292" s="17"/>
      <c r="G292" s="23">
        <f>+G293+G294</f>
        <v>3644.583</v>
      </c>
      <c r="H292" s="23">
        <f>+H293+H294</f>
        <v>7039.092000000001</v>
      </c>
      <c r="I292" s="23">
        <f>+I293+I294</f>
        <v>3072.364</v>
      </c>
      <c r="J292" s="21">
        <f t="shared" si="43"/>
        <v>-56.352836416969694</v>
      </c>
      <c r="K292" s="17">
        <f t="shared" si="44"/>
        <v>0.06496127491114098</v>
      </c>
      <c r="Q292" s="173"/>
    </row>
    <row r="293" spans="1:14" ht="11.25" customHeight="1">
      <c r="A293" s="14" t="s">
        <v>102</v>
      </c>
      <c r="B293" s="16">
        <v>501874</v>
      </c>
      <c r="C293" s="16">
        <v>1040891</v>
      </c>
      <c r="D293" s="16">
        <v>706861</v>
      </c>
      <c r="E293" s="17">
        <f t="shared" si="42"/>
        <v>-32.09077607549686</v>
      </c>
      <c r="F293" s="17"/>
      <c r="G293" s="16">
        <v>1379.717</v>
      </c>
      <c r="H293" s="16">
        <v>6246.907</v>
      </c>
      <c r="I293" s="16">
        <v>2170.361</v>
      </c>
      <c r="J293" s="17">
        <f t="shared" si="43"/>
        <v>-65.25703039920396</v>
      </c>
      <c r="K293" s="127">
        <f t="shared" si="44"/>
        <v>0.04588955526669979</v>
      </c>
      <c r="L293" s="18"/>
      <c r="M293" s="18"/>
      <c r="N293" s="17"/>
    </row>
    <row r="294" spans="1:14" ht="11.25" customHeight="1">
      <c r="A294" s="14" t="s">
        <v>103</v>
      </c>
      <c r="B294" s="16">
        <v>26604</v>
      </c>
      <c r="C294" s="16">
        <v>2399</v>
      </c>
      <c r="D294" s="16">
        <v>19844</v>
      </c>
      <c r="E294" s="17">
        <f t="shared" si="42"/>
        <v>727.1779908295123</v>
      </c>
      <c r="F294" s="17"/>
      <c r="G294" s="16">
        <v>2264.866</v>
      </c>
      <c r="H294" s="16">
        <v>792.185</v>
      </c>
      <c r="I294" s="16">
        <v>902.003</v>
      </c>
      <c r="J294" s="17">
        <f t="shared" si="43"/>
        <v>13.862670967008967</v>
      </c>
      <c r="K294" s="127">
        <f t="shared" si="44"/>
        <v>0.019071719644441185</v>
      </c>
      <c r="L294" s="18"/>
      <c r="M294" s="18"/>
      <c r="N294" s="17"/>
    </row>
    <row r="295" spans="1:14" ht="11.25" customHeight="1">
      <c r="A295" s="22" t="s">
        <v>80</v>
      </c>
      <c r="B295" s="23"/>
      <c r="C295" s="23"/>
      <c r="D295" s="23"/>
      <c r="E295" s="21"/>
      <c r="F295" s="21"/>
      <c r="G295" s="23">
        <v>3181.79</v>
      </c>
      <c r="H295" s="23">
        <v>3980.024</v>
      </c>
      <c r="I295" s="23">
        <v>5343.292000000016</v>
      </c>
      <c r="J295" s="21">
        <f t="shared" si="43"/>
        <v>34.252758274824885</v>
      </c>
      <c r="K295" s="138">
        <f t="shared" si="44"/>
        <v>0.11297719298315609</v>
      </c>
      <c r="L295" s="18"/>
      <c r="M295" s="18"/>
      <c r="N295" s="17"/>
    </row>
    <row r="296" spans="1:14" ht="11.25" customHeight="1">
      <c r="A296" s="14"/>
      <c r="B296" s="16"/>
      <c r="C296" s="16"/>
      <c r="D296" s="16"/>
      <c r="E296" s="17"/>
      <c r="F296" s="17"/>
      <c r="G296" s="16"/>
      <c r="H296" s="16"/>
      <c r="I296" s="16"/>
      <c r="J296" s="17"/>
      <c r="K296" s="127"/>
      <c r="L296" s="18"/>
      <c r="M296" s="18"/>
      <c r="N296" s="17"/>
    </row>
    <row r="297" spans="1:17" ht="11.25" customHeight="1">
      <c r="A297" s="22" t="s">
        <v>326</v>
      </c>
      <c r="B297" s="23"/>
      <c r="C297" s="23"/>
      <c r="D297" s="23"/>
      <c r="E297" s="21"/>
      <c r="F297" s="21"/>
      <c r="G297" s="23">
        <f>+G299+G306+G311+G315+G316</f>
        <v>4002595.399</v>
      </c>
      <c r="H297" s="23">
        <f>+H299+H306+H311+H315+H316</f>
        <v>4687489.394</v>
      </c>
      <c r="I297" s="23">
        <f>+I299+I306+I311+I315+I316</f>
        <v>4351062.562</v>
      </c>
      <c r="J297" s="21">
        <f>+I297/H297*100-100</f>
        <v>-7.177121988385252</v>
      </c>
      <c r="K297" s="138">
        <f t="shared" si="44"/>
        <v>91.99774871911511</v>
      </c>
      <c r="L297" s="18"/>
      <c r="M297" s="18"/>
      <c r="N297" s="17"/>
      <c r="Q297" s="256"/>
    </row>
    <row r="298" spans="1:14" ht="11.25" customHeight="1">
      <c r="A298" s="14"/>
      <c r="B298" s="16"/>
      <c r="C298" s="16"/>
      <c r="D298" s="16"/>
      <c r="E298" s="17"/>
      <c r="F298" s="17"/>
      <c r="G298" s="16"/>
      <c r="H298" s="16"/>
      <c r="I298" s="16"/>
      <c r="J298" s="17"/>
      <c r="K298" s="127"/>
      <c r="L298" s="18"/>
      <c r="M298" s="18"/>
      <c r="N298" s="17"/>
    </row>
    <row r="299" spans="1:17" ht="11.25">
      <c r="A299" s="22" t="s">
        <v>81</v>
      </c>
      <c r="B299" s="23">
        <f>+B300+B301+B302+B303</f>
        <v>3353100.6780000003</v>
      </c>
      <c r="C299" s="23">
        <f>+C300+C301+C302+C303</f>
        <v>4024910.244</v>
      </c>
      <c r="D299" s="23">
        <f>+D300+D301+D302+D303</f>
        <v>4324065.131</v>
      </c>
      <c r="E299" s="21">
        <f>+D299/C299*100-100</f>
        <v>7.432585296677246</v>
      </c>
      <c r="F299" s="17"/>
      <c r="G299" s="23">
        <f>SUM(G300:G304)</f>
        <v>2406770.446</v>
      </c>
      <c r="H299" s="23">
        <f>SUM(H300:H304)</f>
        <v>2788872.532</v>
      </c>
      <c r="I299" s="23">
        <f>SUM(I300:I304)</f>
        <v>2532608.0300000003</v>
      </c>
      <c r="J299" s="21">
        <f>+I299/H299*100-100</f>
        <v>-9.188820896601655</v>
      </c>
      <c r="K299" s="21">
        <f t="shared" si="44"/>
        <v>53.54881338246158</v>
      </c>
      <c r="L299" s="18">
        <f>+H299/C299*1000</f>
        <v>692.903037069564</v>
      </c>
      <c r="M299" s="18">
        <f>+I299/D299*1000</f>
        <v>585.700712934058</v>
      </c>
      <c r="N299" s="17">
        <f>+M299/L299*100-100</f>
        <v>-15.471475574546147</v>
      </c>
      <c r="Q299" s="255"/>
    </row>
    <row r="300" spans="1:17" ht="12.75">
      <c r="A300" s="14" t="s">
        <v>381</v>
      </c>
      <c r="B300" s="16">
        <v>290095.966</v>
      </c>
      <c r="C300" s="16">
        <v>361280.545</v>
      </c>
      <c r="D300" s="16">
        <v>402199.13</v>
      </c>
      <c r="E300" s="17">
        <f>+D300/C300*100-100</f>
        <v>11.325986291345984</v>
      </c>
      <c r="F300" s="17"/>
      <c r="G300" s="16">
        <v>201696.215</v>
      </c>
      <c r="H300" s="16">
        <v>250825.475</v>
      </c>
      <c r="I300" s="16">
        <v>227419.41</v>
      </c>
      <c r="J300" s="17">
        <f>+I300/H300*100-100</f>
        <v>-9.331613943918569</v>
      </c>
      <c r="K300" s="17">
        <f t="shared" si="44"/>
        <v>4.808497565112559</v>
      </c>
      <c r="L300" s="18">
        <f>+H300/C300*1000</f>
        <v>694.2678715234999</v>
      </c>
      <c r="M300" s="18">
        <f>+I300/D300*1000</f>
        <v>565.4398357350997</v>
      </c>
      <c r="N300" s="17">
        <f>+M300/L300*100-100</f>
        <v>-18.55595528361414</v>
      </c>
      <c r="Q300" s="244"/>
    </row>
    <row r="301" spans="1:21" ht="11.25">
      <c r="A301" s="14" t="s">
        <v>382</v>
      </c>
      <c r="B301" s="16">
        <v>0</v>
      </c>
      <c r="C301" s="16">
        <v>0</v>
      </c>
      <c r="D301" s="16">
        <v>0</v>
      </c>
      <c r="E301" s="17"/>
      <c r="F301" s="17"/>
      <c r="G301" s="16">
        <v>0</v>
      </c>
      <c r="H301" s="16">
        <v>0</v>
      </c>
      <c r="I301" s="16">
        <v>0</v>
      </c>
      <c r="J301" s="17"/>
      <c r="K301" s="17">
        <f t="shared" si="44"/>
        <v>0</v>
      </c>
      <c r="L301" s="18"/>
      <c r="M301" s="18"/>
      <c r="N301" s="17"/>
      <c r="Q301" s="255"/>
      <c r="U301" s="18"/>
    </row>
    <row r="302" spans="1:17" ht="11.25">
      <c r="A302" s="14" t="s">
        <v>383</v>
      </c>
      <c r="B302" s="16">
        <v>1545711.357</v>
      </c>
      <c r="C302" s="16">
        <v>1799255.517</v>
      </c>
      <c r="D302" s="16">
        <v>1899580.449</v>
      </c>
      <c r="E302" s="17">
        <f>+D302/C302*100-100</f>
        <v>5.575913540466871</v>
      </c>
      <c r="F302" s="17"/>
      <c r="G302" s="16">
        <v>1151820.318</v>
      </c>
      <c r="H302" s="16">
        <v>1358107.508</v>
      </c>
      <c r="I302" s="16">
        <v>1140272.952</v>
      </c>
      <c r="J302" s="17">
        <f>+I302/H302*100-100</f>
        <v>-16.03956643467727</v>
      </c>
      <c r="K302" s="17">
        <f t="shared" si="44"/>
        <v>24.109638281339798</v>
      </c>
      <c r="L302" s="18">
        <f>+H302/C302*1000</f>
        <v>754.8163644174614</v>
      </c>
      <c r="M302" s="18">
        <f>+I302/D302*1000</f>
        <v>600.2762097284567</v>
      </c>
      <c r="N302" s="17">
        <f>+M302/L302*100-100</f>
        <v>-20.473874438092352</v>
      </c>
      <c r="Q302" s="255"/>
    </row>
    <row r="303" spans="1:18" ht="11.25">
      <c r="A303" s="14" t="s">
        <v>384</v>
      </c>
      <c r="B303" s="16">
        <v>1517293.355</v>
      </c>
      <c r="C303" s="16">
        <v>1864374.182</v>
      </c>
      <c r="D303" s="16">
        <v>2022285.552</v>
      </c>
      <c r="E303" s="17">
        <f>+D303/C303*100-100</f>
        <v>8.469939753757004</v>
      </c>
      <c r="F303" s="17"/>
      <c r="G303" s="16">
        <v>1053253.913</v>
      </c>
      <c r="H303" s="16">
        <v>1179934.893</v>
      </c>
      <c r="I303" s="16">
        <v>1164913.448</v>
      </c>
      <c r="J303" s="17">
        <f>+I303/H303*100-100</f>
        <v>-1.273074055959782</v>
      </c>
      <c r="K303" s="17">
        <f t="shared" si="44"/>
        <v>24.630630596899696</v>
      </c>
      <c r="L303" s="18">
        <f>+H303/C303*1000</f>
        <v>632.8852353738505</v>
      </c>
      <c r="M303" s="18">
        <f>+I303/D303*1000</f>
        <v>576.0380609196976</v>
      </c>
      <c r="N303" s="17">
        <f>+M303/L303*100-100</f>
        <v>-8.98222478212385</v>
      </c>
      <c r="Q303" s="255"/>
      <c r="R303" s="256"/>
    </row>
    <row r="304" spans="1:19" ht="11.25">
      <c r="A304" s="14" t="s">
        <v>0</v>
      </c>
      <c r="B304" s="16">
        <v>0</v>
      </c>
      <c r="C304" s="16">
        <v>23.28</v>
      </c>
      <c r="D304" s="16">
        <v>1.007</v>
      </c>
      <c r="E304" s="17"/>
      <c r="F304" s="17"/>
      <c r="G304" s="16">
        <v>0</v>
      </c>
      <c r="H304" s="16">
        <v>4.656</v>
      </c>
      <c r="I304" s="16">
        <v>2.22</v>
      </c>
      <c r="J304" s="17"/>
      <c r="K304" s="17">
        <f t="shared" si="44"/>
        <v>4.6939109526974335E-05</v>
      </c>
      <c r="L304" s="18"/>
      <c r="M304" s="18"/>
      <c r="N304" s="17"/>
      <c r="Q304" s="255"/>
      <c r="S304" s="256"/>
    </row>
    <row r="305" spans="1:17" ht="11.25">
      <c r="A305" s="14"/>
      <c r="B305" s="16"/>
      <c r="C305" s="16"/>
      <c r="D305" s="16"/>
      <c r="E305" s="17"/>
      <c r="F305" s="17"/>
      <c r="G305" s="16"/>
      <c r="H305" s="16"/>
      <c r="I305" s="16"/>
      <c r="J305" s="17"/>
      <c r="K305" s="17"/>
      <c r="L305" s="18"/>
      <c r="M305" s="18"/>
      <c r="N305" s="17"/>
      <c r="Q305" s="255"/>
    </row>
    <row r="306" spans="1:19" ht="12.75">
      <c r="A306" s="22" t="s">
        <v>386</v>
      </c>
      <c r="B306" s="16"/>
      <c r="C306" s="16"/>
      <c r="D306" s="16"/>
      <c r="E306" s="17"/>
      <c r="F306" s="17"/>
      <c r="G306" s="23">
        <f>+G307+G308+G309</f>
        <v>547444.5369999999</v>
      </c>
      <c r="H306" s="23">
        <f>+H307+H308+H309</f>
        <v>678500.79</v>
      </c>
      <c r="I306" s="23">
        <f>+I307+I308+I309</f>
        <v>703327.244</v>
      </c>
      <c r="J306" s="21">
        <f aca="true" t="shared" si="45" ref="J306:J316">+I306/H306*100-100</f>
        <v>3.6590162260533106</v>
      </c>
      <c r="K306" s="21">
        <f t="shared" si="44"/>
        <v>14.8709705132527</v>
      </c>
      <c r="L306" s="18"/>
      <c r="M306" s="18"/>
      <c r="N306" s="17"/>
      <c r="Q306" s="244"/>
      <c r="R306" s="244"/>
      <c r="S306" s="244"/>
    </row>
    <row r="307" spans="1:17" ht="11.25">
      <c r="A307" s="14" t="s">
        <v>387</v>
      </c>
      <c r="B307" s="16">
        <v>4481677</v>
      </c>
      <c r="C307" s="16">
        <v>5178352</v>
      </c>
      <c r="D307" s="16">
        <v>5433880</v>
      </c>
      <c r="E307" s="17">
        <f>+D307/C307*100-100</f>
        <v>4.934542881596315</v>
      </c>
      <c r="F307" s="17"/>
      <c r="G307" s="16">
        <v>542781.656</v>
      </c>
      <c r="H307" s="16">
        <v>673625.707</v>
      </c>
      <c r="I307" s="16">
        <v>699002.994</v>
      </c>
      <c r="J307" s="17">
        <f t="shared" si="45"/>
        <v>3.76726819304713</v>
      </c>
      <c r="K307" s="17">
        <f t="shared" si="44"/>
        <v>14.779539682454496</v>
      </c>
      <c r="L307" s="18">
        <f>+H307/C307*1000</f>
        <v>130.08495888267157</v>
      </c>
      <c r="M307" s="18">
        <f>+I307/D307*1000</f>
        <v>128.63791508093664</v>
      </c>
      <c r="N307" s="17">
        <f>+M307/L307*100-100</f>
        <v>-1.1123836407867032</v>
      </c>
      <c r="Q307" s="255"/>
    </row>
    <row r="308" spans="1:17" ht="11.25">
      <c r="A308" s="14" t="s">
        <v>388</v>
      </c>
      <c r="B308" s="16">
        <v>67534</v>
      </c>
      <c r="C308" s="16">
        <v>173082</v>
      </c>
      <c r="D308" s="16">
        <v>245453</v>
      </c>
      <c r="E308" s="17">
        <f>+D308/C308*100-100</f>
        <v>41.81312903710378</v>
      </c>
      <c r="F308" s="17"/>
      <c r="G308" s="16">
        <v>3560.271</v>
      </c>
      <c r="H308" s="16">
        <v>3579.618</v>
      </c>
      <c r="I308" s="16">
        <v>3645.366</v>
      </c>
      <c r="J308" s="17">
        <f t="shared" si="45"/>
        <v>1.8367322993682507</v>
      </c>
      <c r="K308" s="17">
        <f t="shared" si="44"/>
        <v>0.07707668195491366</v>
      </c>
      <c r="L308" s="18">
        <f>+H308/C308*1000</f>
        <v>20.68163067216695</v>
      </c>
      <c r="M308" s="18">
        <f>+I308/D308*1000</f>
        <v>14.851584621088355</v>
      </c>
      <c r="N308" s="17">
        <f>+M308/L308*100-100</f>
        <v>-28.189489230772253</v>
      </c>
      <c r="Q308" s="255"/>
    </row>
    <row r="309" spans="1:17" ht="11.25">
      <c r="A309" s="14" t="s">
        <v>104</v>
      </c>
      <c r="B309" s="139"/>
      <c r="C309" s="139"/>
      <c r="D309" s="139"/>
      <c r="E309" s="17"/>
      <c r="F309" s="17"/>
      <c r="G309" s="16">
        <v>1102.61</v>
      </c>
      <c r="H309" s="16">
        <v>1295.465</v>
      </c>
      <c r="I309" s="16">
        <v>678.884</v>
      </c>
      <c r="J309" s="17">
        <f t="shared" si="45"/>
        <v>-47.59534221302775</v>
      </c>
      <c r="K309" s="17">
        <f t="shared" si="44"/>
        <v>0.014354148843292993</v>
      </c>
      <c r="L309" s="18"/>
      <c r="M309" s="18"/>
      <c r="N309" s="17"/>
      <c r="Q309" s="255"/>
    </row>
    <row r="310" spans="1:20" ht="12.75">
      <c r="A310" s="14"/>
      <c r="B310" s="16"/>
      <c r="C310" s="16"/>
      <c r="D310" s="16"/>
      <c r="E310" s="17"/>
      <c r="F310" s="17"/>
      <c r="G310" s="16"/>
      <c r="H310" s="16"/>
      <c r="I310" s="16"/>
      <c r="J310" s="17"/>
      <c r="K310" s="17"/>
      <c r="L310" s="18"/>
      <c r="M310" s="18"/>
      <c r="N310" s="17"/>
      <c r="Q310" s="255"/>
      <c r="R310" s="244"/>
      <c r="S310" s="244"/>
      <c r="T310" s="28"/>
    </row>
    <row r="311" spans="1:17" ht="11.25">
      <c r="A311" s="22" t="s">
        <v>385</v>
      </c>
      <c r="B311" s="16"/>
      <c r="C311" s="16"/>
      <c r="D311" s="16"/>
      <c r="E311" s="17"/>
      <c r="F311" s="17"/>
      <c r="G311" s="23">
        <f>SUM(G312:G314)</f>
        <v>925897.5179999999</v>
      </c>
      <c r="H311" s="23">
        <f>SUM(H312:H314)</f>
        <v>1078397.202</v>
      </c>
      <c r="I311" s="23">
        <f>SUM(I312:I314)</f>
        <v>1006508.879</v>
      </c>
      <c r="J311" s="21">
        <f t="shared" si="45"/>
        <v>-6.666219354675235</v>
      </c>
      <c r="K311" s="21">
        <f t="shared" si="44"/>
        <v>21.28136509515908</v>
      </c>
      <c r="L311" s="18"/>
      <c r="M311" s="18"/>
      <c r="N311" s="17"/>
      <c r="Q311" s="255"/>
    </row>
    <row r="312" spans="1:20" ht="11.25">
      <c r="A312" s="14" t="s">
        <v>389</v>
      </c>
      <c r="B312" s="139"/>
      <c r="C312" s="139"/>
      <c r="D312" s="139"/>
      <c r="E312" s="17"/>
      <c r="F312" s="17"/>
      <c r="G312" s="16">
        <v>516656.505</v>
      </c>
      <c r="H312" s="16">
        <v>622247.009</v>
      </c>
      <c r="I312" s="16">
        <v>521048.165</v>
      </c>
      <c r="J312" s="17">
        <f t="shared" si="45"/>
        <v>-16.263452059437697</v>
      </c>
      <c r="K312" s="17">
        <f t="shared" si="44"/>
        <v>11.016908507100897</v>
      </c>
      <c r="L312" s="18"/>
      <c r="M312" s="18"/>
      <c r="N312" s="17"/>
      <c r="Q312" s="255"/>
      <c r="T312" s="18"/>
    </row>
    <row r="313" spans="1:17" ht="11.25">
      <c r="A313" s="14" t="s">
        <v>390</v>
      </c>
      <c r="B313" s="139"/>
      <c r="C313" s="139"/>
      <c r="D313" s="139"/>
      <c r="E313" s="17"/>
      <c r="F313" s="17"/>
      <c r="G313" s="16">
        <v>15790.679</v>
      </c>
      <c r="H313" s="16">
        <v>19870.479</v>
      </c>
      <c r="I313" s="16">
        <v>26415.489</v>
      </c>
      <c r="J313" s="17">
        <f t="shared" si="45"/>
        <v>32.93836046931733</v>
      </c>
      <c r="K313" s="17">
        <f t="shared" si="44"/>
        <v>0.5585223114322458</v>
      </c>
      <c r="L313" s="18"/>
      <c r="M313" s="18"/>
      <c r="N313" s="17"/>
      <c r="Q313" s="255"/>
    </row>
    <row r="314" spans="1:17" ht="11.25">
      <c r="A314" s="14" t="s">
        <v>105</v>
      </c>
      <c r="B314" s="139"/>
      <c r="C314" s="139"/>
      <c r="D314" s="139"/>
      <c r="E314" s="17"/>
      <c r="F314" s="17"/>
      <c r="G314" s="16">
        <v>393450.334</v>
      </c>
      <c r="H314" s="16">
        <v>436279.714</v>
      </c>
      <c r="I314" s="16">
        <v>459045.225</v>
      </c>
      <c r="J314" s="17">
        <f t="shared" si="45"/>
        <v>5.218099826663035</v>
      </c>
      <c r="K314" s="17">
        <f t="shared" si="44"/>
        <v>9.705934276625936</v>
      </c>
      <c r="L314" s="18"/>
      <c r="M314" s="18"/>
      <c r="N314" s="17"/>
      <c r="Q314" s="255"/>
    </row>
    <row r="315" spans="1:17" ht="11.25">
      <c r="A315" s="22" t="s">
        <v>11</v>
      </c>
      <c r="B315" s="23">
        <v>203090.226</v>
      </c>
      <c r="C315" s="23">
        <v>210750.892</v>
      </c>
      <c r="D315" s="23">
        <v>160410.168</v>
      </c>
      <c r="E315" s="21">
        <f>+D315/C315*100-100</f>
        <v>-23.88636343233128</v>
      </c>
      <c r="F315" s="17"/>
      <c r="G315" s="23">
        <v>121135.953</v>
      </c>
      <c r="H315" s="23">
        <v>141171.261</v>
      </c>
      <c r="I315" s="23">
        <v>108126.287</v>
      </c>
      <c r="J315" s="21">
        <f t="shared" si="45"/>
        <v>-23.407720357474176</v>
      </c>
      <c r="K315" s="17">
        <f t="shared" si="44"/>
        <v>2.286194427134262</v>
      </c>
      <c r="L315" s="18">
        <f>+H315/C315*1000</f>
        <v>669.8489371043801</v>
      </c>
      <c r="M315" s="18">
        <f>+I315/D315*1000</f>
        <v>674.0613038944015</v>
      </c>
      <c r="N315" s="17">
        <f>+M315/L315*100-100</f>
        <v>0.6288532468575028</v>
      </c>
      <c r="Q315" s="255"/>
    </row>
    <row r="316" spans="1:17" ht="12.75">
      <c r="A316" s="22" t="s">
        <v>80</v>
      </c>
      <c r="B316" s="23"/>
      <c r="C316" s="23"/>
      <c r="D316" s="23"/>
      <c r="E316" s="21"/>
      <c r="F316" s="21"/>
      <c r="G316" s="23">
        <v>1346.945</v>
      </c>
      <c r="H316" s="23">
        <v>547.609</v>
      </c>
      <c r="I316" s="23">
        <v>492.122</v>
      </c>
      <c r="J316" s="21">
        <f t="shared" si="45"/>
        <v>-10.132594606735836</v>
      </c>
      <c r="K316" s="17">
        <f t="shared" si="44"/>
        <v>0.010405301107492642</v>
      </c>
      <c r="L316" s="18"/>
      <c r="M316" s="18"/>
      <c r="N316" s="17"/>
      <c r="Q316" s="244"/>
    </row>
    <row r="317" spans="1:17" ht="11.25">
      <c r="A317" s="120"/>
      <c r="B317" s="126"/>
      <c r="C317" s="126"/>
      <c r="D317" s="126"/>
      <c r="E317" s="126"/>
      <c r="F317" s="126"/>
      <c r="G317" s="126"/>
      <c r="H317" s="126"/>
      <c r="I317" s="126"/>
      <c r="J317" s="120"/>
      <c r="K317" s="120"/>
      <c r="Q317" s="255"/>
    </row>
    <row r="318" spans="1:17" ht="11.25">
      <c r="A318" s="14" t="s">
        <v>375</v>
      </c>
      <c r="B318" s="14"/>
      <c r="C318" s="14"/>
      <c r="D318" s="14"/>
      <c r="E318" s="14"/>
      <c r="F318" s="14"/>
      <c r="G318" s="14"/>
      <c r="H318" s="14"/>
      <c r="I318" s="14"/>
      <c r="J318" s="14"/>
      <c r="K318" s="14"/>
      <c r="Q318" s="255"/>
    </row>
    <row r="319" spans="1:17" ht="11.25">
      <c r="A319" s="14"/>
      <c r="B319" s="14"/>
      <c r="C319" s="14"/>
      <c r="D319" s="14"/>
      <c r="E319" s="14"/>
      <c r="F319" s="14"/>
      <c r="G319" s="14"/>
      <c r="H319" s="14"/>
      <c r="I319" s="14"/>
      <c r="J319" s="14"/>
      <c r="K319" s="14"/>
      <c r="Q319" s="255"/>
    </row>
    <row r="320" spans="1:17" ht="19.5" customHeight="1">
      <c r="A320" s="327" t="s">
        <v>258</v>
      </c>
      <c r="B320" s="327"/>
      <c r="C320" s="327"/>
      <c r="D320" s="327"/>
      <c r="E320" s="327"/>
      <c r="F320" s="327"/>
      <c r="G320" s="327"/>
      <c r="H320" s="327"/>
      <c r="I320" s="327"/>
      <c r="J320" s="327"/>
      <c r="K320" s="117"/>
      <c r="Q320" s="255"/>
    </row>
    <row r="321" spans="1:19" ht="19.5" customHeight="1">
      <c r="A321" s="328" t="s">
        <v>363</v>
      </c>
      <c r="B321" s="328"/>
      <c r="C321" s="328"/>
      <c r="D321" s="328"/>
      <c r="E321" s="328"/>
      <c r="F321" s="328"/>
      <c r="G321" s="328"/>
      <c r="H321" s="328"/>
      <c r="I321" s="328"/>
      <c r="J321" s="328"/>
      <c r="K321" s="118"/>
      <c r="Q321" s="255"/>
      <c r="R321" s="256"/>
      <c r="S321" s="256"/>
    </row>
    <row r="322" spans="1:20" s="25" customFormat="1" ht="12.75">
      <c r="A322" s="22"/>
      <c r="B322" s="329" t="s">
        <v>118</v>
      </c>
      <c r="C322" s="329"/>
      <c r="D322" s="329"/>
      <c r="E322" s="329"/>
      <c r="F322" s="185"/>
      <c r="G322" s="329" t="s">
        <v>119</v>
      </c>
      <c r="H322" s="329"/>
      <c r="I322" s="329"/>
      <c r="J322" s="329"/>
      <c r="K322" s="185"/>
      <c r="L322" s="331"/>
      <c r="M322" s="331"/>
      <c r="N322" s="331"/>
      <c r="O322" s="135"/>
      <c r="P322" s="135"/>
      <c r="Q322" s="245"/>
      <c r="R322" s="245"/>
      <c r="S322" s="245"/>
      <c r="T322" s="135"/>
    </row>
    <row r="323" spans="1:19" s="25" customFormat="1" ht="12.75">
      <c r="A323" s="22" t="s">
        <v>330</v>
      </c>
      <c r="B323" s="186">
        <f>+B282</f>
        <v>2010</v>
      </c>
      <c r="C323" s="330" t="str">
        <f>+C282</f>
        <v>enero - diciembre</v>
      </c>
      <c r="D323" s="330"/>
      <c r="E323" s="330"/>
      <c r="F323" s="185"/>
      <c r="G323" s="186">
        <f>+B323</f>
        <v>2010</v>
      </c>
      <c r="H323" s="330" t="str">
        <f>+C323</f>
        <v>enero - diciembre</v>
      </c>
      <c r="I323" s="330"/>
      <c r="J323" s="330"/>
      <c r="K323" s="187" t="s">
        <v>223</v>
      </c>
      <c r="L323" s="332"/>
      <c r="M323" s="332"/>
      <c r="N323" s="332"/>
      <c r="O323" s="135"/>
      <c r="P323" s="135"/>
      <c r="Q323" s="245"/>
      <c r="R323" s="251"/>
      <c r="S323" s="251"/>
    </row>
    <row r="324" spans="1:19" s="25" customFormat="1" ht="12.75">
      <c r="A324" s="188"/>
      <c r="B324" s="188"/>
      <c r="C324" s="189">
        <f>+C283</f>
        <v>2011</v>
      </c>
      <c r="D324" s="189">
        <f>+D283</f>
        <v>2012</v>
      </c>
      <c r="E324" s="190" t="str">
        <f>+E283</f>
        <v>Var % 12/11</v>
      </c>
      <c r="F324" s="191"/>
      <c r="G324" s="188"/>
      <c r="H324" s="189">
        <f>+C324</f>
        <v>2011</v>
      </c>
      <c r="I324" s="189">
        <f>+D324</f>
        <v>2012</v>
      </c>
      <c r="J324" s="190" t="str">
        <f>+E324</f>
        <v>Var % 12/11</v>
      </c>
      <c r="K324" s="191">
        <v>2008</v>
      </c>
      <c r="L324" s="192"/>
      <c r="M324" s="192"/>
      <c r="N324" s="191"/>
      <c r="Q324" s="245"/>
      <c r="R324" s="251"/>
      <c r="S324" s="251"/>
    </row>
    <row r="325" spans="1:19" s="124" customFormat="1" ht="12.75">
      <c r="A325" s="122" t="s">
        <v>328</v>
      </c>
      <c r="B325" s="122"/>
      <c r="C325" s="122"/>
      <c r="D325" s="122"/>
      <c r="E325" s="122"/>
      <c r="F325" s="122"/>
      <c r="G325" s="122">
        <f>+G334+G327+G340+G345</f>
        <v>715566.78</v>
      </c>
      <c r="H325" s="122">
        <f>+H334+H327+H340+H345</f>
        <v>826511.7450000001</v>
      </c>
      <c r="I325" s="122">
        <f>+I334+I327+I340+I345</f>
        <v>1087855.4970000002</v>
      </c>
      <c r="J325" s="123">
        <f>+I325/H325*100-100</f>
        <v>31.620089318875927</v>
      </c>
      <c r="K325" s="122"/>
      <c r="Q325" s="244"/>
      <c r="R325" s="254"/>
      <c r="S325" s="254"/>
    </row>
    <row r="326" spans="1:17" ht="12.75">
      <c r="A326" s="119"/>
      <c r="B326" s="124"/>
      <c r="C326" s="124"/>
      <c r="E326" s="124"/>
      <c r="F326" s="124"/>
      <c r="G326" s="124"/>
      <c r="I326" s="143"/>
      <c r="J326" s="124"/>
      <c r="L326" s="19"/>
      <c r="M326" s="19"/>
      <c r="N326" s="19"/>
      <c r="Q326" s="245"/>
    </row>
    <row r="327" spans="1:17" ht="12.75">
      <c r="A327" s="135" t="s">
        <v>229</v>
      </c>
      <c r="B327" s="26">
        <f>SUM(B328:B332)</f>
        <v>1683057.0920000002</v>
      </c>
      <c r="C327" s="26">
        <f>SUM(C328:C332)</f>
        <v>1529784.827</v>
      </c>
      <c r="D327" s="26">
        <f>SUM(D328:D332)</f>
        <v>1938879.727</v>
      </c>
      <c r="E327" s="21">
        <f>+D327/C327*100-100</f>
        <v>26.741989643227114</v>
      </c>
      <c r="F327" s="26"/>
      <c r="G327" s="26">
        <f>SUM(G328:G332)</f>
        <v>648600.243</v>
      </c>
      <c r="H327" s="26">
        <f>SUM(H328:H332)</f>
        <v>742259.9110000001</v>
      </c>
      <c r="I327" s="26">
        <f>SUM(I328:I332)</f>
        <v>995953.814</v>
      </c>
      <c r="J327" s="21">
        <f>+I327/H327*100-100</f>
        <v>34.178580742453704</v>
      </c>
      <c r="K327" s="24">
        <f>+I327/$I$405*100</f>
        <v>178.359561075447</v>
      </c>
      <c r="L327" s="18">
        <f aca="true" t="shared" si="46" ref="L327:M332">+H327/C327*1000</f>
        <v>485.20543405808013</v>
      </c>
      <c r="M327" s="18">
        <f t="shared" si="46"/>
        <v>513.674881495112</v>
      </c>
      <c r="N327" s="17">
        <f>+M327/L327*100-100</f>
        <v>5.867503832124015</v>
      </c>
      <c r="Q327" s="244"/>
    </row>
    <row r="328" spans="1:17" ht="12.75">
      <c r="A328" s="119" t="s">
        <v>230</v>
      </c>
      <c r="B328" s="124">
        <v>136.692</v>
      </c>
      <c r="C328" s="124">
        <v>0</v>
      </c>
      <c r="D328" s="124">
        <v>6.354</v>
      </c>
      <c r="E328" s="17"/>
      <c r="F328" s="124"/>
      <c r="G328" s="124">
        <v>88.607</v>
      </c>
      <c r="H328" s="124">
        <v>0</v>
      </c>
      <c r="I328" s="124">
        <v>5.924</v>
      </c>
      <c r="J328" s="17"/>
      <c r="K328" s="20"/>
      <c r="L328" s="18"/>
      <c r="M328" s="18"/>
      <c r="N328" s="17"/>
      <c r="Q328" s="247"/>
    </row>
    <row r="329" spans="1:19" ht="12.75">
      <c r="A329" s="119" t="s">
        <v>231</v>
      </c>
      <c r="B329" s="144">
        <v>4.004</v>
      </c>
      <c r="C329" s="144">
        <v>48.005</v>
      </c>
      <c r="D329" s="144">
        <v>6.004</v>
      </c>
      <c r="E329" s="17">
        <f>+D329/C329*100-100</f>
        <v>-87.49296948234559</v>
      </c>
      <c r="F329" s="144"/>
      <c r="G329" s="144">
        <v>2.107</v>
      </c>
      <c r="H329" s="144">
        <v>53.18</v>
      </c>
      <c r="I329" s="144">
        <v>4.92</v>
      </c>
      <c r="J329" s="17">
        <f>+I329/H329*100-100</f>
        <v>-90.74840165475743</v>
      </c>
      <c r="K329" s="20">
        <f>+I329/$I$405*100</f>
        <v>0.0008810941111484103</v>
      </c>
      <c r="L329" s="18">
        <f t="shared" si="46"/>
        <v>1107.8012707009686</v>
      </c>
      <c r="M329" s="18">
        <f t="shared" si="46"/>
        <v>819.4536975349768</v>
      </c>
      <c r="N329" s="17">
        <f>+M329/L329*100-100</f>
        <v>-26.02881769430884</v>
      </c>
      <c r="Q329" s="244"/>
      <c r="R329" s="19"/>
      <c r="S329" s="19"/>
    </row>
    <row r="330" spans="1:19" ht="11.25">
      <c r="A330" s="119" t="s">
        <v>232</v>
      </c>
      <c r="B330" s="144">
        <v>163095.725</v>
      </c>
      <c r="C330" s="144">
        <v>257155.046</v>
      </c>
      <c r="D330" s="144">
        <v>264228.64</v>
      </c>
      <c r="E330" s="17">
        <f>+D330/C330*100-100</f>
        <v>2.7507117243190464</v>
      </c>
      <c r="F330" s="144"/>
      <c r="G330" s="144">
        <v>63874.584</v>
      </c>
      <c r="H330" s="144">
        <v>118785.175</v>
      </c>
      <c r="I330" s="144">
        <v>134716.633</v>
      </c>
      <c r="J330" s="17">
        <f>+I330/H330*100-100</f>
        <v>13.411991858411625</v>
      </c>
      <c r="K330" s="20">
        <f>+I330/$I$405*100</f>
        <v>24.12561626220358</v>
      </c>
      <c r="L330" s="18">
        <f t="shared" si="46"/>
        <v>461.9204516795677</v>
      </c>
      <c r="M330" s="18">
        <f t="shared" si="46"/>
        <v>509.84871662663056</v>
      </c>
      <c r="N330" s="17">
        <f>+M330/L330*100-100</f>
        <v>10.375869865210149</v>
      </c>
      <c r="Q330" s="256"/>
      <c r="R330" s="19"/>
      <c r="S330" s="19"/>
    </row>
    <row r="331" spans="1:19" ht="11.25">
      <c r="A331" s="119" t="s">
        <v>233</v>
      </c>
      <c r="B331" s="144">
        <v>82</v>
      </c>
      <c r="C331" s="144">
        <v>25.5</v>
      </c>
      <c r="D331" s="144">
        <v>0</v>
      </c>
      <c r="E331" s="17">
        <f>+D331/C331*100-100</f>
        <v>-100</v>
      </c>
      <c r="F331" s="144"/>
      <c r="G331" s="144">
        <v>96.482</v>
      </c>
      <c r="H331" s="144">
        <v>33.283</v>
      </c>
      <c r="I331" s="144">
        <v>0</v>
      </c>
      <c r="J331" s="17">
        <f>+I331/H331*100-100</f>
        <v>-100</v>
      </c>
      <c r="K331" s="20">
        <f>+I331/$I$405*100</f>
        <v>0</v>
      </c>
      <c r="L331" s="18">
        <f t="shared" si="46"/>
        <v>1305.2156862745098</v>
      </c>
      <c r="M331" s="18" t="e">
        <f t="shared" si="46"/>
        <v>#DIV/0!</v>
      </c>
      <c r="N331" s="17" t="e">
        <f>+M331/L331*100-100</f>
        <v>#DIV/0!</v>
      </c>
      <c r="R331" s="19"/>
      <c r="S331" s="19"/>
    </row>
    <row r="332" spans="1:19" ht="11.25">
      <c r="A332" s="119" t="s">
        <v>235</v>
      </c>
      <c r="B332" s="144">
        <v>1519738.671</v>
      </c>
      <c r="C332" s="144">
        <v>1272556.276</v>
      </c>
      <c r="D332" s="144">
        <v>1674638.729</v>
      </c>
      <c r="E332" s="17">
        <f>+D332/C332*100-100</f>
        <v>31.596437861581848</v>
      </c>
      <c r="F332" s="144"/>
      <c r="G332" s="144">
        <v>584538.463</v>
      </c>
      <c r="H332" s="144">
        <v>623388.273</v>
      </c>
      <c r="I332" s="144">
        <v>861226.337</v>
      </c>
      <c r="J332" s="17">
        <f>+I332/H332*100-100</f>
        <v>38.15247644223811</v>
      </c>
      <c r="K332" s="20">
        <f>+I332/$I$405*100</f>
        <v>154.23200282451552</v>
      </c>
      <c r="L332" s="18">
        <f t="shared" si="46"/>
        <v>489.8708880360746</v>
      </c>
      <c r="M332" s="18">
        <f t="shared" si="46"/>
        <v>514.2758984884316</v>
      </c>
      <c r="N332" s="17">
        <f>+M332/L332*100-100</f>
        <v>4.981927084950556</v>
      </c>
      <c r="R332" s="19"/>
      <c r="S332" s="19"/>
    </row>
    <row r="333" spans="1:19" ht="11.25">
      <c r="A333" s="119"/>
      <c r="B333" s="124"/>
      <c r="C333" s="124"/>
      <c r="D333" s="124"/>
      <c r="E333" s="17"/>
      <c r="F333" s="124"/>
      <c r="G333" s="124"/>
      <c r="H333" s="124"/>
      <c r="I333" s="145"/>
      <c r="J333" s="17"/>
      <c r="L333" s="18"/>
      <c r="M333" s="18"/>
      <c r="N333" s="17"/>
      <c r="R333" s="19"/>
      <c r="S333" s="19"/>
    </row>
    <row r="334" spans="1:19" ht="11.25">
      <c r="A334" s="135" t="s">
        <v>468</v>
      </c>
      <c r="B334" s="26">
        <f>SUM(B335:B338)</f>
        <v>12931.471000000001</v>
      </c>
      <c r="C334" s="26">
        <f>SUM(C335:C338)</f>
        <v>18146.757</v>
      </c>
      <c r="D334" s="26">
        <f>SUM(D335:D338)</f>
        <v>17388.386</v>
      </c>
      <c r="E334" s="21">
        <f>+D334/C334*100-100</f>
        <v>-4.179099328877342</v>
      </c>
      <c r="F334" s="26"/>
      <c r="G334" s="26">
        <f>SUM(G335:G338)</f>
        <v>60066.62300000001</v>
      </c>
      <c r="H334" s="26">
        <f>SUM(H335:H338)</f>
        <v>78043.78700000001</v>
      </c>
      <c r="I334" s="26">
        <f>SUM(I335:I338)</f>
        <v>83531.94900000001</v>
      </c>
      <c r="J334" s="21">
        <f>+I334/H334*100-100</f>
        <v>7.032157473342494</v>
      </c>
      <c r="K334" s="24">
        <f>+I334/$I$413*100</f>
        <v>28.964600009593845</v>
      </c>
      <c r="L334" s="19"/>
      <c r="M334" s="19"/>
      <c r="N334" s="19"/>
      <c r="R334" s="19"/>
      <c r="S334" s="19"/>
    </row>
    <row r="335" spans="1:19" ht="11.25">
      <c r="A335" s="119" t="s">
        <v>225</v>
      </c>
      <c r="B335" s="18">
        <v>262.117</v>
      </c>
      <c r="C335" s="144">
        <v>206.271</v>
      </c>
      <c r="D335" s="144">
        <v>339.31</v>
      </c>
      <c r="E335" s="17">
        <f>+D335/C335*100-100</f>
        <v>64.49719058907942</v>
      </c>
      <c r="F335" s="18"/>
      <c r="G335" s="144">
        <v>3779.617</v>
      </c>
      <c r="H335" s="144">
        <v>2572.22</v>
      </c>
      <c r="I335" s="144">
        <v>4100.889</v>
      </c>
      <c r="J335" s="17">
        <f>+I335/H335*100-100</f>
        <v>59.42994767166107</v>
      </c>
      <c r="K335" s="20">
        <f>+I335/$I$413*100</f>
        <v>1.4219781890728216</v>
      </c>
      <c r="L335" s="18">
        <f aca="true" t="shared" si="47" ref="L335:M338">+H335/C335*1000</f>
        <v>12470.100014059173</v>
      </c>
      <c r="M335" s="18">
        <f t="shared" si="47"/>
        <v>12085.96563614394</v>
      </c>
      <c r="N335" s="17">
        <f>+M335/L335*100-100</f>
        <v>-3.0804434405670236</v>
      </c>
      <c r="R335" s="19"/>
      <c r="S335" s="19"/>
    </row>
    <row r="336" spans="1:19" ht="11.25">
      <c r="A336" s="119" t="s">
        <v>226</v>
      </c>
      <c r="B336" s="18">
        <v>10830.22</v>
      </c>
      <c r="C336" s="144">
        <v>15514.873</v>
      </c>
      <c r="D336" s="144">
        <v>13153.029</v>
      </c>
      <c r="E336" s="17">
        <f>+D336/C336*100-100</f>
        <v>-15.223095928661479</v>
      </c>
      <c r="F336" s="144"/>
      <c r="G336" s="144">
        <v>39961.444</v>
      </c>
      <c r="H336" s="144">
        <v>53853.359</v>
      </c>
      <c r="I336" s="144">
        <v>49536.87</v>
      </c>
      <c r="J336" s="17">
        <f>+I336/H336*100-100</f>
        <v>-8.015264191784198</v>
      </c>
      <c r="K336" s="20">
        <f>+I336/$I$413*100</f>
        <v>17.176848408951273</v>
      </c>
      <c r="L336" s="18">
        <f t="shared" si="47"/>
        <v>3471.0795892431734</v>
      </c>
      <c r="M336" s="18">
        <f t="shared" si="47"/>
        <v>3766.194843788454</v>
      </c>
      <c r="N336" s="17">
        <f>+M336/L336*100-100</f>
        <v>8.502117193159123</v>
      </c>
      <c r="R336" s="19"/>
      <c r="S336" s="19"/>
    </row>
    <row r="337" spans="1:19" ht="11.25">
      <c r="A337" s="119" t="s">
        <v>227</v>
      </c>
      <c r="B337" s="18">
        <v>945.04</v>
      </c>
      <c r="C337" s="144">
        <v>1078.248</v>
      </c>
      <c r="D337" s="144">
        <v>2054.812</v>
      </c>
      <c r="E337" s="17">
        <f>+D337/C337*100-100</f>
        <v>90.56951647487404</v>
      </c>
      <c r="F337" s="144"/>
      <c r="G337" s="144">
        <v>12855.548</v>
      </c>
      <c r="H337" s="144">
        <v>16963.964</v>
      </c>
      <c r="I337" s="144">
        <v>24111.178</v>
      </c>
      <c r="J337" s="17">
        <f>+I337/H337*100-100</f>
        <v>42.131744679486474</v>
      </c>
      <c r="K337" s="20">
        <f>+I337/$I$413*100</f>
        <v>8.360521152572638</v>
      </c>
      <c r="L337" s="18">
        <f t="shared" si="47"/>
        <v>15732.896328117464</v>
      </c>
      <c r="M337" s="18">
        <f t="shared" si="47"/>
        <v>11734.006809382076</v>
      </c>
      <c r="N337" s="17">
        <f>+M337/L337*100-100</f>
        <v>-25.41737665676132</v>
      </c>
      <c r="R337" s="19"/>
      <c r="S337" s="19"/>
    </row>
    <row r="338" spans="1:19" ht="11.25">
      <c r="A338" s="119" t="s">
        <v>228</v>
      </c>
      <c r="B338" s="144">
        <v>894.094</v>
      </c>
      <c r="C338" s="144">
        <v>1347.365</v>
      </c>
      <c r="D338" s="144">
        <v>1841.235</v>
      </c>
      <c r="E338" s="17">
        <f>+D338/C338*100-100</f>
        <v>36.654507130584506</v>
      </c>
      <c r="F338" s="144"/>
      <c r="G338" s="144">
        <v>3470.014</v>
      </c>
      <c r="H338" s="144">
        <v>4654.244</v>
      </c>
      <c r="I338" s="144">
        <v>5783.012</v>
      </c>
      <c r="J338" s="17">
        <f>+I338/H338*100-100</f>
        <v>24.252445724805142</v>
      </c>
      <c r="K338" s="20">
        <f>+I338/$I$413*100</f>
        <v>2.0052522589971087</v>
      </c>
      <c r="L338" s="18">
        <f t="shared" si="47"/>
        <v>3454.330489511008</v>
      </c>
      <c r="M338" s="18">
        <f t="shared" si="47"/>
        <v>3140.8331907659804</v>
      </c>
      <c r="N338" s="17">
        <f>+M338/L338*100-100</f>
        <v>-9.075486543541643</v>
      </c>
      <c r="R338" s="19"/>
      <c r="S338" s="19"/>
    </row>
    <row r="339" spans="1:19" ht="11.25">
      <c r="A339" s="119"/>
      <c r="B339" s="144"/>
      <c r="C339" s="144"/>
      <c r="D339" s="144"/>
      <c r="E339" s="17"/>
      <c r="F339" s="144"/>
      <c r="G339" s="144"/>
      <c r="H339" s="144"/>
      <c r="I339" s="144"/>
      <c r="J339" s="17"/>
      <c r="K339" s="20"/>
      <c r="L339" s="18"/>
      <c r="M339" s="18"/>
      <c r="N339" s="17"/>
      <c r="R339" s="19"/>
      <c r="S339" s="19"/>
    </row>
    <row r="340" spans="1:19" ht="11.25">
      <c r="A340" s="135" t="s">
        <v>236</v>
      </c>
      <c r="B340" s="26">
        <f>SUM(B341:B343)</f>
        <v>707.269</v>
      </c>
      <c r="C340" s="26">
        <f>SUM(C341:C343)</f>
        <v>642.014</v>
      </c>
      <c r="D340" s="26">
        <f>SUM(D341:D343)</f>
        <v>1373.7079999999999</v>
      </c>
      <c r="E340" s="21">
        <f>+D340/C340*100-100</f>
        <v>113.96854274205856</v>
      </c>
      <c r="F340" s="26"/>
      <c r="G340" s="26">
        <f>SUM(G341:G343)</f>
        <v>4952.494</v>
      </c>
      <c r="H340" s="26">
        <f>SUM(H341:H343)</f>
        <v>4528.854</v>
      </c>
      <c r="I340" s="26">
        <f>SUM(I341:I343)</f>
        <v>6120.222</v>
      </c>
      <c r="J340" s="21">
        <f>+I340/H340*100-100</f>
        <v>35.13842574744072</v>
      </c>
      <c r="K340" s="24">
        <f>+I340/$I$419*100</f>
        <v>7.019217714541659</v>
      </c>
      <c r="L340" s="18">
        <f aca="true" t="shared" si="48" ref="L340:M343">+H340/C340*1000</f>
        <v>7054.135891117639</v>
      </c>
      <c r="M340" s="18">
        <f t="shared" si="48"/>
        <v>4455.2568668159465</v>
      </c>
      <c r="N340" s="17">
        <f>+M340/L340*100-100</f>
        <v>-36.841918902840035</v>
      </c>
      <c r="R340" s="19"/>
      <c r="S340" s="19"/>
    </row>
    <row r="341" spans="1:19" ht="11.25">
      <c r="A341" s="119" t="s">
        <v>237</v>
      </c>
      <c r="B341" s="144">
        <v>220.523</v>
      </c>
      <c r="C341" s="144">
        <v>141.363</v>
      </c>
      <c r="D341" s="144">
        <v>161.879</v>
      </c>
      <c r="E341" s="17">
        <f>+D341/C341*100-100</f>
        <v>14.512991376810064</v>
      </c>
      <c r="F341" s="144"/>
      <c r="G341" s="144">
        <v>2007.878</v>
      </c>
      <c r="H341" s="144">
        <v>1688.624</v>
      </c>
      <c r="I341" s="144">
        <v>2399.808</v>
      </c>
      <c r="J341" s="17">
        <f>+I341/H341*100-100</f>
        <v>42.11618453841709</v>
      </c>
      <c r="K341" s="20">
        <f>+I341/$I$419*100</f>
        <v>2.7523143482538366</v>
      </c>
      <c r="L341" s="18">
        <f t="shared" si="48"/>
        <v>11945.303933844076</v>
      </c>
      <c r="M341" s="18">
        <f t="shared" si="48"/>
        <v>14824.702401176188</v>
      </c>
      <c r="N341" s="17">
        <f>+M341/L341*100-100</f>
        <v>24.10485730023197</v>
      </c>
      <c r="R341" s="19"/>
      <c r="S341" s="19"/>
    </row>
    <row r="342" spans="1:19" ht="11.25">
      <c r="A342" s="119" t="s">
        <v>238</v>
      </c>
      <c r="B342" s="144">
        <v>1.257</v>
      </c>
      <c r="C342" s="144">
        <v>3.663</v>
      </c>
      <c r="D342" s="144">
        <v>0.712</v>
      </c>
      <c r="E342" s="17">
        <f>+D342/C342*100-100</f>
        <v>-80.56238056238055</v>
      </c>
      <c r="F342" s="144"/>
      <c r="G342" s="144">
        <v>120.17</v>
      </c>
      <c r="H342" s="144">
        <v>896.471</v>
      </c>
      <c r="I342" s="144">
        <v>383.478</v>
      </c>
      <c r="J342" s="17">
        <f>+I342/H342*100-100</f>
        <v>-57.22360232511704</v>
      </c>
      <c r="K342" s="20">
        <f>+I342/$I$419*100</f>
        <v>0.4398068518980205</v>
      </c>
      <c r="L342" s="18">
        <f t="shared" si="48"/>
        <v>244736.82773682778</v>
      </c>
      <c r="M342" s="18">
        <f t="shared" si="48"/>
        <v>538592.6966292135</v>
      </c>
      <c r="N342" s="17">
        <f>+M342/L342*100-100</f>
        <v>120.07014702682056</v>
      </c>
      <c r="R342" s="19"/>
      <c r="S342" s="19"/>
    </row>
    <row r="343" spans="1:19" ht="11.25">
      <c r="A343" s="119" t="s">
        <v>239</v>
      </c>
      <c r="B343" s="144">
        <v>485.489</v>
      </c>
      <c r="C343" s="144">
        <v>496.988</v>
      </c>
      <c r="D343" s="144">
        <v>1211.117</v>
      </c>
      <c r="E343" s="17">
        <f>+D343/C343*100-100</f>
        <v>143.6913969753797</v>
      </c>
      <c r="F343" s="144"/>
      <c r="G343" s="144">
        <v>2824.446</v>
      </c>
      <c r="H343" s="144">
        <v>1943.759</v>
      </c>
      <c r="I343" s="144">
        <v>3336.936</v>
      </c>
      <c r="J343" s="17">
        <f>+I343/H343*100-100</f>
        <v>71.67436909616882</v>
      </c>
      <c r="K343" s="20">
        <f>+I343/$I$419*100</f>
        <v>3.827096514389803</v>
      </c>
      <c r="L343" s="18">
        <f t="shared" si="48"/>
        <v>3911.078335895434</v>
      </c>
      <c r="M343" s="18">
        <f t="shared" si="48"/>
        <v>2755.254859769948</v>
      </c>
      <c r="N343" s="17">
        <f>+M343/L343*100-100</f>
        <v>-29.552552438478912</v>
      </c>
      <c r="R343" s="19"/>
      <c r="S343" s="19"/>
    </row>
    <row r="344" spans="1:19" ht="11.25">
      <c r="A344" s="119"/>
      <c r="B344" s="124"/>
      <c r="C344" s="124"/>
      <c r="D344" s="124"/>
      <c r="E344" s="145"/>
      <c r="F344" s="124"/>
      <c r="G344" s="124"/>
      <c r="H344" s="124"/>
      <c r="I344" s="144"/>
      <c r="J344" s="145"/>
      <c r="L344" s="18"/>
      <c r="M344" s="18"/>
      <c r="N344" s="17"/>
      <c r="R344" s="19"/>
      <c r="S344" s="19"/>
    </row>
    <row r="345" spans="1:14" ht="11.25">
      <c r="A345" s="135" t="s">
        <v>239</v>
      </c>
      <c r="B345" s="26"/>
      <c r="C345" s="26"/>
      <c r="D345" s="26"/>
      <c r="E345" s="145"/>
      <c r="F345" s="26"/>
      <c r="G345" s="26">
        <f>SUM(G346:G347)</f>
        <v>1947.42</v>
      </c>
      <c r="H345" s="26">
        <f>SUM(H346:H347)</f>
        <v>1679.193</v>
      </c>
      <c r="I345" s="26">
        <f>SUM(I346:I347)</f>
        <v>2249.512</v>
      </c>
      <c r="J345" s="21">
        <f>+I345/H345*100-100</f>
        <v>33.9638743134351</v>
      </c>
      <c r="K345" s="24">
        <f>+I345/$I$424*100</f>
        <v>5.4922896428885695</v>
      </c>
      <c r="L345" s="18"/>
      <c r="M345" s="18"/>
      <c r="N345" s="17"/>
    </row>
    <row r="346" spans="1:14" ht="22.5">
      <c r="A346" s="146" t="s">
        <v>240</v>
      </c>
      <c r="B346" s="144">
        <v>6.398</v>
      </c>
      <c r="C346" s="144">
        <v>11.92</v>
      </c>
      <c r="D346" s="144">
        <v>4.352</v>
      </c>
      <c r="E346" s="17">
        <f>+D346/C346*100-100</f>
        <v>-63.489932885906036</v>
      </c>
      <c r="F346" s="144"/>
      <c r="G346" s="144">
        <v>137.171</v>
      </c>
      <c r="H346" s="144">
        <v>141.225</v>
      </c>
      <c r="I346" s="144">
        <v>199.837</v>
      </c>
      <c r="J346" s="17">
        <f>+I346/H346*100-100</f>
        <v>41.50256682598689</v>
      </c>
      <c r="K346" s="20">
        <f>+I346/$I$424*100</f>
        <v>0.48791146051495743</v>
      </c>
      <c r="L346" s="18">
        <f>+H346/C346*1000</f>
        <v>11847.73489932886</v>
      </c>
      <c r="M346" s="18">
        <f>+I346/D346*1000</f>
        <v>45918.428308823524</v>
      </c>
      <c r="N346" s="17">
        <f>+M346/L346*100-100</f>
        <v>287.5713686961773</v>
      </c>
    </row>
    <row r="347" spans="1:14" ht="11.25">
      <c r="A347" s="119" t="s">
        <v>241</v>
      </c>
      <c r="B347" s="144">
        <v>1057.24</v>
      </c>
      <c r="C347" s="144">
        <v>664.868</v>
      </c>
      <c r="D347" s="144">
        <v>648.068</v>
      </c>
      <c r="E347" s="17">
        <f>+D347/C347*100-100</f>
        <v>-2.5268173532189877</v>
      </c>
      <c r="F347" s="144"/>
      <c r="G347" s="144">
        <v>1810.249</v>
      </c>
      <c r="H347" s="144">
        <v>1537.968</v>
      </c>
      <c r="I347" s="144">
        <v>2049.675</v>
      </c>
      <c r="J347" s="17">
        <f>+I347/H347*100-100</f>
        <v>33.271628538435124</v>
      </c>
      <c r="K347" s="20">
        <f>+I347/$I$424*100</f>
        <v>5.004378182373612</v>
      </c>
      <c r="L347" s="18">
        <f>+H347/C347*1000</f>
        <v>2313.1929946996997</v>
      </c>
      <c r="M347" s="18">
        <f>+I347/D347*1000</f>
        <v>3162.746810519884</v>
      </c>
      <c r="N347" s="17">
        <f>+M347/L347*100-100</f>
        <v>36.72645636428939</v>
      </c>
    </row>
    <row r="348" spans="1:14" ht="11.25">
      <c r="A348" s="119"/>
      <c r="B348" s="124"/>
      <c r="C348" s="124"/>
      <c r="D348" s="124"/>
      <c r="F348" s="124"/>
      <c r="G348" s="124"/>
      <c r="H348" s="124"/>
      <c r="L348" s="18"/>
      <c r="M348" s="18"/>
      <c r="N348" s="17"/>
    </row>
    <row r="349" spans="1:19" s="124" customFormat="1" ht="11.25">
      <c r="A349" s="122" t="s">
        <v>329</v>
      </c>
      <c r="B349" s="122"/>
      <c r="C349" s="122"/>
      <c r="D349" s="122"/>
      <c r="E349" s="122"/>
      <c r="F349" s="122"/>
      <c r="G349" s="122">
        <f>SUM(G351:G354)</f>
        <v>27416.012</v>
      </c>
      <c r="H349" s="122">
        <f>SUM(H351:H354)</f>
        <v>20764.534</v>
      </c>
      <c r="I349" s="122">
        <f>SUM(I351:I354)</f>
        <v>76208.51800000001</v>
      </c>
      <c r="J349" s="123">
        <f>+I349/H349*100-100</f>
        <v>267.012898050108</v>
      </c>
      <c r="K349" s="122"/>
      <c r="L349" s="18"/>
      <c r="M349" s="18"/>
      <c r="N349" s="17"/>
      <c r="Q349" s="254"/>
      <c r="R349" s="254"/>
      <c r="S349" s="254"/>
    </row>
    <row r="350" spans="1:14" ht="11.25">
      <c r="A350" s="119"/>
      <c r="B350" s="124"/>
      <c r="C350" s="124"/>
      <c r="D350" s="124"/>
      <c r="E350" s="18"/>
      <c r="F350" s="124"/>
      <c r="G350" s="124"/>
      <c r="H350" s="124"/>
      <c r="I350" s="18"/>
      <c r="J350" s="18"/>
      <c r="L350" s="18"/>
      <c r="M350" s="18"/>
      <c r="N350" s="17"/>
    </row>
    <row r="351" spans="1:14" ht="11.25">
      <c r="A351" s="119" t="s">
        <v>242</v>
      </c>
      <c r="B351" s="144">
        <v>29</v>
      </c>
      <c r="C351" s="144">
        <v>25</v>
      </c>
      <c r="D351" s="144">
        <v>31</v>
      </c>
      <c r="E351" s="17">
        <f>+D351/C351*100-100</f>
        <v>24</v>
      </c>
      <c r="F351" s="144"/>
      <c r="G351" s="144">
        <v>1469.69</v>
      </c>
      <c r="H351" s="144">
        <v>445.81</v>
      </c>
      <c r="I351" s="144">
        <v>563.91</v>
      </c>
      <c r="J351" s="17">
        <f>+I351/H351*100-100</f>
        <v>26.491106076579698</v>
      </c>
      <c r="K351" s="20">
        <f>+I351/$I$428*100</f>
        <v>0.07912960071673</v>
      </c>
      <c r="L351" s="18">
        <f aca="true" t="shared" si="49" ref="L351:M353">+H351/C351*1000</f>
        <v>17832.4</v>
      </c>
      <c r="M351" s="18">
        <f t="shared" si="49"/>
        <v>18190.645161290322</v>
      </c>
      <c r="N351" s="17">
        <f>+M351/L351*100-100</f>
        <v>2.0089565133707197</v>
      </c>
    </row>
    <row r="352" spans="1:14" ht="11.25">
      <c r="A352" s="119" t="s">
        <v>243</v>
      </c>
      <c r="B352" s="144">
        <v>10</v>
      </c>
      <c r="C352" s="144">
        <v>1</v>
      </c>
      <c r="D352" s="144">
        <v>2</v>
      </c>
      <c r="E352" s="17"/>
      <c r="F352" s="144"/>
      <c r="G352" s="144">
        <v>329.132</v>
      </c>
      <c r="H352" s="144">
        <v>3</v>
      </c>
      <c r="I352" s="144">
        <v>163.45</v>
      </c>
      <c r="J352" s="17"/>
      <c r="K352" s="20">
        <f>+I352/$I$428*100</f>
        <v>0.02293581109955404</v>
      </c>
      <c r="L352" s="18">
        <f t="shared" si="49"/>
        <v>3000</v>
      </c>
      <c r="M352" s="18">
        <f t="shared" si="49"/>
        <v>81725</v>
      </c>
      <c r="N352" s="17">
        <f>+M352/L352*100-100</f>
        <v>2624.1666666666665</v>
      </c>
    </row>
    <row r="353" spans="1:20" ht="22.5">
      <c r="A353" s="146" t="s">
        <v>244</v>
      </c>
      <c r="B353" s="144">
        <v>4</v>
      </c>
      <c r="C353" s="144">
        <v>4</v>
      </c>
      <c r="D353" s="144">
        <v>4</v>
      </c>
      <c r="E353" s="17">
        <f>+D353/C353*100-100</f>
        <v>0</v>
      </c>
      <c r="F353" s="144"/>
      <c r="G353" s="144">
        <v>24.458</v>
      </c>
      <c r="H353" s="144">
        <v>78.915</v>
      </c>
      <c r="I353" s="144">
        <v>108.778</v>
      </c>
      <c r="J353" s="17">
        <f>+I353/H353*100-100</f>
        <v>37.84198187923715</v>
      </c>
      <c r="K353" s="20">
        <f>+I353/$I$428*100</f>
        <v>0.015264066441035727</v>
      </c>
      <c r="L353" s="18">
        <f t="shared" si="49"/>
        <v>19728.75</v>
      </c>
      <c r="M353" s="18">
        <f t="shared" si="49"/>
        <v>27194.5</v>
      </c>
      <c r="N353" s="17">
        <f>+M353/L353*100-100</f>
        <v>37.84198187923715</v>
      </c>
      <c r="R353" s="245"/>
      <c r="S353" s="245"/>
      <c r="T353" s="27"/>
    </row>
    <row r="354" spans="1:20" ht="12.75">
      <c r="A354" s="119" t="s">
        <v>245</v>
      </c>
      <c r="B354" s="124"/>
      <c r="C354" s="124"/>
      <c r="D354" s="124"/>
      <c r="F354" s="124"/>
      <c r="G354" s="124">
        <v>25592.732</v>
      </c>
      <c r="H354" s="124">
        <v>20236.809</v>
      </c>
      <c r="I354" s="144">
        <v>75372.38</v>
      </c>
      <c r="J354" s="17">
        <f>+I354/H354*100-100</f>
        <v>272.4519018784039</v>
      </c>
      <c r="K354" s="20">
        <f>+I354/$I$428*100</f>
        <v>10.576486202531692</v>
      </c>
      <c r="L354" s="18"/>
      <c r="M354" s="18"/>
      <c r="N354" s="17"/>
      <c r="R354" s="244"/>
      <c r="S354" s="244"/>
      <c r="T354" s="28"/>
    </row>
    <row r="355" spans="2:20" ht="12.75">
      <c r="B355" s="144"/>
      <c r="C355" s="144"/>
      <c r="D355" s="144"/>
      <c r="F355" s="124"/>
      <c r="G355" s="124"/>
      <c r="H355" s="124"/>
      <c r="I355" s="144"/>
      <c r="L355" s="19"/>
      <c r="M355" s="19"/>
      <c r="N355" s="19"/>
      <c r="R355" s="244"/>
      <c r="S355" s="244"/>
      <c r="T355" s="28"/>
    </row>
    <row r="356" spans="1:20" ht="12.75">
      <c r="A356" s="147"/>
      <c r="B356" s="147"/>
      <c r="C356" s="148"/>
      <c r="D356" s="148"/>
      <c r="E356" s="148"/>
      <c r="F356" s="148"/>
      <c r="G356" s="148"/>
      <c r="H356" s="148"/>
      <c r="I356" s="148"/>
      <c r="J356" s="148"/>
      <c r="K356" s="148"/>
      <c r="L356" s="19"/>
      <c r="M356" s="19"/>
      <c r="N356" s="19"/>
      <c r="R356" s="244"/>
      <c r="S356" s="244"/>
      <c r="T356" s="28"/>
    </row>
    <row r="357" spans="1:20" ht="12.75">
      <c r="A357" s="14" t="s">
        <v>469</v>
      </c>
      <c r="B357" s="124"/>
      <c r="C357" s="124"/>
      <c r="E357" s="124"/>
      <c r="F357" s="124"/>
      <c r="G357" s="124"/>
      <c r="I357" s="143"/>
      <c r="J357" s="124"/>
      <c r="L357" s="19"/>
      <c r="M357" s="19"/>
      <c r="N357" s="19"/>
      <c r="R357" s="245"/>
      <c r="S357" s="245"/>
      <c r="T357" s="27"/>
    </row>
    <row r="358" spans="1:21" ht="19.5" customHeight="1">
      <c r="A358" s="327" t="s">
        <v>259</v>
      </c>
      <c r="B358" s="327"/>
      <c r="C358" s="327"/>
      <c r="D358" s="327"/>
      <c r="E358" s="327"/>
      <c r="F358" s="327"/>
      <c r="G358" s="327"/>
      <c r="H358" s="327"/>
      <c r="I358" s="327"/>
      <c r="J358" s="327"/>
      <c r="K358" s="117"/>
      <c r="P358" s="169"/>
      <c r="Q358" s="262"/>
      <c r="R358" s="244"/>
      <c r="S358" s="244"/>
      <c r="T358" s="28"/>
      <c r="U358" s="169"/>
    </row>
    <row r="359" spans="1:22" ht="19.5" customHeight="1">
      <c r="A359" s="328" t="s">
        <v>246</v>
      </c>
      <c r="B359" s="328"/>
      <c r="C359" s="328"/>
      <c r="D359" s="328"/>
      <c r="E359" s="328"/>
      <c r="F359" s="328"/>
      <c r="G359" s="328"/>
      <c r="H359" s="328"/>
      <c r="I359" s="328"/>
      <c r="J359" s="328"/>
      <c r="K359" s="118"/>
      <c r="P359" s="169"/>
      <c r="Q359" s="262"/>
      <c r="R359" s="244"/>
      <c r="S359" s="244"/>
      <c r="T359" s="28"/>
      <c r="U359" s="169"/>
      <c r="V359" s="169"/>
    </row>
    <row r="360" spans="1:22" s="25" customFormat="1" ht="12.75">
      <c r="A360" s="22"/>
      <c r="B360" s="329" t="s">
        <v>118</v>
      </c>
      <c r="C360" s="329"/>
      <c r="D360" s="329"/>
      <c r="E360" s="329"/>
      <c r="F360" s="185"/>
      <c r="G360" s="329" t="s">
        <v>202</v>
      </c>
      <c r="H360" s="329"/>
      <c r="I360" s="329"/>
      <c r="J360" s="329"/>
      <c r="K360" s="185"/>
      <c r="L360" s="331"/>
      <c r="M360" s="331"/>
      <c r="N360" s="331"/>
      <c r="O360" s="135"/>
      <c r="P360" s="169"/>
      <c r="Q360" s="31"/>
      <c r="R360" s="31"/>
      <c r="S360" s="27"/>
      <c r="T360" s="27"/>
      <c r="U360" s="27"/>
      <c r="V360" s="169"/>
    </row>
    <row r="361" spans="1:23" s="25" customFormat="1" ht="12.75">
      <c r="A361" s="22" t="s">
        <v>330</v>
      </c>
      <c r="B361" s="186">
        <f>+B282</f>
        <v>2010</v>
      </c>
      <c r="C361" s="330" t="str">
        <f>+C282</f>
        <v>enero - diciembre</v>
      </c>
      <c r="D361" s="330"/>
      <c r="E361" s="330"/>
      <c r="F361" s="185"/>
      <c r="G361" s="186">
        <f>+G282</f>
        <v>2010</v>
      </c>
      <c r="H361" s="330" t="str">
        <f>+C361</f>
        <v>enero - diciembre</v>
      </c>
      <c r="I361" s="330"/>
      <c r="J361" s="330"/>
      <c r="K361" s="187" t="s">
        <v>223</v>
      </c>
      <c r="L361" s="333" t="s">
        <v>198</v>
      </c>
      <c r="M361" s="332"/>
      <c r="N361" s="332"/>
      <c r="O361" s="135"/>
      <c r="P361" s="169"/>
      <c r="Q361" s="173"/>
      <c r="R361" s="173"/>
      <c r="S361" s="28"/>
      <c r="T361" s="28"/>
      <c r="U361" s="28"/>
      <c r="V361" s="32"/>
      <c r="W361" s="32"/>
    </row>
    <row r="362" spans="1:23" s="25" customFormat="1" ht="12.75">
      <c r="A362" s="188"/>
      <c r="B362" s="188"/>
      <c r="C362" s="189">
        <f>+C283</f>
        <v>2011</v>
      </c>
      <c r="D362" s="189">
        <f>+D283</f>
        <v>2012</v>
      </c>
      <c r="E362" s="190" t="str">
        <f>+E283</f>
        <v>Var % 12/11</v>
      </c>
      <c r="F362" s="191"/>
      <c r="G362" s="188"/>
      <c r="H362" s="189">
        <f>+H283</f>
        <v>2011</v>
      </c>
      <c r="I362" s="189">
        <f>+I283</f>
        <v>2012</v>
      </c>
      <c r="J362" s="190" t="str">
        <f>+J283</f>
        <v>Var % 12/11</v>
      </c>
      <c r="K362" s="191">
        <v>2008</v>
      </c>
      <c r="L362" s="192"/>
      <c r="M362" s="192"/>
      <c r="N362" s="191"/>
      <c r="P362" s="169"/>
      <c r="Q362" s="173"/>
      <c r="R362" s="173"/>
      <c r="S362" s="28"/>
      <c r="T362" s="28"/>
      <c r="U362" s="28"/>
      <c r="V362" s="36"/>
      <c r="W362" s="36"/>
    </row>
    <row r="363" spans="1:17" ht="12.75">
      <c r="A363" s="14"/>
      <c r="B363" s="14"/>
      <c r="C363" s="14"/>
      <c r="D363" s="14"/>
      <c r="E363" s="14"/>
      <c r="F363" s="14"/>
      <c r="G363" s="14"/>
      <c r="H363" s="14"/>
      <c r="I363" s="14"/>
      <c r="J363" s="14"/>
      <c r="K363" s="14"/>
      <c r="L363" s="19"/>
      <c r="M363" s="19"/>
      <c r="N363" s="19"/>
      <c r="P363" s="169"/>
      <c r="Q363" s="31"/>
    </row>
    <row r="364" spans="1:23" s="124" customFormat="1" ht="12.75">
      <c r="A364" s="122" t="s">
        <v>327</v>
      </c>
      <c r="B364" s="122"/>
      <c r="C364" s="122"/>
      <c r="D364" s="122"/>
      <c r="E364" s="122"/>
      <c r="F364" s="122"/>
      <c r="G364" s="122">
        <f>+G366+G375</f>
        <v>3885642</v>
      </c>
      <c r="H364" s="122">
        <f>(H366+H375)</f>
        <v>5001250</v>
      </c>
      <c r="I364" s="122">
        <f>(I366+I375)</f>
        <v>5434509</v>
      </c>
      <c r="J364" s="123">
        <f>+I364/H364*100-100</f>
        <v>8.66301424643838</v>
      </c>
      <c r="K364" s="122">
        <f>(K366+K375)</f>
        <v>100</v>
      </c>
      <c r="L364" s="19"/>
      <c r="M364" s="19"/>
      <c r="N364" s="19"/>
      <c r="P364" s="169"/>
      <c r="Q364" s="173"/>
      <c r="R364" s="31"/>
      <c r="S364" s="27"/>
      <c r="T364" s="27"/>
      <c r="U364" s="27"/>
      <c r="V364" s="32"/>
      <c r="W364" s="32"/>
    </row>
    <row r="365" spans="1:23" ht="12.75">
      <c r="A365" s="14"/>
      <c r="B365" s="16"/>
      <c r="C365" s="16"/>
      <c r="D365" s="16"/>
      <c r="E365" s="17"/>
      <c r="F365" s="17"/>
      <c r="G365" s="16"/>
      <c r="H365" s="16"/>
      <c r="I365" s="16"/>
      <c r="J365" s="17"/>
      <c r="K365" s="17"/>
      <c r="L365" s="19"/>
      <c r="M365" s="19"/>
      <c r="N365" s="19"/>
      <c r="P365" s="169"/>
      <c r="Q365" s="173"/>
      <c r="R365" s="173"/>
      <c r="S365" s="28"/>
      <c r="T365" s="28"/>
      <c r="U365" s="28"/>
      <c r="V365" s="36"/>
      <c r="W365" s="36"/>
    </row>
    <row r="366" spans="1:23" ht="12.75">
      <c r="A366" s="22" t="s">
        <v>325</v>
      </c>
      <c r="B366" s="23"/>
      <c r="C366" s="23"/>
      <c r="D366" s="23"/>
      <c r="E366" s="21"/>
      <c r="F366" s="21"/>
      <c r="G366" s="23">
        <f>SUM(G368:G373)</f>
        <v>797929</v>
      </c>
      <c r="H366" s="23">
        <f>SUM(H368:H373)</f>
        <v>1089400</v>
      </c>
      <c r="I366" s="23">
        <f>SUM(I368:I373)</f>
        <v>1189180</v>
      </c>
      <c r="J366" s="21">
        <f>+I366/H366*100-100</f>
        <v>9.159170185423164</v>
      </c>
      <c r="K366" s="21">
        <f>+I366/$I$364*100</f>
        <v>21.882013628094093</v>
      </c>
      <c r="L366" s="19"/>
      <c r="M366" s="19"/>
      <c r="N366" s="19"/>
      <c r="O366" s="27"/>
      <c r="P366" s="169"/>
      <c r="Q366" s="173"/>
      <c r="R366" s="173"/>
      <c r="S366" s="28"/>
      <c r="T366" s="28"/>
      <c r="U366" s="28"/>
      <c r="V366" s="36"/>
      <c r="W366" s="36"/>
    </row>
    <row r="367" spans="1:23" ht="12.75">
      <c r="A367" s="22"/>
      <c r="B367" s="16"/>
      <c r="C367" s="16"/>
      <c r="D367" s="16"/>
      <c r="E367" s="17"/>
      <c r="F367" s="17"/>
      <c r="G367" s="16"/>
      <c r="H367" s="16"/>
      <c r="I367" s="16"/>
      <c r="J367" s="17"/>
      <c r="K367" s="21"/>
      <c r="L367" s="19"/>
      <c r="M367" s="19"/>
      <c r="N367" s="19"/>
      <c r="O367" s="28"/>
      <c r="P367" s="169"/>
      <c r="Q367" s="31"/>
      <c r="R367" s="173"/>
      <c r="S367" s="28"/>
      <c r="T367" s="28"/>
      <c r="U367" s="28"/>
      <c r="V367" s="36"/>
      <c r="W367" s="36"/>
    </row>
    <row r="368" spans="1:24" ht="12.75">
      <c r="A368" s="14" t="s">
        <v>82</v>
      </c>
      <c r="B368" s="16">
        <v>596478.193</v>
      </c>
      <c r="C368" s="16">
        <v>666016.154</v>
      </c>
      <c r="D368" s="16">
        <v>873399.823</v>
      </c>
      <c r="E368" s="17">
        <f>+D368/C368*100-100</f>
        <v>31.13793378050707</v>
      </c>
      <c r="F368" s="17"/>
      <c r="G368" s="144">
        <v>138587.948</v>
      </c>
      <c r="H368" s="144">
        <v>212640.214</v>
      </c>
      <c r="I368" s="144">
        <v>259946.316</v>
      </c>
      <c r="J368" s="17">
        <f aca="true" t="shared" si="50" ref="J368:J394">+I368/H368*100-100</f>
        <v>22.247015797303504</v>
      </c>
      <c r="K368" s="17">
        <f aca="true" t="shared" si="51" ref="K368:K394">+I368/$I$364*100</f>
        <v>4.783253022490165</v>
      </c>
      <c r="L368" s="18">
        <f>+H368/C368*1000</f>
        <v>319.27185658022347</v>
      </c>
      <c r="M368" s="18">
        <f>+I368/D368*1000</f>
        <v>297.62579422917975</v>
      </c>
      <c r="N368" s="17">
        <f>+M368/L368*100-100</f>
        <v>-6.779821617507565</v>
      </c>
      <c r="O368" s="27"/>
      <c r="P368" s="169"/>
      <c r="Q368" s="173"/>
      <c r="R368" s="31"/>
      <c r="S368" s="27"/>
      <c r="T368" s="27"/>
      <c r="U368" s="27"/>
      <c r="V368" s="32"/>
      <c r="W368" s="32"/>
      <c r="X368" s="27"/>
    </row>
    <row r="369" spans="1:24" ht="12.75">
      <c r="A369" s="14" t="s">
        <v>83</v>
      </c>
      <c r="B369" s="16">
        <v>614636.041</v>
      </c>
      <c r="C369" s="16">
        <v>625441.491</v>
      </c>
      <c r="D369" s="16">
        <v>902055.35</v>
      </c>
      <c r="E369" s="17">
        <f>+D369/C369*100-100</f>
        <v>44.22697614092249</v>
      </c>
      <c r="F369" s="17"/>
      <c r="G369" s="144">
        <v>152151.836</v>
      </c>
      <c r="H369" s="144">
        <v>214829.205</v>
      </c>
      <c r="I369" s="144">
        <v>280548.161</v>
      </c>
      <c r="J369" s="17">
        <f t="shared" si="50"/>
        <v>30.59125783200659</v>
      </c>
      <c r="K369" s="17">
        <f t="shared" si="51"/>
        <v>5.162346055549821</v>
      </c>
      <c r="L369" s="18">
        <f aca="true" t="shared" si="52" ref="L369:L393">+H369/C369*1000</f>
        <v>343.48409578091133</v>
      </c>
      <c r="M369" s="18">
        <f aca="true" t="shared" si="53" ref="M369:M393">+I369/D369*1000</f>
        <v>311.00991862639034</v>
      </c>
      <c r="N369" s="17">
        <f aca="true" t="shared" si="54" ref="N369:N393">+M369/L369*100-100</f>
        <v>-9.454346665073658</v>
      </c>
      <c r="O369" s="28"/>
      <c r="P369" s="169"/>
      <c r="Q369" s="173"/>
      <c r="R369" s="173"/>
      <c r="S369" s="28"/>
      <c r="T369" s="28"/>
      <c r="U369" s="28"/>
      <c r="V369" s="36"/>
      <c r="W369" s="36"/>
      <c r="X369" s="28"/>
    </row>
    <row r="370" spans="1:24" ht="12.75">
      <c r="A370" s="14" t="s">
        <v>84</v>
      </c>
      <c r="B370" s="16">
        <v>17894.84</v>
      </c>
      <c r="C370" s="16">
        <v>30085.938</v>
      </c>
      <c r="D370" s="16">
        <v>5205.09</v>
      </c>
      <c r="E370" s="17">
        <f>+D370/C370*100-100</f>
        <v>-82.69925970066149</v>
      </c>
      <c r="F370" s="17"/>
      <c r="G370" s="144">
        <v>4958.214</v>
      </c>
      <c r="H370" s="144">
        <v>11167.307</v>
      </c>
      <c r="I370" s="144">
        <v>2135.446</v>
      </c>
      <c r="J370" s="17">
        <f t="shared" si="50"/>
        <v>-80.87769952057377</v>
      </c>
      <c r="K370" s="17">
        <f t="shared" si="51"/>
        <v>0.039294184626430834</v>
      </c>
      <c r="L370" s="18">
        <f t="shared" si="52"/>
        <v>371.1802836261911</v>
      </c>
      <c r="M370" s="18">
        <f t="shared" si="53"/>
        <v>410.26110979829355</v>
      </c>
      <c r="N370" s="17">
        <f t="shared" si="54"/>
        <v>10.528799048890221</v>
      </c>
      <c r="O370" s="27"/>
      <c r="P370" s="169"/>
      <c r="Q370" s="173"/>
      <c r="R370" s="173"/>
      <c r="S370" s="28"/>
      <c r="T370" s="28"/>
      <c r="U370" s="28"/>
      <c r="V370" s="36"/>
      <c r="W370" s="36"/>
      <c r="X370" s="28"/>
    </row>
    <row r="371" spans="1:24" ht="12.75">
      <c r="A371" s="14" t="s">
        <v>85</v>
      </c>
      <c r="B371" s="16">
        <v>44250.891</v>
      </c>
      <c r="C371" s="16">
        <v>24312.957</v>
      </c>
      <c r="D371" s="16">
        <v>63811.673</v>
      </c>
      <c r="E371" s="17">
        <f>+D371/C371*100-100</f>
        <v>162.45953135194543</v>
      </c>
      <c r="F371" s="17"/>
      <c r="G371" s="144">
        <v>10721.128</v>
      </c>
      <c r="H371" s="144">
        <v>8511.662</v>
      </c>
      <c r="I371" s="144">
        <v>28468.445</v>
      </c>
      <c r="J371" s="17">
        <f t="shared" si="50"/>
        <v>234.46399774803086</v>
      </c>
      <c r="K371" s="17">
        <f t="shared" si="51"/>
        <v>0.5238457604909662</v>
      </c>
      <c r="L371" s="18">
        <f t="shared" si="52"/>
        <v>350.08748627326577</v>
      </c>
      <c r="M371" s="18">
        <f t="shared" si="53"/>
        <v>446.13224605473044</v>
      </c>
      <c r="N371" s="17">
        <f t="shared" si="54"/>
        <v>27.43450238792471</v>
      </c>
      <c r="O371" s="28"/>
      <c r="P371" s="173"/>
      <c r="Q371" s="173"/>
      <c r="R371" s="173"/>
      <c r="S371" s="28"/>
      <c r="T371" s="28"/>
      <c r="U371" s="28"/>
      <c r="V371" s="36"/>
      <c r="W371" s="36"/>
      <c r="X371" s="28"/>
    </row>
    <row r="372" spans="1:24" ht="12.75">
      <c r="A372" s="15" t="s">
        <v>31</v>
      </c>
      <c r="B372" s="16">
        <v>58099.993</v>
      </c>
      <c r="C372" s="16">
        <v>138483.779</v>
      </c>
      <c r="D372" s="16">
        <v>46195.963</v>
      </c>
      <c r="E372" s="17">
        <f>+D372/C372*100-100</f>
        <v>-66.6416071733571</v>
      </c>
      <c r="F372" s="17"/>
      <c r="G372" s="144">
        <v>27754.555</v>
      </c>
      <c r="H372" s="144">
        <v>75503.792</v>
      </c>
      <c r="I372" s="144">
        <v>28420.894</v>
      </c>
      <c r="J372" s="17">
        <f t="shared" si="50"/>
        <v>-62.35832234757163</v>
      </c>
      <c r="K372" s="17">
        <f t="shared" si="51"/>
        <v>0.5229707780408497</v>
      </c>
      <c r="L372" s="18">
        <f t="shared" si="52"/>
        <v>545.2175882635323</v>
      </c>
      <c r="M372" s="18">
        <f t="shared" si="53"/>
        <v>615.2246247145016</v>
      </c>
      <c r="N372" s="17">
        <f t="shared" si="54"/>
        <v>12.840201409117284</v>
      </c>
      <c r="O372" s="28"/>
      <c r="P372" s="173"/>
      <c r="Q372" s="173"/>
      <c r="R372" s="299"/>
      <c r="S372" s="299"/>
      <c r="T372" s="299"/>
      <c r="U372" s="299"/>
      <c r="V372" s="299"/>
      <c r="W372" s="299"/>
      <c r="X372" s="27"/>
    </row>
    <row r="373" spans="1:24" ht="12.75">
      <c r="A373" s="14" t="s">
        <v>86</v>
      </c>
      <c r="B373" s="16"/>
      <c r="C373" s="16"/>
      <c r="D373" s="16"/>
      <c r="E373" s="17"/>
      <c r="F373" s="17"/>
      <c r="G373" s="16">
        <v>463755.319</v>
      </c>
      <c r="H373" s="16">
        <v>566747.82</v>
      </c>
      <c r="I373" s="16">
        <v>589660.7380000001</v>
      </c>
      <c r="J373" s="17">
        <f t="shared" si="50"/>
        <v>4.042877130078807</v>
      </c>
      <c r="K373" s="17">
        <f t="shared" si="51"/>
        <v>10.850303826895862</v>
      </c>
      <c r="L373" s="18"/>
      <c r="M373" s="18"/>
      <c r="N373" s="17"/>
      <c r="O373" s="28"/>
      <c r="P373" s="173"/>
      <c r="Q373" s="173"/>
      <c r="R373" s="75"/>
      <c r="S373" s="28"/>
      <c r="T373" s="28"/>
      <c r="U373" s="28"/>
      <c r="V373" s="36"/>
      <c r="W373" s="76"/>
      <c r="X373" s="28"/>
    </row>
    <row r="374" spans="1:24" ht="12.75">
      <c r="A374" s="14"/>
      <c r="B374" s="16"/>
      <c r="C374" s="16"/>
      <c r="D374" s="16"/>
      <c r="E374" s="17"/>
      <c r="F374" s="17"/>
      <c r="G374" s="16"/>
      <c r="H374" s="16"/>
      <c r="I374" s="16"/>
      <c r="J374" s="17"/>
      <c r="K374" s="21"/>
      <c r="L374" s="18"/>
      <c r="M374" s="18"/>
      <c r="N374" s="17"/>
      <c r="P374" s="173"/>
      <c r="Q374" s="247"/>
      <c r="R374" s="31"/>
      <c r="S374" s="27"/>
      <c r="T374" s="27"/>
      <c r="U374" s="27"/>
      <c r="V374" s="32"/>
      <c r="W374" s="32"/>
      <c r="X374" s="28"/>
    </row>
    <row r="375" spans="1:24" ht="12.75">
      <c r="A375" s="22" t="s">
        <v>326</v>
      </c>
      <c r="B375" s="16"/>
      <c r="C375" s="16"/>
      <c r="D375" s="16"/>
      <c r="E375" s="17"/>
      <c r="F375" s="17"/>
      <c r="G375" s="23">
        <f>SUM(G377:G394)</f>
        <v>3087713</v>
      </c>
      <c r="H375" s="23">
        <f>SUM(H377:H394)</f>
        <v>3911850</v>
      </c>
      <c r="I375" s="23">
        <f>SUM(I377:I394)</f>
        <v>4245329</v>
      </c>
      <c r="J375" s="21">
        <f t="shared" si="50"/>
        <v>8.52484118767336</v>
      </c>
      <c r="K375" s="21">
        <f t="shared" si="51"/>
        <v>78.11798637190591</v>
      </c>
      <c r="L375" s="18"/>
      <c r="M375" s="18"/>
      <c r="N375" s="17"/>
      <c r="O375" s="18"/>
      <c r="P375" s="18"/>
      <c r="Q375" s="245"/>
      <c r="R375" s="173"/>
      <c r="S375" s="28"/>
      <c r="T375" s="28"/>
      <c r="U375" s="28"/>
      <c r="V375" s="36"/>
      <c r="W375" s="36"/>
      <c r="X375" s="28"/>
    </row>
    <row r="376" spans="1:23" ht="12.75">
      <c r="A376" s="14"/>
      <c r="B376" s="16"/>
      <c r="C376" s="16"/>
      <c r="D376" s="16"/>
      <c r="E376" s="17"/>
      <c r="F376" s="17"/>
      <c r="G376" s="16"/>
      <c r="H376" s="16"/>
      <c r="I376" s="16"/>
      <c r="J376" s="17"/>
      <c r="K376" s="21"/>
      <c r="L376" s="18"/>
      <c r="M376" s="18"/>
      <c r="N376" s="17"/>
      <c r="O376" s="18"/>
      <c r="P376" s="18"/>
      <c r="Q376" s="244"/>
      <c r="R376" s="173"/>
      <c r="S376" s="28"/>
      <c r="T376" s="28"/>
      <c r="U376" s="28"/>
      <c r="V376" s="36"/>
      <c r="W376" s="36"/>
    </row>
    <row r="377" spans="1:24" ht="11.25" customHeight="1">
      <c r="A377" s="14" t="s">
        <v>87</v>
      </c>
      <c r="B377" s="274">
        <v>135.077</v>
      </c>
      <c r="C377" s="274">
        <v>2.896</v>
      </c>
      <c r="D377" s="274">
        <v>27.093</v>
      </c>
      <c r="E377" s="17"/>
      <c r="F377" s="17"/>
      <c r="G377" s="275">
        <v>89.905</v>
      </c>
      <c r="H377" s="275">
        <v>11.539</v>
      </c>
      <c r="I377" s="275">
        <v>44.674</v>
      </c>
      <c r="J377" s="17">
        <f t="shared" si="50"/>
        <v>287.1565993586966</v>
      </c>
      <c r="K377" s="17">
        <f t="shared" si="51"/>
        <v>0.0008220429849320333</v>
      </c>
      <c r="L377" s="18"/>
      <c r="M377" s="18"/>
      <c r="N377" s="17"/>
      <c r="P377" s="18"/>
      <c r="Q377" s="244"/>
      <c r="R377" s="173"/>
      <c r="S377" s="28"/>
      <c r="T377" s="28"/>
      <c r="U377" s="28"/>
      <c r="V377" s="36"/>
      <c r="W377" s="36"/>
      <c r="X377" s="18"/>
    </row>
    <row r="378" spans="1:23" ht="12.75">
      <c r="A378" s="14" t="s">
        <v>88</v>
      </c>
      <c r="B378" s="274">
        <v>98410.81</v>
      </c>
      <c r="C378" s="274">
        <v>83594.018</v>
      </c>
      <c r="D378" s="274">
        <v>94211.754</v>
      </c>
      <c r="E378" s="17">
        <f aca="true" t="shared" si="55" ref="E378:E393">+D378/C378*100-100</f>
        <v>12.701550008040059</v>
      </c>
      <c r="F378" s="17"/>
      <c r="G378" s="275">
        <v>54429.127</v>
      </c>
      <c r="H378" s="275">
        <v>46612.183</v>
      </c>
      <c r="I378" s="275">
        <v>56438.242</v>
      </c>
      <c r="J378" s="17">
        <f t="shared" si="50"/>
        <v>21.080452292912355</v>
      </c>
      <c r="K378" s="17">
        <f t="shared" si="51"/>
        <v>1.038515935846274</v>
      </c>
      <c r="L378" s="18">
        <f t="shared" si="52"/>
        <v>557.6018968247225</v>
      </c>
      <c r="M378" s="18">
        <f t="shared" si="53"/>
        <v>599.0573320607108</v>
      </c>
      <c r="N378" s="17">
        <f t="shared" si="54"/>
        <v>7.434593654013241</v>
      </c>
      <c r="Q378" s="244"/>
      <c r="R378" s="31"/>
      <c r="S378" s="27"/>
      <c r="T378" s="27"/>
      <c r="U378" s="27"/>
      <c r="V378" s="32"/>
      <c r="W378" s="32"/>
    </row>
    <row r="379" spans="1:23" ht="12.75">
      <c r="A379" s="14" t="s">
        <v>89</v>
      </c>
      <c r="B379" s="274">
        <v>25106.206</v>
      </c>
      <c r="C379" s="274">
        <v>23676.51</v>
      </c>
      <c r="D379" s="274">
        <v>29937.526</v>
      </c>
      <c r="E379" s="17">
        <f t="shared" si="55"/>
        <v>26.443998714337553</v>
      </c>
      <c r="F379" s="17"/>
      <c r="G379" s="275">
        <v>9087.88</v>
      </c>
      <c r="H379" s="275">
        <v>10447.785</v>
      </c>
      <c r="I379" s="275">
        <v>12822.868</v>
      </c>
      <c r="J379" s="17">
        <f t="shared" si="50"/>
        <v>22.732885487210936</v>
      </c>
      <c r="K379" s="17">
        <f t="shared" si="51"/>
        <v>0.23595265000021162</v>
      </c>
      <c r="L379" s="18">
        <f t="shared" si="52"/>
        <v>441.27217229228467</v>
      </c>
      <c r="M379" s="18">
        <f t="shared" si="53"/>
        <v>428.3208973246487</v>
      </c>
      <c r="N379" s="17">
        <f t="shared" si="54"/>
        <v>-2.934985657572227</v>
      </c>
      <c r="P379" s="18"/>
      <c r="Q379" s="245"/>
      <c r="R379" s="173"/>
      <c r="S379" s="28"/>
      <c r="T379" s="28"/>
      <c r="U379" s="28"/>
      <c r="V379" s="36"/>
      <c r="W379" s="36"/>
    </row>
    <row r="380" spans="1:23" ht="12.75">
      <c r="A380" s="14" t="s">
        <v>90</v>
      </c>
      <c r="B380" s="274">
        <v>2986.068</v>
      </c>
      <c r="C380" s="274">
        <v>182.444</v>
      </c>
      <c r="D380" s="274">
        <v>2163.939</v>
      </c>
      <c r="E380" s="17">
        <f t="shared" si="55"/>
        <v>1086.083949047379</v>
      </c>
      <c r="F380" s="17"/>
      <c r="G380" s="275">
        <v>903.451</v>
      </c>
      <c r="H380" s="275">
        <v>137.745</v>
      </c>
      <c r="I380" s="275">
        <v>844.742</v>
      </c>
      <c r="J380" s="17">
        <f t="shared" si="50"/>
        <v>513.2650912918799</v>
      </c>
      <c r="K380" s="17">
        <f t="shared" si="51"/>
        <v>0.015544035348915604</v>
      </c>
      <c r="L380" s="18">
        <f t="shared" si="52"/>
        <v>754.998794150534</v>
      </c>
      <c r="M380" s="18">
        <f t="shared" si="53"/>
        <v>390.37237186445645</v>
      </c>
      <c r="N380" s="17">
        <f t="shared" si="54"/>
        <v>-48.29496750340202</v>
      </c>
      <c r="O380" s="18"/>
      <c r="Q380" s="244"/>
      <c r="R380" s="173"/>
      <c r="S380" s="28"/>
      <c r="T380" s="28"/>
      <c r="U380" s="28"/>
      <c r="V380" s="36"/>
      <c r="W380" s="36"/>
    </row>
    <row r="381" spans="1:23" ht="12.75">
      <c r="A381" s="14" t="s">
        <v>91</v>
      </c>
      <c r="B381" s="274">
        <v>4164.135</v>
      </c>
      <c r="C381" s="274">
        <v>3904.75</v>
      </c>
      <c r="D381" s="274">
        <v>9808.872</v>
      </c>
      <c r="E381" s="17">
        <f t="shared" si="55"/>
        <v>151.20358537678467</v>
      </c>
      <c r="F381" s="17"/>
      <c r="G381" s="275">
        <v>4986.752</v>
      </c>
      <c r="H381" s="275">
        <v>6009.982</v>
      </c>
      <c r="I381" s="275">
        <v>12778.2</v>
      </c>
      <c r="J381" s="17">
        <f t="shared" si="50"/>
        <v>112.61627738652132</v>
      </c>
      <c r="K381" s="17">
        <f t="shared" si="51"/>
        <v>0.23513071742083785</v>
      </c>
      <c r="L381" s="18">
        <f t="shared" si="52"/>
        <v>1539.146424226903</v>
      </c>
      <c r="M381" s="18">
        <f t="shared" si="53"/>
        <v>1302.718600059212</v>
      </c>
      <c r="N381" s="17">
        <f t="shared" si="54"/>
        <v>-15.360970239491436</v>
      </c>
      <c r="Q381" s="244"/>
      <c r="R381" s="173"/>
      <c r="S381" s="28"/>
      <c r="T381" s="28"/>
      <c r="U381" s="28"/>
      <c r="V381" s="36"/>
      <c r="W381" s="36"/>
    </row>
    <row r="382" spans="1:21" ht="12.75">
      <c r="A382" s="14" t="s">
        <v>92</v>
      </c>
      <c r="B382" s="274">
        <v>7836.745</v>
      </c>
      <c r="C382" s="274">
        <v>13218.178</v>
      </c>
      <c r="D382" s="274">
        <v>17069.379</v>
      </c>
      <c r="E382" s="17">
        <f t="shared" si="55"/>
        <v>29.135641841107002</v>
      </c>
      <c r="F382" s="17"/>
      <c r="G382" s="275">
        <v>11779.57</v>
      </c>
      <c r="H382" s="275">
        <v>23260.337</v>
      </c>
      <c r="I382" s="275">
        <v>27556.272</v>
      </c>
      <c r="J382" s="17">
        <f t="shared" si="50"/>
        <v>18.468928459634967</v>
      </c>
      <c r="K382" s="17">
        <f t="shared" si="51"/>
        <v>0.5070609322755745</v>
      </c>
      <c r="L382" s="18">
        <f t="shared" si="52"/>
        <v>1759.7233900163849</v>
      </c>
      <c r="M382" s="18">
        <f t="shared" si="53"/>
        <v>1614.3687476855484</v>
      </c>
      <c r="N382" s="17">
        <f t="shared" si="54"/>
        <v>-8.260084690326423</v>
      </c>
      <c r="Q382" s="244"/>
      <c r="S382" s="256"/>
      <c r="T382" s="18"/>
      <c r="U382" s="18"/>
    </row>
    <row r="383" spans="1:21" ht="11.25">
      <c r="A383" s="14" t="s">
        <v>93</v>
      </c>
      <c r="B383" s="274">
        <v>0.001</v>
      </c>
      <c r="C383" s="274">
        <v>0.386</v>
      </c>
      <c r="D383" s="274">
        <v>241.542</v>
      </c>
      <c r="E383" s="17">
        <f t="shared" si="55"/>
        <v>62475.64766839378</v>
      </c>
      <c r="F383" s="17"/>
      <c r="G383" s="275">
        <v>0.07</v>
      </c>
      <c r="H383" s="275">
        <v>2.275</v>
      </c>
      <c r="I383" s="275">
        <v>363.815</v>
      </c>
      <c r="J383" s="17">
        <f t="shared" si="50"/>
        <v>15891.868131868134</v>
      </c>
      <c r="K383" s="17">
        <f t="shared" si="51"/>
        <v>0.0066945330295708405</v>
      </c>
      <c r="L383" s="18"/>
      <c r="M383" s="18"/>
      <c r="N383" s="17"/>
      <c r="S383" s="256"/>
      <c r="T383" s="18"/>
      <c r="U383" s="18"/>
    </row>
    <row r="384" spans="1:21" ht="11.25">
      <c r="A384" s="14" t="s">
        <v>94</v>
      </c>
      <c r="B384" s="274">
        <v>3253.78</v>
      </c>
      <c r="C384" s="274">
        <v>2727.659</v>
      </c>
      <c r="D384" s="274">
        <v>16307.711</v>
      </c>
      <c r="E384" s="17">
        <f t="shared" si="55"/>
        <v>497.8647257593416</v>
      </c>
      <c r="F384" s="17"/>
      <c r="G384" s="275">
        <v>3515.471</v>
      </c>
      <c r="H384" s="275">
        <v>4127.908</v>
      </c>
      <c r="I384" s="275">
        <v>24278.805</v>
      </c>
      <c r="J384" s="17">
        <f t="shared" si="50"/>
        <v>488.1624542019831</v>
      </c>
      <c r="K384" s="17">
        <f t="shared" si="51"/>
        <v>0.4467525033080265</v>
      </c>
      <c r="L384" s="18">
        <f t="shared" si="52"/>
        <v>1513.3519255889391</v>
      </c>
      <c r="M384" s="18">
        <f t="shared" si="53"/>
        <v>1488.7929397326209</v>
      </c>
      <c r="N384" s="17">
        <f t="shared" si="54"/>
        <v>-1.622820537712073</v>
      </c>
      <c r="Q384" s="256"/>
      <c r="R384" s="256"/>
      <c r="S384" s="256"/>
      <c r="T384" s="18"/>
      <c r="U384" s="18"/>
    </row>
    <row r="385" spans="1:14" ht="11.25">
      <c r="A385" s="14" t="s">
        <v>95</v>
      </c>
      <c r="B385" s="274">
        <v>237837.609</v>
      </c>
      <c r="C385" s="274">
        <v>249877.313</v>
      </c>
      <c r="D385" s="274">
        <v>242671.724</v>
      </c>
      <c r="E385" s="17">
        <f t="shared" si="55"/>
        <v>-2.8836507458362206</v>
      </c>
      <c r="F385" s="17"/>
      <c r="G385" s="275">
        <v>269643.454</v>
      </c>
      <c r="H385" s="275">
        <v>362075.136</v>
      </c>
      <c r="I385" s="275">
        <v>334542.152</v>
      </c>
      <c r="J385" s="17">
        <f t="shared" si="50"/>
        <v>-7.604218368642691</v>
      </c>
      <c r="K385" s="17">
        <f t="shared" si="51"/>
        <v>6.15588550870005</v>
      </c>
      <c r="L385" s="18">
        <f t="shared" si="52"/>
        <v>1449.0116435660568</v>
      </c>
      <c r="M385" s="18">
        <f t="shared" si="53"/>
        <v>1378.5790387346487</v>
      </c>
      <c r="N385" s="17">
        <f t="shared" si="54"/>
        <v>-4.860734221436033</v>
      </c>
    </row>
    <row r="386" spans="1:14" ht="11.25">
      <c r="A386" s="14" t="s">
        <v>3</v>
      </c>
      <c r="B386" s="274">
        <v>415147.877</v>
      </c>
      <c r="C386" s="274">
        <v>463654.82</v>
      </c>
      <c r="D386" s="274">
        <v>408514.44</v>
      </c>
      <c r="E386" s="17">
        <f t="shared" si="55"/>
        <v>-11.892549720501123</v>
      </c>
      <c r="F386" s="17"/>
      <c r="G386" s="275">
        <v>257430.798</v>
      </c>
      <c r="H386" s="275">
        <v>364464.85</v>
      </c>
      <c r="I386" s="275">
        <v>276710.021</v>
      </c>
      <c r="J386" s="17">
        <f t="shared" si="50"/>
        <v>-24.07772080078503</v>
      </c>
      <c r="K386" s="17">
        <f t="shared" si="51"/>
        <v>5.091720723988129</v>
      </c>
      <c r="L386" s="18">
        <f t="shared" si="52"/>
        <v>786.0693651367626</v>
      </c>
      <c r="M386" s="18">
        <f t="shared" si="53"/>
        <v>677.3567685881557</v>
      </c>
      <c r="N386" s="17">
        <f t="shared" si="54"/>
        <v>-13.829898654006541</v>
      </c>
    </row>
    <row r="387" spans="1:17" ht="11.25">
      <c r="A387" s="14" t="s">
        <v>66</v>
      </c>
      <c r="B387" s="274">
        <v>3513.112</v>
      </c>
      <c r="C387" s="274">
        <v>6784.051</v>
      </c>
      <c r="D387" s="274">
        <v>10363.306</v>
      </c>
      <c r="E387" s="17">
        <f t="shared" si="55"/>
        <v>52.75984806128372</v>
      </c>
      <c r="F387" s="17"/>
      <c r="G387" s="275">
        <v>10948.039</v>
      </c>
      <c r="H387" s="275">
        <v>23699.459</v>
      </c>
      <c r="I387" s="275">
        <v>33313.89</v>
      </c>
      <c r="J387" s="17">
        <f t="shared" si="50"/>
        <v>40.56814545851026</v>
      </c>
      <c r="K387" s="17">
        <f t="shared" si="51"/>
        <v>0.6130064371960742</v>
      </c>
      <c r="L387" s="18">
        <f t="shared" si="52"/>
        <v>3493.4081421262895</v>
      </c>
      <c r="M387" s="18">
        <f t="shared" si="53"/>
        <v>3214.6006303393915</v>
      </c>
      <c r="N387" s="17">
        <f t="shared" si="54"/>
        <v>-7.980960152488777</v>
      </c>
      <c r="Q387" s="255"/>
    </row>
    <row r="388" spans="1:17" ht="11.25">
      <c r="A388" s="14" t="s">
        <v>67</v>
      </c>
      <c r="B388" s="274">
        <v>1257.343</v>
      </c>
      <c r="C388" s="274">
        <v>3106.476</v>
      </c>
      <c r="D388" s="274">
        <v>6155.25</v>
      </c>
      <c r="E388" s="17">
        <f t="shared" si="55"/>
        <v>98.14252548546972</v>
      </c>
      <c r="F388" s="21"/>
      <c r="G388" s="275">
        <v>3636.074</v>
      </c>
      <c r="H388" s="275">
        <v>12395.832</v>
      </c>
      <c r="I388" s="275">
        <v>22684.896</v>
      </c>
      <c r="J388" s="17">
        <f t="shared" si="50"/>
        <v>83.0042227096979</v>
      </c>
      <c r="K388" s="17">
        <f t="shared" si="51"/>
        <v>0.41742310114860426</v>
      </c>
      <c r="L388" s="18">
        <f t="shared" si="52"/>
        <v>3990.3195775534723</v>
      </c>
      <c r="M388" s="18">
        <f t="shared" si="53"/>
        <v>3685.454855611064</v>
      </c>
      <c r="N388" s="17">
        <f t="shared" si="54"/>
        <v>-7.640107916602659</v>
      </c>
      <c r="Q388" s="255"/>
    </row>
    <row r="389" spans="1:17" ht="11.25">
      <c r="A389" s="14" t="s">
        <v>69</v>
      </c>
      <c r="B389" s="274">
        <v>7744.452</v>
      </c>
      <c r="C389" s="274">
        <v>10928.6</v>
      </c>
      <c r="D389" s="274">
        <v>18373.701</v>
      </c>
      <c r="E389" s="17">
        <f t="shared" si="55"/>
        <v>68.12492908515273</v>
      </c>
      <c r="F389" s="17"/>
      <c r="G389" s="275">
        <v>34492.492</v>
      </c>
      <c r="H389" s="275">
        <v>52231.431</v>
      </c>
      <c r="I389" s="275">
        <v>81275.027</v>
      </c>
      <c r="J389" s="17">
        <f t="shared" si="50"/>
        <v>55.605591200440216</v>
      </c>
      <c r="K389" s="17">
        <f t="shared" si="51"/>
        <v>1.495535788053714</v>
      </c>
      <c r="L389" s="18">
        <f t="shared" si="52"/>
        <v>4779.334132459784</v>
      </c>
      <c r="M389" s="18">
        <f t="shared" si="53"/>
        <v>4423.4434314567325</v>
      </c>
      <c r="N389" s="17">
        <f t="shared" si="54"/>
        <v>-7.446449466379647</v>
      </c>
      <c r="Q389" s="255"/>
    </row>
    <row r="390" spans="1:17" ht="11.25">
      <c r="A390" s="14" t="s">
        <v>96</v>
      </c>
      <c r="B390" s="274">
        <v>126655.029</v>
      </c>
      <c r="C390" s="274">
        <v>119634.207</v>
      </c>
      <c r="D390" s="274">
        <v>123470.822</v>
      </c>
      <c r="E390" s="17">
        <f t="shared" si="55"/>
        <v>3.206954846952769</v>
      </c>
      <c r="F390" s="17"/>
      <c r="G390" s="275">
        <v>675514.253</v>
      </c>
      <c r="H390" s="275">
        <v>753473.388</v>
      </c>
      <c r="I390" s="275">
        <v>771512.999</v>
      </c>
      <c r="J390" s="17">
        <f t="shared" si="50"/>
        <v>2.3941935159626127</v>
      </c>
      <c r="K390" s="17">
        <f t="shared" si="51"/>
        <v>14.196553892909183</v>
      </c>
      <c r="L390" s="18">
        <f t="shared" si="52"/>
        <v>6298.143372990302</v>
      </c>
      <c r="M390" s="18">
        <f t="shared" si="53"/>
        <v>6248.5450935120525</v>
      </c>
      <c r="N390" s="17">
        <f t="shared" si="54"/>
        <v>-0.7875063576823607</v>
      </c>
      <c r="O390" s="18"/>
      <c r="Q390" s="255"/>
    </row>
    <row r="391" spans="1:17" ht="11.25">
      <c r="A391" s="14" t="s">
        <v>97</v>
      </c>
      <c r="B391" s="274">
        <v>6491.045</v>
      </c>
      <c r="C391" s="274">
        <v>5881.468</v>
      </c>
      <c r="D391" s="274">
        <v>6943.123</v>
      </c>
      <c r="E391" s="17">
        <f t="shared" si="55"/>
        <v>18.05085056995975</v>
      </c>
      <c r="F391" s="17"/>
      <c r="G391" s="275">
        <v>22588.865</v>
      </c>
      <c r="H391" s="275">
        <v>25597.174</v>
      </c>
      <c r="I391" s="275">
        <v>35268.147</v>
      </c>
      <c r="J391" s="17">
        <f t="shared" si="50"/>
        <v>37.78140899460229</v>
      </c>
      <c r="K391" s="17">
        <f t="shared" si="51"/>
        <v>0.6489665763733209</v>
      </c>
      <c r="L391" s="18">
        <f t="shared" si="52"/>
        <v>4352.174321104867</v>
      </c>
      <c r="M391" s="18">
        <f t="shared" si="53"/>
        <v>5079.579751071672</v>
      </c>
      <c r="N391" s="17">
        <f t="shared" si="54"/>
        <v>16.713609710884512</v>
      </c>
      <c r="O391" s="18"/>
      <c r="P391" s="18"/>
      <c r="Q391" s="255"/>
    </row>
    <row r="392" spans="1:17" ht="11.25">
      <c r="A392" s="14" t="s">
        <v>98</v>
      </c>
      <c r="B392" s="274">
        <v>12166.393</v>
      </c>
      <c r="C392" s="274">
        <v>14178.858</v>
      </c>
      <c r="D392" s="274">
        <v>19181.99</v>
      </c>
      <c r="E392" s="17">
        <f t="shared" si="55"/>
        <v>35.285860116519984</v>
      </c>
      <c r="F392" s="17"/>
      <c r="G392" s="275">
        <v>34176.692</v>
      </c>
      <c r="H392" s="275">
        <v>44109.406</v>
      </c>
      <c r="I392" s="275">
        <v>57144.43</v>
      </c>
      <c r="J392" s="17">
        <f t="shared" si="50"/>
        <v>29.55157455532273</v>
      </c>
      <c r="K392" s="17">
        <f t="shared" si="51"/>
        <v>1.0515104492420566</v>
      </c>
      <c r="L392" s="18">
        <f t="shared" si="52"/>
        <v>3110.9279745942868</v>
      </c>
      <c r="M392" s="18">
        <f t="shared" si="53"/>
        <v>2979.066822576802</v>
      </c>
      <c r="N392" s="17">
        <f t="shared" si="54"/>
        <v>-4.238643681060523</v>
      </c>
      <c r="O392" s="18"/>
      <c r="P392" s="18"/>
      <c r="Q392" s="255"/>
    </row>
    <row r="393" spans="1:17" ht="11.25">
      <c r="A393" s="14" t="s">
        <v>99</v>
      </c>
      <c r="B393" s="274">
        <v>64251.377</v>
      </c>
      <c r="C393" s="274">
        <v>72714.754</v>
      </c>
      <c r="D393" s="274">
        <v>69370.082</v>
      </c>
      <c r="E393" s="17">
        <f t="shared" si="55"/>
        <v>-4.599715760573162</v>
      </c>
      <c r="F393" s="17"/>
      <c r="G393" s="275">
        <v>105600.6</v>
      </c>
      <c r="H393" s="275">
        <v>131266.168</v>
      </c>
      <c r="I393" s="275">
        <v>125491.312</v>
      </c>
      <c r="J393" s="17">
        <f t="shared" si="50"/>
        <v>-4.399348353034881</v>
      </c>
      <c r="K393" s="17">
        <f t="shared" si="51"/>
        <v>2.309156392969448</v>
      </c>
      <c r="L393" s="18">
        <f t="shared" si="52"/>
        <v>1805.2205471258283</v>
      </c>
      <c r="M393" s="18">
        <f t="shared" si="53"/>
        <v>1809.0120176014786</v>
      </c>
      <c r="N393" s="17">
        <f t="shared" si="54"/>
        <v>0.21002810330776356</v>
      </c>
      <c r="Q393" s="255"/>
    </row>
    <row r="394" spans="1:20" ht="11.25">
      <c r="A394" s="14" t="s">
        <v>86</v>
      </c>
      <c r="B394" s="16"/>
      <c r="C394" s="16"/>
      <c r="D394" s="16"/>
      <c r="E394" s="17"/>
      <c r="F394" s="17"/>
      <c r="G394" s="16">
        <v>1588889.5069999998</v>
      </c>
      <c r="H394" s="16">
        <v>2051927.4019999998</v>
      </c>
      <c r="I394" s="16">
        <v>2372258.5080000004</v>
      </c>
      <c r="J394" s="17">
        <f t="shared" si="50"/>
        <v>15.611229992239288</v>
      </c>
      <c r="K394" s="17">
        <f t="shared" si="51"/>
        <v>43.651754151110985</v>
      </c>
      <c r="L394" s="18"/>
      <c r="M394" s="18"/>
      <c r="N394" s="17"/>
      <c r="Q394" s="255"/>
      <c r="R394" s="256"/>
      <c r="S394" s="256"/>
      <c r="T394" s="18"/>
    </row>
    <row r="395" spans="1:17" ht="11.25">
      <c r="A395" s="120"/>
      <c r="B395" s="126"/>
      <c r="C395" s="126"/>
      <c r="D395" s="126"/>
      <c r="E395" s="126"/>
      <c r="F395" s="126"/>
      <c r="G395" s="142"/>
      <c r="H395" s="142"/>
      <c r="I395" s="142"/>
      <c r="J395" s="120"/>
      <c r="K395" s="120"/>
      <c r="Q395" s="255"/>
    </row>
    <row r="396" spans="1:17" ht="11.25">
      <c r="A396" s="14" t="s">
        <v>377</v>
      </c>
      <c r="B396" s="14"/>
      <c r="C396" s="14"/>
      <c r="D396" s="14"/>
      <c r="E396" s="14"/>
      <c r="F396" s="14"/>
      <c r="G396" s="14"/>
      <c r="H396" s="14"/>
      <c r="I396" s="14"/>
      <c r="J396" s="14"/>
      <c r="K396" s="14"/>
      <c r="Q396" s="255"/>
    </row>
    <row r="397" ht="11.25">
      <c r="Q397" s="255"/>
    </row>
    <row r="398" spans="1:17" ht="19.5" customHeight="1">
      <c r="A398" s="327" t="s">
        <v>362</v>
      </c>
      <c r="B398" s="327"/>
      <c r="C398" s="327"/>
      <c r="D398" s="327"/>
      <c r="E398" s="327"/>
      <c r="F398" s="327"/>
      <c r="G398" s="327"/>
      <c r="H398" s="327"/>
      <c r="I398" s="327"/>
      <c r="J398" s="327"/>
      <c r="K398" s="117"/>
      <c r="Q398" s="255"/>
    </row>
    <row r="399" spans="1:19" ht="19.5" customHeight="1">
      <c r="A399" s="328" t="s">
        <v>247</v>
      </c>
      <c r="B399" s="328"/>
      <c r="C399" s="328"/>
      <c r="D399" s="328"/>
      <c r="E399" s="328"/>
      <c r="F399" s="328"/>
      <c r="G399" s="328"/>
      <c r="H399" s="328"/>
      <c r="I399" s="328"/>
      <c r="J399" s="328"/>
      <c r="K399" s="118"/>
      <c r="Q399" s="255"/>
      <c r="R399" s="256"/>
      <c r="S399" s="256"/>
    </row>
    <row r="400" spans="1:20" s="25" customFormat="1" ht="12.75">
      <c r="A400" s="22"/>
      <c r="B400" s="329" t="s">
        <v>118</v>
      </c>
      <c r="C400" s="329"/>
      <c r="D400" s="329"/>
      <c r="E400" s="329"/>
      <c r="F400" s="185"/>
      <c r="G400" s="329" t="s">
        <v>202</v>
      </c>
      <c r="H400" s="329"/>
      <c r="I400" s="329"/>
      <c r="J400" s="329"/>
      <c r="K400" s="185"/>
      <c r="L400" s="331"/>
      <c r="M400" s="331"/>
      <c r="N400" s="331"/>
      <c r="O400" s="135"/>
      <c r="P400" s="135"/>
      <c r="Q400" s="245"/>
      <c r="R400" s="245"/>
      <c r="S400" s="245"/>
      <c r="T400" s="135"/>
    </row>
    <row r="401" spans="1:19" s="25" customFormat="1" ht="12.75">
      <c r="A401" s="22" t="s">
        <v>330</v>
      </c>
      <c r="B401" s="186">
        <f>+B361</f>
        <v>2010</v>
      </c>
      <c r="C401" s="330" t="str">
        <f>+C361</f>
        <v>enero - diciembre</v>
      </c>
      <c r="D401" s="330"/>
      <c r="E401" s="330"/>
      <c r="F401" s="185"/>
      <c r="G401" s="186">
        <f>+G361</f>
        <v>2010</v>
      </c>
      <c r="H401" s="330" t="str">
        <f>+C401</f>
        <v>enero - diciembre</v>
      </c>
      <c r="I401" s="330"/>
      <c r="J401" s="330"/>
      <c r="K401" s="187" t="s">
        <v>223</v>
      </c>
      <c r="L401" s="332"/>
      <c r="M401" s="332"/>
      <c r="N401" s="332"/>
      <c r="O401" s="135"/>
      <c r="P401" s="135"/>
      <c r="Q401" s="245"/>
      <c r="R401" s="251"/>
      <c r="S401" s="251"/>
    </row>
    <row r="402" spans="1:19" s="25" customFormat="1" ht="12.75">
      <c r="A402" s="188"/>
      <c r="B402" s="188"/>
      <c r="C402" s="189">
        <f>+C362</f>
        <v>2011</v>
      </c>
      <c r="D402" s="189">
        <f>+D362</f>
        <v>2012</v>
      </c>
      <c r="E402" s="190" t="str">
        <f>+E362</f>
        <v>Var % 12/11</v>
      </c>
      <c r="F402" s="191"/>
      <c r="G402" s="188"/>
      <c r="H402" s="189">
        <f>+H362</f>
        <v>2011</v>
      </c>
      <c r="I402" s="189">
        <f>+I362</f>
        <v>2012</v>
      </c>
      <c r="J402" s="190" t="str">
        <f>+J362</f>
        <v>Var % 12/11</v>
      </c>
      <c r="K402" s="191">
        <v>2008</v>
      </c>
      <c r="L402" s="192"/>
      <c r="M402" s="192"/>
      <c r="N402" s="191"/>
      <c r="Q402" s="245"/>
      <c r="R402" s="251"/>
      <c r="S402" s="251"/>
    </row>
    <row r="403" spans="1:19" s="124" customFormat="1" ht="12.75">
      <c r="A403" s="122" t="s">
        <v>328</v>
      </c>
      <c r="B403" s="122"/>
      <c r="C403" s="122"/>
      <c r="D403" s="122"/>
      <c r="E403" s="122"/>
      <c r="F403" s="122"/>
      <c r="G403" s="122">
        <f>+G413+G405+G419+G424</f>
        <v>722699.1399999999</v>
      </c>
      <c r="H403" s="122">
        <f>+H413+H405+H419+H424</f>
        <v>963243.889</v>
      </c>
      <c r="I403" s="122">
        <f>+I413+I405+I419+I424</f>
        <v>974939.8940000001</v>
      </c>
      <c r="J403" s="123">
        <f>+I403/H403*100-100</f>
        <v>1.2142309059590701</v>
      </c>
      <c r="K403" s="122"/>
      <c r="Q403" s="244"/>
      <c r="R403" s="254"/>
      <c r="S403" s="254"/>
    </row>
    <row r="404" spans="1:17" ht="12.75">
      <c r="A404" s="119"/>
      <c r="B404" s="124"/>
      <c r="C404" s="124"/>
      <c r="E404" s="124"/>
      <c r="F404" s="124"/>
      <c r="G404" s="124"/>
      <c r="I404" s="143"/>
      <c r="J404" s="124"/>
      <c r="L404" s="19"/>
      <c r="M404" s="19"/>
      <c r="N404" s="19"/>
      <c r="Q404" s="245"/>
    </row>
    <row r="405" spans="1:17" ht="12.75">
      <c r="A405" s="135" t="s">
        <v>229</v>
      </c>
      <c r="B405" s="26">
        <f>SUM(B406:B411)</f>
        <v>1020051.841</v>
      </c>
      <c r="C405" s="26">
        <f>SUM(C406:C411)</f>
        <v>1061869.816</v>
      </c>
      <c r="D405" s="26">
        <f>SUM(D406:D411)</f>
        <v>1060887.4930000002</v>
      </c>
      <c r="E405" s="21">
        <f aca="true" t="shared" si="56" ref="E405:E422">+D405/C405*100-100</f>
        <v>-0.09250879770745257</v>
      </c>
      <c r="F405" s="26"/>
      <c r="G405" s="26">
        <f>SUM(G406:G411)</f>
        <v>400383.845</v>
      </c>
      <c r="H405" s="26">
        <f>SUM(H406:H411)</f>
        <v>575682.281</v>
      </c>
      <c r="I405" s="26">
        <f>SUM(I406:I411)</f>
        <v>558396.65</v>
      </c>
      <c r="J405" s="21">
        <f aca="true" t="shared" si="57" ref="J405:J422">+I405/H405*100-100</f>
        <v>-3.0026338434411315</v>
      </c>
      <c r="K405" s="24">
        <f aca="true" t="shared" si="58" ref="K405:K411">+I405/$I$405*100</f>
        <v>100</v>
      </c>
      <c r="L405" s="18">
        <f aca="true" t="shared" si="59" ref="L405:L432">+H405/C405*1000</f>
        <v>542.140168527024</v>
      </c>
      <c r="M405" s="18">
        <f aca="true" t="shared" si="60" ref="M405:M432">+I405/D405*1000</f>
        <v>526.3486031124319</v>
      </c>
      <c r="N405" s="17">
        <f aca="true" t="shared" si="61" ref="N405:N432">+M405/L405*100-100</f>
        <v>-2.9128196601807304</v>
      </c>
      <c r="Q405" s="244"/>
    </row>
    <row r="406" spans="1:17" ht="12.75">
      <c r="A406" s="119" t="s">
        <v>230</v>
      </c>
      <c r="B406" s="144">
        <v>517973.036</v>
      </c>
      <c r="C406" s="144">
        <v>510113.708</v>
      </c>
      <c r="D406" s="144">
        <v>510369.514</v>
      </c>
      <c r="E406" s="17">
        <f t="shared" si="56"/>
        <v>0.05014685862940382</v>
      </c>
      <c r="F406" s="144"/>
      <c r="G406" s="144">
        <v>172694.842</v>
      </c>
      <c r="H406" s="144">
        <v>254331.821</v>
      </c>
      <c r="I406" s="144">
        <v>250067.234</v>
      </c>
      <c r="J406" s="17">
        <f t="shared" si="57"/>
        <v>-1.6767807438456543</v>
      </c>
      <c r="K406" s="20">
        <f t="shared" si="58"/>
        <v>44.783082778164946</v>
      </c>
      <c r="L406" s="18">
        <f t="shared" si="59"/>
        <v>498.57868355892134</v>
      </c>
      <c r="M406" s="18">
        <f t="shared" si="60"/>
        <v>489.9729061795019</v>
      </c>
      <c r="N406" s="17">
        <f t="shared" si="61"/>
        <v>-1.7260620365857449</v>
      </c>
      <c r="Q406" s="244"/>
    </row>
    <row r="407" spans="1:17" ht="12.75">
      <c r="A407" s="119" t="s">
        <v>231</v>
      </c>
      <c r="B407" s="144">
        <v>120153.337</v>
      </c>
      <c r="C407" s="144">
        <v>109789.587</v>
      </c>
      <c r="D407" s="144">
        <v>106744.615</v>
      </c>
      <c r="E407" s="17">
        <f t="shared" si="56"/>
        <v>-2.773461566988132</v>
      </c>
      <c r="F407" s="144"/>
      <c r="G407" s="144">
        <v>45125.039</v>
      </c>
      <c r="H407" s="144">
        <v>60563.727</v>
      </c>
      <c r="I407" s="144">
        <v>52017.44</v>
      </c>
      <c r="J407" s="17">
        <f t="shared" si="57"/>
        <v>-14.111230307870585</v>
      </c>
      <c r="K407" s="20">
        <f t="shared" si="58"/>
        <v>9.315500012401579</v>
      </c>
      <c r="L407" s="18">
        <f t="shared" si="59"/>
        <v>551.6345279630207</v>
      </c>
      <c r="M407" s="18">
        <f t="shared" si="60"/>
        <v>487.3073925087462</v>
      </c>
      <c r="N407" s="17">
        <f t="shared" si="61"/>
        <v>-11.661187288585879</v>
      </c>
      <c r="Q407" s="244"/>
    </row>
    <row r="408" spans="1:17" ht="11.25">
      <c r="A408" s="119" t="s">
        <v>232</v>
      </c>
      <c r="B408" s="144">
        <v>22422.506</v>
      </c>
      <c r="C408" s="144">
        <v>18302.331</v>
      </c>
      <c r="D408" s="144">
        <v>63542.41</v>
      </c>
      <c r="E408" s="17">
        <f t="shared" si="56"/>
        <v>247.18206112653087</v>
      </c>
      <c r="F408" s="144"/>
      <c r="G408" s="144">
        <v>9567.663</v>
      </c>
      <c r="H408" s="144">
        <v>8429.51</v>
      </c>
      <c r="I408" s="144">
        <v>32127.782</v>
      </c>
      <c r="J408" s="17">
        <f t="shared" si="57"/>
        <v>281.1346329739214</v>
      </c>
      <c r="K408" s="20">
        <f t="shared" si="58"/>
        <v>5.753577139117865</v>
      </c>
      <c r="L408" s="18">
        <f t="shared" si="59"/>
        <v>460.5702956634322</v>
      </c>
      <c r="M408" s="18">
        <f t="shared" si="60"/>
        <v>505.61163795959266</v>
      </c>
      <c r="N408" s="17">
        <f t="shared" si="61"/>
        <v>9.779471824443277</v>
      </c>
      <c r="Q408" s="256"/>
    </row>
    <row r="409" spans="1:19" ht="11.25">
      <c r="A409" s="119" t="s">
        <v>233</v>
      </c>
      <c r="B409" s="144">
        <v>65613.654</v>
      </c>
      <c r="C409" s="144">
        <v>65048.15</v>
      </c>
      <c r="D409" s="144">
        <v>64509.902</v>
      </c>
      <c r="E409" s="17">
        <f t="shared" si="56"/>
        <v>-0.8274608885879218</v>
      </c>
      <c r="F409" s="144"/>
      <c r="G409" s="144">
        <v>32332.54</v>
      </c>
      <c r="H409" s="144">
        <v>43108.399</v>
      </c>
      <c r="I409" s="144">
        <v>38174.739</v>
      </c>
      <c r="J409" s="17">
        <f t="shared" si="57"/>
        <v>-11.444776689572706</v>
      </c>
      <c r="K409" s="20">
        <f t="shared" si="58"/>
        <v>6.836491408034057</v>
      </c>
      <c r="L409" s="18">
        <f t="shared" si="59"/>
        <v>662.7152194182308</v>
      </c>
      <c r="M409" s="18">
        <f t="shared" si="60"/>
        <v>591.765571121159</v>
      </c>
      <c r="N409" s="17">
        <f t="shared" si="61"/>
        <v>-10.705902960755225</v>
      </c>
      <c r="Q409" s="19"/>
      <c r="R409" s="19"/>
      <c r="S409" s="19"/>
    </row>
    <row r="410" spans="1:19" ht="11.25">
      <c r="A410" s="119" t="s">
        <v>234</v>
      </c>
      <c r="B410" s="144">
        <v>75650.593</v>
      </c>
      <c r="C410" s="144">
        <v>75690.814</v>
      </c>
      <c r="D410" s="144">
        <v>70430.839</v>
      </c>
      <c r="E410" s="17">
        <f t="shared" si="56"/>
        <v>-6.9492910989172145</v>
      </c>
      <c r="F410" s="144"/>
      <c r="G410" s="144">
        <v>35257.499</v>
      </c>
      <c r="H410" s="144">
        <v>51573.769</v>
      </c>
      <c r="I410" s="144">
        <v>44404.284</v>
      </c>
      <c r="J410" s="17">
        <f t="shared" si="57"/>
        <v>-13.901417598547056</v>
      </c>
      <c r="K410" s="20">
        <f t="shared" si="58"/>
        <v>7.952104297187312</v>
      </c>
      <c r="L410" s="18">
        <f t="shared" si="59"/>
        <v>681.3742153704412</v>
      </c>
      <c r="M410" s="18">
        <f t="shared" si="60"/>
        <v>630.4664921001437</v>
      </c>
      <c r="N410" s="17">
        <f t="shared" si="61"/>
        <v>-7.471331042754628</v>
      </c>
      <c r="Q410" s="19"/>
      <c r="R410" s="19"/>
      <c r="S410" s="19"/>
    </row>
    <row r="411" spans="1:19" ht="11.25">
      <c r="A411" s="119" t="s">
        <v>235</v>
      </c>
      <c r="B411" s="144">
        <v>218238.715</v>
      </c>
      <c r="C411" s="144">
        <v>282925.226</v>
      </c>
      <c r="D411" s="144">
        <v>245290.213</v>
      </c>
      <c r="E411" s="17">
        <f t="shared" si="56"/>
        <v>-13.302105836260793</v>
      </c>
      <c r="F411" s="144"/>
      <c r="G411" s="144">
        <v>105406.262</v>
      </c>
      <c r="H411" s="144">
        <v>157675.055</v>
      </c>
      <c r="I411" s="144">
        <v>141605.171</v>
      </c>
      <c r="J411" s="17">
        <f t="shared" si="57"/>
        <v>-10.191773200903583</v>
      </c>
      <c r="K411" s="20">
        <f t="shared" si="58"/>
        <v>25.359244365094234</v>
      </c>
      <c r="L411" s="18">
        <f t="shared" si="59"/>
        <v>557.302921443986</v>
      </c>
      <c r="M411" s="18">
        <f t="shared" si="60"/>
        <v>577.2964574008504</v>
      </c>
      <c r="N411" s="17">
        <f t="shared" si="61"/>
        <v>3.5875526912833493</v>
      </c>
      <c r="Q411" s="19"/>
      <c r="R411" s="19"/>
      <c r="S411" s="19"/>
    </row>
    <row r="412" spans="1:19" ht="11.25">
      <c r="A412" s="119"/>
      <c r="B412" s="124"/>
      <c r="C412" s="124"/>
      <c r="D412" s="124"/>
      <c r="E412" s="17"/>
      <c r="F412" s="124"/>
      <c r="G412" s="124"/>
      <c r="H412" s="124"/>
      <c r="I412" s="145"/>
      <c r="J412" s="17"/>
      <c r="L412" s="18"/>
      <c r="M412" s="18"/>
      <c r="N412" s="17"/>
      <c r="Q412" s="19"/>
      <c r="R412" s="19"/>
      <c r="S412" s="19"/>
    </row>
    <row r="413" spans="1:19" ht="11.25">
      <c r="A413" s="135" t="s">
        <v>468</v>
      </c>
      <c r="B413" s="26">
        <f>SUM(B414:B417)</f>
        <v>32754.032000000003</v>
      </c>
      <c r="C413" s="26">
        <f>SUM(C414:C417)</f>
        <v>34745.520000000004</v>
      </c>
      <c r="D413" s="26">
        <f>SUM(D414:D417)</f>
        <v>38561.704</v>
      </c>
      <c r="E413" s="21">
        <f>+D413/C413*100-100</f>
        <v>10.9832404292697</v>
      </c>
      <c r="F413" s="26"/>
      <c r="G413" s="26">
        <f>SUM(G414:G417)</f>
        <v>225443.538</v>
      </c>
      <c r="H413" s="26">
        <f>SUM(H414:H417)</f>
        <v>249854.669</v>
      </c>
      <c r="I413" s="26">
        <f>SUM(I414:I417)</f>
        <v>288393.242</v>
      </c>
      <c r="J413" s="21">
        <f>+I413/H413*100-100</f>
        <v>15.42439577144745</v>
      </c>
      <c r="K413" s="24">
        <f>+I413/$I$413*100</f>
        <v>100</v>
      </c>
      <c r="L413" s="19"/>
      <c r="M413" s="19"/>
      <c r="N413" s="19"/>
      <c r="Q413" s="19"/>
      <c r="R413" s="19"/>
      <c r="S413" s="19"/>
    </row>
    <row r="414" spans="1:19" ht="11.25">
      <c r="A414" s="119" t="s">
        <v>225</v>
      </c>
      <c r="B414" s="18">
        <v>7233.528</v>
      </c>
      <c r="C414" s="144">
        <v>8374.815</v>
      </c>
      <c r="D414" s="144">
        <v>9629.936</v>
      </c>
      <c r="E414" s="17">
        <f>+D414/C414*100-100</f>
        <v>14.986850455801104</v>
      </c>
      <c r="F414" s="18"/>
      <c r="G414" s="144">
        <v>51616.374</v>
      </c>
      <c r="H414" s="144">
        <v>60494.105</v>
      </c>
      <c r="I414" s="144">
        <v>68783.35</v>
      </c>
      <c r="J414" s="17">
        <f>+I414/H414*100-100</f>
        <v>13.702566555865232</v>
      </c>
      <c r="K414" s="20">
        <f>+I414/$I$413*100</f>
        <v>23.850541546323754</v>
      </c>
      <c r="L414" s="18">
        <f aca="true" t="shared" si="62" ref="L414:M417">+H414/C414*1000</f>
        <v>7223.336276681932</v>
      </c>
      <c r="M414" s="18">
        <f t="shared" si="62"/>
        <v>7142.659099707413</v>
      </c>
      <c r="N414" s="17">
        <f>+M414/L414*100-100</f>
        <v>-1.1168963188790997</v>
      </c>
      <c r="Q414" s="19"/>
      <c r="R414" s="19"/>
      <c r="S414" s="19"/>
    </row>
    <row r="415" spans="1:19" ht="11.25">
      <c r="A415" s="119" t="s">
        <v>226</v>
      </c>
      <c r="B415" s="18">
        <v>3726.538</v>
      </c>
      <c r="C415" s="144">
        <v>5004.872</v>
      </c>
      <c r="D415" s="144">
        <v>4586.833</v>
      </c>
      <c r="E415" s="17">
        <f>+D415/C415*100-100</f>
        <v>-8.35264118642796</v>
      </c>
      <c r="F415" s="144"/>
      <c r="G415" s="144">
        <v>54884.825</v>
      </c>
      <c r="H415" s="144">
        <v>65044.439</v>
      </c>
      <c r="I415" s="144">
        <v>66399.543</v>
      </c>
      <c r="J415" s="17">
        <f>+I415/H415*100-100</f>
        <v>2.0833510455828588</v>
      </c>
      <c r="K415" s="20">
        <f>+I415/$I$413*100</f>
        <v>23.023959417190504</v>
      </c>
      <c r="L415" s="18">
        <f t="shared" si="62"/>
        <v>12996.224279062479</v>
      </c>
      <c r="M415" s="18">
        <f t="shared" si="62"/>
        <v>14476.119579675127</v>
      </c>
      <c r="N415" s="17">
        <f>+M415/L415*100-100</f>
        <v>11.387117279876648</v>
      </c>
      <c r="Q415" s="19"/>
      <c r="R415" s="19"/>
      <c r="S415" s="19"/>
    </row>
    <row r="416" spans="1:19" ht="11.25">
      <c r="A416" s="119" t="s">
        <v>227</v>
      </c>
      <c r="B416" s="18">
        <v>7071.301</v>
      </c>
      <c r="C416" s="144">
        <v>6751.674</v>
      </c>
      <c r="D416" s="144">
        <v>7983.889</v>
      </c>
      <c r="E416" s="17">
        <f>+D416/C416*100-100</f>
        <v>18.250510910331272</v>
      </c>
      <c r="F416" s="144"/>
      <c r="G416" s="144">
        <v>62182.524</v>
      </c>
      <c r="H416" s="144">
        <v>58976.644</v>
      </c>
      <c r="I416" s="144">
        <v>86411.13</v>
      </c>
      <c r="J416" s="17">
        <f>+I416/H416*100-100</f>
        <v>46.51754345330332</v>
      </c>
      <c r="K416" s="20">
        <f>+I416/$I$413*100</f>
        <v>29.96295246058505</v>
      </c>
      <c r="L416" s="18">
        <f t="shared" si="62"/>
        <v>8735.114284250098</v>
      </c>
      <c r="M416" s="18">
        <f t="shared" si="62"/>
        <v>10823.18779732534</v>
      </c>
      <c r="N416" s="17">
        <f>+M416/L416*100-100</f>
        <v>23.904363985714028</v>
      </c>
      <c r="Q416" s="19"/>
      <c r="R416" s="19"/>
      <c r="S416" s="19"/>
    </row>
    <row r="417" spans="1:19" ht="11.25">
      <c r="A417" s="119" t="s">
        <v>228</v>
      </c>
      <c r="B417" s="144">
        <v>14722.665</v>
      </c>
      <c r="C417" s="144">
        <v>14614.159</v>
      </c>
      <c r="D417" s="144">
        <v>16361.046</v>
      </c>
      <c r="E417" s="17">
        <f>+D417/C417*100-100</f>
        <v>11.95338712272121</v>
      </c>
      <c r="F417" s="144"/>
      <c r="G417" s="144">
        <v>56759.815</v>
      </c>
      <c r="H417" s="144">
        <v>65339.481</v>
      </c>
      <c r="I417" s="144">
        <v>66799.219</v>
      </c>
      <c r="J417" s="17">
        <f>+I417/H417*100-100</f>
        <v>2.234082636805752</v>
      </c>
      <c r="K417" s="20">
        <f>+I417/$I$413*100</f>
        <v>23.162546575900688</v>
      </c>
      <c r="L417" s="18">
        <f t="shared" si="62"/>
        <v>4470.970994636092</v>
      </c>
      <c r="M417" s="18">
        <f t="shared" si="62"/>
        <v>4082.820804977872</v>
      </c>
      <c r="N417" s="17">
        <f>+M417/L417*100-100</f>
        <v>-8.68156358258399</v>
      </c>
      <c r="Q417" s="19"/>
      <c r="R417" s="19"/>
      <c r="S417" s="19"/>
    </row>
    <row r="418" spans="1:19" ht="11.25">
      <c r="A418" s="119"/>
      <c r="B418" s="144"/>
      <c r="C418" s="144"/>
      <c r="D418" s="144"/>
      <c r="E418" s="17"/>
      <c r="F418" s="144"/>
      <c r="G418" s="144"/>
      <c r="H418" s="144"/>
      <c r="I418" s="144"/>
      <c r="J418" s="17"/>
      <c r="K418" s="20"/>
      <c r="L418" s="18"/>
      <c r="M418" s="18"/>
      <c r="N418" s="17"/>
      <c r="Q418" s="19"/>
      <c r="R418" s="19"/>
      <c r="S418" s="19"/>
    </row>
    <row r="419" spans="1:19" ht="11.25">
      <c r="A419" s="135" t="s">
        <v>236</v>
      </c>
      <c r="B419" s="26">
        <f>SUM(B420:B422)</f>
        <v>2903.94</v>
      </c>
      <c r="C419" s="26">
        <f>SUM(C420:C422)</f>
        <v>2846.418</v>
      </c>
      <c r="D419" s="26">
        <f>SUM(D420:D422)</f>
        <v>2909.357</v>
      </c>
      <c r="E419" s="21">
        <f t="shared" si="56"/>
        <v>2.2111650502491216</v>
      </c>
      <c r="F419" s="26"/>
      <c r="G419" s="26">
        <f>SUM(G420:G422)</f>
        <v>67253.166</v>
      </c>
      <c r="H419" s="26">
        <f>SUM(H420:H422)</f>
        <v>95140.101</v>
      </c>
      <c r="I419" s="26">
        <f>SUM(I420:I422)</f>
        <v>87192.36600000001</v>
      </c>
      <c r="J419" s="21">
        <f t="shared" si="57"/>
        <v>-8.353717219619085</v>
      </c>
      <c r="K419" s="24">
        <f>+I419/$I$419*100</f>
        <v>100</v>
      </c>
      <c r="L419" s="18">
        <f t="shared" si="59"/>
        <v>33424.500899024664</v>
      </c>
      <c r="M419" s="18">
        <f t="shared" si="60"/>
        <v>29969.634527491817</v>
      </c>
      <c r="N419" s="17">
        <f t="shared" si="61"/>
        <v>-10.336328976070547</v>
      </c>
      <c r="Q419" s="19"/>
      <c r="R419" s="19"/>
      <c r="S419" s="19"/>
    </row>
    <row r="420" spans="1:19" ht="11.25">
      <c r="A420" s="119" t="s">
        <v>237</v>
      </c>
      <c r="B420" s="144">
        <v>2179.78</v>
      </c>
      <c r="C420" s="144">
        <v>1932.142</v>
      </c>
      <c r="D420" s="144">
        <v>1427.128</v>
      </c>
      <c r="E420" s="17">
        <f t="shared" si="56"/>
        <v>-26.137519913132692</v>
      </c>
      <c r="F420" s="144"/>
      <c r="G420" s="144">
        <v>14246.345</v>
      </c>
      <c r="H420" s="144">
        <v>18653.367</v>
      </c>
      <c r="I420" s="144">
        <v>15963.504</v>
      </c>
      <c r="J420" s="17">
        <f t="shared" si="57"/>
        <v>-14.420254530991627</v>
      </c>
      <c r="K420" s="20">
        <f>+I420/$I$419*100</f>
        <v>18.308373464713643</v>
      </c>
      <c r="L420" s="18">
        <f t="shared" si="59"/>
        <v>9654.242286540015</v>
      </c>
      <c r="M420" s="18">
        <f t="shared" si="60"/>
        <v>11185.75488673756</v>
      </c>
      <c r="N420" s="17">
        <f t="shared" si="61"/>
        <v>15.86362300366946</v>
      </c>
      <c r="Q420" s="19"/>
      <c r="R420" s="19"/>
      <c r="S420" s="19"/>
    </row>
    <row r="421" spans="1:19" ht="11.25">
      <c r="A421" s="119" t="s">
        <v>238</v>
      </c>
      <c r="B421" s="144">
        <v>151.1</v>
      </c>
      <c r="C421" s="144">
        <v>193.519</v>
      </c>
      <c r="D421" s="144">
        <v>171.903</v>
      </c>
      <c r="E421" s="17">
        <f t="shared" si="56"/>
        <v>-11.169962639327409</v>
      </c>
      <c r="F421" s="144"/>
      <c r="G421" s="144">
        <v>39264.437</v>
      </c>
      <c r="H421" s="144">
        <v>57950.338</v>
      </c>
      <c r="I421" s="144">
        <v>52611.311</v>
      </c>
      <c r="J421" s="17">
        <f t="shared" si="57"/>
        <v>-9.213107609484524</v>
      </c>
      <c r="K421" s="20">
        <f>+I421/$I$419*100</f>
        <v>60.33935470910377</v>
      </c>
      <c r="L421" s="18">
        <f t="shared" si="59"/>
        <v>299455.54700055294</v>
      </c>
      <c r="M421" s="18">
        <f t="shared" si="60"/>
        <v>306052.3143866018</v>
      </c>
      <c r="N421" s="17">
        <f t="shared" si="61"/>
        <v>2.2029204174456964</v>
      </c>
      <c r="Q421" s="19"/>
      <c r="R421" s="19"/>
      <c r="S421" s="19"/>
    </row>
    <row r="422" spans="1:19" ht="11.25">
      <c r="A422" s="119" t="s">
        <v>239</v>
      </c>
      <c r="B422" s="144">
        <v>573.06</v>
      </c>
      <c r="C422" s="144">
        <v>720.757</v>
      </c>
      <c r="D422" s="144">
        <v>1310.326</v>
      </c>
      <c r="E422" s="17">
        <f t="shared" si="56"/>
        <v>81.79858121391817</v>
      </c>
      <c r="F422" s="144"/>
      <c r="G422" s="144">
        <v>13742.384</v>
      </c>
      <c r="H422" s="144">
        <v>18536.396</v>
      </c>
      <c r="I422" s="144">
        <v>18617.551</v>
      </c>
      <c r="J422" s="17">
        <f t="shared" si="57"/>
        <v>0.43781434104018047</v>
      </c>
      <c r="K422" s="20">
        <f>+I422/$I$419*100</f>
        <v>21.35227182618258</v>
      </c>
      <c r="L422" s="18">
        <f t="shared" si="59"/>
        <v>25717.95487244661</v>
      </c>
      <c r="M422" s="18">
        <f t="shared" si="60"/>
        <v>14208.335177658078</v>
      </c>
      <c r="N422" s="17">
        <f t="shared" si="61"/>
        <v>-44.75324632877231</v>
      </c>
      <c r="Q422" s="19"/>
      <c r="R422" s="19"/>
      <c r="S422" s="19"/>
    </row>
    <row r="423" spans="1:19" ht="11.25">
      <c r="A423" s="119"/>
      <c r="B423" s="124"/>
      <c r="C423" s="124"/>
      <c r="D423" s="124"/>
      <c r="E423" s="145"/>
      <c r="F423" s="124"/>
      <c r="G423" s="124"/>
      <c r="H423" s="124"/>
      <c r="I423" s="144"/>
      <c r="J423" s="145"/>
      <c r="L423" s="18"/>
      <c r="M423" s="18"/>
      <c r="N423" s="17"/>
      <c r="Q423" s="19"/>
      <c r="R423" s="19"/>
      <c r="S423" s="19"/>
    </row>
    <row r="424" spans="1:19" ht="11.25">
      <c r="A424" s="135" t="s">
        <v>239</v>
      </c>
      <c r="B424" s="26"/>
      <c r="C424" s="26"/>
      <c r="D424" s="26"/>
      <c r="E424" s="145"/>
      <c r="F424" s="26"/>
      <c r="G424" s="26">
        <f>SUM(G425:G426)</f>
        <v>29618.591</v>
      </c>
      <c r="H424" s="26">
        <f>SUM(H425:H426)</f>
        <v>42566.838</v>
      </c>
      <c r="I424" s="26">
        <f>SUM(I425:I426)</f>
        <v>40957.636</v>
      </c>
      <c r="J424" s="21">
        <f>+I424/H424*100-100</f>
        <v>-3.7804123482228107</v>
      </c>
      <c r="K424" s="24">
        <f>+I424/$I$424*100</f>
        <v>100</v>
      </c>
      <c r="L424" s="18"/>
      <c r="M424" s="18"/>
      <c r="N424" s="17"/>
      <c r="Q424" s="19"/>
      <c r="R424" s="19"/>
      <c r="S424" s="19"/>
    </row>
    <row r="425" spans="1:14" ht="22.5">
      <c r="A425" s="146" t="s">
        <v>240</v>
      </c>
      <c r="B425" s="144">
        <v>472.89</v>
      </c>
      <c r="C425" s="144">
        <v>851.329</v>
      </c>
      <c r="D425" s="144">
        <v>705.795</v>
      </c>
      <c r="E425" s="17">
        <f>+D425/C425*100-100</f>
        <v>-17.094918650721397</v>
      </c>
      <c r="F425" s="144"/>
      <c r="G425" s="144">
        <v>12950.97</v>
      </c>
      <c r="H425" s="144">
        <v>17628.538</v>
      </c>
      <c r="I425" s="144">
        <v>18143.349</v>
      </c>
      <c r="J425" s="17">
        <f>+I425/H425*100-100</f>
        <v>2.9203272557259083</v>
      </c>
      <c r="K425" s="20">
        <f>+I425/$I$424*100</f>
        <v>44.29784228757734</v>
      </c>
      <c r="L425" s="18">
        <f t="shared" si="59"/>
        <v>20707.080341442615</v>
      </c>
      <c r="M425" s="18">
        <f t="shared" si="60"/>
        <v>25706.258899538818</v>
      </c>
      <c r="N425" s="17">
        <f t="shared" si="61"/>
        <v>24.142363267365013</v>
      </c>
    </row>
    <row r="426" spans="1:14" ht="11.25">
      <c r="A426" s="119" t="s">
        <v>241</v>
      </c>
      <c r="B426" s="144">
        <v>5927.544</v>
      </c>
      <c r="C426" s="144">
        <v>8171.816</v>
      </c>
      <c r="D426" s="144">
        <v>7473.129</v>
      </c>
      <c r="E426" s="17">
        <f>+D426/C426*100-100</f>
        <v>-8.549960008889087</v>
      </c>
      <c r="F426" s="144"/>
      <c r="G426" s="144">
        <v>16667.621</v>
      </c>
      <c r="H426" s="144">
        <v>24938.3</v>
      </c>
      <c r="I426" s="144">
        <v>22814.287</v>
      </c>
      <c r="J426" s="17">
        <f>+I426/H426*100-100</f>
        <v>-8.517072134026776</v>
      </c>
      <c r="K426" s="20">
        <f>+I426/$I$424*100</f>
        <v>55.70215771242266</v>
      </c>
      <c r="L426" s="18">
        <f t="shared" si="59"/>
        <v>3051.7451690052735</v>
      </c>
      <c r="M426" s="18">
        <f t="shared" si="60"/>
        <v>3052.842658008446</v>
      </c>
      <c r="N426" s="17">
        <f t="shared" si="61"/>
        <v>0.03596266865002917</v>
      </c>
    </row>
    <row r="427" spans="1:14" ht="11.25">
      <c r="A427" s="119"/>
      <c r="B427" s="124"/>
      <c r="C427" s="124"/>
      <c r="D427" s="124"/>
      <c r="F427" s="124"/>
      <c r="G427" s="124"/>
      <c r="H427" s="124"/>
      <c r="L427" s="18"/>
      <c r="M427" s="18"/>
      <c r="N427" s="17"/>
    </row>
    <row r="428" spans="1:19" s="124" customFormat="1" ht="11.25">
      <c r="A428" s="122" t="s">
        <v>329</v>
      </c>
      <c r="B428" s="122"/>
      <c r="C428" s="122"/>
      <c r="D428" s="122"/>
      <c r="E428" s="122"/>
      <c r="F428" s="122"/>
      <c r="G428" s="122">
        <f>SUM(G430:G433)</f>
        <v>471247.51800000004</v>
      </c>
      <c r="H428" s="122">
        <f>SUM(H430:H433)</f>
        <v>754019.165</v>
      </c>
      <c r="I428" s="122">
        <f>SUM(I430:I433)</f>
        <v>712641.0279999999</v>
      </c>
      <c r="J428" s="123">
        <f>+I428/H428*100-100</f>
        <v>-5.4876770937248125</v>
      </c>
      <c r="K428" s="122"/>
      <c r="L428" s="18"/>
      <c r="M428" s="18"/>
      <c r="N428" s="17"/>
      <c r="Q428" s="254"/>
      <c r="R428" s="254"/>
      <c r="S428" s="254"/>
    </row>
    <row r="429" spans="1:14" ht="11.25">
      <c r="A429" s="119"/>
      <c r="B429" s="124"/>
      <c r="C429" s="124"/>
      <c r="D429" s="124"/>
      <c r="E429" s="18"/>
      <c r="F429" s="124"/>
      <c r="G429" s="124"/>
      <c r="H429" s="124"/>
      <c r="I429" s="18"/>
      <c r="J429" s="18"/>
      <c r="L429" s="18"/>
      <c r="M429" s="18"/>
      <c r="N429" s="17"/>
    </row>
    <row r="430" spans="1:14" ht="11.25">
      <c r="A430" s="119" t="s">
        <v>242</v>
      </c>
      <c r="B430" s="144">
        <v>4434</v>
      </c>
      <c r="C430" s="144">
        <v>4618</v>
      </c>
      <c r="D430" s="144">
        <v>5036</v>
      </c>
      <c r="E430" s="17">
        <f>+D430/C430*100-100</f>
        <v>9.051537462104804</v>
      </c>
      <c r="F430" s="144"/>
      <c r="G430" s="144">
        <v>80113.403</v>
      </c>
      <c r="H430" s="144">
        <v>123137.981</v>
      </c>
      <c r="I430" s="144">
        <v>118184.823</v>
      </c>
      <c r="J430" s="17">
        <f>+I430/H430*100-100</f>
        <v>-4.022445357456363</v>
      </c>
      <c r="K430" s="20">
        <f>+I430/$I$428*100</f>
        <v>16.584061028829794</v>
      </c>
      <c r="L430" s="18">
        <f t="shared" si="59"/>
        <v>26664.785838025116</v>
      </c>
      <c r="M430" s="18">
        <f t="shared" si="60"/>
        <v>23467.995035742653</v>
      </c>
      <c r="N430" s="17">
        <f t="shared" si="61"/>
        <v>-11.988811092282262</v>
      </c>
    </row>
    <row r="431" spans="1:14" ht="11.25">
      <c r="A431" s="119" t="s">
        <v>243</v>
      </c>
      <c r="B431" s="144">
        <v>120</v>
      </c>
      <c r="C431" s="144">
        <v>138</v>
      </c>
      <c r="D431" s="144">
        <v>178</v>
      </c>
      <c r="E431" s="17">
        <f>+D431/C431*100-100</f>
        <v>28.985507246376812</v>
      </c>
      <c r="F431" s="144"/>
      <c r="G431" s="144">
        <v>10712.307</v>
      </c>
      <c r="H431" s="144">
        <v>13918.254</v>
      </c>
      <c r="I431" s="144">
        <v>18437.466</v>
      </c>
      <c r="J431" s="17">
        <f>+I431/H431*100-100</f>
        <v>32.46967615334509</v>
      </c>
      <c r="K431" s="20">
        <f>+I431/$I$428*100</f>
        <v>2.5872024308990533</v>
      </c>
      <c r="L431" s="18">
        <f t="shared" si="59"/>
        <v>100856.91304347827</v>
      </c>
      <c r="M431" s="18">
        <f t="shared" si="60"/>
        <v>103581.26966292135</v>
      </c>
      <c r="N431" s="17">
        <f t="shared" si="61"/>
        <v>2.701209602031568</v>
      </c>
    </row>
    <row r="432" spans="1:14" ht="22.5">
      <c r="A432" s="146" t="s">
        <v>244</v>
      </c>
      <c r="B432" s="144">
        <v>825</v>
      </c>
      <c r="C432" s="144">
        <v>676</v>
      </c>
      <c r="D432" s="144">
        <v>3882</v>
      </c>
      <c r="E432" s="17">
        <f>+D432/C432*100-100</f>
        <v>474.26035502958575</v>
      </c>
      <c r="F432" s="144"/>
      <c r="G432" s="144">
        <v>5155.918</v>
      </c>
      <c r="H432" s="144">
        <v>6369.179</v>
      </c>
      <c r="I432" s="144">
        <v>7056.262</v>
      </c>
      <c r="J432" s="17">
        <f>+I432/H432*100-100</f>
        <v>10.787622706160406</v>
      </c>
      <c r="K432" s="20">
        <f>+I432/$I$428*100</f>
        <v>0.9901565757171086</v>
      </c>
      <c r="L432" s="18">
        <f t="shared" si="59"/>
        <v>9421.862426035503</v>
      </c>
      <c r="M432" s="18">
        <f t="shared" si="60"/>
        <v>1817.6872746007211</v>
      </c>
      <c r="N432" s="17">
        <f t="shared" si="61"/>
        <v>-80.7077710073765</v>
      </c>
    </row>
    <row r="433" spans="1:14" ht="11.25">
      <c r="A433" s="119" t="s">
        <v>245</v>
      </c>
      <c r="B433" s="124"/>
      <c r="C433" s="124"/>
      <c r="D433" s="124"/>
      <c r="F433" s="124"/>
      <c r="G433" s="124">
        <v>375265.89</v>
      </c>
      <c r="H433" s="124">
        <v>610593.751</v>
      </c>
      <c r="I433" s="144">
        <v>568962.477</v>
      </c>
      <c r="J433" s="17">
        <f>+I433/H433*100-100</f>
        <v>-6.818162474119404</v>
      </c>
      <c r="K433" s="20">
        <f>+I433/$I$428*100</f>
        <v>79.83857996455404</v>
      </c>
      <c r="L433" s="18"/>
      <c r="M433" s="18"/>
      <c r="N433" s="17"/>
    </row>
    <row r="434" spans="2:14" ht="11.25">
      <c r="B434" s="144"/>
      <c r="C434" s="144"/>
      <c r="D434" s="144"/>
      <c r="F434" s="124"/>
      <c r="G434" s="124"/>
      <c r="H434" s="124"/>
      <c r="I434" s="144"/>
      <c r="L434" s="19"/>
      <c r="M434" s="19"/>
      <c r="N434" s="19"/>
    </row>
    <row r="435" spans="1:14" ht="11.25">
      <c r="A435" s="147"/>
      <c r="B435" s="147"/>
      <c r="C435" s="148"/>
      <c r="D435" s="148"/>
      <c r="E435" s="148"/>
      <c r="F435" s="148"/>
      <c r="G435" s="148"/>
      <c r="H435" s="148"/>
      <c r="I435" s="148"/>
      <c r="J435" s="148"/>
      <c r="K435" s="148"/>
      <c r="L435" s="19"/>
      <c r="M435" s="19"/>
      <c r="N435" s="19"/>
    </row>
    <row r="436" spans="1:14" ht="11.25">
      <c r="A436" s="14" t="s">
        <v>470</v>
      </c>
      <c r="B436" s="124"/>
      <c r="C436" s="124"/>
      <c r="E436" s="124"/>
      <c r="F436" s="124"/>
      <c r="G436" s="124"/>
      <c r="I436" s="143"/>
      <c r="J436" s="124"/>
      <c r="L436" s="19"/>
      <c r="M436" s="19"/>
      <c r="N436" s="19"/>
    </row>
    <row r="437" spans="12:14" ht="11.25">
      <c r="L437" s="19"/>
      <c r="M437" s="19"/>
      <c r="N437" s="19"/>
    </row>
  </sheetData>
  <sheetProtection/>
  <mergeCells count="89">
    <mergeCell ref="A320:J320"/>
    <mergeCell ref="A321:J321"/>
    <mergeCell ref="B322:E322"/>
    <mergeCell ref="G322:J322"/>
    <mergeCell ref="L322:N322"/>
    <mergeCell ref="C323:E323"/>
    <mergeCell ref="H323:J323"/>
    <mergeCell ref="L323:N323"/>
    <mergeCell ref="L400:N400"/>
    <mergeCell ref="C401:E401"/>
    <mergeCell ref="H401:J401"/>
    <mergeCell ref="L401:N401"/>
    <mergeCell ref="B400:E400"/>
    <mergeCell ref="G400:J400"/>
    <mergeCell ref="A398:J398"/>
    <mergeCell ref="A399:J399"/>
    <mergeCell ref="L360:N360"/>
    <mergeCell ref="L361:N361"/>
    <mergeCell ref="A359:J359"/>
    <mergeCell ref="A358:J358"/>
    <mergeCell ref="C361:E361"/>
    <mergeCell ref="H361:J361"/>
    <mergeCell ref="B360:E360"/>
    <mergeCell ref="G360:J360"/>
    <mergeCell ref="C167:E167"/>
    <mergeCell ref="H167:J167"/>
    <mergeCell ref="A1:K1"/>
    <mergeCell ref="A2:K2"/>
    <mergeCell ref="A102:K102"/>
    <mergeCell ref="A103:K103"/>
    <mergeCell ref="B3:E3"/>
    <mergeCell ref="G3:J3"/>
    <mergeCell ref="A133:K133"/>
    <mergeCell ref="A134:K134"/>
    <mergeCell ref="A164:K164"/>
    <mergeCell ref="A165:K165"/>
    <mergeCell ref="L202:N202"/>
    <mergeCell ref="L203:N203"/>
    <mergeCell ref="L135:N135"/>
    <mergeCell ref="L136:N136"/>
    <mergeCell ref="L166:N166"/>
    <mergeCell ref="L167:N167"/>
    <mergeCell ref="B135:E135"/>
    <mergeCell ref="G135:J135"/>
    <mergeCell ref="C136:E136"/>
    <mergeCell ref="H136:J136"/>
    <mergeCell ref="L281:N281"/>
    <mergeCell ref="L282:N282"/>
    <mergeCell ref="L240:N240"/>
    <mergeCell ref="L241:N241"/>
    <mergeCell ref="B166:E166"/>
    <mergeCell ref="G166:J166"/>
    <mergeCell ref="B240:E240"/>
    <mergeCell ref="G240:J240"/>
    <mergeCell ref="A238:K238"/>
    <mergeCell ref="A239:K239"/>
    <mergeCell ref="A200:K200"/>
    <mergeCell ref="A201:K201"/>
    <mergeCell ref="C203:E203"/>
    <mergeCell ref="H203:J203"/>
    <mergeCell ref="B202:E202"/>
    <mergeCell ref="G202:J202"/>
    <mergeCell ref="H241:J241"/>
    <mergeCell ref="C282:E282"/>
    <mergeCell ref="H282:J282"/>
    <mergeCell ref="A279:K279"/>
    <mergeCell ref="A280:K280"/>
    <mergeCell ref="B281:E281"/>
    <mergeCell ref="G281:J281"/>
    <mergeCell ref="L3:N3"/>
    <mergeCell ref="L4:N4"/>
    <mergeCell ref="C105:E105"/>
    <mergeCell ref="H105:J105"/>
    <mergeCell ref="B104:E104"/>
    <mergeCell ref="G104:J104"/>
    <mergeCell ref="C4:E4"/>
    <mergeCell ref="H4:J4"/>
    <mergeCell ref="L104:N104"/>
    <mergeCell ref="L105:N105"/>
    <mergeCell ref="R372:W372"/>
    <mergeCell ref="A49:K49"/>
    <mergeCell ref="A50:K50"/>
    <mergeCell ref="B51:E51"/>
    <mergeCell ref="G51:J51"/>
    <mergeCell ref="L51:N51"/>
    <mergeCell ref="C52:E52"/>
    <mergeCell ref="H52:J52"/>
    <mergeCell ref="L52:N52"/>
    <mergeCell ref="C241:E241"/>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8" max="11" man="1"/>
    <brk id="101" max="11" man="1"/>
    <brk id="132" max="255" man="1"/>
    <brk id="163"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Guillermo Pino González</cp:lastModifiedBy>
  <cp:lastPrinted>2013-01-10T15:53:00Z</cp:lastPrinted>
  <dcterms:created xsi:type="dcterms:W3CDTF">2004-11-22T15:10:56Z</dcterms:created>
  <dcterms:modified xsi:type="dcterms:W3CDTF">2013-02-08T19:22:36Z</dcterms:modified>
  <cp:category/>
  <cp:version/>
  <cp:contentType/>
  <cp:contentStatus/>
</cp:coreProperties>
</file>