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 windowWidth="10530" windowHeight="12270" activeTab="0"/>
  </bookViews>
  <sheets>
    <sheet name="portada" sheetId="1" r:id="rId1"/>
    <sheet name="indice " sheetId="2" r:id="rId2"/>
    <sheet name="balanza" sheetId="3" r:id="rId3"/>
    <sheet name="balanza productos_clase_sector" sheetId="4" r:id="rId4"/>
    <sheet name="zona economica" sheetId="5" r:id="rId5"/>
    <sheet name="prin paises exp e imp" sheetId="6" r:id="rId6"/>
    <sheet name="prin prod exp e imp" sheetId="7" r:id="rId7"/>
    <sheet name="productos" sheetId="8" r:id="rId8"/>
  </sheets>
  <definedNames>
    <definedName name="_xlnm.Print_Area" localSheetId="2">'balanza'!$A$1:$F$48</definedName>
    <definedName name="_xlnm.Print_Area" localSheetId="3">'balanza productos_clase_sector'!$A$1:$F$80</definedName>
    <definedName name="_xlnm.Print_Area" localSheetId="5">'prin paises exp e imp'!$A$1:$F$97</definedName>
    <definedName name="_xlnm.Print_Area" localSheetId="6">'prin prod exp e imp'!$A$1:$G$98</definedName>
    <definedName name="_xlnm.Print_Area" localSheetId="7">'productos'!$A$1:$L$369</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<sst xmlns="http://schemas.openxmlformats.org/spreadsheetml/2006/main" count="719" uniqueCount="508">
  <si>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</si>
  <si>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</si>
  <si>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</si>
  <si>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</si>
  <si>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</si>
  <si>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</si>
  <si>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</si>
  <si>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</si>
  <si>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</si>
  <si>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</si>
  <si>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</si>
  <si>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</si>
  <si>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</si>
  <si>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</si>
  <si>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</si>
  <si>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</si>
  <si>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</si>
  <si>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</si>
  <si>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</si>
  <si>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</si>
  <si>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</si>
  <si>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</si>
  <si>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</si>
  <si>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</si>
  <si>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</si>
  <si>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</si>
  <si>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</si>
  <si>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</si>
  <si>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</si>
  <si>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</si>
  <si>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</si>
  <si>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</si>
  <si>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</si>
  <si>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</si>
  <si>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</si>
  <si>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</si>
  <si>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</si>
  <si>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</si>
  <si>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</si>
  <si>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</si>
  <si>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</si>
  <si>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</si>
  <si>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</si>
  <si>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</si>
  <si>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</si>
  <si>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</si>
  <si>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</si>
  <si>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</si>
  <si>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</si>
  <si>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</si>
  <si>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</si>
  <si>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</si>
  <si>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</si>
  <si>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</si>
  <si>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</si>
  <si>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</si>
  <si>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</si>
  <si>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</si>
  <si>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</si>
  <si>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</si>
  <si>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</si>
  <si>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</si>
  <si>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</si>
  <si>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</si>
  <si>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</si>
  <si>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</si>
  <si>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</si>
  <si>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</si>
  <si>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</si>
  <si>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</si>
  <si>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</si>
  <si>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</si>
  <si>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</si>
  <si>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</si>
  <si>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</si>
  <si>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</si>
  <si>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</si>
  <si>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</si>
  <si>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</si>
  <si>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</si>
  <si>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</si>
  <si>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</si>
  <si>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</si>
  <si>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</si>
  <si>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</si>
  <si>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</si>
  <si>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</si>
  <si>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</si>
  <si>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</si>
  <si>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</si>
  <si>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</si>
  <si>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</si>
  <si>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</si>
  <si>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</si>
  <si>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</si>
  <si>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</si>
  <si>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</si>
  <si>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</si>
  <si>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</si>
  <si>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</si>
  <si>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</si>
  <si>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</si>
  <si>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</si>
  <si>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</si>
  <si>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</si>
  <si>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</si>
  <si>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</si>
  <si>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</si>
  <si>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</si>
  <si>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</si>
  <si>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</si>
  <si>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</si>
  <si>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</si>
  <si>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</si>
  <si>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</si>
  <si>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</si>
  <si>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</si>
  <si>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</si>
  <si>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</si>
  <si>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</si>
  <si>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</si>
  <si>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</si>
  <si>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</si>
  <si>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</si>
  <si>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</si>
  <si>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</si>
  <si>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</si>
  <si>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</si>
  <si>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</si>
  <si>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</si>
  <si>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</si>
  <si>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</si>
  <si>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</si>
  <si>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</si>
  <si>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</si>
  <si>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</si>
  <si>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</si>
  <si>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</si>
  <si>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</si>
  <si>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</si>
  <si>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</si>
  <si>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</si>
  <si>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</si>
  <si>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</si>
  <si>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</si>
  <si>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</si>
  <si>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</si>
  <si>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</si>
  <si>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</si>
  <si>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</si>
  <si>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</si>
  <si>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</si>
  <si>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</si>
  <si>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</si>
  <si>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</si>
  <si>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</si>
  <si>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</si>
  <si>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</si>
  <si>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</si>
  <si>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</si>
  <si>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</si>
  <si>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</si>
  <si>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</si>
  <si>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</si>
  <si>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</si>
  <si>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</si>
  <si>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</si>
  <si>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</si>
  <si>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</si>
  <si>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</si>
  <si>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</si>
  <si>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</si>
  <si>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</si>
  <si>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</si>
  <si>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</si>
  <si>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</si>
  <si>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</si>
  <si>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</si>
  <si>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</si>
  <si>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</si>
  <si>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</si>
  <si>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</si>
  <si>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</si>
  <si>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</si>
  <si>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</si>
  <si>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</si>
  <si>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</si>
  <si>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</si>
  <si>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</si>
  <si>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</si>
  <si>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</si>
  <si>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</si>
  <si>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</si>
  <si>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</si>
  <si>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</si>
  <si>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</si>
  <si>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</si>
  <si>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</si>
  <si>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</si>
  <si>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</si>
  <si>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</si>
  <si>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</si>
  <si>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</si>
  <si>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</si>
  <si>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</si>
  <si>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</si>
  <si>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</si>
  <si>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</si>
  <si>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</si>
  <si>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</si>
  <si>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</si>
  <si>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</si>
  <si>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</si>
  <si>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</si>
  <si>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</si>
  <si>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</si>
  <si>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</si>
  <si>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</si>
  <si>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</si>
  <si>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</si>
  <si>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</si>
  <si>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</si>
  <si>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</si>
  <si>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</si>
  <si>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</si>
  <si>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</si>
  <si>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</si>
  <si>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</si>
  <si>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</si>
  <si>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</si>
  <si>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</si>
  <si>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</si>
  <si>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</si>
  <si>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</si>
  <si>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</si>
  <si>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</si>
  <si>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</si>
  <si>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</si>
  <si>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</si>
  <si>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</si>
  <si>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</si>
  <si>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</si>
  <si>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</si>
  <si>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</si>
  <si>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</si>
  <si>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</si>
  <si>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</si>
  <si>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</si>
  <si>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</si>
  <si>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Gráfico Nº 1</t>
  </si>
  <si>
    <t>Grafico Nº3</t>
  </si>
  <si>
    <t>Grafico Nº2</t>
  </si>
  <si>
    <t>Bananas o plátanos, frescos o secos</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</si>
  <si>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</si>
  <si>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</si>
  <si>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</si>
  <si>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</si>
  <si>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</si>
  <si>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</si>
  <si>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</si>
  <si>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</si>
  <si>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</si>
  <si>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</si>
  <si>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</si>
  <si>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</si>
  <si>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</si>
  <si>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</si>
  <si>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</si>
  <si>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</si>
  <si>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</si>
  <si>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</si>
  <si>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</si>
  <si>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</si>
  <si>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</si>
  <si>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</si>
  <si>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</si>
  <si>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</si>
  <si>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</si>
  <si>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</si>
  <si>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</si>
  <si>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</si>
  <si>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</si>
  <si>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</si>
  <si>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</si>
  <si>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</si>
  <si>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</si>
  <si>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</si>
  <si>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</si>
  <si>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</si>
  <si>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</si>
  <si>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</si>
  <si>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</si>
  <si>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</si>
  <si>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</si>
  <si>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</si>
  <si>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</si>
  <si>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</si>
  <si>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</si>
  <si>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</si>
  <si>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</si>
  <si>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</si>
  <si>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</si>
  <si>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</si>
  <si>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</si>
  <si>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</si>
  <si>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</si>
  <si>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</si>
  <si>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</si>
  <si>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</si>
  <si>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</si>
  <si>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Cuadro N° 10</t>
  </si>
  <si>
    <t>Exportaciones de bulbos, flores de corte y musgos  *</t>
  </si>
  <si>
    <t>Cuadro N° 11</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</si>
  <si>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</si>
  <si>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</si>
  <si>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</si>
  <si>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</si>
  <si>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</si>
  <si>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</si>
  <si>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</si>
  <si>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</si>
  <si>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</si>
  <si>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</si>
  <si>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</si>
  <si>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</si>
  <si>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</si>
  <si>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</si>
  <si>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</si>
  <si>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</si>
  <si>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</si>
  <si>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</si>
  <si>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</si>
  <si>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</si>
  <si>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</si>
  <si>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</si>
  <si>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</si>
  <si>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</si>
  <si>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</si>
  <si>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</si>
  <si>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</si>
  <si>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</si>
  <si>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</si>
  <si>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</si>
  <si>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</si>
  <si>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</si>
  <si>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</si>
  <si>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</si>
  <si>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</si>
  <si>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</si>
  <si>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</si>
  <si>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</si>
  <si>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Var. (%)   2008/2007</t>
  </si>
  <si>
    <t>US$/ton</t>
  </si>
  <si>
    <t>US$/litro</t>
  </si>
  <si>
    <t>US$/kilo</t>
  </si>
  <si>
    <t>Precio medio</t>
  </si>
  <si>
    <t>Valor (miles de US$ CIF)</t>
  </si>
  <si>
    <t>Cuadro N° 7</t>
  </si>
  <si>
    <t>EXPORTACIONES SILVOAGROPECUARIOS POR CLASE</t>
  </si>
  <si>
    <t>EXPORTACIONES SILVOAGROPECUARIOS POR SUBSECTOR</t>
  </si>
  <si>
    <t>Cuadro N° 3</t>
  </si>
  <si>
    <t>Cuadro N°4</t>
  </si>
  <si>
    <t>Cuadro N° 5</t>
  </si>
  <si>
    <t>Cuadro N° 6</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</si>
  <si>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</si>
  <si>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</si>
  <si>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</si>
  <si>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</si>
  <si>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</si>
  <si>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</si>
  <si>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</si>
  <si>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</si>
  <si>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</si>
  <si>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</si>
  <si>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</si>
  <si>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</si>
  <si>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</si>
  <si>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</si>
  <si>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</si>
  <si>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</si>
  <si>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</si>
  <si>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</si>
  <si>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</si>
  <si>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</si>
  <si>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</si>
  <si>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</si>
  <si>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</si>
  <si>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</si>
  <si>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</si>
  <si>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</si>
  <si>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</si>
  <si>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</si>
  <si>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</si>
  <si>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</si>
  <si>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</si>
  <si>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</si>
  <si>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</si>
  <si>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</si>
  <si>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</si>
  <si>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</si>
  <si>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</si>
  <si>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</si>
  <si>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</si>
  <si>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</si>
  <si>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</si>
  <si>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</si>
  <si>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</si>
  <si>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</si>
  <si>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</si>
  <si>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</si>
  <si>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</si>
  <si>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</si>
  <si>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</si>
  <si>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</si>
  <si>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</si>
  <si>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</si>
  <si>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</si>
  <si>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</si>
  <si>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</si>
  <si>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</si>
  <si>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</si>
  <si>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</si>
  <si>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</si>
  <si>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</si>
  <si>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</si>
  <si>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</si>
  <si>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</si>
  <si>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</si>
  <si>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</si>
  <si>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</si>
  <si>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</si>
  <si>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</si>
  <si>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</si>
  <si>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</si>
  <si>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</si>
  <si>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</si>
  <si>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</si>
  <si>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</si>
  <si>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 xml:space="preserve">Cuadro N° 16 </t>
  </si>
  <si>
    <t>Importaciones de  insumos y maquinaria</t>
  </si>
  <si>
    <t xml:space="preserve">  Nº 16</t>
  </si>
  <si>
    <t>IMPORTACIONES DE INSUMOS Y MAQUINARIA</t>
  </si>
  <si>
    <t>IMPORTACIONES DE PRODUCTOS SILVOAGROPECUARIOS</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</si>
  <si>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</si>
  <si>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</si>
  <si>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</si>
  <si>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</si>
  <si>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</si>
  <si>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</si>
  <si>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</si>
  <si>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</si>
  <si>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</si>
  <si>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</si>
  <si>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</si>
  <si>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</si>
  <si>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</si>
  <si>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</si>
  <si>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</si>
  <si>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</si>
  <si>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</si>
  <si>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</si>
  <si>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</si>
  <si>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</si>
  <si>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</si>
  <si>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</si>
  <si>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</si>
  <si>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Cerezas frescas</t>
  </si>
  <si>
    <t>Los demás trigos y morcajo ( tranquillón)</t>
  </si>
  <si>
    <t>Pasta química de coníferas a la sosa semiblanqueada</t>
  </si>
  <si>
    <t>Uvas frescas</t>
  </si>
  <si>
    <t>Pasta química de maderas distintas a las coníferas</t>
  </si>
  <si>
    <t>Las demás carnes porcinas congeladas</t>
  </si>
  <si>
    <t>02032900</t>
  </si>
  <si>
    <t>02013000</t>
  </si>
  <si>
    <t>08030000</t>
  </si>
  <si>
    <t>Mezclas aceites</t>
  </si>
  <si>
    <t xml:space="preserve">TOTAL HORTALIZAS Y TUBERCULOS </t>
  </si>
  <si>
    <t>ene</t>
  </si>
  <si>
    <t xml:space="preserve"> 2009-2008</t>
  </si>
  <si>
    <t>Enero  2008</t>
  </si>
  <si>
    <t>Enero  2009</t>
  </si>
  <si>
    <t>Hong-Kong</t>
  </si>
  <si>
    <t>Ciruelas frescas</t>
  </si>
  <si>
    <t>Nectarines frescos</t>
  </si>
  <si>
    <t>Melocotones (duraznos), frescos</t>
  </si>
  <si>
    <t>Malta (de cebada u otros cereales), sin tostar</t>
  </si>
  <si>
    <t>Café sin tostar, sin descafeinar</t>
  </si>
  <si>
    <t>08112020</t>
  </si>
  <si>
    <t>Arándanos</t>
  </si>
  <si>
    <t>Las demás maderas en plaquitas no coníferas</t>
  </si>
  <si>
    <t>Las demás maderas contrachapadas</t>
  </si>
  <si>
    <t>Frambuesas,congeladas</t>
  </si>
  <si>
    <t>Listones y molduras de madera de coníferas</t>
  </si>
  <si>
    <t>Tortas y residuos de soja</t>
  </si>
  <si>
    <t>Carne bovina deshuesada fresca o refrigerada</t>
  </si>
  <si>
    <t>Las demás preparaciones para alimentar animales</t>
  </si>
  <si>
    <t>Residuos de la industria del almidón</t>
  </si>
  <si>
    <t>Arroz semiblanqueado</t>
  </si>
  <si>
    <t>Torta y demás residuos de girasol</t>
  </si>
  <si>
    <t>Patatas (papas), preparadas o congeladas</t>
  </si>
  <si>
    <t>09011100</t>
  </si>
  <si>
    <t>Enero</t>
  </si>
  <si>
    <t>Var % 09/08</t>
  </si>
  <si>
    <t xml:space="preserve">Arándanos                                                                                                                            </t>
  </si>
  <si>
    <t>AVANCE MENSUAL ENERO 2009</t>
  </si>
  <si>
    <t>FEBRERO 2009</t>
  </si>
  <si>
    <t>Avance mensual enero 2009</t>
  </si>
  <si>
    <t>Febrero 2009</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</si>
</sst>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9">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sz val="8"/>
      <name val="Times New Roman"/>
      <family val="1"/>
    </font>
    <font>
      <b/>
      <sz val="8.75"/>
      <name val="Arial"/>
      <family val="2"/>
    </font>
    <font>
      <sz val="8.75"/>
      <name val="Arial"/>
      <family val="2"/>
    </font>
    <font>
      <sz val="10"/>
      <color indexed="10"/>
      <name val="Arial"/>
      <family val="2"/>
    </font>
    <font>
      <b/>
      <sz val="9"/>
      <name val="Arial"/>
      <family val="2"/>
    </font>
    <font>
      <sz val="7"/>
      <name val="Arial"/>
      <family val="2"/>
    </font>
    <font>
      <sz val="1"/>
      <name val="Arial"/>
      <family val="2"/>
    </font>
    <font>
      <b/>
      <sz val="1"/>
      <name val="Arial"/>
      <family val="2"/>
    </font>
    <font>
      <b/>
      <sz val="8"/>
      <color indexed="63"/>
      <name val="Verdana"/>
      <family val="2"/>
    </font>
    <font>
      <b/>
      <sz val="10"/>
      <color indexed="10"/>
      <name val="Arial"/>
      <family val="2"/>
    </font>
    <font>
      <sz val="8"/>
      <color indexed="63"/>
      <name val="Verdana"/>
      <family val="2"/>
    </font>
  </fonts>
  <fills count="6">
    <fill>
      <patternFill/>
    </fill>
    <fill>
      <patternFill patternType="gray125"/>
    </fill>
    <fill>
      <patternFill patternType="solid">
        <fgColor indexed="9"/>
        <bgColor indexed="64"/>
      </patternFill>
    </fill>
    <fill>
      <patternFill patternType="lightDown">
        <fgColor indexed="27"/>
        <bgColor indexed="9"/>
      </patternFill>
    </fill>
    <fill>
      <patternFill patternType="solid">
        <fgColor indexed="65"/>
        <bgColor indexed="64"/>
      </patternFill>
    </fill>
    <fill>
      <patternFill patternType="solid">
        <fgColor indexed="27"/>
        <bgColor indexed="64"/>
      </patternFill>
    </fill>
  </fills>
  <borders count="9">
    <border>
      <left/>
      <right/>
      <top/>
      <bottom/>
      <diagonal/>
    </border>
    <border>
      <left>
        <color indexed="63"/>
      </left>
      <right>
        <color indexed="63"/>
      </right>
      <top>
        <color indexed="63"/>
      </top>
      <bottom style="thin">
        <color indexed="55"/>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medium">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75">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2" xfId="0" applyBorder="1" applyAlignment="1">
      <alignment/>
    </xf>
    <xf numFmtId="0" fontId="1" fillId="0" borderId="0" xfId="21" applyFont="1" applyFill="1" applyBorder="1" applyProtection="1">
      <alignment/>
      <protection/>
    </xf>
    <xf numFmtId="0" fontId="2" fillId="0" borderId="3" xfId="21" applyFont="1" applyBorder="1" applyAlignment="1" applyProtection="1">
      <alignment horizontal="left"/>
      <protection/>
    </xf>
    <xf numFmtId="0" fontId="2" fillId="0" borderId="3" xfId="21" applyFont="1" applyBorder="1" applyProtection="1">
      <alignment/>
      <protection/>
    </xf>
    <xf numFmtId="0" fontId="2" fillId="0" borderId="3" xfId="21" applyFont="1" applyBorder="1" applyAlignment="1" applyProtection="1">
      <alignment horizontal="right"/>
      <protection/>
    </xf>
    <xf numFmtId="0" fontId="1" fillId="0" borderId="4" xfId="21" applyFont="1" applyBorder="1" applyAlignment="1" applyProtection="1">
      <alignment horizontal="left"/>
      <protection/>
    </xf>
    <xf numFmtId="0" fontId="1" fillId="0" borderId="4" xfId="21" applyFont="1" applyBorder="1" applyProtection="1">
      <alignment/>
      <protection/>
    </xf>
    <xf numFmtId="0" fontId="1" fillId="0" borderId="4"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0" fontId="4" fillId="0" borderId="0" xfId="0" applyFont="1" applyAlignment="1">
      <alignment/>
    </xf>
    <xf numFmtId="0" fontId="1" fillId="0" borderId="0" xfId="0" applyFont="1" applyAlignment="1">
      <alignment/>
    </xf>
    <xf numFmtId="3" fontId="14" fillId="0" borderId="0" xfId="0" applyNumberFormat="1" applyFont="1" applyBorder="1" applyAlignment="1">
      <alignment/>
    </xf>
    <xf numFmtId="208" fontId="14" fillId="0" borderId="0" xfId="0" applyNumberFormat="1" applyFont="1" applyBorder="1" applyAlignment="1">
      <alignment/>
    </xf>
    <xf numFmtId="0" fontId="1" fillId="0" borderId="0" xfId="0" applyFont="1" applyBorder="1" applyAlignment="1">
      <alignment vertical="justify"/>
    </xf>
    <xf numFmtId="0" fontId="1" fillId="0" borderId="0" xfId="0" applyFont="1" applyAlignment="1">
      <alignment vertical="distributed"/>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vertical="justify"/>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quotePrefix="1">
      <alignment horizontal="center"/>
    </xf>
    <xf numFmtId="0" fontId="1" fillId="0" borderId="0" xfId="0" applyFont="1" applyAlignment="1">
      <alignment vertical="center"/>
    </xf>
    <xf numFmtId="0" fontId="1" fillId="0" borderId="0" xfId="0" applyFont="1" applyBorder="1" applyAlignment="1">
      <alignment horizontal="center" vertical="justify"/>
    </xf>
    <xf numFmtId="0" fontId="1" fillId="0" borderId="0" xfId="0" applyFont="1" applyAlignment="1" quotePrefix="1">
      <alignment horizontal="center"/>
    </xf>
    <xf numFmtId="0" fontId="1" fillId="0" borderId="5" xfId="0" applyFont="1" applyBorder="1" applyAlignment="1" quotePrefix="1">
      <alignment horizontal="right"/>
    </xf>
    <xf numFmtId="0" fontId="1" fillId="0" borderId="6" xfId="0" applyFont="1" applyBorder="1" applyAlignment="1" quotePrefix="1">
      <alignment horizontal="right"/>
    </xf>
    <xf numFmtId="0" fontId="1" fillId="0" borderId="6" xfId="0" applyFont="1" applyBorder="1" applyAlignment="1">
      <alignment horizontal="center"/>
    </xf>
    <xf numFmtId="0" fontId="1" fillId="0" borderId="0" xfId="0" applyFont="1" applyFill="1" applyBorder="1" applyAlignment="1">
      <alignment vertical="justify"/>
    </xf>
    <xf numFmtId="0" fontId="4" fillId="0" borderId="7" xfId="0"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Alignment="1">
      <alignment horizontal="right"/>
    </xf>
    <xf numFmtId="3" fontId="2" fillId="3" borderId="0" xfId="0" applyNumberFormat="1" applyFont="1" applyFill="1" applyBorder="1" applyAlignment="1">
      <alignment vertical="center" wrapText="1"/>
    </xf>
    <xf numFmtId="3" fontId="1" fillId="0" borderId="0" xfId="0" applyNumberFormat="1" applyFont="1" applyBorder="1" applyAlignment="1">
      <alignment vertical="center"/>
    </xf>
    <xf numFmtId="0" fontId="2" fillId="2" borderId="4" xfId="0" applyFont="1" applyFill="1" applyBorder="1" applyAlignment="1" quotePrefix="1">
      <alignment horizontal="center"/>
    </xf>
    <xf numFmtId="0" fontId="2" fillId="2" borderId="4" xfId="0" applyNumberFormat="1" applyFont="1" applyFill="1" applyBorder="1" applyAlignment="1">
      <alignment horizontal="right"/>
    </xf>
    <xf numFmtId="0" fontId="2" fillId="2" borderId="4"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4" borderId="0" xfId="0" applyFont="1" applyFill="1" applyAlignment="1">
      <alignment/>
    </xf>
    <xf numFmtId="3" fontId="1" fillId="4" borderId="0" xfId="0" applyNumberFormat="1" applyFont="1" applyFill="1" applyAlignment="1">
      <alignment/>
    </xf>
    <xf numFmtId="10" fontId="1" fillId="4" borderId="0" xfId="0" applyNumberFormat="1" applyFont="1" applyFill="1" applyAlignment="1">
      <alignment/>
    </xf>
    <xf numFmtId="0" fontId="1" fillId="4" borderId="1" xfId="0" applyFont="1" applyFill="1" applyBorder="1" applyAlignment="1">
      <alignment/>
    </xf>
    <xf numFmtId="3" fontId="1" fillId="4" borderId="1" xfId="0" applyNumberFormat="1" applyFont="1" applyFill="1" applyBorder="1" applyAlignment="1">
      <alignment/>
    </xf>
    <xf numFmtId="0" fontId="2" fillId="2" borderId="3" xfId="0" applyFont="1" applyFill="1" applyBorder="1" applyAlignment="1" quotePrefix="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1" fillId="4" borderId="0" xfId="0" applyFont="1" applyFill="1" applyAlignment="1" quotePrefix="1">
      <alignment horizontal="right"/>
    </xf>
    <xf numFmtId="207" fontId="1" fillId="4" borderId="0" xfId="22" applyNumberFormat="1" applyFont="1" applyFill="1" applyAlignment="1">
      <alignment vertical="top"/>
    </xf>
    <xf numFmtId="0" fontId="1" fillId="4" borderId="0" xfId="0" applyFont="1" applyFill="1" applyAlignment="1">
      <alignment horizontal="right"/>
    </xf>
    <xf numFmtId="0" fontId="1" fillId="4" borderId="0" xfId="0" applyFont="1" applyFill="1" applyAlignment="1">
      <alignment vertical="center"/>
    </xf>
    <xf numFmtId="0" fontId="1" fillId="4" borderId="0" xfId="0" applyFont="1" applyFill="1" applyAlignment="1" quotePrefix="1">
      <alignment horizontal="right" vertical="center"/>
    </xf>
    <xf numFmtId="207" fontId="1" fillId="4"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4" xfId="0" applyFont="1" applyFill="1" applyBorder="1" applyAlignment="1" quotePrefix="1">
      <alignment horizontal="center"/>
    </xf>
    <xf numFmtId="0" fontId="4" fillId="2" borderId="4" xfId="0" applyNumberFormat="1" applyFont="1" applyFill="1" applyBorder="1" applyAlignment="1">
      <alignment horizontal="right"/>
    </xf>
    <xf numFmtId="0" fontId="4" fillId="2" borderId="4" xfId="0" applyFont="1" applyFill="1" applyBorder="1" applyAlignment="1">
      <alignment horizontal="right"/>
    </xf>
    <xf numFmtId="0" fontId="4" fillId="0" borderId="0" xfId="0"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4"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206" fontId="4" fillId="2" borderId="4"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4" borderId="0" xfId="0" applyFont="1" applyFill="1" applyAlignment="1">
      <alignment/>
    </xf>
    <xf numFmtId="0" fontId="0" fillId="4" borderId="0" xfId="0" applyFont="1" applyFill="1" applyBorder="1" applyAlignment="1">
      <alignment/>
    </xf>
    <xf numFmtId="0" fontId="4" fillId="4" borderId="0" xfId="0" applyFont="1" applyFill="1" applyBorder="1" applyAlignment="1">
      <alignment/>
    </xf>
    <xf numFmtId="0" fontId="4" fillId="4" borderId="0" xfId="0" applyFont="1" applyFill="1" applyAlignment="1">
      <alignment horizontal="center"/>
    </xf>
    <xf numFmtId="0" fontId="4" fillId="4" borderId="0" xfId="0" applyFont="1" applyFill="1" applyAlignment="1">
      <alignment/>
    </xf>
    <xf numFmtId="0" fontId="21" fillId="4" borderId="0" xfId="0" applyFont="1" applyFill="1" applyBorder="1" applyAlignment="1">
      <alignment/>
    </xf>
    <xf numFmtId="0" fontId="4" fillId="4" borderId="0" xfId="0" applyFont="1" applyFill="1" applyBorder="1" applyAlignment="1">
      <alignment horizontal="center"/>
    </xf>
    <xf numFmtId="3" fontId="0" fillId="4" borderId="0" xfId="0" applyNumberFormat="1" applyFont="1" applyFill="1" applyAlignment="1">
      <alignment/>
    </xf>
    <xf numFmtId="0" fontId="4" fillId="2" borderId="1" xfId="0" applyFont="1" applyFill="1" applyBorder="1" applyAlignment="1">
      <alignment/>
    </xf>
    <xf numFmtId="0" fontId="4" fillId="4" borderId="4" xfId="0" applyFont="1" applyFill="1" applyBorder="1" applyAlignment="1">
      <alignment horizontal="right"/>
    </xf>
    <xf numFmtId="3" fontId="0" fillId="4" borderId="0" xfId="0" applyNumberFormat="1" applyFont="1" applyFill="1" applyBorder="1" applyAlignment="1">
      <alignment/>
    </xf>
    <xf numFmtId="2" fontId="0" fillId="4" borderId="0" xfId="0" applyNumberFormat="1" applyFont="1" applyFill="1" applyAlignment="1">
      <alignment/>
    </xf>
    <xf numFmtId="3" fontId="0" fillId="2" borderId="0" xfId="0" applyNumberFormat="1" applyFont="1" applyFill="1" applyBorder="1" applyAlignment="1">
      <alignment/>
    </xf>
    <xf numFmtId="206" fontId="4" fillId="4" borderId="0" xfId="0" applyNumberFormat="1" applyFont="1" applyFill="1" applyBorder="1" applyAlignment="1">
      <alignment/>
    </xf>
    <xf numFmtId="207" fontId="4" fillId="4" borderId="0" xfId="22" applyNumberFormat="1" applyFont="1" applyFill="1" applyBorder="1" applyAlignment="1">
      <alignment/>
    </xf>
    <xf numFmtId="3" fontId="4" fillId="4" borderId="0" xfId="0" applyNumberFormat="1" applyFont="1" applyFill="1" applyBorder="1" applyAlignment="1">
      <alignment/>
    </xf>
    <xf numFmtId="207" fontId="0" fillId="4" borderId="0" xfId="22" applyNumberFormat="1" applyFont="1" applyFill="1" applyBorder="1" applyAlignment="1">
      <alignment/>
    </xf>
    <xf numFmtId="206" fontId="0" fillId="4" borderId="0" xfId="0" applyNumberFormat="1" applyFont="1" applyFill="1" applyBorder="1" applyAlignment="1">
      <alignment/>
    </xf>
    <xf numFmtId="0" fontId="0" fillId="2" borderId="4" xfId="0" applyFont="1" applyFill="1" applyBorder="1" applyAlignment="1">
      <alignment horizontal="left"/>
    </xf>
    <xf numFmtId="3" fontId="0" fillId="2" borderId="4" xfId="0" applyNumberFormat="1" applyFont="1" applyFill="1" applyBorder="1" applyAlignment="1">
      <alignment/>
    </xf>
    <xf numFmtId="207" fontId="0" fillId="2" borderId="4" xfId="22" applyNumberFormat="1" applyFont="1" applyFill="1" applyBorder="1" applyAlignment="1">
      <alignment/>
    </xf>
    <xf numFmtId="207" fontId="0" fillId="4" borderId="4" xfId="22" applyNumberFormat="1" applyFont="1" applyFill="1" applyBorder="1" applyAlignment="1">
      <alignment/>
    </xf>
    <xf numFmtId="0" fontId="0" fillId="4" borderId="0" xfId="0" applyFont="1" applyFill="1" applyBorder="1" applyAlignment="1">
      <alignment horizontal="left"/>
    </xf>
    <xf numFmtId="0" fontId="21" fillId="4" borderId="0" xfId="0" applyFont="1" applyFill="1" applyAlignment="1">
      <alignment/>
    </xf>
    <xf numFmtId="0" fontId="8" fillId="4" borderId="0" xfId="0" applyFont="1" applyFill="1" applyAlignment="1">
      <alignment/>
    </xf>
    <xf numFmtId="0" fontId="8" fillId="4" borderId="0" xfId="0" applyFont="1" applyFill="1" applyBorder="1" applyAlignment="1">
      <alignment/>
    </xf>
    <xf numFmtId="0" fontId="22" fillId="5" borderId="0" xfId="0" applyFont="1" applyFill="1" applyBorder="1" applyAlignment="1">
      <alignment horizontal="center" vertical="center" wrapText="1"/>
    </xf>
    <xf numFmtId="0" fontId="22" fillId="2" borderId="0" xfId="0" applyFont="1" applyFill="1" applyBorder="1" applyAlignment="1">
      <alignment horizontal="left"/>
    </xf>
    <xf numFmtId="0" fontId="22" fillId="2" borderId="0" xfId="0" applyFont="1" applyFill="1" applyBorder="1" applyAlignment="1">
      <alignment horizontal="right"/>
    </xf>
    <xf numFmtId="3" fontId="8" fillId="4" borderId="0" xfId="0" applyNumberFormat="1" applyFont="1" applyFill="1" applyAlignment="1">
      <alignment/>
    </xf>
    <xf numFmtId="208" fontId="8" fillId="4" borderId="0" xfId="0" applyNumberFormat="1" applyFont="1" applyFill="1" applyAlignment="1">
      <alignment/>
    </xf>
    <xf numFmtId="0" fontId="22" fillId="2" borderId="0" xfId="0" applyFont="1" applyFill="1" applyBorder="1" applyAlignment="1">
      <alignment/>
    </xf>
    <xf numFmtId="0" fontId="22" fillId="2" borderId="0" xfId="0" applyFont="1" applyFill="1" applyBorder="1" applyAlignment="1">
      <alignment horizontal="center"/>
    </xf>
    <xf numFmtId="0" fontId="22" fillId="4" borderId="0" xfId="0" applyFont="1" applyFill="1" applyBorder="1" applyAlignment="1">
      <alignment horizontal="center"/>
    </xf>
    <xf numFmtId="206" fontId="8" fillId="4"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4"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4"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2" fillId="4" borderId="0" xfId="0" applyNumberFormat="1" applyFont="1" applyFill="1" applyBorder="1" applyAlignment="1">
      <alignment horizontal="center"/>
    </xf>
    <xf numFmtId="0" fontId="22" fillId="4" borderId="0" xfId="0" applyFont="1" applyFill="1" applyAlignment="1">
      <alignment/>
    </xf>
    <xf numFmtId="0" fontId="22" fillId="4" borderId="0" xfId="0" applyFont="1" applyFill="1" applyAlignment="1">
      <alignment horizontal="center"/>
    </xf>
    <xf numFmtId="1" fontId="22" fillId="4" borderId="0" xfId="0" applyNumberFormat="1" applyFont="1" applyFill="1" applyBorder="1" applyAlignment="1">
      <alignment/>
    </xf>
    <xf numFmtId="3" fontId="22" fillId="4" borderId="0" xfId="0" applyNumberFormat="1" applyFont="1" applyFill="1" applyBorder="1" applyAlignment="1" quotePrefix="1">
      <alignment/>
    </xf>
    <xf numFmtId="3" fontId="22" fillId="4" borderId="0" xfId="0" applyNumberFormat="1" applyFont="1" applyFill="1" applyBorder="1" applyAlignment="1">
      <alignment/>
    </xf>
    <xf numFmtId="0" fontId="8" fillId="2" borderId="1" xfId="0" applyFont="1" applyFill="1" applyBorder="1" applyAlignment="1">
      <alignment horizontal="right"/>
    </xf>
    <xf numFmtId="206" fontId="8" fillId="2" borderId="1"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1" xfId="0" applyNumberFormat="1" applyFont="1" applyFill="1" applyBorder="1" applyAlignment="1">
      <alignment horizontal="right"/>
    </xf>
    <xf numFmtId="0" fontId="8" fillId="4" borderId="0" xfId="0" applyFont="1" applyFill="1" applyAlignment="1">
      <alignment horizontal="right"/>
    </xf>
    <xf numFmtId="0" fontId="8" fillId="4" borderId="0" xfId="0" applyFont="1" applyFill="1" applyBorder="1" applyAlignment="1">
      <alignment horizontal="right"/>
    </xf>
    <xf numFmtId="3" fontId="14" fillId="0" borderId="1" xfId="0" applyNumberFormat="1" applyFont="1" applyBorder="1" applyAlignment="1">
      <alignment/>
    </xf>
    <xf numFmtId="0" fontId="1" fillId="0" borderId="0" xfId="0" applyFont="1" applyBorder="1" applyAlignment="1">
      <alignment vertical="center"/>
    </xf>
    <xf numFmtId="0" fontId="2" fillId="4" borderId="4" xfId="0" applyFont="1" applyFill="1" applyBorder="1" applyAlignment="1">
      <alignment horizontal="center"/>
    </xf>
    <xf numFmtId="3" fontId="1" fillId="4" borderId="0" xfId="0" applyNumberFormat="1" applyFont="1" applyFill="1" applyAlignment="1">
      <alignment horizontal="center"/>
    </xf>
    <xf numFmtId="207" fontId="1" fillId="4" borderId="0" xfId="22" applyNumberFormat="1" applyFont="1" applyFill="1" applyAlignment="1">
      <alignment horizontal="center"/>
    </xf>
    <xf numFmtId="0" fontId="1" fillId="4" borderId="1" xfId="0" applyFont="1" applyFill="1" applyBorder="1" applyAlignment="1">
      <alignment horizontal="center"/>
    </xf>
    <xf numFmtId="0" fontId="2" fillId="2" borderId="3" xfId="0" applyFont="1" applyFill="1" applyBorder="1" applyAlignment="1">
      <alignment horizontal="center"/>
    </xf>
    <xf numFmtId="0" fontId="1" fillId="4" borderId="0" xfId="0" applyFont="1" applyFill="1" applyAlignment="1">
      <alignment horizontal="center"/>
    </xf>
    <xf numFmtId="0" fontId="2" fillId="2" borderId="3" xfId="0" applyFont="1" applyFill="1" applyBorder="1" applyAlignment="1" quotePrefix="1">
      <alignment horizontal="right"/>
    </xf>
    <xf numFmtId="0" fontId="2" fillId="2" borderId="4" xfId="0" applyFont="1" applyFill="1" applyBorder="1" applyAlignment="1" quotePrefix="1">
      <alignment horizontal="right"/>
    </xf>
    <xf numFmtId="208" fontId="1" fillId="0" borderId="0" xfId="0" applyNumberFormat="1" applyFont="1" applyAlignment="1">
      <alignment vertical="center"/>
    </xf>
    <xf numFmtId="208" fontId="1" fillId="0" borderId="0" xfId="0" applyNumberFormat="1" applyFont="1" applyAlignment="1">
      <alignment vertical="center"/>
    </xf>
    <xf numFmtId="208" fontId="2" fillId="0" borderId="0" xfId="0" applyNumberFormat="1" applyFont="1" applyAlignment="1">
      <alignment vertical="center"/>
    </xf>
    <xf numFmtId="208" fontId="1" fillId="0" borderId="0" xfId="0" applyNumberFormat="1" applyFont="1" applyAlignment="1">
      <alignment horizontal="center"/>
    </xf>
    <xf numFmtId="208" fontId="1" fillId="0" borderId="0" xfId="0" applyNumberFormat="1" applyFont="1" applyAlignment="1">
      <alignment/>
    </xf>
    <xf numFmtId="208" fontId="1" fillId="0" borderId="0" xfId="0" applyNumberFormat="1" applyFont="1" applyBorder="1" applyAlignment="1">
      <alignment vertical="center"/>
    </xf>
    <xf numFmtId="208" fontId="18" fillId="0" borderId="0" xfId="0" applyNumberFormat="1" applyFont="1" applyAlignment="1">
      <alignment/>
    </xf>
    <xf numFmtId="208" fontId="2" fillId="3" borderId="0" xfId="0" applyNumberFormat="1" applyFont="1" applyFill="1" applyBorder="1" applyAlignment="1">
      <alignment vertical="center" wrapText="1"/>
    </xf>
    <xf numFmtId="0" fontId="1" fillId="0" borderId="1" xfId="0" applyFont="1" applyBorder="1" applyAlignment="1" quotePrefix="1">
      <alignment horizontal="right"/>
    </xf>
    <xf numFmtId="0" fontId="2" fillId="0" borderId="0" xfId="0" applyFont="1" applyAlignment="1" quotePrefix="1">
      <alignment horizontal="center"/>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5" xfId="0" applyFont="1" applyBorder="1" applyAlignment="1">
      <alignment horizontal="center"/>
    </xf>
    <xf numFmtId="208" fontId="2" fillId="0" borderId="0" xfId="0" applyNumberFormat="1" applyFont="1" applyBorder="1" applyAlignment="1">
      <alignment vertical="center"/>
    </xf>
    <xf numFmtId="206" fontId="1" fillId="0" borderId="0" xfId="0" applyNumberFormat="1" applyFont="1" applyAlignment="1">
      <alignment vertical="center"/>
    </xf>
    <xf numFmtId="0" fontId="1" fillId="0" borderId="0" xfId="0" applyFont="1" applyBorder="1" applyAlignment="1">
      <alignment/>
    </xf>
    <xf numFmtId="4" fontId="26" fillId="0" borderId="0" xfId="0" applyNumberFormat="1" applyFont="1" applyBorder="1" applyAlignment="1">
      <alignment horizontal="right" wrapText="1"/>
    </xf>
    <xf numFmtId="0" fontId="1" fillId="0" borderId="0" xfId="0" applyFont="1" applyBorder="1" applyAlignment="1">
      <alignment vertical="center"/>
    </xf>
    <xf numFmtId="0" fontId="2" fillId="0" borderId="0" xfId="0" applyFont="1" applyBorder="1" applyAlignment="1">
      <alignment vertical="center"/>
    </xf>
    <xf numFmtId="0" fontId="26" fillId="0" borderId="0" xfId="0" applyFont="1" applyBorder="1" applyAlignment="1">
      <alignment horizontal="right" wrapText="1"/>
    </xf>
    <xf numFmtId="0" fontId="1" fillId="0" borderId="0" xfId="0" applyFont="1" applyAlignment="1">
      <alignment horizontal="center"/>
    </xf>
    <xf numFmtId="208" fontId="1" fillId="0" borderId="0" xfId="0" applyNumberFormat="1" applyFont="1" applyAlignment="1">
      <alignment horizontal="center"/>
    </xf>
    <xf numFmtId="208" fontId="1" fillId="0" borderId="0" xfId="0" applyNumberFormat="1" applyFont="1" applyAlignment="1">
      <alignment/>
    </xf>
    <xf numFmtId="206" fontId="2" fillId="0" borderId="0" xfId="0" applyNumberFormat="1" applyFont="1" applyAlignment="1">
      <alignment vertical="center"/>
    </xf>
    <xf numFmtId="9" fontId="1" fillId="0" borderId="0" xfId="0" applyNumberFormat="1" applyFont="1" applyAlignment="1">
      <alignment vertical="center"/>
    </xf>
    <xf numFmtId="3" fontId="2" fillId="0" borderId="0" xfId="0" applyNumberFormat="1" applyFont="1" applyBorder="1" applyAlignment="1">
      <alignment vertical="center"/>
    </xf>
    <xf numFmtId="0" fontId="1" fillId="0" borderId="0" xfId="0" applyFont="1" applyAlignment="1">
      <alignment horizontal="center" vertical="center"/>
    </xf>
    <xf numFmtId="3" fontId="1" fillId="0" borderId="0" xfId="0" applyNumberFormat="1" applyFont="1" applyAlignment="1">
      <alignment/>
    </xf>
    <xf numFmtId="9" fontId="1" fillId="0" borderId="0" xfId="22" applyFont="1" applyAlignment="1">
      <alignment vertical="center"/>
    </xf>
    <xf numFmtId="0" fontId="1" fillId="0" borderId="0" xfId="0" applyFont="1" applyBorder="1" applyAlignment="1">
      <alignment vertical="center" wrapText="1"/>
    </xf>
    <xf numFmtId="0" fontId="1" fillId="0" borderId="1" xfId="0" applyFont="1" applyBorder="1" applyAlignment="1">
      <alignment vertical="center"/>
    </xf>
    <xf numFmtId="3" fontId="1" fillId="0" borderId="1" xfId="0" applyNumberFormat="1" applyFont="1" applyBorder="1" applyAlignment="1">
      <alignment vertical="center"/>
    </xf>
    <xf numFmtId="0" fontId="1" fillId="0" borderId="0" xfId="0" applyFont="1" applyFill="1" applyBorder="1" applyAlignment="1">
      <alignment/>
    </xf>
    <xf numFmtId="0" fontId="1" fillId="0" borderId="0" xfId="0" applyFont="1" applyFill="1" applyAlignment="1">
      <alignment/>
    </xf>
    <xf numFmtId="3" fontId="1" fillId="0" borderId="0" xfId="0" applyNumberFormat="1" applyFont="1" applyFill="1" applyBorder="1" applyAlignment="1">
      <alignment/>
    </xf>
    <xf numFmtId="208" fontId="1" fillId="0" borderId="0" xfId="0" applyNumberFormat="1" applyFont="1" applyFill="1" applyBorder="1" applyAlignment="1">
      <alignment/>
    </xf>
    <xf numFmtId="3" fontId="1" fillId="0" borderId="0" xfId="0" applyNumberFormat="1" applyFont="1" applyFill="1" applyAlignment="1">
      <alignment vertical="center"/>
    </xf>
    <xf numFmtId="0" fontId="1" fillId="0" borderId="0" xfId="0" applyFont="1" applyFill="1" applyAlignment="1">
      <alignment vertical="center"/>
    </xf>
    <xf numFmtId="208" fontId="1" fillId="0" borderId="0" xfId="0" applyNumberFormat="1" applyFont="1" applyFill="1" applyAlignment="1">
      <alignment vertical="center"/>
    </xf>
    <xf numFmtId="0" fontId="1" fillId="0" borderId="0" xfId="0" applyFont="1" applyFill="1" applyBorder="1" applyAlignment="1">
      <alignment horizontal="center"/>
    </xf>
    <xf numFmtId="208" fontId="2" fillId="0" borderId="0" xfId="0" applyNumberFormat="1" applyFont="1" applyFill="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206" fontId="27" fillId="4" borderId="0" xfId="0" applyNumberFormat="1" applyFont="1" applyFill="1" applyBorder="1" applyAlignment="1">
      <alignment/>
    </xf>
    <xf numFmtId="208" fontId="1" fillId="0" borderId="0" xfId="0" applyNumberFormat="1" applyFont="1" applyBorder="1" applyAlignment="1">
      <alignment/>
    </xf>
    <xf numFmtId="4" fontId="28" fillId="0" borderId="0" xfId="0" applyNumberFormat="1" applyFont="1" applyBorder="1" applyAlignment="1">
      <alignment horizontal="right" wrapText="1"/>
    </xf>
    <xf numFmtId="3" fontId="1" fillId="0" borderId="0" xfId="0" applyNumberFormat="1" applyFont="1" applyBorder="1" applyAlignment="1" quotePrefix="1">
      <alignment/>
    </xf>
    <xf numFmtId="0" fontId="1" fillId="0" borderId="0" xfId="0" applyFont="1" applyAlignment="1">
      <alignment horizontal="right"/>
    </xf>
    <xf numFmtId="17" fontId="0" fillId="0" borderId="0" xfId="0" applyNumberFormat="1" applyFont="1" applyAlignment="1" quotePrefix="1">
      <alignment/>
    </xf>
    <xf numFmtId="208" fontId="2" fillId="0" borderId="0" xfId="0" applyNumberFormat="1" applyFont="1" applyFill="1" applyAlignment="1">
      <alignment vertical="center"/>
    </xf>
    <xf numFmtId="0" fontId="2" fillId="0" borderId="0" xfId="0" applyFont="1" applyFill="1" applyAlignment="1">
      <alignment vertical="center"/>
    </xf>
    <xf numFmtId="0" fontId="22" fillId="3" borderId="0"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2" fillId="3"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1" fillId="4" borderId="0" xfId="0" applyFont="1" applyFill="1" applyBorder="1" applyAlignment="1">
      <alignment vertical="top" wrapText="1"/>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2"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4" fillId="3" borderId="0"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0" xfId="0" applyNumberFormat="1" applyFont="1" applyFill="1" applyBorder="1" applyAlignment="1">
      <alignment horizontal="center"/>
    </xf>
    <xf numFmtId="0" fontId="0" fillId="2" borderId="5" xfId="0" applyFont="1" applyFill="1" applyBorder="1" applyAlignment="1">
      <alignment vertical="top" wrapText="1"/>
    </xf>
    <xf numFmtId="0" fontId="0" fillId="2" borderId="5" xfId="0" applyFont="1" applyFill="1" applyBorder="1" applyAlignment="1">
      <alignment vertical="top"/>
    </xf>
    <xf numFmtId="0" fontId="4" fillId="4" borderId="0" xfId="0" applyFont="1" applyFill="1" applyAlignment="1">
      <alignment horizontal="center"/>
    </xf>
    <xf numFmtId="0" fontId="22" fillId="3"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8" fillId="4" borderId="5" xfId="0" applyFont="1" applyFill="1" applyBorder="1" applyAlignment="1">
      <alignment vertical="top" wrapText="1"/>
    </xf>
    <xf numFmtId="0" fontId="8" fillId="4" borderId="5" xfId="0" applyFont="1" applyFill="1" applyBorder="1" applyAlignment="1">
      <alignment vertical="top"/>
    </xf>
    <xf numFmtId="0" fontId="8" fillId="4" borderId="0" xfId="0" applyFont="1" applyFill="1" applyBorder="1" applyAlignment="1">
      <alignment vertical="top" wrapText="1"/>
    </xf>
    <xf numFmtId="0" fontId="8" fillId="4" borderId="0" xfId="0" applyFont="1" applyFill="1" applyBorder="1" applyAlignment="1">
      <alignment vertical="top"/>
    </xf>
    <xf numFmtId="0" fontId="2" fillId="2" borderId="5" xfId="0" applyFont="1" applyFill="1" applyBorder="1" applyAlignment="1">
      <alignment vertical="center" wrapText="1"/>
    </xf>
    <xf numFmtId="0" fontId="1" fillId="4"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1" xfId="0" applyFont="1" applyFill="1" applyBorder="1" applyAlignment="1">
      <alignment vertical="center" wrapText="1"/>
    </xf>
    <xf numFmtId="0" fontId="1" fillId="0" borderId="1" xfId="0" applyFont="1" applyBorder="1" applyAlignment="1" quotePrefix="1">
      <alignment horizontal="center"/>
    </xf>
    <xf numFmtId="0" fontId="1" fillId="0" borderId="6" xfId="0" applyFont="1" applyBorder="1" applyAlignment="1" quotePrefix="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525"/>
          <c:w val="0.96525"/>
          <c:h val="0.638"/>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strRef>
              <c:f>balanza!$T$6:$V$6</c:f>
              <c:strCache/>
            </c:str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balanza!$T$9:$V$9</c:f>
              <c:numCache/>
            </c:numRef>
          </c:val>
          <c:shape val="box"/>
        </c:ser>
        <c:shape val="box"/>
        <c:axId val="53667048"/>
        <c:axId val="13241385"/>
      </c:bar3DChart>
      <c:catAx>
        <c:axId val="53667048"/>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13241385"/>
        <c:crosses val="autoZero"/>
        <c:auto val="1"/>
        <c:lblOffset val="100"/>
        <c:noMultiLvlLbl val="0"/>
      </c:catAx>
      <c:valAx>
        <c:axId val="13241385"/>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53667048"/>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2009
</a:t>
            </a:r>
          </a:p>
        </c:rich>
      </c:tx>
      <c:layout/>
      <c:spPr>
        <a:noFill/>
        <a:ln>
          <a:noFill/>
        </a:ln>
      </c:spPr>
    </c:title>
    <c:plotArea>
      <c:layout>
        <c:manualLayout>
          <c:xMode val="edge"/>
          <c:yMode val="edge"/>
          <c:x val="0"/>
          <c:y val="0.22675"/>
          <c:w val="0.9855"/>
          <c:h val="0.743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numRef>
          </c:val>
        </c:ser>
        <c:axId val="16585168"/>
        <c:axId val="15048785"/>
      </c:barChart>
      <c:catAx>
        <c:axId val="1658516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048785"/>
        <c:crosses val="autoZero"/>
        <c:auto val="1"/>
        <c:lblOffset val="100"/>
        <c:tickLblSkip val="1"/>
        <c:noMultiLvlLbl val="0"/>
      </c:catAx>
      <c:valAx>
        <c:axId val="15048785"/>
        <c:scaling>
          <c:orientation val="minMax"/>
          <c:max val="12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16585168"/>
        <c:crossesAt val="1"/>
        <c:crossBetween val="between"/>
        <c:dispUnits/>
        <c:majorUnit val="20000"/>
        <c:minorUnit val="100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2
Exportaciones silvoagropecuarias por clase
Participación  enero  2009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05"/>
          <c:y val="0.432"/>
          <c:w val="0.7085"/>
          <c:h val="0.3935"/>
        </c:manualLayout>
      </c:layout>
      <c:pie3DChart>
        <c:varyColors val="1"/>
        <c:ser>
          <c:idx val="0"/>
          <c:order val="0"/>
          <c:explosion val="4"/>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'balanza productos_clase_sector'!$R$6:$R$7</c:f>
              <c:strCache/>
            </c:strRef>
          </c:cat>
          <c:val>
            <c:numRef>
              <c:f>'balanza productos_clase_sector'!$S$6:$S$7</c:f>
              <c:numCache/>
            </c:numRef>
          </c:val>
        </c:ser>
      </c:pie3DChart>
      <c:spPr>
        <a:noFill/>
        <a:ln>
          <a:noFill/>
        </a:ln>
      </c:spPr>
    </c:plotArea>
    <c:legend>
      <c:legendPos val="b"/>
      <c:layout>
        <c:manualLayout>
          <c:xMode val="edge"/>
          <c:yMode val="edge"/>
          <c:x val="0.29525"/>
          <c:y val="0.91825"/>
          <c:w val="0.337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3
Exportaciones silvoagropecuarias por sector
Participación enero  2009</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525"/>
          <c:y val="0.35525"/>
          <c:w val="0.7895"/>
          <c:h val="0.50225"/>
        </c:manualLayout>
      </c:layout>
      <c:pie3DChart>
        <c:varyColors val="1"/>
        <c:ser>
          <c:idx val="0"/>
          <c:order val="0"/>
          <c:explosion val="18"/>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'balanza productos_clase_sector'!$R$10:$R$12</c:f>
              <c:strCache/>
            </c:strRef>
          </c:cat>
          <c:val>
            <c:numRef>
              <c:f>'balanza productos_clase_sector'!$S$10:$S$12</c:f>
              <c:numCache/>
            </c:numRef>
          </c:val>
        </c:ser>
      </c:pie3DChart>
      <c:spPr>
        <a:noFill/>
        <a:ln>
          <a:noFill/>
        </a:ln>
      </c:spPr>
    </c:plotArea>
    <c:legend>
      <c:legendPos val="b"/>
      <c:layout>
        <c:manualLayout>
          <c:xMode val="edge"/>
          <c:yMode val="edge"/>
          <c:x val="0.22775"/>
          <c:y val="0.88225"/>
          <c:w val="0.58775"/>
          <c:h val="0.054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'balanza productos_clase_sector'!#REF!</c:f>
              <c:strCache>
                <c:ptCount val="1"/>
                <c:pt idx="0">
                  <c:v>1</c:v>
                </c:pt>
              </c:strCache>
            </c:strRef>
          </c:cat>
          <c:val>
            <c:numRef>
              <c:f>'balanza productos_clase_sector'!#REF!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 2009</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5"/>
          <c:y val="0.388"/>
          <c:w val="0.6335"/>
          <c:h val="0.44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2009</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2009
</a:t>
            </a:r>
          </a:p>
        </c:rich>
      </c:tx>
      <c:layout/>
      <c:spPr>
        <a:noFill/>
        <a:ln>
          <a:noFill/>
        </a:ln>
      </c:spPr>
    </c:title>
    <c:plotArea>
      <c:layout>
        <c:manualLayout>
          <c:xMode val="edge"/>
          <c:yMode val="edge"/>
          <c:x val="0.05725"/>
          <c:y val="0.1315"/>
          <c:w val="0.82225"/>
          <c:h val="0.839"/>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2063602"/>
        <c:axId val="65919235"/>
      </c:barChart>
      <c:catAx>
        <c:axId val="52063602"/>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65919235"/>
        <c:crosses val="autoZero"/>
        <c:auto val="1"/>
        <c:lblOffset val="100"/>
        <c:noMultiLvlLbl val="0"/>
      </c:catAx>
      <c:valAx>
        <c:axId val="65919235"/>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063602"/>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2009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56402204"/>
        <c:axId val="37857789"/>
      </c:barChart>
      <c:catAx>
        <c:axId val="56402204"/>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37857789"/>
        <c:crosses val="autoZero"/>
        <c:auto val="1"/>
        <c:lblOffset val="100"/>
        <c:noMultiLvlLbl val="0"/>
      </c:catAx>
      <c:valAx>
        <c:axId val="37857789"/>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402204"/>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2009</a:t>
            </a:r>
          </a:p>
        </c:rich>
      </c:tx>
      <c:layout/>
      <c:spPr>
        <a:noFill/>
        <a:ln>
          <a:noFill/>
        </a:ln>
      </c:spPr>
    </c:title>
    <c:plotArea>
      <c:layout>
        <c:manualLayout>
          <c:xMode val="edge"/>
          <c:yMode val="edge"/>
          <c:x val="0"/>
          <c:y val="0.19875"/>
          <c:w val="1"/>
          <c:h val="0.7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numRef>
          </c:val>
        </c:ser>
        <c:axId val="5175782"/>
        <c:axId val="46582039"/>
      </c:barChart>
      <c:catAx>
        <c:axId val="517578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582039"/>
        <c:crosses val="autoZero"/>
        <c:auto val="1"/>
        <c:lblOffset val="100"/>
        <c:tickLblSkip val="1"/>
        <c:noMultiLvlLbl val="0"/>
      </c:catAx>
      <c:valAx>
        <c:axId val="46582039"/>
        <c:scaling>
          <c:orientation val="minMax"/>
          <c:max val="35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5175782"/>
        <c:crossesAt val="1"/>
        <c:crossBetween val="between"/>
        <c:dispUnits/>
        <c:majorUnit val="1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266700</xdr:colOff>
      <xdr:row>0</xdr:row>
      <xdr:rowOff>66675</xdr:rowOff>
    </xdr:from>
    <xdr:to>
      <xdr:col>4</xdr:col>
      <xdr:colOff>523875</xdr:colOff>
      <xdr:row>5</xdr:row>
      <xdr:rowOff>104775</xdr:rowOff>
    </xdr:to>
    <xdr:pic>
      <xdr:nvPicPr>
        <xdr:cNvPr id="2" name="Picture 5"/>
        <xdr:cNvPicPr preferRelativeResize="1">
          <a:picLocks noChangeAspect="1"/>
        </xdr:cNvPicPr>
      </xdr:nvPicPr>
      <xdr:blipFill>
        <a:blip r:embed="rId2"/>
        <a:stretch>
          <a:fillRect/>
        </a:stretch>
      </xdr:blipFill>
      <xdr:spPr>
        <a:xfrm>
          <a:off x="1790700" y="6667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cdr:y>
    </cdr:from>
    <cdr:to>
      <cdr:x>0.2895</cdr:x>
      <cdr:y>0.692</cdr:y>
    </cdr:to>
    <cdr:sp>
      <cdr:nvSpPr>
        <cdr:cNvPr id="1" name="TextBox 1"/>
        <cdr:cNvSpPr txBox="1">
          <a:spLocks noChangeArrowheads="1"/>
        </cdr:cNvSpPr>
      </cdr:nvSpPr>
      <cdr:spPr>
        <a:xfrm>
          <a:off x="0" y="0"/>
          <a:ext cx="16668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80</xdr:row>
      <xdr:rowOff>0</xdr:rowOff>
    </xdr:from>
    <xdr:to>
      <xdr:col>5</xdr:col>
      <xdr:colOff>457200</xdr:colOff>
      <xdr:row>80</xdr:row>
      <xdr:rowOff>0</xdr:rowOff>
    </xdr:to>
    <xdr:graphicFrame>
      <xdr:nvGraphicFramePr>
        <xdr:cNvPr id="4" name="Chart 5"/>
        <xdr:cNvGraphicFramePr/>
      </xdr:nvGraphicFramePr>
      <xdr:xfrm>
        <a:off x="581025" y="17135475"/>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6766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157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7437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7341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tabSelected="1" view="pageBreakPreview" zoomScale="60" workbookViewId="0" topLeftCell="A1">
      <selection activeCell="A1" sqref="A1"/>
    </sheetView>
  </sheetViews>
  <sheetFormatPr defaultColWidth="11.421875" defaultRowHeight="12.75"/>
  <sheetData>
    <row r="1" spans="1:7" s="37" customFormat="1" ht="12.75">
      <c r="A1" s="56"/>
      <c r="B1" s="56"/>
      <c r="C1" s="56"/>
      <c r="D1" s="56"/>
      <c r="E1" s="56"/>
      <c r="F1" s="56"/>
      <c r="G1" s="56"/>
    </row>
    <row r="2" spans="1:7" ht="12.75">
      <c r="A2" s="13"/>
      <c r="B2" s="13"/>
      <c r="C2" s="13"/>
      <c r="D2" s="13"/>
      <c r="E2" s="13"/>
      <c r="F2" s="13"/>
      <c r="G2" s="13"/>
    </row>
    <row r="3" spans="1:7" ht="12.75">
      <c r="A3" s="13"/>
      <c r="B3" s="13"/>
      <c r="C3" s="13"/>
      <c r="D3" s="13"/>
      <c r="E3" s="13"/>
      <c r="F3" s="13"/>
      <c r="G3" s="13"/>
    </row>
    <row r="4" spans="1:7" ht="12.75">
      <c r="A4" s="13"/>
      <c r="B4" s="13"/>
      <c r="C4" s="13"/>
      <c r="D4" s="13"/>
      <c r="E4" s="13"/>
      <c r="F4" s="13"/>
      <c r="G4" s="13"/>
    </row>
    <row r="5" spans="1:7" ht="12.75">
      <c r="A5" s="13"/>
      <c r="B5" s="13"/>
      <c r="C5" s="13"/>
      <c r="D5" s="13"/>
      <c r="E5" s="13"/>
      <c r="F5" s="13"/>
      <c r="G5" s="13"/>
    </row>
    <row r="6" spans="1:7" ht="12.75">
      <c r="A6" s="13"/>
      <c r="B6" s="13"/>
      <c r="C6" s="13"/>
      <c r="D6" s="13"/>
      <c r="E6" s="13"/>
      <c r="F6" s="13"/>
      <c r="G6" s="13"/>
    </row>
    <row r="7" spans="1:7" ht="12.75">
      <c r="A7" s="13"/>
      <c r="B7" s="13"/>
      <c r="C7" s="13"/>
      <c r="D7" s="13"/>
      <c r="E7" s="13"/>
      <c r="F7" s="13"/>
      <c r="G7" s="13"/>
    </row>
    <row r="8" spans="1:7" ht="40.5" customHeight="1">
      <c r="A8" s="240" t="s">
        <v>169</v>
      </c>
      <c r="B8" s="240"/>
      <c r="C8" s="240"/>
      <c r="D8" s="240"/>
      <c r="E8" s="240"/>
      <c r="F8" s="240"/>
      <c r="G8" s="240"/>
    </row>
    <row r="9" spans="1:7" ht="20.25">
      <c r="A9" s="239"/>
      <c r="B9" s="239"/>
      <c r="C9" s="239"/>
      <c r="D9" s="239"/>
      <c r="E9" s="239"/>
      <c r="F9" s="239"/>
      <c r="G9" s="239"/>
    </row>
    <row r="10" spans="1:7" ht="20.25">
      <c r="A10" s="14"/>
      <c r="B10" s="13"/>
      <c r="C10" s="13"/>
      <c r="D10" s="13"/>
      <c r="E10" s="13"/>
      <c r="F10" s="13"/>
      <c r="G10" s="13"/>
    </row>
    <row r="11" spans="1:7" ht="20.25">
      <c r="A11" s="14"/>
      <c r="B11" s="13"/>
      <c r="C11" s="13"/>
      <c r="D11" s="13"/>
      <c r="E11" s="13"/>
      <c r="F11" s="13"/>
      <c r="G11" s="13"/>
    </row>
    <row r="12" spans="1:7" ht="20.25">
      <c r="A12" s="239" t="s">
        <v>504</v>
      </c>
      <c r="B12" s="239"/>
      <c r="C12" s="239"/>
      <c r="D12" s="239"/>
      <c r="E12" s="239"/>
      <c r="F12" s="239"/>
      <c r="G12" s="239"/>
    </row>
    <row r="13" spans="1:7" ht="20.25">
      <c r="A13" s="239"/>
      <c r="B13" s="239"/>
      <c r="C13" s="239"/>
      <c r="D13" s="239"/>
      <c r="E13" s="239"/>
      <c r="F13" s="239"/>
      <c r="G13" s="239"/>
    </row>
    <row r="14" spans="1:7" ht="20.25">
      <c r="A14" s="14"/>
      <c r="B14" s="13"/>
      <c r="C14" s="13"/>
      <c r="D14" s="13"/>
      <c r="E14" s="13"/>
      <c r="F14" s="13"/>
      <c r="G14" s="13"/>
    </row>
    <row r="15" spans="1:7" ht="20.25">
      <c r="A15" s="14"/>
      <c r="B15" s="13"/>
      <c r="C15" s="13"/>
      <c r="D15" s="13"/>
      <c r="E15" s="13"/>
      <c r="F15" s="13"/>
      <c r="G15" s="13"/>
    </row>
    <row r="16" spans="1:7" ht="20.25">
      <c r="A16" s="14"/>
      <c r="B16" s="13"/>
      <c r="C16" s="13"/>
      <c r="D16" s="13"/>
      <c r="E16" s="13"/>
      <c r="F16" s="13"/>
      <c r="G16" s="13"/>
    </row>
    <row r="17" spans="1:7" ht="20.25">
      <c r="A17" s="241"/>
      <c r="B17" s="239"/>
      <c r="C17" s="239"/>
      <c r="D17" s="239"/>
      <c r="E17" s="239"/>
      <c r="F17" s="239"/>
      <c r="G17" s="239"/>
    </row>
    <row r="18" spans="1:7" ht="20.25">
      <c r="A18" s="14"/>
      <c r="B18" s="13"/>
      <c r="C18" s="13"/>
      <c r="D18" s="13"/>
      <c r="E18" s="13"/>
      <c r="F18" s="13"/>
      <c r="G18" s="13"/>
    </row>
    <row r="19" spans="1:7" ht="20.25">
      <c r="A19" s="14"/>
      <c r="B19" s="13"/>
      <c r="C19" s="13"/>
      <c r="D19" s="13"/>
      <c r="E19" s="13"/>
      <c r="F19" s="13"/>
      <c r="G19" s="13"/>
    </row>
    <row r="20" spans="1:7" ht="20.25">
      <c r="A20" s="14"/>
      <c r="B20" s="13"/>
      <c r="C20" s="13"/>
      <c r="D20" s="13"/>
      <c r="E20" s="13"/>
      <c r="F20" s="13"/>
      <c r="G20" s="13"/>
    </row>
    <row r="21" spans="1:7" ht="20.25">
      <c r="A21" s="14"/>
      <c r="G21" s="13"/>
    </row>
    <row r="22" spans="1:7" ht="20.25">
      <c r="A22" s="14"/>
      <c r="G22" s="13"/>
    </row>
    <row r="23" spans="1:7" ht="20.25">
      <c r="A23" s="14"/>
      <c r="G23" s="13"/>
    </row>
    <row r="24" spans="1:7" ht="20.25">
      <c r="A24" s="14"/>
      <c r="B24" s="13"/>
      <c r="C24" s="13"/>
      <c r="D24" s="13"/>
      <c r="E24" s="13"/>
      <c r="F24" s="13"/>
      <c r="G24" s="13"/>
    </row>
    <row r="25" spans="1:7" ht="20.25">
      <c r="A25" s="14"/>
      <c r="B25" s="13"/>
      <c r="C25" s="13"/>
      <c r="D25" s="13"/>
      <c r="E25" s="13"/>
      <c r="F25" s="13"/>
      <c r="G25" s="13"/>
    </row>
    <row r="26" spans="1:7" ht="20.25">
      <c r="A26" s="14"/>
      <c r="B26" s="13"/>
      <c r="C26" s="13"/>
      <c r="D26" s="13"/>
      <c r="E26" s="13"/>
      <c r="F26" s="13"/>
      <c r="G26" s="13"/>
    </row>
    <row r="27" spans="1:7" ht="20.25">
      <c r="A27" s="14"/>
      <c r="B27" s="13"/>
      <c r="C27" s="13"/>
      <c r="D27" s="13"/>
      <c r="E27" s="13"/>
      <c r="F27" s="13"/>
      <c r="G27" s="13"/>
    </row>
    <row r="28" spans="1:7" ht="20.25">
      <c r="A28" s="14"/>
      <c r="B28" s="13"/>
      <c r="C28" s="13"/>
      <c r="D28" s="13"/>
      <c r="E28" s="13"/>
      <c r="F28" s="13"/>
      <c r="G28" s="13"/>
    </row>
    <row r="29" spans="1:7" ht="20.25">
      <c r="A29" s="14"/>
      <c r="B29" s="13"/>
      <c r="C29" s="13"/>
      <c r="D29" s="13"/>
      <c r="E29" s="13"/>
      <c r="F29" s="13"/>
      <c r="G29" s="13"/>
    </row>
    <row r="30" spans="1:7" ht="20.25">
      <c r="A30" s="14"/>
      <c r="B30" s="13"/>
      <c r="C30" s="13"/>
      <c r="D30" s="13"/>
      <c r="E30" s="13"/>
      <c r="F30" s="13"/>
      <c r="G30" s="13"/>
    </row>
    <row r="31" spans="1:7" ht="18">
      <c r="A31" s="237"/>
      <c r="B31" s="238"/>
      <c r="C31" s="238"/>
      <c r="D31" s="238"/>
      <c r="E31" s="238"/>
      <c r="F31" s="238"/>
      <c r="G31" s="238"/>
    </row>
    <row r="32" spans="1:7" ht="18">
      <c r="A32" s="237" t="s">
        <v>505</v>
      </c>
      <c r="B32" s="238"/>
      <c r="C32" s="238"/>
      <c r="D32" s="238"/>
      <c r="E32" s="238"/>
      <c r="F32" s="238"/>
      <c r="G32" s="238"/>
    </row>
    <row r="33" spans="1:7" ht="20.25">
      <c r="A33" s="15"/>
      <c r="B33" s="13"/>
      <c r="C33" s="13"/>
      <c r="D33" s="13"/>
      <c r="E33" s="13"/>
      <c r="F33" s="13"/>
      <c r="G33" s="13"/>
    </row>
    <row r="34" spans="1:7" ht="13.5" thickBot="1">
      <c r="A34" s="18"/>
      <c r="B34" s="18"/>
      <c r="C34" s="18"/>
      <c r="D34" s="18"/>
      <c r="E34" s="18"/>
      <c r="F34" s="18"/>
      <c r="G34" s="18"/>
    </row>
    <row r="40" spans="1:7" ht="12.75">
      <c r="A40" s="243" t="s">
        <v>170</v>
      </c>
      <c r="B40" s="243"/>
      <c r="C40" s="243"/>
      <c r="D40" s="243"/>
      <c r="E40" s="243"/>
      <c r="F40" s="243"/>
      <c r="G40" s="243"/>
    </row>
    <row r="41" spans="1:7" ht="12.75">
      <c r="A41" s="243" t="s">
        <v>506</v>
      </c>
      <c r="B41" s="243"/>
      <c r="C41" s="243"/>
      <c r="D41" s="243"/>
      <c r="E41" s="243"/>
      <c r="F41" s="243"/>
      <c r="G41" s="243"/>
    </row>
    <row r="42" spans="1:7" ht="12.75">
      <c r="A42" s="243"/>
      <c r="B42" s="243"/>
      <c r="C42" s="243"/>
      <c r="D42" s="243"/>
      <c r="E42" s="243"/>
      <c r="F42" s="243"/>
      <c r="G42" s="243"/>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242"/>
      <c r="B46" s="242"/>
      <c r="C46" s="242"/>
      <c r="D46" s="242"/>
      <c r="E46" s="242"/>
      <c r="F46" s="242"/>
      <c r="G46" s="242"/>
    </row>
    <row r="47" spans="1:7" ht="12.75">
      <c r="A47" s="242"/>
      <c r="B47" s="242"/>
      <c r="C47" s="242"/>
      <c r="D47" s="242"/>
      <c r="E47" s="242"/>
      <c r="F47" s="242"/>
      <c r="G47" s="242"/>
    </row>
    <row r="48" spans="1:7" ht="12.75">
      <c r="A48" s="16"/>
      <c r="B48" s="3"/>
      <c r="C48" s="3"/>
      <c r="D48" s="3"/>
      <c r="E48" s="3"/>
      <c r="F48" s="3"/>
      <c r="G48" s="3"/>
    </row>
    <row r="49" spans="1:7" ht="12.75">
      <c r="A49" s="16"/>
      <c r="B49" s="3"/>
      <c r="C49" s="3"/>
      <c r="D49" s="3"/>
      <c r="E49" s="3"/>
      <c r="F49" s="3"/>
      <c r="G49" s="3"/>
    </row>
    <row r="50" spans="1:7" ht="12.75">
      <c r="A50" s="16"/>
      <c r="B50" s="3"/>
      <c r="C50" s="3"/>
      <c r="D50" s="3"/>
      <c r="E50" s="3"/>
      <c r="F50" s="3"/>
      <c r="G50" s="3"/>
    </row>
    <row r="51" spans="1:7" ht="12.75">
      <c r="A51" s="16"/>
      <c r="B51" s="3"/>
      <c r="C51" s="3"/>
      <c r="D51" s="3"/>
      <c r="E51" s="3"/>
      <c r="F51" s="3"/>
      <c r="G51" s="3"/>
    </row>
    <row r="52" spans="1:7" ht="12.75">
      <c r="A52" s="242" t="s">
        <v>264</v>
      </c>
      <c r="B52" s="242"/>
      <c r="C52" s="242"/>
      <c r="D52" s="242"/>
      <c r="E52" s="242"/>
      <c r="F52" s="242"/>
      <c r="G52" s="242"/>
    </row>
    <row r="53" spans="1:7" ht="12.75">
      <c r="A53" s="242" t="s">
        <v>263</v>
      </c>
      <c r="B53" s="242"/>
      <c r="C53" s="242"/>
      <c r="D53" s="242"/>
      <c r="E53" s="242"/>
      <c r="F53" s="242"/>
      <c r="G53" s="242"/>
    </row>
    <row r="54" spans="1:7" ht="12.75">
      <c r="A54" s="16"/>
      <c r="B54" s="3"/>
      <c r="C54" s="3"/>
      <c r="D54" s="3"/>
      <c r="E54" s="3"/>
      <c r="F54" s="3"/>
      <c r="G54" s="3"/>
    </row>
    <row r="55" spans="1:7" ht="12.75">
      <c r="A55" s="16"/>
      <c r="B55" s="3"/>
      <c r="C55" s="3"/>
      <c r="D55" s="3"/>
      <c r="E55" s="3"/>
      <c r="F55" s="3"/>
      <c r="G55" s="3"/>
    </row>
    <row r="56" spans="1:7" ht="12.75">
      <c r="A56" s="242" t="s">
        <v>83</v>
      </c>
      <c r="B56" s="242"/>
      <c r="C56" s="242"/>
      <c r="D56" s="242"/>
      <c r="E56" s="242"/>
      <c r="F56" s="242"/>
      <c r="G56" s="242"/>
    </row>
    <row r="57" spans="1:7" ht="12.75">
      <c r="A57" s="242" t="s">
        <v>325</v>
      </c>
      <c r="B57" s="242"/>
      <c r="C57" s="242"/>
      <c r="D57" s="242"/>
      <c r="E57" s="242"/>
      <c r="F57" s="242"/>
      <c r="G57" s="242"/>
    </row>
    <row r="58" spans="1:7" ht="12.75">
      <c r="A58" s="16"/>
      <c r="B58" s="3"/>
      <c r="C58" s="3"/>
      <c r="D58" s="3"/>
      <c r="E58" s="3"/>
      <c r="F58" s="3"/>
      <c r="G58" s="3"/>
    </row>
    <row r="59" spans="1:7" ht="12.75">
      <c r="A59" s="16"/>
      <c r="B59" s="3"/>
      <c r="C59" s="3"/>
      <c r="D59" s="3"/>
      <c r="E59" s="3"/>
      <c r="F59" s="3"/>
      <c r="G59" s="3"/>
    </row>
    <row r="60" spans="1:7" ht="12.75">
      <c r="A60" s="16"/>
      <c r="B60" s="3"/>
      <c r="C60" s="3"/>
      <c r="D60" s="3"/>
      <c r="E60" s="3"/>
      <c r="F60" s="3"/>
      <c r="G60" s="3"/>
    </row>
    <row r="61" spans="1:7" ht="12.75">
      <c r="A61" s="16"/>
      <c r="B61" s="3"/>
      <c r="C61" s="3"/>
      <c r="D61" s="3"/>
      <c r="E61" s="3"/>
      <c r="F61" s="3"/>
      <c r="G61" s="3"/>
    </row>
    <row r="62" spans="1:7" ht="12.75">
      <c r="A62" s="16"/>
      <c r="B62" s="3"/>
      <c r="C62" s="3"/>
      <c r="D62" s="3"/>
      <c r="E62" s="3"/>
      <c r="F62" s="3"/>
      <c r="G62" s="3"/>
    </row>
    <row r="63" spans="1:7" ht="12.75">
      <c r="A63" s="242" t="s">
        <v>349</v>
      </c>
      <c r="B63" s="242"/>
      <c r="C63" s="242"/>
      <c r="D63" s="242"/>
      <c r="E63" s="242"/>
      <c r="F63" s="242"/>
      <c r="G63" s="242"/>
    </row>
    <row r="64" spans="1:7" ht="12.75">
      <c r="A64" s="245" t="s">
        <v>327</v>
      </c>
      <c r="B64" s="245"/>
      <c r="C64" s="245"/>
      <c r="D64" s="245"/>
      <c r="E64" s="245"/>
      <c r="F64" s="245"/>
      <c r="G64" s="245"/>
    </row>
    <row r="65" spans="1:7" ht="12.75">
      <c r="A65" s="242" t="s">
        <v>350</v>
      </c>
      <c r="B65" s="242"/>
      <c r="C65" s="242"/>
      <c r="D65" s="242"/>
      <c r="E65" s="242"/>
      <c r="F65" s="242"/>
      <c r="G65" s="242"/>
    </row>
    <row r="73" spans="1:7" ht="12.75" customHeight="1">
      <c r="A73" s="3"/>
      <c r="B73" s="37"/>
      <c r="C73" s="3"/>
      <c r="D73" s="3"/>
      <c r="E73" s="3"/>
      <c r="F73" s="3"/>
      <c r="G73" s="3"/>
    </row>
    <row r="74" ht="12.75" customHeight="1">
      <c r="G74" s="3"/>
    </row>
    <row r="75" spans="1:7" ht="12.75">
      <c r="A75" s="3"/>
      <c r="B75" s="3"/>
      <c r="C75" s="3"/>
      <c r="D75" s="3"/>
      <c r="E75" s="3"/>
      <c r="F75" s="3"/>
      <c r="G75" s="3"/>
    </row>
    <row r="76" spans="1:7" ht="12.75">
      <c r="A76" s="17"/>
      <c r="B76" s="3"/>
      <c r="C76" s="3"/>
      <c r="D76" s="3"/>
      <c r="E76" s="3"/>
      <c r="F76" s="3"/>
      <c r="G76" s="3"/>
    </row>
    <row r="77" spans="1:7" ht="12.75">
      <c r="A77" s="3"/>
      <c r="B77" s="3"/>
      <c r="C77" s="3"/>
      <c r="D77" s="3"/>
      <c r="E77" s="3"/>
      <c r="F77" s="3"/>
      <c r="G77" s="3"/>
    </row>
    <row r="79" spans="1:7" ht="12.75">
      <c r="A79" s="3"/>
      <c r="B79" s="3"/>
      <c r="C79" s="3"/>
      <c r="D79" s="3"/>
      <c r="E79" s="3"/>
      <c r="F79" s="3"/>
      <c r="G79" s="3"/>
    </row>
    <row r="80" spans="1:7" ht="12.75">
      <c r="A80" s="3"/>
      <c r="B80" s="3"/>
      <c r="C80" s="3"/>
      <c r="D80" s="3"/>
      <c r="E80" s="3"/>
      <c r="F80" s="3"/>
      <c r="G80" s="3"/>
    </row>
    <row r="81" spans="1:7" ht="12.75">
      <c r="A81" s="244" t="s">
        <v>507</v>
      </c>
      <c r="B81" s="242"/>
      <c r="C81" s="242"/>
      <c r="D81" s="242"/>
      <c r="E81" s="242"/>
      <c r="F81" s="242"/>
      <c r="G81" s="242"/>
    </row>
    <row r="82" spans="1:7" ht="12.75">
      <c r="A82" s="3"/>
      <c r="B82" s="3"/>
      <c r="C82" s="3"/>
      <c r="D82" s="3"/>
      <c r="E82" s="3"/>
      <c r="F82" s="3"/>
      <c r="G82" s="3"/>
    </row>
    <row r="83" spans="1:7" ht="12.75">
      <c r="A83" s="242" t="s">
        <v>84</v>
      </c>
      <c r="B83" s="242"/>
      <c r="C83" s="242"/>
      <c r="D83" s="242"/>
      <c r="E83" s="242"/>
      <c r="F83" s="242"/>
      <c r="G83" s="242"/>
    </row>
    <row r="84" spans="1:7" ht="12.75">
      <c r="A84" s="242" t="s">
        <v>85</v>
      </c>
      <c r="B84" s="242"/>
      <c r="C84" s="242"/>
      <c r="D84" s="242"/>
      <c r="E84" s="242"/>
      <c r="F84" s="242"/>
      <c r="G84" s="242"/>
    </row>
    <row r="85" spans="1:7" ht="12.75">
      <c r="A85" s="242"/>
      <c r="B85" s="242"/>
      <c r="C85" s="242"/>
      <c r="D85" s="242"/>
      <c r="E85" s="242"/>
      <c r="F85" s="242"/>
      <c r="G85" s="242"/>
    </row>
  </sheetData>
  <mergeCells count="23">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3:G13"/>
    <mergeCell ref="A8:G8"/>
    <mergeCell ref="A12:G12"/>
    <mergeCell ref="A17:G17"/>
    <mergeCell ref="A9:G9"/>
    <mergeCell ref="A31:G31"/>
  </mergeCells>
  <printOptions horizontalCentered="1" verticalCentered="1"/>
  <pageMargins left="0.7874015748031497" right="0.7874015748031497" top="1.19" bottom="0.7874015748031497" header="0" footer="0"/>
  <pageSetup horizontalDpi="300" verticalDpi="300" orientation="portrait" paperSize="127" scale="87"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SheetLayoutView="100" workbookViewId="0" topLeftCell="A1">
      <selection activeCell="A1" sqref="A1"/>
    </sheetView>
  </sheetViews>
  <sheetFormatPr defaultColWidth="11.421875" defaultRowHeight="12.75"/>
  <cols>
    <col min="6" max="6" width="15.7109375" style="0" customWidth="1"/>
  </cols>
  <sheetData>
    <row r="1" spans="1:7" ht="12.75">
      <c r="A1" s="4"/>
      <c r="B1" s="4"/>
      <c r="C1" s="4"/>
      <c r="D1" s="4"/>
      <c r="E1" s="4"/>
      <c r="F1" s="4"/>
      <c r="G1" s="4"/>
    </row>
    <row r="2" spans="1:7" ht="12.75">
      <c r="A2" s="5"/>
      <c r="B2" s="5"/>
      <c r="C2" s="5"/>
      <c r="D2" s="5"/>
      <c r="E2" s="5"/>
      <c r="F2" s="5"/>
      <c r="G2" s="5"/>
    </row>
    <row r="3" spans="1:7" ht="12.75">
      <c r="A3" s="5"/>
      <c r="B3" s="5"/>
      <c r="C3" s="5"/>
      <c r="D3" s="5"/>
      <c r="E3" s="5"/>
      <c r="F3" s="5"/>
      <c r="G3" s="5"/>
    </row>
    <row r="4" spans="3:7" ht="12.75">
      <c r="C4" s="7"/>
      <c r="E4" s="7"/>
      <c r="F4" s="7"/>
      <c r="G4" s="7"/>
    </row>
    <row r="5" spans="1:7" ht="12.75">
      <c r="A5" s="6"/>
      <c r="B5" s="7"/>
      <c r="C5" s="7"/>
      <c r="D5" s="7"/>
      <c r="E5" s="7"/>
      <c r="F5" s="7"/>
      <c r="G5" s="7"/>
    </row>
    <row r="6" spans="1:7" ht="12.75">
      <c r="A6" s="8"/>
      <c r="B6" s="8"/>
      <c r="C6" s="8"/>
      <c r="D6" s="8"/>
      <c r="E6" s="8"/>
      <c r="F6" s="8"/>
      <c r="G6" s="8"/>
    </row>
    <row r="7" spans="1:7" ht="12.75">
      <c r="A7" s="246" t="s">
        <v>65</v>
      </c>
      <c r="B7" s="246"/>
      <c r="C7" s="246"/>
      <c r="D7" s="246"/>
      <c r="E7" s="246"/>
      <c r="F7" s="246"/>
      <c r="G7" s="246"/>
    </row>
    <row r="8" spans="1:7" ht="12.75">
      <c r="A8" s="8"/>
      <c r="B8" s="8"/>
      <c r="C8" s="8"/>
      <c r="D8" s="8"/>
      <c r="E8" s="8"/>
      <c r="F8" s="8"/>
      <c r="G8" s="8"/>
    </row>
    <row r="9" spans="1:7" ht="12.75">
      <c r="A9" s="8"/>
      <c r="B9" s="8"/>
      <c r="C9" s="8"/>
      <c r="D9" s="8"/>
      <c r="E9" s="8"/>
      <c r="F9" s="8"/>
      <c r="G9" s="8"/>
    </row>
    <row r="10" spans="1:7" ht="12.75">
      <c r="A10" s="20" t="s">
        <v>66</v>
      </c>
      <c r="B10" s="21" t="s">
        <v>67</v>
      </c>
      <c r="C10" s="21"/>
      <c r="D10" s="21"/>
      <c r="E10" s="21"/>
      <c r="F10" s="21"/>
      <c r="G10" s="22" t="s">
        <v>68</v>
      </c>
    </row>
    <row r="11" spans="1:7" ht="12.75">
      <c r="A11" s="8"/>
      <c r="B11" s="8"/>
      <c r="C11" s="8"/>
      <c r="D11" s="8"/>
      <c r="E11" s="8"/>
      <c r="F11" s="8"/>
      <c r="G11" s="9"/>
    </row>
    <row r="12" spans="1:7" ht="12.75">
      <c r="A12" s="10" t="s">
        <v>69</v>
      </c>
      <c r="B12" s="8" t="s">
        <v>70</v>
      </c>
      <c r="C12" s="8"/>
      <c r="D12" s="8"/>
      <c r="E12" s="8"/>
      <c r="F12" s="8"/>
      <c r="G12" s="11">
        <v>4</v>
      </c>
    </row>
    <row r="13" spans="1:7" ht="12.75">
      <c r="A13" s="10" t="s">
        <v>71</v>
      </c>
      <c r="B13" s="8" t="s">
        <v>72</v>
      </c>
      <c r="C13" s="8"/>
      <c r="D13" s="8"/>
      <c r="E13" s="8"/>
      <c r="F13" s="8"/>
      <c r="G13" s="11">
        <v>5</v>
      </c>
    </row>
    <row r="14" spans="1:7" ht="12.75">
      <c r="A14" s="10" t="s">
        <v>73</v>
      </c>
      <c r="B14" s="8" t="s">
        <v>74</v>
      </c>
      <c r="C14" s="8"/>
      <c r="D14" s="8"/>
      <c r="E14" s="8"/>
      <c r="F14" s="8"/>
      <c r="G14" s="11">
        <v>7</v>
      </c>
    </row>
    <row r="15" spans="1:7" ht="12.75">
      <c r="A15" s="10" t="s">
        <v>75</v>
      </c>
      <c r="B15" s="8" t="s">
        <v>76</v>
      </c>
      <c r="C15" s="8"/>
      <c r="D15" s="8"/>
      <c r="E15" s="8"/>
      <c r="F15" s="8"/>
      <c r="G15" s="11">
        <v>9</v>
      </c>
    </row>
    <row r="16" spans="1:7" ht="12.75">
      <c r="A16" s="10" t="s">
        <v>77</v>
      </c>
      <c r="B16" s="8" t="s">
        <v>50</v>
      </c>
      <c r="C16" s="8"/>
      <c r="D16" s="8"/>
      <c r="E16" s="8"/>
      <c r="F16" s="8"/>
      <c r="G16" s="11">
        <v>10</v>
      </c>
    </row>
    <row r="17" spans="1:7" ht="12.75">
      <c r="A17" s="10" t="s">
        <v>79</v>
      </c>
      <c r="B17" s="8" t="s">
        <v>78</v>
      </c>
      <c r="C17" s="8"/>
      <c r="D17" s="8"/>
      <c r="E17" s="8"/>
      <c r="F17" s="8"/>
      <c r="G17" s="11">
        <v>11</v>
      </c>
    </row>
    <row r="18" spans="1:7" ht="12.75">
      <c r="A18" s="10" t="s">
        <v>80</v>
      </c>
      <c r="B18" s="8" t="s">
        <v>52</v>
      </c>
      <c r="C18" s="8"/>
      <c r="D18" s="8"/>
      <c r="E18" s="8"/>
      <c r="F18" s="8"/>
      <c r="G18" s="11">
        <v>12</v>
      </c>
    </row>
    <row r="19" spans="1:7" ht="12.75">
      <c r="A19" s="10" t="s">
        <v>86</v>
      </c>
      <c r="B19" s="19" t="s">
        <v>100</v>
      </c>
      <c r="C19" s="8"/>
      <c r="D19" s="8"/>
      <c r="E19" s="8"/>
      <c r="F19" s="8"/>
      <c r="G19" s="11">
        <v>13</v>
      </c>
    </row>
    <row r="20" spans="1:7" ht="12.75">
      <c r="A20" s="10" t="s">
        <v>87</v>
      </c>
      <c r="B20" s="19" t="s">
        <v>193</v>
      </c>
      <c r="C20" s="8"/>
      <c r="D20" s="8"/>
      <c r="E20" s="8"/>
      <c r="F20" s="8"/>
      <c r="G20" s="11">
        <v>14</v>
      </c>
    </row>
    <row r="21" spans="1:7" ht="12.75">
      <c r="A21" s="10" t="s">
        <v>124</v>
      </c>
      <c r="B21" s="8" t="s">
        <v>194</v>
      </c>
      <c r="C21" s="8"/>
      <c r="D21" s="8"/>
      <c r="E21" s="8"/>
      <c r="F21" s="8"/>
      <c r="G21" s="11">
        <v>15</v>
      </c>
    </row>
    <row r="22" spans="1:7" ht="12.75">
      <c r="A22" s="10" t="s">
        <v>151</v>
      </c>
      <c r="B22" s="8" t="s">
        <v>198</v>
      </c>
      <c r="C22" s="8"/>
      <c r="D22" s="8"/>
      <c r="E22" s="8"/>
      <c r="F22" s="8"/>
      <c r="G22" s="11">
        <v>16</v>
      </c>
    </row>
    <row r="23" spans="1:7" ht="12.75">
      <c r="A23" s="10" t="s">
        <v>152</v>
      </c>
      <c r="B23" s="19" t="s">
        <v>101</v>
      </c>
      <c r="C23" s="8"/>
      <c r="D23" s="8"/>
      <c r="E23" s="8"/>
      <c r="F23" s="8"/>
      <c r="G23" s="11">
        <v>17</v>
      </c>
    </row>
    <row r="24" spans="1:7" ht="12.75">
      <c r="A24" s="10" t="s">
        <v>191</v>
      </c>
      <c r="B24" s="19" t="s">
        <v>125</v>
      </c>
      <c r="C24" s="8"/>
      <c r="D24" s="8"/>
      <c r="E24" s="8"/>
      <c r="F24" s="8"/>
      <c r="G24" s="11">
        <v>18</v>
      </c>
    </row>
    <row r="25" spans="1:7" ht="12.75">
      <c r="A25" s="10" t="s">
        <v>192</v>
      </c>
      <c r="B25" s="19" t="s">
        <v>153</v>
      </c>
      <c r="C25" s="8"/>
      <c r="D25" s="8"/>
      <c r="E25" s="8"/>
      <c r="F25" s="8"/>
      <c r="G25" s="11">
        <v>19</v>
      </c>
    </row>
    <row r="26" spans="1:7" ht="12.75">
      <c r="A26" s="10" t="s">
        <v>199</v>
      </c>
      <c r="B26" s="19" t="s">
        <v>442</v>
      </c>
      <c r="C26" s="8"/>
      <c r="D26" s="8"/>
      <c r="E26" s="8"/>
      <c r="F26" s="8"/>
      <c r="G26" s="11">
        <v>20</v>
      </c>
    </row>
    <row r="27" spans="1:7" ht="12.75">
      <c r="A27" s="10" t="s">
        <v>440</v>
      </c>
      <c r="B27" s="19" t="s">
        <v>441</v>
      </c>
      <c r="C27" s="8"/>
      <c r="D27" s="8"/>
      <c r="E27" s="8"/>
      <c r="F27" s="8"/>
      <c r="G27" s="11">
        <v>21</v>
      </c>
    </row>
    <row r="28" spans="1:7" ht="12.75">
      <c r="A28" s="10"/>
      <c r="B28" s="8"/>
      <c r="C28" s="8"/>
      <c r="D28" s="8"/>
      <c r="E28" s="8"/>
      <c r="F28" s="8"/>
      <c r="G28" s="11"/>
    </row>
    <row r="29" spans="1:7" ht="12.75">
      <c r="A29" s="10"/>
      <c r="B29" s="8"/>
      <c r="C29" s="8"/>
      <c r="D29" s="8"/>
      <c r="E29" s="8"/>
      <c r="F29" s="8"/>
      <c r="G29" s="11"/>
    </row>
    <row r="30" spans="1:7" ht="12.75">
      <c r="A30" s="10"/>
      <c r="B30" s="8"/>
      <c r="C30" s="8"/>
      <c r="D30" s="8"/>
      <c r="E30" s="8"/>
      <c r="F30" s="8"/>
      <c r="G30" s="11"/>
    </row>
    <row r="31" spans="1:7" ht="12.75">
      <c r="A31" s="20" t="s">
        <v>88</v>
      </c>
      <c r="B31" s="21" t="s">
        <v>67</v>
      </c>
      <c r="C31" s="21"/>
      <c r="D31" s="21"/>
      <c r="E31" s="21"/>
      <c r="F31" s="21"/>
      <c r="G31" s="22" t="s">
        <v>68</v>
      </c>
    </row>
    <row r="32" spans="1:7" ht="12.75">
      <c r="A32" s="12"/>
      <c r="B32" s="8"/>
      <c r="C32" s="8"/>
      <c r="D32" s="8"/>
      <c r="E32" s="8"/>
      <c r="F32" s="8"/>
      <c r="G32" s="11"/>
    </row>
    <row r="33" spans="1:7" ht="12.75">
      <c r="A33" s="10" t="s">
        <v>69</v>
      </c>
      <c r="B33" s="8" t="s">
        <v>70</v>
      </c>
      <c r="C33" s="8"/>
      <c r="D33" s="8"/>
      <c r="E33" s="8"/>
      <c r="F33" s="8"/>
      <c r="G33" s="11">
        <v>4</v>
      </c>
    </row>
    <row r="34" spans="1:7" ht="12.75">
      <c r="A34" s="10" t="s">
        <v>71</v>
      </c>
      <c r="B34" s="8" t="s">
        <v>358</v>
      </c>
      <c r="C34" s="8"/>
      <c r="D34" s="8"/>
      <c r="E34" s="8"/>
      <c r="F34" s="8"/>
      <c r="G34" s="11">
        <v>6</v>
      </c>
    </row>
    <row r="35" spans="1:7" ht="12.75">
      <c r="A35" s="10" t="s">
        <v>73</v>
      </c>
      <c r="B35" s="8" t="s">
        <v>359</v>
      </c>
      <c r="C35" s="8"/>
      <c r="D35" s="8"/>
      <c r="E35" s="8"/>
      <c r="F35" s="8"/>
      <c r="G35" s="11">
        <v>6</v>
      </c>
    </row>
    <row r="36" spans="1:7" ht="12.75">
      <c r="A36" s="10" t="s">
        <v>75</v>
      </c>
      <c r="B36" s="8" t="s">
        <v>81</v>
      </c>
      <c r="C36" s="8"/>
      <c r="D36" s="8"/>
      <c r="E36" s="8"/>
      <c r="F36" s="8"/>
      <c r="G36" s="11">
        <v>8</v>
      </c>
    </row>
    <row r="37" spans="1:7" ht="12.75">
      <c r="A37" s="10" t="s">
        <v>77</v>
      </c>
      <c r="B37" s="8" t="s">
        <v>82</v>
      </c>
      <c r="C37" s="8"/>
      <c r="D37" s="8"/>
      <c r="E37" s="8"/>
      <c r="F37" s="8"/>
      <c r="G37" s="11">
        <v>8</v>
      </c>
    </row>
    <row r="38" spans="1:7" ht="12.75">
      <c r="A38" s="10" t="s">
        <v>79</v>
      </c>
      <c r="B38" s="8" t="s">
        <v>185</v>
      </c>
      <c r="C38" s="8"/>
      <c r="D38" s="8"/>
      <c r="E38" s="8"/>
      <c r="F38" s="8"/>
      <c r="G38" s="11">
        <v>9</v>
      </c>
    </row>
    <row r="39" spans="1:7" ht="12.75">
      <c r="A39" s="10" t="s">
        <v>80</v>
      </c>
      <c r="B39" s="8" t="s">
        <v>50</v>
      </c>
      <c r="C39" s="8"/>
      <c r="D39" s="8"/>
      <c r="E39" s="8"/>
      <c r="F39" s="8"/>
      <c r="G39" s="11">
        <v>10</v>
      </c>
    </row>
    <row r="40" spans="1:7" ht="12.75">
      <c r="A40" s="10" t="s">
        <v>86</v>
      </c>
      <c r="B40" s="8" t="s">
        <v>78</v>
      </c>
      <c r="C40" s="8"/>
      <c r="D40" s="8"/>
      <c r="E40" s="8"/>
      <c r="F40" s="8"/>
      <c r="G40" s="11">
        <v>11</v>
      </c>
    </row>
    <row r="41" spans="1:7" ht="12.75">
      <c r="A41" s="10" t="s">
        <v>87</v>
      </c>
      <c r="B41" s="8" t="s">
        <v>52</v>
      </c>
      <c r="C41" s="8"/>
      <c r="D41" s="8"/>
      <c r="E41" s="8"/>
      <c r="F41" s="8"/>
      <c r="G41" s="11">
        <v>12</v>
      </c>
    </row>
    <row r="42" spans="1:7" ht="12.75">
      <c r="A42" s="23"/>
      <c r="B42" s="24"/>
      <c r="C42" s="24"/>
      <c r="D42" s="24"/>
      <c r="E42" s="24"/>
      <c r="F42" s="24"/>
      <c r="G42" s="25"/>
    </row>
    <row r="43" spans="1:7" ht="12.75">
      <c r="A43" s="10"/>
      <c r="B43" s="8"/>
      <c r="C43" s="8"/>
      <c r="D43" s="8"/>
      <c r="E43" s="8"/>
      <c r="F43" s="8"/>
      <c r="G43" s="11"/>
    </row>
    <row r="44" spans="1:7" ht="81.75" customHeight="1">
      <c r="A44" s="247" t="s">
        <v>89</v>
      </c>
      <c r="B44" s="247"/>
      <c r="C44" s="247"/>
      <c r="D44" s="247"/>
      <c r="E44" s="247"/>
      <c r="F44" s="247"/>
      <c r="G44" s="247"/>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sheetData>
  <mergeCells count="2">
    <mergeCell ref="A7:G7"/>
    <mergeCell ref="A44:G44"/>
  </mergeCells>
  <printOptions horizontalCentered="1"/>
  <pageMargins left="0.7874015748031497" right="0.7874015748031497" top="0.7874015748031497"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view="pageBreakPreview" zoomScaleSheetLayoutView="100" workbookViewId="0" topLeftCell="A9">
      <selection activeCell="A17" sqref="A17:F17"/>
    </sheetView>
  </sheetViews>
  <sheetFormatPr defaultColWidth="11.421875" defaultRowHeight="12.75"/>
  <cols>
    <col min="1" max="1" width="22.8515625" style="3" bestFit="1" customWidth="1"/>
    <col min="2" max="2" width="13.421875" style="3" customWidth="1"/>
    <col min="3" max="3" width="13.28125" style="3" bestFit="1" customWidth="1"/>
    <col min="4" max="4" width="12.140625" style="3" customWidth="1"/>
    <col min="5" max="5" width="12.140625" style="3" bestFit="1" customWidth="1"/>
    <col min="6" max="6" width="14.57421875" style="3" bestFit="1" customWidth="1"/>
    <col min="7" max="9" width="11.421875" style="3" customWidth="1"/>
    <col min="10" max="10" width="11.7109375" style="3" bestFit="1" customWidth="1"/>
    <col min="11" max="11" width="13.28125" style="3" bestFit="1" customWidth="1"/>
    <col min="12" max="12" width="12.8515625" style="3" bestFit="1" customWidth="1"/>
    <col min="13" max="13" width="18.8515625" style="83" customWidth="1"/>
    <col min="14" max="17" width="11.421875" style="83" customWidth="1"/>
    <col min="18" max="16384" width="11.421875" style="3" customWidth="1"/>
  </cols>
  <sheetData>
    <row r="1" spans="1:23" ht="15.75" customHeight="1">
      <c r="A1" s="251" t="s">
        <v>276</v>
      </c>
      <c r="B1" s="251"/>
      <c r="C1" s="251"/>
      <c r="D1" s="251"/>
      <c r="E1" s="251"/>
      <c r="F1" s="251"/>
      <c r="T1" s="84"/>
      <c r="U1" s="84"/>
      <c r="V1" s="84"/>
      <c r="W1" s="83"/>
    </row>
    <row r="2" spans="1:23" ht="15.75" customHeight="1">
      <c r="A2" s="248" t="s">
        <v>277</v>
      </c>
      <c r="B2" s="248"/>
      <c r="C2" s="248"/>
      <c r="D2" s="248"/>
      <c r="E2" s="248"/>
      <c r="F2" s="248"/>
      <c r="G2" s="82"/>
      <c r="T2" s="84"/>
      <c r="W2" s="83"/>
    </row>
    <row r="3" spans="1:23" ht="15.75" customHeight="1">
      <c r="A3" s="248" t="s">
        <v>278</v>
      </c>
      <c r="B3" s="248"/>
      <c r="C3" s="248"/>
      <c r="D3" s="248"/>
      <c r="E3" s="248"/>
      <c r="F3" s="248"/>
      <c r="G3" s="82"/>
      <c r="S3" s="37" t="s">
        <v>249</v>
      </c>
      <c r="T3" s="84"/>
      <c r="U3" s="84"/>
      <c r="V3" s="84"/>
      <c r="W3" s="83"/>
    </row>
    <row r="4" spans="1:23" ht="15.75" customHeight="1">
      <c r="A4" s="252" t="s">
        <v>286</v>
      </c>
      <c r="B4" s="252"/>
      <c r="C4" s="252"/>
      <c r="D4" s="252"/>
      <c r="E4" s="252"/>
      <c r="F4" s="252"/>
      <c r="G4" s="82"/>
      <c r="W4" s="83"/>
    </row>
    <row r="5" spans="1:23" ht="12.75">
      <c r="A5" s="85" t="s">
        <v>279</v>
      </c>
      <c r="B5" s="86">
        <v>2008</v>
      </c>
      <c r="C5" s="87">
        <v>2008</v>
      </c>
      <c r="D5" s="87">
        <v>2009</v>
      </c>
      <c r="E5" s="88" t="s">
        <v>295</v>
      </c>
      <c r="F5" s="88" t="s">
        <v>285</v>
      </c>
      <c r="G5" s="89"/>
      <c r="W5" s="83"/>
    </row>
    <row r="6" spans="1:23" ht="12.75">
      <c r="A6" s="90"/>
      <c r="B6" s="90" t="s">
        <v>284</v>
      </c>
      <c r="C6" s="87" t="s">
        <v>477</v>
      </c>
      <c r="D6" s="87" t="str">
        <f>+C6</f>
        <v>ene</v>
      </c>
      <c r="E6" s="88" t="s">
        <v>478</v>
      </c>
      <c r="F6" s="91">
        <v>2009</v>
      </c>
      <c r="G6" s="89"/>
      <c r="T6" s="92">
        <v>2008</v>
      </c>
      <c r="U6" s="227">
        <v>39448</v>
      </c>
      <c r="V6" s="227">
        <v>39814</v>
      </c>
      <c r="W6" s="83"/>
    </row>
    <row r="7" spans="1:23" ht="15.75" customHeight="1">
      <c r="A7" s="248" t="s">
        <v>281</v>
      </c>
      <c r="B7" s="248"/>
      <c r="C7" s="248"/>
      <c r="D7" s="248"/>
      <c r="E7" s="248"/>
      <c r="F7" s="248"/>
      <c r="J7" s="84"/>
      <c r="K7" s="93"/>
      <c r="S7" s="3" t="s">
        <v>15</v>
      </c>
      <c r="T7" s="84">
        <f>+B8/1000</f>
        <v>12727.586</v>
      </c>
      <c r="U7" s="84">
        <f>+C8/1000</f>
        <v>1191.717</v>
      </c>
      <c r="V7" s="84">
        <f>+D8/1000</f>
        <v>926.731</v>
      </c>
      <c r="W7" s="83"/>
    </row>
    <row r="8" spans="1:23" ht="15.75" customHeight="1">
      <c r="A8" s="85" t="s">
        <v>280</v>
      </c>
      <c r="B8" s="94">
        <v>12727586</v>
      </c>
      <c r="C8" s="94">
        <v>1191717</v>
      </c>
      <c r="D8" s="94">
        <v>926731</v>
      </c>
      <c r="E8" s="96">
        <f>+(D8-C8)/C8</f>
        <v>-0.2223564822856433</v>
      </c>
      <c r="F8" s="97"/>
      <c r="G8" s="98"/>
      <c r="J8" s="84"/>
      <c r="K8" s="93"/>
      <c r="S8" s="3" t="s">
        <v>16</v>
      </c>
      <c r="T8" s="84">
        <f>+B13/1000</f>
        <v>4010.769</v>
      </c>
      <c r="U8" s="84">
        <f>+C13/1000</f>
        <v>296.27</v>
      </c>
      <c r="V8" s="84">
        <f>+D13/1000</f>
        <v>238.406</v>
      </c>
      <c r="W8" s="83"/>
    </row>
    <row r="9" spans="1:23" ht="15.75" customHeight="1">
      <c r="A9" s="99" t="s">
        <v>56</v>
      </c>
      <c r="B9" s="100">
        <v>6748373</v>
      </c>
      <c r="C9" s="100">
        <v>662343</v>
      </c>
      <c r="D9" s="100">
        <v>522441</v>
      </c>
      <c r="E9" s="101">
        <f aca="true" t="shared" si="0" ref="E9:E21">+(D9-C9)/C9</f>
        <v>-0.21122288602733025</v>
      </c>
      <c r="F9" s="101">
        <f>+D9/$D$8</f>
        <v>0.5637461140287743</v>
      </c>
      <c r="G9" s="102"/>
      <c r="J9" s="84"/>
      <c r="K9" s="93"/>
      <c r="S9" s="3" t="s">
        <v>54</v>
      </c>
      <c r="T9" s="84">
        <f>+T7-T8</f>
        <v>8716.817</v>
      </c>
      <c r="U9" s="84">
        <f>+U7-U8</f>
        <v>895.4470000000001</v>
      </c>
      <c r="V9" s="84">
        <f>+V7-V8</f>
        <v>688.325</v>
      </c>
      <c r="W9" s="83"/>
    </row>
    <row r="10" spans="1:23" ht="15.75" customHeight="1">
      <c r="A10" s="99" t="s">
        <v>57</v>
      </c>
      <c r="B10" s="100">
        <v>1084041</v>
      </c>
      <c r="C10" s="100">
        <v>101435</v>
      </c>
      <c r="D10" s="100">
        <v>66360</v>
      </c>
      <c r="E10" s="101">
        <f t="shared" si="0"/>
        <v>-0.34578794301769605</v>
      </c>
      <c r="F10" s="101">
        <f>+D10/$D$8</f>
        <v>0.07160653954599555</v>
      </c>
      <c r="G10" s="102"/>
      <c r="J10" s="84"/>
      <c r="K10" s="93"/>
      <c r="W10" s="83"/>
    </row>
    <row r="11" spans="1:23" ht="15.75" customHeight="1">
      <c r="A11" s="99" t="s">
        <v>58</v>
      </c>
      <c r="B11" s="100">
        <v>4895172</v>
      </c>
      <c r="C11" s="100">
        <v>427939</v>
      </c>
      <c r="D11" s="100">
        <v>337930</v>
      </c>
      <c r="E11" s="101">
        <f t="shared" si="0"/>
        <v>-0.21033137900495164</v>
      </c>
      <c r="F11" s="101">
        <f>+D11/$D$8</f>
        <v>0.36464734642523017</v>
      </c>
      <c r="G11" s="102"/>
      <c r="J11" s="84"/>
      <c r="K11" s="93"/>
      <c r="T11" s="84"/>
      <c r="U11" s="84"/>
      <c r="V11" s="84"/>
      <c r="W11" s="83"/>
    </row>
    <row r="12" spans="1:23" ht="15.75" customHeight="1">
      <c r="A12" s="248" t="s">
        <v>283</v>
      </c>
      <c r="B12" s="248"/>
      <c r="C12" s="248"/>
      <c r="D12" s="248"/>
      <c r="E12" s="248"/>
      <c r="F12" s="248"/>
      <c r="J12" s="84"/>
      <c r="K12" s="93"/>
      <c r="T12" s="84"/>
      <c r="U12" s="84"/>
      <c r="V12" s="84"/>
      <c r="W12" s="83"/>
    </row>
    <row r="13" spans="1:23" ht="15.75" customHeight="1">
      <c r="A13" s="103" t="s">
        <v>280</v>
      </c>
      <c r="B13" s="94">
        <v>4010769</v>
      </c>
      <c r="C13" s="94">
        <v>296270</v>
      </c>
      <c r="D13" s="94">
        <v>238406</v>
      </c>
      <c r="E13" s="96">
        <f t="shared" si="0"/>
        <v>-0.1953083336146083</v>
      </c>
      <c r="F13" s="97"/>
      <c r="G13" s="98"/>
      <c r="J13" s="84"/>
      <c r="K13" s="93"/>
      <c r="T13" s="84"/>
      <c r="U13" s="84"/>
      <c r="V13" s="84"/>
      <c r="W13" s="83"/>
    </row>
    <row r="14" spans="1:23" ht="15.75" customHeight="1">
      <c r="A14" s="99" t="s">
        <v>56</v>
      </c>
      <c r="B14" s="100">
        <v>3095403</v>
      </c>
      <c r="C14" s="100">
        <v>229315</v>
      </c>
      <c r="D14" s="100">
        <v>202311</v>
      </c>
      <c r="E14" s="101">
        <f t="shared" si="0"/>
        <v>-0.11775941390663498</v>
      </c>
      <c r="F14" s="101">
        <f>+D14/$D$13</f>
        <v>0.8485986090954086</v>
      </c>
      <c r="G14" s="102"/>
      <c r="J14" s="84"/>
      <c r="K14" s="84"/>
      <c r="T14" s="84"/>
      <c r="U14" s="84"/>
      <c r="V14" s="84"/>
      <c r="W14" s="83"/>
    </row>
    <row r="15" spans="1:23" ht="15.75" customHeight="1">
      <c r="A15" s="99" t="s">
        <v>57</v>
      </c>
      <c r="B15" s="100">
        <v>698386</v>
      </c>
      <c r="C15" s="100">
        <v>53963</v>
      </c>
      <c r="D15" s="100">
        <v>28341</v>
      </c>
      <c r="E15" s="101">
        <f t="shared" si="0"/>
        <v>-0.47480681207494024</v>
      </c>
      <c r="F15" s="101">
        <f>+D15/$D$13</f>
        <v>0.11887704168519249</v>
      </c>
      <c r="G15" s="102"/>
      <c r="T15" s="84"/>
      <c r="W15" s="83"/>
    </row>
    <row r="16" spans="1:23" ht="15.75" customHeight="1">
      <c r="A16" s="99" t="s">
        <v>58</v>
      </c>
      <c r="B16" s="100">
        <v>216980</v>
      </c>
      <c r="C16" s="100">
        <v>12992</v>
      </c>
      <c r="D16" s="100">
        <v>7754</v>
      </c>
      <c r="E16" s="101">
        <f t="shared" si="0"/>
        <v>-0.40317118226600984</v>
      </c>
      <c r="F16" s="101">
        <f>+D16/$D$13</f>
        <v>0.03252434921939884</v>
      </c>
      <c r="G16" s="102"/>
      <c r="W16" s="83"/>
    </row>
    <row r="17" spans="1:6" ht="15.75" customHeight="1">
      <c r="A17" s="248" t="s">
        <v>296</v>
      </c>
      <c r="B17" s="248"/>
      <c r="C17" s="248"/>
      <c r="D17" s="248"/>
      <c r="E17" s="248"/>
      <c r="F17" s="248"/>
    </row>
    <row r="18" spans="1:7" ht="15.75" customHeight="1">
      <c r="A18" s="103" t="s">
        <v>280</v>
      </c>
      <c r="B18" s="94">
        <v>8716817</v>
      </c>
      <c r="C18" s="94">
        <v>895447</v>
      </c>
      <c r="D18" s="94">
        <v>688325</v>
      </c>
      <c r="E18" s="96">
        <f t="shared" si="0"/>
        <v>-0.2313057054186345</v>
      </c>
      <c r="F18" s="104"/>
      <c r="G18" s="102"/>
    </row>
    <row r="19" spans="1:7" ht="15.75" customHeight="1">
      <c r="A19" s="99" t="s">
        <v>56</v>
      </c>
      <c r="B19" s="100">
        <v>3652970</v>
      </c>
      <c r="C19" s="100">
        <v>433028</v>
      </c>
      <c r="D19" s="100">
        <v>320130</v>
      </c>
      <c r="E19" s="101">
        <f t="shared" si="0"/>
        <v>-0.26071755175184974</v>
      </c>
      <c r="F19" s="101">
        <f>+D19/$D$18</f>
        <v>0.4650855337231686</v>
      </c>
      <c r="G19" s="102"/>
    </row>
    <row r="20" spans="1:7" ht="15.75" customHeight="1">
      <c r="A20" s="99" t="s">
        <v>57</v>
      </c>
      <c r="B20" s="100">
        <v>385655</v>
      </c>
      <c r="C20" s="100">
        <v>47472</v>
      </c>
      <c r="D20" s="100">
        <v>38019</v>
      </c>
      <c r="E20" s="101">
        <f t="shared" si="0"/>
        <v>-0.19912790697674418</v>
      </c>
      <c r="F20" s="101">
        <f>+D20/$D$18</f>
        <v>0.055234082737079145</v>
      </c>
      <c r="G20" s="102"/>
    </row>
    <row r="21" spans="1:7" ht="15.75" customHeight="1">
      <c r="A21" s="99" t="s">
        <v>58</v>
      </c>
      <c r="B21" s="100">
        <v>4678192</v>
      </c>
      <c r="C21" s="100">
        <v>414947</v>
      </c>
      <c r="D21" s="100">
        <v>330176</v>
      </c>
      <c r="E21" s="101">
        <f t="shared" si="0"/>
        <v>-0.20429356038241028</v>
      </c>
      <c r="F21" s="101">
        <f>+D21/$D$18</f>
        <v>0.4796803835397523</v>
      </c>
      <c r="G21" s="102"/>
    </row>
    <row r="22" spans="1:7" ht="15.75" customHeight="1">
      <c r="A22" s="105"/>
      <c r="B22" s="106"/>
      <c r="C22" s="106"/>
      <c r="D22" s="106"/>
      <c r="E22" s="107"/>
      <c r="F22" s="107"/>
      <c r="G22" s="98"/>
    </row>
    <row r="23" spans="1:7" ht="33" customHeight="1">
      <c r="A23" s="249" t="s">
        <v>90</v>
      </c>
      <c r="B23" s="250"/>
      <c r="C23" s="250"/>
      <c r="D23" s="250"/>
      <c r="E23" s="250"/>
      <c r="F23" s="108"/>
      <c r="G23" s="109"/>
    </row>
    <row r="24" spans="1:6" ht="12.75">
      <c r="A24" s="110"/>
      <c r="B24" s="110"/>
      <c r="C24" s="110"/>
      <c r="D24" s="110"/>
      <c r="E24" s="110"/>
      <c r="F24" s="110"/>
    </row>
    <row r="25" spans="1:6" ht="12.75">
      <c r="A25" s="110"/>
      <c r="B25" s="110"/>
      <c r="C25" s="110"/>
      <c r="D25" s="110"/>
      <c r="E25" s="110"/>
      <c r="F25" s="110"/>
    </row>
    <row r="26" spans="1:6" ht="12.75">
      <c r="A26" s="110"/>
      <c r="B26" s="110"/>
      <c r="C26" s="110"/>
      <c r="D26" s="110"/>
      <c r="E26" s="110"/>
      <c r="F26" s="110"/>
    </row>
    <row r="27" spans="1:6" ht="12.75">
      <c r="A27" s="110"/>
      <c r="B27" s="110"/>
      <c r="C27" s="110"/>
      <c r="D27" s="110"/>
      <c r="E27" s="110"/>
      <c r="F27" s="110"/>
    </row>
    <row r="28" spans="1:6" ht="12.75">
      <c r="A28" s="110"/>
      <c r="B28" s="110"/>
      <c r="C28" s="110"/>
      <c r="D28" s="110"/>
      <c r="E28" s="110"/>
      <c r="F28" s="110"/>
    </row>
    <row r="29" spans="1:6" ht="12.75">
      <c r="A29" s="110"/>
      <c r="B29" s="110"/>
      <c r="C29" s="110"/>
      <c r="D29" s="110"/>
      <c r="E29" s="110"/>
      <c r="F29" s="110"/>
    </row>
    <row r="30" spans="1:6" ht="12.75">
      <c r="A30" s="110"/>
      <c r="B30" s="110"/>
      <c r="C30" s="110"/>
      <c r="D30" s="110"/>
      <c r="E30" s="110"/>
      <c r="F30" s="110"/>
    </row>
    <row r="31" spans="1:6" ht="12.75">
      <c r="A31" s="110"/>
      <c r="B31" s="110"/>
      <c r="C31" s="110"/>
      <c r="D31" s="110"/>
      <c r="E31" s="110"/>
      <c r="F31" s="110"/>
    </row>
    <row r="32" spans="1:6" ht="12.75">
      <c r="A32" s="110"/>
      <c r="B32" s="110"/>
      <c r="C32" s="110"/>
      <c r="D32" s="110"/>
      <c r="E32" s="110"/>
      <c r="F32" s="110"/>
    </row>
    <row r="33" spans="1:6" ht="12.75">
      <c r="A33" s="110"/>
      <c r="B33" s="110"/>
      <c r="C33" s="110"/>
      <c r="D33" s="110"/>
      <c r="E33" s="110"/>
      <c r="F33" s="110"/>
    </row>
    <row r="34" spans="1:6" ht="12.75">
      <c r="A34" s="110"/>
      <c r="B34" s="110"/>
      <c r="C34" s="110"/>
      <c r="D34" s="110"/>
      <c r="E34" s="110"/>
      <c r="F34" s="110"/>
    </row>
    <row r="35" spans="1:6" ht="12.75">
      <c r="A35" s="110"/>
      <c r="B35" s="110"/>
      <c r="C35" s="110"/>
      <c r="D35" s="110"/>
      <c r="E35" s="110"/>
      <c r="F35" s="110"/>
    </row>
    <row r="36" spans="1:6" ht="12.75">
      <c r="A36" s="110"/>
      <c r="B36" s="110"/>
      <c r="C36" s="110"/>
      <c r="D36" s="110"/>
      <c r="E36" s="110"/>
      <c r="F36" s="110"/>
    </row>
    <row r="37" spans="1:6" ht="12.75">
      <c r="A37" s="110"/>
      <c r="B37" s="110"/>
      <c r="C37" s="110"/>
      <c r="D37" s="110"/>
      <c r="E37" s="110"/>
      <c r="F37" s="110"/>
    </row>
    <row r="38" spans="1:6" ht="12.75">
      <c r="A38" s="110"/>
      <c r="B38" s="110"/>
      <c r="C38" s="110"/>
      <c r="D38" s="110"/>
      <c r="E38" s="110"/>
      <c r="F38" s="110"/>
    </row>
    <row r="39" spans="1:6" ht="12.75">
      <c r="A39" s="110"/>
      <c r="B39" s="110"/>
      <c r="C39" s="110"/>
      <c r="D39" s="110"/>
      <c r="E39" s="110"/>
      <c r="F39" s="110"/>
    </row>
    <row r="40" spans="1:6" ht="12.75">
      <c r="A40" s="110"/>
      <c r="B40" s="110"/>
      <c r="C40" s="110"/>
      <c r="D40" s="110"/>
      <c r="E40" s="110"/>
      <c r="F40" s="110"/>
    </row>
    <row r="41" spans="1:6" ht="12.75">
      <c r="A41" s="110"/>
      <c r="B41" s="110"/>
      <c r="C41" s="110"/>
      <c r="D41" s="110"/>
      <c r="E41" s="110"/>
      <c r="F41" s="110"/>
    </row>
    <row r="42" spans="1:6" ht="12.75">
      <c r="A42" s="110"/>
      <c r="B42" s="110"/>
      <c r="C42" s="110"/>
      <c r="D42" s="110"/>
      <c r="E42" s="110"/>
      <c r="F42" s="110"/>
    </row>
    <row r="43" spans="1:6" ht="12.75">
      <c r="A43" s="110"/>
      <c r="B43" s="110"/>
      <c r="C43" s="110"/>
      <c r="D43" s="110"/>
      <c r="E43" s="110"/>
      <c r="F43" s="110"/>
    </row>
    <row r="44" spans="1:6" ht="12.75">
      <c r="A44" s="110"/>
      <c r="B44" s="110"/>
      <c r="C44" s="110"/>
      <c r="D44" s="110"/>
      <c r="E44" s="110"/>
      <c r="F44" s="110"/>
    </row>
    <row r="45" spans="1:6" ht="12.75">
      <c r="A45" s="110"/>
      <c r="B45" s="110"/>
      <c r="C45" s="110"/>
      <c r="D45" s="110"/>
      <c r="E45" s="110"/>
      <c r="F45" s="110"/>
    </row>
    <row r="46" spans="1:6" ht="12.75">
      <c r="A46" s="110"/>
      <c r="B46" s="110"/>
      <c r="C46" s="110"/>
      <c r="D46" s="110"/>
      <c r="E46" s="110"/>
      <c r="F46" s="110"/>
    </row>
    <row r="47" spans="1:6" ht="12.75">
      <c r="A47" s="110"/>
      <c r="B47" s="110"/>
      <c r="C47" s="110"/>
      <c r="D47" s="110"/>
      <c r="E47" s="110"/>
      <c r="F47" s="110"/>
    </row>
    <row r="48" spans="1:6" ht="12.75">
      <c r="A48" s="110"/>
      <c r="B48" s="110"/>
      <c r="C48" s="110"/>
      <c r="D48" s="110"/>
      <c r="E48" s="110"/>
      <c r="F48" s="110"/>
    </row>
  </sheetData>
  <mergeCells count="8">
    <mergeCell ref="A1:F1"/>
    <mergeCell ref="A2:F2"/>
    <mergeCell ref="A3:F3"/>
    <mergeCell ref="A4:F4"/>
    <mergeCell ref="A12:F12"/>
    <mergeCell ref="A17:F17"/>
    <mergeCell ref="A23:E23"/>
    <mergeCell ref="A7:F7"/>
  </mergeCells>
  <printOptions horizontalCentered="1" verticalCentered="1"/>
  <pageMargins left="0.7874015748031497" right="0.7874015748031497" top="1.3474015748031496" bottom="0.7874015748031497" header="0" footer="0.5905511811023623"/>
  <pageSetup horizontalDpi="300" verticalDpi="300" orientation="portrait" paperSize="127"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view="pageBreakPreview" zoomScale="75" zoomScaleSheetLayoutView="75" workbookViewId="0" topLeftCell="A40">
      <selection activeCell="J55" sqref="J55"/>
    </sheetView>
  </sheetViews>
  <sheetFormatPr defaultColWidth="11.421875" defaultRowHeight="12.75"/>
  <cols>
    <col min="1" max="1" width="32.140625" style="111" customWidth="1"/>
    <col min="2" max="2" width="14.140625" style="111" bestFit="1" customWidth="1"/>
    <col min="3" max="3" width="13.7109375" style="111" bestFit="1" customWidth="1"/>
    <col min="4" max="4" width="13.421875" style="111" bestFit="1" customWidth="1"/>
    <col min="5" max="5" width="14.57421875" style="111" customWidth="1"/>
    <col min="6" max="6" width="14.00390625" style="111" customWidth="1"/>
    <col min="7" max="7" width="12.421875" style="111" customWidth="1"/>
    <col min="8" max="11" width="11.421875" style="111" customWidth="1"/>
    <col min="12" max="15" width="11.421875" style="112" customWidth="1"/>
    <col min="16" max="16" width="42.57421875" style="112" bestFit="1" customWidth="1"/>
    <col min="17" max="17" width="11.421875" style="112" customWidth="1"/>
    <col min="18" max="18" width="11.421875" style="111" customWidth="1"/>
    <col min="19" max="20" width="11.57421875" style="111" bestFit="1" customWidth="1"/>
    <col min="21" max="16384" width="11.421875" style="111" customWidth="1"/>
  </cols>
  <sheetData>
    <row r="1" spans="1:21" ht="15.75" customHeight="1">
      <c r="A1" s="251" t="s">
        <v>287</v>
      </c>
      <c r="B1" s="251"/>
      <c r="C1" s="251"/>
      <c r="D1" s="251"/>
      <c r="E1" s="251"/>
      <c r="F1" s="251"/>
      <c r="U1" s="113"/>
    </row>
    <row r="2" spans="1:21" ht="15.75" customHeight="1">
      <c r="A2" s="248" t="s">
        <v>288</v>
      </c>
      <c r="B2" s="248"/>
      <c r="C2" s="248"/>
      <c r="D2" s="248"/>
      <c r="E2" s="248"/>
      <c r="F2" s="248"/>
      <c r="G2" s="114"/>
      <c r="H2" s="114"/>
      <c r="U2" s="112"/>
    </row>
    <row r="3" spans="1:21" ht="15.75" customHeight="1">
      <c r="A3" s="248" t="s">
        <v>278</v>
      </c>
      <c r="B3" s="248"/>
      <c r="C3" s="248"/>
      <c r="D3" s="248"/>
      <c r="E3" s="248"/>
      <c r="F3" s="248"/>
      <c r="G3" s="114"/>
      <c r="H3" s="114"/>
      <c r="R3" s="115" t="s">
        <v>251</v>
      </c>
      <c r="U3" s="116"/>
    </row>
    <row r="4" spans="1:21" ht="15.75" customHeight="1">
      <c r="A4" s="252" t="s">
        <v>286</v>
      </c>
      <c r="B4" s="252"/>
      <c r="C4" s="252"/>
      <c r="D4" s="252"/>
      <c r="E4" s="252"/>
      <c r="F4" s="252"/>
      <c r="G4" s="114"/>
      <c r="H4" s="114"/>
      <c r="M4" s="117"/>
      <c r="N4" s="253"/>
      <c r="O4" s="253"/>
      <c r="R4" s="115"/>
      <c r="U4" s="112"/>
    </row>
    <row r="5" spans="1:21" ht="18" customHeight="1">
      <c r="A5" s="103" t="s">
        <v>289</v>
      </c>
      <c r="B5" s="86">
        <f>+balanza!B5</f>
        <v>2008</v>
      </c>
      <c r="C5" s="87">
        <f>+balanza!C5</f>
        <v>2008</v>
      </c>
      <c r="D5" s="87">
        <f>+balanza!D5</f>
        <v>2009</v>
      </c>
      <c r="E5" s="88" t="s">
        <v>294</v>
      </c>
      <c r="F5" s="88" t="s">
        <v>285</v>
      </c>
      <c r="G5" s="117"/>
      <c r="H5" s="117"/>
      <c r="M5" s="117"/>
      <c r="N5" s="95"/>
      <c r="O5" s="95"/>
      <c r="S5" s="118">
        <f>+S6+S7</f>
        <v>926731</v>
      </c>
      <c r="U5" s="112"/>
    </row>
    <row r="6" spans="1:21" ht="18" customHeight="1">
      <c r="A6" s="119"/>
      <c r="B6" s="90" t="s">
        <v>284</v>
      </c>
      <c r="C6" s="87" t="str">
        <f>+balanza!C6</f>
        <v>ene</v>
      </c>
      <c r="D6" s="87" t="str">
        <f>+C6</f>
        <v>ene</v>
      </c>
      <c r="E6" s="88" t="str">
        <f>+balanza!$E$6</f>
        <v> 2009-2008</v>
      </c>
      <c r="F6" s="120">
        <f>+balanza!$F$6</f>
        <v>2009</v>
      </c>
      <c r="G6" s="117"/>
      <c r="H6" s="117"/>
      <c r="M6" s="121"/>
      <c r="N6" s="121"/>
      <c r="O6" s="121"/>
      <c r="R6" s="111" t="s">
        <v>17</v>
      </c>
      <c r="S6" s="118">
        <f>D9</f>
        <v>369135</v>
      </c>
      <c r="T6" s="122">
        <f>+S6/S5*100</f>
        <v>39.83194691879305</v>
      </c>
      <c r="U6" s="113"/>
    </row>
    <row r="7" spans="1:21" ht="18" customHeight="1">
      <c r="A7" s="248" t="s">
        <v>292</v>
      </c>
      <c r="B7" s="248"/>
      <c r="C7" s="248"/>
      <c r="D7" s="248"/>
      <c r="E7" s="248"/>
      <c r="F7" s="248"/>
      <c r="G7" s="117"/>
      <c r="H7" s="117"/>
      <c r="M7" s="121"/>
      <c r="N7" s="121"/>
      <c r="O7" s="121"/>
      <c r="R7" s="111" t="s">
        <v>19</v>
      </c>
      <c r="S7" s="118">
        <f>D13</f>
        <v>557596</v>
      </c>
      <c r="T7" s="122">
        <f>+S7/S5*100</f>
        <v>60.16805308120695</v>
      </c>
      <c r="U7" s="112"/>
    </row>
    <row r="8" spans="1:21" ht="18" customHeight="1">
      <c r="A8" s="108" t="s">
        <v>280</v>
      </c>
      <c r="B8" s="123">
        <f>+balanza!B8</f>
        <v>12727586</v>
      </c>
      <c r="C8" s="123">
        <f>+balanza!C8</f>
        <v>1191717</v>
      </c>
      <c r="D8" s="123">
        <f>+balanza!D8</f>
        <v>926731</v>
      </c>
      <c r="E8" s="101">
        <f>+(D8-C8)/C8</f>
        <v>-0.2223564822856433</v>
      </c>
      <c r="F8" s="108"/>
      <c r="G8" s="124"/>
      <c r="H8" s="124"/>
      <c r="M8" s="121"/>
      <c r="N8" s="121"/>
      <c r="O8" s="121"/>
      <c r="T8" s="122">
        <f>SUM(T6:T7)</f>
        <v>100</v>
      </c>
      <c r="U8" s="112"/>
    </row>
    <row r="9" spans="1:21" s="115" customFormat="1" ht="18" customHeight="1">
      <c r="A9" s="85" t="s">
        <v>291</v>
      </c>
      <c r="B9" s="94">
        <v>4172141</v>
      </c>
      <c r="C9" s="94">
        <v>493675</v>
      </c>
      <c r="D9" s="94">
        <v>369135</v>
      </c>
      <c r="E9" s="96">
        <f aca="true" t="shared" si="0" ref="E9:E36">+(D9-C9)/C9</f>
        <v>-0.25227123107307436</v>
      </c>
      <c r="F9" s="125">
        <f>+D9/$D$8</f>
        <v>0.3983194691879305</v>
      </c>
      <c r="G9" s="124"/>
      <c r="H9" s="124"/>
      <c r="M9" s="126"/>
      <c r="N9" s="126"/>
      <c r="O9" s="126"/>
      <c r="P9" s="113"/>
      <c r="Q9" s="113"/>
      <c r="R9" s="115" t="s">
        <v>250</v>
      </c>
      <c r="S9" s="118">
        <f>SUM(S10:S12)</f>
        <v>926731</v>
      </c>
      <c r="T9" s="122"/>
      <c r="U9" s="112"/>
    </row>
    <row r="10" spans="1:21" ht="18" customHeight="1">
      <c r="A10" s="108" t="s">
        <v>18</v>
      </c>
      <c r="B10" s="123">
        <v>3734981</v>
      </c>
      <c r="C10" s="123">
        <v>459737</v>
      </c>
      <c r="D10" s="123">
        <v>318189</v>
      </c>
      <c r="E10" s="101">
        <f t="shared" si="0"/>
        <v>-0.3078890757106781</v>
      </c>
      <c r="F10" s="127">
        <f>+D10/$D$9</f>
        <v>0.8619854524767362</v>
      </c>
      <c r="G10" s="124"/>
      <c r="H10" s="128"/>
      <c r="M10" s="121"/>
      <c r="N10" s="121"/>
      <c r="O10" s="121"/>
      <c r="R10" s="111" t="s">
        <v>22</v>
      </c>
      <c r="S10" s="118">
        <f>D10+D14</f>
        <v>522441</v>
      </c>
      <c r="T10" s="122">
        <f>+S10/$S9*100</f>
        <v>56.37461140287743</v>
      </c>
      <c r="U10" s="113"/>
    </row>
    <row r="11" spans="1:21" ht="18" customHeight="1">
      <c r="A11" s="108" t="s">
        <v>20</v>
      </c>
      <c r="B11" s="123">
        <v>88712</v>
      </c>
      <c r="C11" s="123">
        <v>5770</v>
      </c>
      <c r="D11" s="123">
        <v>6690</v>
      </c>
      <c r="E11" s="101">
        <f t="shared" si="0"/>
        <v>0.15944540727902945</v>
      </c>
      <c r="F11" s="127">
        <f>+D11/$D$9</f>
        <v>0.01812345077004348</v>
      </c>
      <c r="G11" s="124"/>
      <c r="H11" s="128"/>
      <c r="M11" s="121"/>
      <c r="N11" s="121"/>
      <c r="O11" s="121"/>
      <c r="R11" s="111" t="s">
        <v>23</v>
      </c>
      <c r="S11" s="118">
        <f>D11+D15</f>
        <v>66360</v>
      </c>
      <c r="T11" s="122">
        <f>+S11/S9*100</f>
        <v>7.160653954599555</v>
      </c>
      <c r="U11" s="112"/>
    </row>
    <row r="12" spans="1:21" ht="18" customHeight="1">
      <c r="A12" s="108" t="s">
        <v>21</v>
      </c>
      <c r="B12" s="123">
        <v>348448</v>
      </c>
      <c r="C12" s="123">
        <v>28168</v>
      </c>
      <c r="D12" s="123">
        <v>44256</v>
      </c>
      <c r="E12" s="101">
        <f t="shared" si="0"/>
        <v>0.5711445612042033</v>
      </c>
      <c r="F12" s="127">
        <f>+D12/$D$9</f>
        <v>0.11989109675322036</v>
      </c>
      <c r="G12" s="124"/>
      <c r="H12" s="128"/>
      <c r="M12" s="121"/>
      <c r="N12" s="121"/>
      <c r="O12" s="121"/>
      <c r="R12" s="111" t="s">
        <v>24</v>
      </c>
      <c r="S12" s="118">
        <f>D12+D16</f>
        <v>337930</v>
      </c>
      <c r="T12" s="122">
        <f>+S12/S9*100</f>
        <v>36.46473464252302</v>
      </c>
      <c r="U12" s="112"/>
    </row>
    <row r="13" spans="1:21" s="115" customFormat="1" ht="18" customHeight="1">
      <c r="A13" s="85" t="s">
        <v>290</v>
      </c>
      <c r="B13" s="94">
        <v>8555442</v>
      </c>
      <c r="C13" s="94">
        <v>698042</v>
      </c>
      <c r="D13" s="94">
        <v>557596</v>
      </c>
      <c r="E13" s="96">
        <f t="shared" si="0"/>
        <v>-0.2011999277980408</v>
      </c>
      <c r="F13" s="125">
        <f>+D13/$D$8</f>
        <v>0.6016805308120695</v>
      </c>
      <c r="G13" s="124"/>
      <c r="H13" s="124"/>
      <c r="M13" s="126"/>
      <c r="N13" s="126"/>
      <c r="O13" s="126"/>
      <c r="P13" s="113"/>
      <c r="Q13" s="113"/>
      <c r="R13" s="111"/>
      <c r="S13" s="111"/>
      <c r="T13" s="122">
        <f>SUM(T10:T12)</f>
        <v>100</v>
      </c>
      <c r="U13" s="112"/>
    </row>
    <row r="14" spans="1:21" ht="18" customHeight="1">
      <c r="A14" s="108" t="s">
        <v>18</v>
      </c>
      <c r="B14" s="123">
        <v>3013391</v>
      </c>
      <c r="C14" s="123">
        <v>202605</v>
      </c>
      <c r="D14" s="123">
        <v>204252</v>
      </c>
      <c r="E14" s="101">
        <f t="shared" si="0"/>
        <v>0.008129118234989265</v>
      </c>
      <c r="F14" s="127">
        <f>+D14/$D$13</f>
        <v>0.36630822315798534</v>
      </c>
      <c r="G14" s="124"/>
      <c r="H14" s="128"/>
      <c r="M14" s="121"/>
      <c r="N14" s="121"/>
      <c r="O14" s="121"/>
      <c r="T14" s="122"/>
      <c r="U14" s="112"/>
    </row>
    <row r="15" spans="1:21" ht="18" customHeight="1">
      <c r="A15" s="108" t="s">
        <v>20</v>
      </c>
      <c r="B15" s="123">
        <v>995328</v>
      </c>
      <c r="C15" s="123">
        <v>95666</v>
      </c>
      <c r="D15" s="123">
        <v>59670</v>
      </c>
      <c r="E15" s="101">
        <f t="shared" si="0"/>
        <v>-0.3762674304350553</v>
      </c>
      <c r="F15" s="127">
        <f>+D15/$D$13</f>
        <v>0.10701296279026391</v>
      </c>
      <c r="G15" s="124"/>
      <c r="H15" s="128"/>
      <c r="U15" s="112"/>
    </row>
    <row r="16" spans="1:15" ht="18" customHeight="1">
      <c r="A16" s="108" t="s">
        <v>21</v>
      </c>
      <c r="B16" s="123">
        <v>4546723</v>
      </c>
      <c r="C16" s="123">
        <v>399771</v>
      </c>
      <c r="D16" s="123">
        <v>293674</v>
      </c>
      <c r="E16" s="101">
        <f t="shared" si="0"/>
        <v>-0.2653944383159359</v>
      </c>
      <c r="F16" s="127">
        <f>+D16/$D$13</f>
        <v>0.5266788140517508</v>
      </c>
      <c r="G16" s="124"/>
      <c r="H16" s="128"/>
      <c r="M16" s="121"/>
      <c r="N16" s="121"/>
      <c r="O16" s="121"/>
    </row>
    <row r="17" spans="1:15" ht="18" customHeight="1">
      <c r="A17" s="248" t="s">
        <v>293</v>
      </c>
      <c r="B17" s="248"/>
      <c r="C17" s="248"/>
      <c r="D17" s="248"/>
      <c r="E17" s="248"/>
      <c r="F17" s="248"/>
      <c r="G17" s="124"/>
      <c r="H17" s="128"/>
      <c r="M17" s="121"/>
      <c r="N17" s="121"/>
      <c r="O17" s="121"/>
    </row>
    <row r="18" spans="1:15" ht="18" customHeight="1">
      <c r="A18" s="108" t="s">
        <v>280</v>
      </c>
      <c r="B18" s="123">
        <f>+balanza!B13</f>
        <v>4010769</v>
      </c>
      <c r="C18" s="123">
        <f>+balanza!C13</f>
        <v>296270</v>
      </c>
      <c r="D18" s="123">
        <f>+balanza!D13</f>
        <v>238406</v>
      </c>
      <c r="E18" s="101">
        <f t="shared" si="0"/>
        <v>-0.1953083336146083</v>
      </c>
      <c r="F18" s="222"/>
      <c r="G18" s="124"/>
      <c r="H18" s="124"/>
      <c r="M18" s="121"/>
      <c r="N18" s="121"/>
      <c r="O18" s="121"/>
    </row>
    <row r="19" spans="1:15" ht="18" customHeight="1">
      <c r="A19" s="85" t="s">
        <v>291</v>
      </c>
      <c r="B19" s="94">
        <v>1251133</v>
      </c>
      <c r="C19" s="94">
        <v>76906</v>
      </c>
      <c r="D19" s="94">
        <v>65029</v>
      </c>
      <c r="E19" s="96">
        <f t="shared" si="0"/>
        <v>-0.15443528463318856</v>
      </c>
      <c r="F19" s="125">
        <f>+D19/$D$18</f>
        <v>0.2727657860959875</v>
      </c>
      <c r="G19" s="124"/>
      <c r="H19" s="128"/>
      <c r="M19" s="121"/>
      <c r="N19" s="121"/>
      <c r="O19" s="121"/>
    </row>
    <row r="20" spans="1:15" ht="18" customHeight="1">
      <c r="A20" s="108" t="s">
        <v>18</v>
      </c>
      <c r="B20" s="123">
        <v>1199242</v>
      </c>
      <c r="C20" s="123">
        <v>72467</v>
      </c>
      <c r="D20" s="123">
        <v>62342</v>
      </c>
      <c r="E20" s="101">
        <f t="shared" si="0"/>
        <v>-0.13971876854292298</v>
      </c>
      <c r="F20" s="127">
        <f>+D20/$D$19</f>
        <v>0.9586799735502622</v>
      </c>
      <c r="G20" s="124"/>
      <c r="H20" s="128"/>
      <c r="M20" s="121"/>
      <c r="N20" s="121"/>
      <c r="O20" s="121"/>
    </row>
    <row r="21" spans="1:15" ht="18" customHeight="1">
      <c r="A21" s="108" t="s">
        <v>20</v>
      </c>
      <c r="B21" s="123">
        <v>40002</v>
      </c>
      <c r="C21" s="123">
        <v>3722</v>
      </c>
      <c r="D21" s="123">
        <v>2054</v>
      </c>
      <c r="E21" s="101">
        <f t="shared" si="0"/>
        <v>-0.44814615797958085</v>
      </c>
      <c r="F21" s="127">
        <f>+D21/$D$19</f>
        <v>0.031585907825739286</v>
      </c>
      <c r="G21" s="124"/>
      <c r="H21" s="128"/>
      <c r="M21" s="121"/>
      <c r="N21" s="121"/>
      <c r="O21" s="121"/>
    </row>
    <row r="22" spans="1:15" ht="18" customHeight="1">
      <c r="A22" s="108" t="s">
        <v>21</v>
      </c>
      <c r="B22" s="123">
        <v>11889</v>
      </c>
      <c r="C22" s="123">
        <v>717</v>
      </c>
      <c r="D22" s="123">
        <v>633</v>
      </c>
      <c r="E22" s="101">
        <f t="shared" si="0"/>
        <v>-0.11715481171548117</v>
      </c>
      <c r="F22" s="127">
        <f>+D22/$D$19</f>
        <v>0.009734118623998523</v>
      </c>
      <c r="G22" s="124"/>
      <c r="H22" s="128"/>
      <c r="M22" s="121"/>
      <c r="N22" s="121"/>
      <c r="O22" s="121"/>
    </row>
    <row r="23" spans="1:15" ht="18" customHeight="1">
      <c r="A23" s="85" t="s">
        <v>290</v>
      </c>
      <c r="B23" s="94">
        <v>2759636</v>
      </c>
      <c r="C23" s="94">
        <v>219364</v>
      </c>
      <c r="D23" s="94">
        <v>173376</v>
      </c>
      <c r="E23" s="96">
        <f t="shared" si="0"/>
        <v>-0.20964242081654236</v>
      </c>
      <c r="F23" s="125">
        <f>+D23/$D$18</f>
        <v>0.7272300193787069</v>
      </c>
      <c r="G23" s="124"/>
      <c r="H23" s="128"/>
      <c r="M23" s="121"/>
      <c r="N23" s="121"/>
      <c r="O23" s="121"/>
    </row>
    <row r="24" spans="1:15" ht="18" customHeight="1">
      <c r="A24" s="108" t="s">
        <v>18</v>
      </c>
      <c r="B24" s="123">
        <v>1896161</v>
      </c>
      <c r="C24" s="123">
        <v>156848</v>
      </c>
      <c r="D24" s="123">
        <v>139969</v>
      </c>
      <c r="E24" s="101">
        <f t="shared" si="0"/>
        <v>-0.107613740691625</v>
      </c>
      <c r="F24" s="127">
        <f>+D24/$D$23</f>
        <v>0.8073147379106681</v>
      </c>
      <c r="G24" s="124"/>
      <c r="H24" s="128"/>
      <c r="M24" s="121"/>
      <c r="N24" s="121"/>
      <c r="O24" s="121"/>
    </row>
    <row r="25" spans="1:8" ht="18" customHeight="1">
      <c r="A25" s="108" t="s">
        <v>20</v>
      </c>
      <c r="B25" s="123">
        <v>658384</v>
      </c>
      <c r="C25" s="123">
        <v>50241</v>
      </c>
      <c r="D25" s="123">
        <v>26287</v>
      </c>
      <c r="E25" s="101">
        <f t="shared" si="0"/>
        <v>-0.4767819111880735</v>
      </c>
      <c r="F25" s="127">
        <f>+D25/$D$23</f>
        <v>0.15161844776670358</v>
      </c>
      <c r="G25" s="124"/>
      <c r="H25" s="128"/>
    </row>
    <row r="26" spans="1:15" ht="18" customHeight="1">
      <c r="A26" s="108" t="s">
        <v>21</v>
      </c>
      <c r="B26" s="123">
        <v>205091</v>
      </c>
      <c r="C26" s="123">
        <v>12275</v>
      </c>
      <c r="D26" s="123">
        <v>7120</v>
      </c>
      <c r="E26" s="101">
        <f t="shared" si="0"/>
        <v>-0.419959266802444</v>
      </c>
      <c r="F26" s="127">
        <f>+D26/$D$23</f>
        <v>0.04106681432262828</v>
      </c>
      <c r="G26" s="124"/>
      <c r="H26" s="128"/>
      <c r="M26" s="121"/>
      <c r="N26" s="121"/>
      <c r="O26" s="121"/>
    </row>
    <row r="27" spans="1:15" ht="18" customHeight="1">
      <c r="A27" s="248" t="s">
        <v>282</v>
      </c>
      <c r="B27" s="248"/>
      <c r="C27" s="248"/>
      <c r="D27" s="248"/>
      <c r="E27" s="248"/>
      <c r="F27" s="248"/>
      <c r="G27" s="124"/>
      <c r="H27" s="128"/>
      <c r="M27" s="121"/>
      <c r="N27" s="121"/>
      <c r="O27" s="121"/>
    </row>
    <row r="28" spans="1:15" ht="18" customHeight="1">
      <c r="A28" s="108" t="s">
        <v>280</v>
      </c>
      <c r="B28" s="123">
        <f>+balanza!B18</f>
        <v>8716817</v>
      </c>
      <c r="C28" s="123">
        <f>+balanza!C18</f>
        <v>895447</v>
      </c>
      <c r="D28" s="123">
        <f>+balanza!D18</f>
        <v>688325</v>
      </c>
      <c r="E28" s="101">
        <f t="shared" si="0"/>
        <v>-0.2313057054186345</v>
      </c>
      <c r="F28" s="124"/>
      <c r="G28" s="124"/>
      <c r="H28" s="124"/>
      <c r="M28" s="121"/>
      <c r="N28" s="121"/>
      <c r="O28" s="121"/>
    </row>
    <row r="29" spans="1:15" ht="18" customHeight="1">
      <c r="A29" s="85" t="s">
        <v>291</v>
      </c>
      <c r="B29" s="94">
        <v>2921008</v>
      </c>
      <c r="C29" s="94">
        <v>416769</v>
      </c>
      <c r="D29" s="94">
        <v>304106</v>
      </c>
      <c r="E29" s="96">
        <f t="shared" si="0"/>
        <v>-0.2703248082270994</v>
      </c>
      <c r="F29" s="125">
        <f>+D29/$D$28</f>
        <v>0.4418058330003995</v>
      </c>
      <c r="G29" s="124"/>
      <c r="H29" s="128"/>
      <c r="M29" s="121"/>
      <c r="N29" s="121"/>
      <c r="O29" s="121"/>
    </row>
    <row r="30" spans="1:15" ht="18" customHeight="1">
      <c r="A30" s="108" t="s">
        <v>18</v>
      </c>
      <c r="B30" s="123">
        <v>2535739</v>
      </c>
      <c r="C30" s="123">
        <v>387270</v>
      </c>
      <c r="D30" s="123">
        <v>255847</v>
      </c>
      <c r="E30" s="101">
        <f t="shared" si="0"/>
        <v>-0.3393575541611795</v>
      </c>
      <c r="F30" s="127">
        <f>+D30/$D$29</f>
        <v>0.8413086226513123</v>
      </c>
      <c r="G30" s="124"/>
      <c r="H30" s="128"/>
      <c r="M30" s="121"/>
      <c r="N30" s="121"/>
      <c r="O30" s="121"/>
    </row>
    <row r="31" spans="1:15" ht="18" customHeight="1">
      <c r="A31" s="108" t="s">
        <v>20</v>
      </c>
      <c r="B31" s="123">
        <v>48710</v>
      </c>
      <c r="C31" s="123">
        <v>2048</v>
      </c>
      <c r="D31" s="123">
        <v>4636</v>
      </c>
      <c r="E31" s="101">
        <f t="shared" si="0"/>
        <v>1.263671875</v>
      </c>
      <c r="F31" s="127">
        <f>+D31/$D$29</f>
        <v>0.015244684419248552</v>
      </c>
      <c r="G31" s="124"/>
      <c r="H31" s="128"/>
      <c r="M31" s="121"/>
      <c r="N31" s="121"/>
      <c r="O31" s="121"/>
    </row>
    <row r="32" spans="1:15" ht="18" customHeight="1">
      <c r="A32" s="108" t="s">
        <v>21</v>
      </c>
      <c r="B32" s="123">
        <v>336559</v>
      </c>
      <c r="C32" s="123">
        <v>27451</v>
      </c>
      <c r="D32" s="123">
        <v>43623</v>
      </c>
      <c r="E32" s="101">
        <f t="shared" si="0"/>
        <v>0.5891224363411169</v>
      </c>
      <c r="F32" s="127">
        <f>+D32/$D$29</f>
        <v>0.14344669292943907</v>
      </c>
      <c r="G32" s="124"/>
      <c r="H32" s="128"/>
      <c r="M32" s="121"/>
      <c r="N32" s="121"/>
      <c r="O32" s="121"/>
    </row>
    <row r="33" spans="1:15" ht="18" customHeight="1">
      <c r="A33" s="85" t="s">
        <v>290</v>
      </c>
      <c r="B33" s="94">
        <v>5795806</v>
      </c>
      <c r="C33" s="94">
        <v>478678</v>
      </c>
      <c r="D33" s="94">
        <v>384220</v>
      </c>
      <c r="E33" s="96">
        <f t="shared" si="0"/>
        <v>-0.1973309824140654</v>
      </c>
      <c r="F33" s="125">
        <f>+D33/$D$28</f>
        <v>0.5581956198016925</v>
      </c>
      <c r="G33" s="124"/>
      <c r="H33" s="128"/>
      <c r="M33" s="121"/>
      <c r="N33" s="121"/>
      <c r="O33" s="121"/>
    </row>
    <row r="34" spans="1:15" ht="18" customHeight="1">
      <c r="A34" s="108" t="s">
        <v>18</v>
      </c>
      <c r="B34" s="123">
        <v>1117230</v>
      </c>
      <c r="C34" s="123">
        <v>45757</v>
      </c>
      <c r="D34" s="123">
        <v>64283</v>
      </c>
      <c r="E34" s="101">
        <f t="shared" si="0"/>
        <v>0.4048779421727823</v>
      </c>
      <c r="F34" s="127">
        <f>+D34/$D$33</f>
        <v>0.1673077924105981</v>
      </c>
      <c r="G34" s="124"/>
      <c r="H34" s="128"/>
      <c r="M34" s="121"/>
      <c r="N34" s="121"/>
      <c r="O34" s="121"/>
    </row>
    <row r="35" spans="1:15" ht="18" customHeight="1">
      <c r="A35" s="108" t="s">
        <v>20</v>
      </c>
      <c r="B35" s="123">
        <v>336944</v>
      </c>
      <c r="C35" s="123">
        <v>45425</v>
      </c>
      <c r="D35" s="123">
        <v>33383</v>
      </c>
      <c r="E35" s="101">
        <f t="shared" si="0"/>
        <v>-0.26509631260319205</v>
      </c>
      <c r="F35" s="127">
        <f>+D35/$D$33</f>
        <v>0.08688511790120243</v>
      </c>
      <c r="G35" s="128"/>
      <c r="H35" s="128"/>
      <c r="M35" s="121"/>
      <c r="N35" s="121"/>
      <c r="O35" s="121"/>
    </row>
    <row r="36" spans="1:15" ht="18" customHeight="1">
      <c r="A36" s="129" t="s">
        <v>21</v>
      </c>
      <c r="B36" s="130">
        <v>4341632</v>
      </c>
      <c r="C36" s="130">
        <v>387496</v>
      </c>
      <c r="D36" s="130">
        <v>286554</v>
      </c>
      <c r="E36" s="131">
        <f t="shared" si="0"/>
        <v>-0.2604981728843653</v>
      </c>
      <c r="F36" s="132">
        <f>+D36/$D$33</f>
        <v>0.7458070896881994</v>
      </c>
      <c r="G36" s="124"/>
      <c r="H36" s="128"/>
      <c r="M36" s="121"/>
      <c r="N36" s="121"/>
      <c r="O36" s="121"/>
    </row>
    <row r="37" spans="1:15" ht="25.5" customHeight="1">
      <c r="A37" s="249" t="s">
        <v>90</v>
      </c>
      <c r="B37" s="250"/>
      <c r="C37" s="250"/>
      <c r="D37" s="250"/>
      <c r="E37" s="250"/>
      <c r="F37" s="133"/>
      <c r="G37" s="133"/>
      <c r="H37" s="133"/>
      <c r="M37" s="121"/>
      <c r="N37" s="121"/>
      <c r="O37" s="121"/>
    </row>
    <row r="39" spans="1:8" ht="15.75" customHeight="1">
      <c r="A39" s="256"/>
      <c r="B39" s="256"/>
      <c r="C39" s="256"/>
      <c r="D39" s="256"/>
      <c r="E39" s="256"/>
      <c r="F39" s="114"/>
      <c r="G39" s="114"/>
      <c r="H39" s="114"/>
    </row>
    <row r="40" ht="15.75" customHeight="1"/>
    <row r="41" ht="15.75" customHeight="1"/>
    <row r="42" spans="8:11" ht="15.75" customHeight="1">
      <c r="H42" s="134"/>
      <c r="I42" s="118"/>
      <c r="J42" s="118"/>
      <c r="K42" s="118"/>
    </row>
    <row r="43" spans="9:11" ht="15.75" customHeight="1">
      <c r="I43" s="118"/>
      <c r="J43" s="118"/>
      <c r="K43" s="118"/>
    </row>
    <row r="44" spans="9:11" ht="15.75" customHeight="1">
      <c r="I44" s="118"/>
      <c r="J44" s="118"/>
      <c r="K44" s="118"/>
    </row>
    <row r="45" spans="9:11" ht="15.75" customHeight="1">
      <c r="I45" s="118"/>
      <c r="J45" s="118"/>
      <c r="K45" s="118"/>
    </row>
    <row r="46" spans="9:11" ht="15.75" customHeight="1">
      <c r="I46" s="118"/>
      <c r="J46" s="118"/>
      <c r="K46" s="118"/>
    </row>
    <row r="47" spans="9:11" ht="15.75" customHeight="1">
      <c r="I47" s="118"/>
      <c r="J47" s="118"/>
      <c r="K47" s="118"/>
    </row>
    <row r="48" spans="9:11" ht="15.75" customHeight="1">
      <c r="I48" s="118"/>
      <c r="J48" s="118"/>
      <c r="K48" s="118"/>
    </row>
    <row r="49" spans="9:11" ht="15.75" customHeight="1">
      <c r="I49" s="118"/>
      <c r="J49" s="118"/>
      <c r="K49" s="118"/>
    </row>
    <row r="50" spans="9:11" ht="15.75" customHeight="1">
      <c r="I50" s="118"/>
      <c r="J50" s="118"/>
      <c r="K50" s="118"/>
    </row>
    <row r="51" ht="15.75" customHeight="1"/>
    <row r="52" spans="9:11" ht="15.75" customHeight="1">
      <c r="I52" s="118"/>
      <c r="J52" s="118"/>
      <c r="K52" s="118"/>
    </row>
    <row r="53" spans="9:11" ht="15.75" customHeight="1">
      <c r="I53" s="118"/>
      <c r="J53" s="118"/>
      <c r="K53" s="118"/>
    </row>
    <row r="54" spans="9:11" ht="15.75" customHeight="1">
      <c r="I54" s="118"/>
      <c r="J54" s="118"/>
      <c r="K54" s="118"/>
    </row>
    <row r="55" spans="9:11" ht="15.75" customHeight="1">
      <c r="I55" s="118"/>
      <c r="J55" s="118"/>
      <c r="K55" s="118"/>
    </row>
    <row r="56" spans="9:11" ht="15.75" customHeight="1">
      <c r="I56" s="118"/>
      <c r="J56" s="118"/>
      <c r="K56" s="118"/>
    </row>
    <row r="57" spans="9:11" ht="15.75" customHeight="1">
      <c r="I57" s="118"/>
      <c r="J57" s="118"/>
      <c r="K57" s="118"/>
    </row>
    <row r="58" spans="9:11" ht="15.75" customHeight="1">
      <c r="I58" s="118"/>
      <c r="J58" s="118"/>
      <c r="K58" s="118"/>
    </row>
    <row r="59" spans="9:11" ht="15.75" customHeight="1">
      <c r="I59" s="118"/>
      <c r="J59" s="118"/>
      <c r="K59" s="118"/>
    </row>
    <row r="60" spans="9:11" ht="15.75" customHeight="1">
      <c r="I60" s="118"/>
      <c r="J60" s="118"/>
      <c r="K60" s="118"/>
    </row>
    <row r="61" ht="15.75" customHeight="1"/>
    <row r="62" spans="9:11" ht="15.75" customHeight="1">
      <c r="I62" s="118"/>
      <c r="J62" s="118"/>
      <c r="K62" s="118"/>
    </row>
    <row r="63" spans="9:11" ht="15.75" customHeight="1">
      <c r="I63" s="118"/>
      <c r="J63" s="118"/>
      <c r="K63" s="118"/>
    </row>
    <row r="64" spans="9:11" ht="15.75" customHeight="1">
      <c r="I64" s="118"/>
      <c r="J64" s="118"/>
      <c r="K64" s="118"/>
    </row>
    <row r="65" spans="9:11" ht="15.75" customHeight="1">
      <c r="I65" s="118"/>
      <c r="J65" s="118"/>
      <c r="K65" s="118"/>
    </row>
    <row r="66" spans="9:11" ht="15.75" customHeight="1">
      <c r="I66" s="118"/>
      <c r="J66" s="118"/>
      <c r="K66" s="118"/>
    </row>
    <row r="67" spans="9:11" ht="15.75" customHeight="1">
      <c r="I67" s="118"/>
      <c r="J67" s="118"/>
      <c r="K67" s="118"/>
    </row>
    <row r="68" spans="9:11" ht="15.75" customHeight="1">
      <c r="I68" s="118"/>
      <c r="J68" s="118"/>
      <c r="K68" s="118"/>
    </row>
    <row r="69" spans="9:11" ht="15.75" customHeight="1">
      <c r="I69" s="118"/>
      <c r="J69" s="118"/>
      <c r="K69" s="118"/>
    </row>
    <row r="70" spans="9:11" ht="15.75" customHeight="1">
      <c r="I70" s="118"/>
      <c r="J70" s="118"/>
      <c r="K70" s="118"/>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112"/>
      <c r="B79" s="112"/>
      <c r="C79" s="112"/>
      <c r="D79" s="112"/>
      <c r="E79" s="112"/>
    </row>
    <row r="80" spans="1:6" ht="26.25" customHeight="1">
      <c r="A80" s="254" t="s">
        <v>93</v>
      </c>
      <c r="B80" s="255"/>
      <c r="C80" s="255"/>
      <c r="D80" s="255"/>
      <c r="E80" s="255"/>
      <c r="F80" s="112"/>
    </row>
  </sheetData>
  <mergeCells count="11">
    <mergeCell ref="A1:F1"/>
    <mergeCell ref="A2:F2"/>
    <mergeCell ref="A3:F3"/>
    <mergeCell ref="A4:F4"/>
    <mergeCell ref="N4:O4"/>
    <mergeCell ref="A17:F17"/>
    <mergeCell ref="A7:F7"/>
    <mergeCell ref="A80:E80"/>
    <mergeCell ref="A37:E37"/>
    <mergeCell ref="A39:E39"/>
    <mergeCell ref="A27:F27"/>
  </mergeCells>
  <printOptions horizontalCentered="1" verticalCentered="1"/>
  <pageMargins left="0.7874015748031497" right="0.7874015748031497" top="0.31496062992125984" bottom="0.7874015748031497" header="0" footer="0.5905511811023623"/>
  <pageSetup horizontalDpi="300" verticalDpi="300" orientation="portrait" paperSize="127" scale="87" r:id="rId2"/>
  <headerFooter alignWithMargins="0">
    <oddFooter>&amp;C&amp;P</oddFooter>
  </headerFooter>
  <rowBreaks count="1" manualBreakCount="1">
    <brk id="38"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43">
      <selection activeCell="F48" sqref="F48"/>
    </sheetView>
  </sheetViews>
  <sheetFormatPr defaultColWidth="11.421875" defaultRowHeight="12.75"/>
  <cols>
    <col min="1" max="1" width="34.7109375" style="135" customWidth="1"/>
    <col min="2" max="2" width="12.140625" style="135" bestFit="1" customWidth="1"/>
    <col min="3" max="3" width="12.421875" style="167" bestFit="1" customWidth="1"/>
    <col min="4" max="4" width="11.7109375" style="135" customWidth="1"/>
    <col min="5" max="5" width="12.8515625" style="135" customWidth="1"/>
    <col min="6" max="6" width="12.7109375" style="135" customWidth="1"/>
    <col min="7" max="7" width="14.00390625" style="135" customWidth="1"/>
    <col min="8" max="16384" width="11.421875" style="135" customWidth="1"/>
  </cols>
  <sheetData>
    <row r="1" spans="1:26" ht="15.75" customHeight="1">
      <c r="A1" s="232" t="s">
        <v>360</v>
      </c>
      <c r="B1" s="233"/>
      <c r="C1" s="233"/>
      <c r="D1" s="233"/>
      <c r="U1" s="136"/>
      <c r="V1" s="136"/>
      <c r="W1" s="136"/>
      <c r="X1" s="136"/>
      <c r="Y1" s="136"/>
      <c r="Z1" s="136"/>
    </row>
    <row r="2" spans="1:256" ht="15.75" customHeight="1">
      <c r="A2" s="257" t="s">
        <v>297</v>
      </c>
      <c r="B2" s="258"/>
      <c r="C2" s="258"/>
      <c r="D2" s="258"/>
      <c r="E2" s="136"/>
      <c r="F2" s="136"/>
      <c r="G2" s="136"/>
      <c r="H2" s="136"/>
      <c r="I2" s="136"/>
      <c r="J2" s="136"/>
      <c r="K2" s="136"/>
      <c r="L2" s="136"/>
      <c r="M2" s="136"/>
      <c r="N2" s="136"/>
      <c r="O2" s="136"/>
      <c r="P2" s="136"/>
      <c r="Q2" s="257"/>
      <c r="R2" s="258"/>
      <c r="S2" s="258"/>
      <c r="T2" s="258"/>
      <c r="U2" s="136"/>
      <c r="V2" s="136" t="s">
        <v>322</v>
      </c>
      <c r="W2" s="136"/>
      <c r="X2" s="136"/>
      <c r="Y2" s="136"/>
      <c r="Z2" s="136"/>
      <c r="AA2" s="137"/>
      <c r="AB2" s="137"/>
      <c r="AC2" s="257"/>
      <c r="AD2" s="258"/>
      <c r="AE2" s="258"/>
      <c r="AF2" s="258"/>
      <c r="AG2" s="257"/>
      <c r="AH2" s="258"/>
      <c r="AI2" s="258"/>
      <c r="AJ2" s="258"/>
      <c r="AK2" s="257"/>
      <c r="AL2" s="258"/>
      <c r="AM2" s="258"/>
      <c r="AN2" s="258"/>
      <c r="AO2" s="257"/>
      <c r="AP2" s="258"/>
      <c r="AQ2" s="258"/>
      <c r="AR2" s="258"/>
      <c r="AS2" s="257"/>
      <c r="AT2" s="258"/>
      <c r="AU2" s="258"/>
      <c r="AV2" s="258"/>
      <c r="AW2" s="257"/>
      <c r="AX2" s="258"/>
      <c r="AY2" s="258"/>
      <c r="AZ2" s="258"/>
      <c r="BA2" s="257"/>
      <c r="BB2" s="258"/>
      <c r="BC2" s="258"/>
      <c r="BD2" s="258"/>
      <c r="BE2" s="257"/>
      <c r="BF2" s="258"/>
      <c r="BG2" s="258"/>
      <c r="BH2" s="258"/>
      <c r="BI2" s="257"/>
      <c r="BJ2" s="258"/>
      <c r="BK2" s="258"/>
      <c r="BL2" s="258"/>
      <c r="BM2" s="257"/>
      <c r="BN2" s="258"/>
      <c r="BO2" s="258"/>
      <c r="BP2" s="258"/>
      <c r="BQ2" s="257"/>
      <c r="BR2" s="258"/>
      <c r="BS2" s="258"/>
      <c r="BT2" s="258"/>
      <c r="BU2" s="257"/>
      <c r="BV2" s="258"/>
      <c r="BW2" s="258"/>
      <c r="BX2" s="258"/>
      <c r="BY2" s="257"/>
      <c r="BZ2" s="258"/>
      <c r="CA2" s="258"/>
      <c r="CB2" s="258"/>
      <c r="CC2" s="257"/>
      <c r="CD2" s="258"/>
      <c r="CE2" s="258"/>
      <c r="CF2" s="258"/>
      <c r="CG2" s="257"/>
      <c r="CH2" s="258"/>
      <c r="CI2" s="258"/>
      <c r="CJ2" s="258"/>
      <c r="CK2" s="257"/>
      <c r="CL2" s="258"/>
      <c r="CM2" s="258"/>
      <c r="CN2" s="258"/>
      <c r="CO2" s="257"/>
      <c r="CP2" s="258"/>
      <c r="CQ2" s="258"/>
      <c r="CR2" s="258"/>
      <c r="CS2" s="257"/>
      <c r="CT2" s="258"/>
      <c r="CU2" s="258"/>
      <c r="CV2" s="258"/>
      <c r="CW2" s="257"/>
      <c r="CX2" s="258"/>
      <c r="CY2" s="258"/>
      <c r="CZ2" s="258"/>
      <c r="DA2" s="257"/>
      <c r="DB2" s="258"/>
      <c r="DC2" s="258"/>
      <c r="DD2" s="258"/>
      <c r="DE2" s="257"/>
      <c r="DF2" s="258"/>
      <c r="DG2" s="258"/>
      <c r="DH2" s="258"/>
      <c r="DI2" s="257"/>
      <c r="DJ2" s="258"/>
      <c r="DK2" s="258"/>
      <c r="DL2" s="258"/>
      <c r="DM2" s="257"/>
      <c r="DN2" s="258"/>
      <c r="DO2" s="258"/>
      <c r="DP2" s="258"/>
      <c r="DQ2" s="257"/>
      <c r="DR2" s="258"/>
      <c r="DS2" s="258"/>
      <c r="DT2" s="258"/>
      <c r="DU2" s="257"/>
      <c r="DV2" s="258"/>
      <c r="DW2" s="258"/>
      <c r="DX2" s="258"/>
      <c r="DY2" s="257"/>
      <c r="DZ2" s="258"/>
      <c r="EA2" s="258"/>
      <c r="EB2" s="258"/>
      <c r="EC2" s="257"/>
      <c r="ED2" s="258"/>
      <c r="EE2" s="258"/>
      <c r="EF2" s="258"/>
      <c r="EG2" s="257"/>
      <c r="EH2" s="258"/>
      <c r="EI2" s="258"/>
      <c r="EJ2" s="258"/>
      <c r="EK2" s="257"/>
      <c r="EL2" s="258"/>
      <c r="EM2" s="258"/>
      <c r="EN2" s="258"/>
      <c r="EO2" s="257"/>
      <c r="EP2" s="258"/>
      <c r="EQ2" s="258"/>
      <c r="ER2" s="258"/>
      <c r="ES2" s="257"/>
      <c r="ET2" s="258"/>
      <c r="EU2" s="258"/>
      <c r="EV2" s="258"/>
      <c r="EW2" s="257"/>
      <c r="EX2" s="258"/>
      <c r="EY2" s="258"/>
      <c r="EZ2" s="258"/>
      <c r="FA2" s="257"/>
      <c r="FB2" s="258"/>
      <c r="FC2" s="258"/>
      <c r="FD2" s="258"/>
      <c r="FE2" s="257"/>
      <c r="FF2" s="258"/>
      <c r="FG2" s="258"/>
      <c r="FH2" s="258"/>
      <c r="FI2" s="257"/>
      <c r="FJ2" s="258"/>
      <c r="FK2" s="258"/>
      <c r="FL2" s="258"/>
      <c r="FM2" s="257"/>
      <c r="FN2" s="258"/>
      <c r="FO2" s="258"/>
      <c r="FP2" s="258"/>
      <c r="FQ2" s="257"/>
      <c r="FR2" s="258"/>
      <c r="FS2" s="258"/>
      <c r="FT2" s="258"/>
      <c r="FU2" s="257"/>
      <c r="FV2" s="258"/>
      <c r="FW2" s="258"/>
      <c r="FX2" s="258"/>
      <c r="FY2" s="257"/>
      <c r="FZ2" s="258"/>
      <c r="GA2" s="258"/>
      <c r="GB2" s="258"/>
      <c r="GC2" s="257"/>
      <c r="GD2" s="258"/>
      <c r="GE2" s="258"/>
      <c r="GF2" s="258"/>
      <c r="GG2" s="257"/>
      <c r="GH2" s="258"/>
      <c r="GI2" s="258"/>
      <c r="GJ2" s="258"/>
      <c r="GK2" s="257"/>
      <c r="GL2" s="258"/>
      <c r="GM2" s="258"/>
      <c r="GN2" s="258"/>
      <c r="GO2" s="257"/>
      <c r="GP2" s="258"/>
      <c r="GQ2" s="258"/>
      <c r="GR2" s="258"/>
      <c r="GS2" s="257"/>
      <c r="GT2" s="258"/>
      <c r="GU2" s="258"/>
      <c r="GV2" s="258"/>
      <c r="GW2" s="257"/>
      <c r="GX2" s="258"/>
      <c r="GY2" s="258"/>
      <c r="GZ2" s="258"/>
      <c r="HA2" s="257"/>
      <c r="HB2" s="258"/>
      <c r="HC2" s="258"/>
      <c r="HD2" s="258"/>
      <c r="HE2" s="257"/>
      <c r="HF2" s="258"/>
      <c r="HG2" s="258"/>
      <c r="HH2" s="258"/>
      <c r="HI2" s="257"/>
      <c r="HJ2" s="258"/>
      <c r="HK2" s="258"/>
      <c r="HL2" s="258"/>
      <c r="HM2" s="257"/>
      <c r="HN2" s="258"/>
      <c r="HO2" s="258"/>
      <c r="HP2" s="258"/>
      <c r="HQ2" s="257"/>
      <c r="HR2" s="258"/>
      <c r="HS2" s="258"/>
      <c r="HT2" s="258"/>
      <c r="HU2" s="257"/>
      <c r="HV2" s="258"/>
      <c r="HW2" s="258"/>
      <c r="HX2" s="258"/>
      <c r="HY2" s="257"/>
      <c r="HZ2" s="258"/>
      <c r="IA2" s="258"/>
      <c r="IB2" s="258"/>
      <c r="IC2" s="257"/>
      <c r="ID2" s="258"/>
      <c r="IE2" s="258"/>
      <c r="IF2" s="258"/>
      <c r="IG2" s="257"/>
      <c r="IH2" s="258"/>
      <c r="II2" s="258"/>
      <c r="IJ2" s="258"/>
      <c r="IK2" s="257"/>
      <c r="IL2" s="258"/>
      <c r="IM2" s="258"/>
      <c r="IN2" s="258"/>
      <c r="IO2" s="257"/>
      <c r="IP2" s="258"/>
      <c r="IQ2" s="258"/>
      <c r="IR2" s="258"/>
      <c r="IS2" s="257"/>
      <c r="IT2" s="258"/>
      <c r="IU2" s="258"/>
      <c r="IV2" s="258"/>
    </row>
    <row r="3" spans="1:256" ht="15.75" customHeight="1">
      <c r="A3" s="234" t="s">
        <v>286</v>
      </c>
      <c r="B3" s="235"/>
      <c r="C3" s="235"/>
      <c r="D3" s="235"/>
      <c r="E3" s="136"/>
      <c r="F3" s="136"/>
      <c r="M3" s="136"/>
      <c r="N3" s="136"/>
      <c r="O3" s="136"/>
      <c r="P3" s="136"/>
      <c r="Q3" s="257"/>
      <c r="R3" s="258"/>
      <c r="S3" s="258"/>
      <c r="T3" s="258"/>
      <c r="U3" s="136"/>
      <c r="V3" s="136"/>
      <c r="W3" s="136"/>
      <c r="X3" s="136"/>
      <c r="Y3" s="136"/>
      <c r="Z3" s="136"/>
      <c r="AA3" s="137"/>
      <c r="AB3" s="137"/>
      <c r="AC3" s="257"/>
      <c r="AD3" s="258"/>
      <c r="AE3" s="258"/>
      <c r="AF3" s="258"/>
      <c r="AG3" s="257"/>
      <c r="AH3" s="258"/>
      <c r="AI3" s="258"/>
      <c r="AJ3" s="258"/>
      <c r="AK3" s="257"/>
      <c r="AL3" s="258"/>
      <c r="AM3" s="258"/>
      <c r="AN3" s="258"/>
      <c r="AO3" s="257"/>
      <c r="AP3" s="258"/>
      <c r="AQ3" s="258"/>
      <c r="AR3" s="258"/>
      <c r="AS3" s="257"/>
      <c r="AT3" s="258"/>
      <c r="AU3" s="258"/>
      <c r="AV3" s="258"/>
      <c r="AW3" s="257"/>
      <c r="AX3" s="258"/>
      <c r="AY3" s="258"/>
      <c r="AZ3" s="258"/>
      <c r="BA3" s="257"/>
      <c r="BB3" s="258"/>
      <c r="BC3" s="258"/>
      <c r="BD3" s="258"/>
      <c r="BE3" s="257"/>
      <c r="BF3" s="258"/>
      <c r="BG3" s="258"/>
      <c r="BH3" s="258"/>
      <c r="BI3" s="257"/>
      <c r="BJ3" s="258"/>
      <c r="BK3" s="258"/>
      <c r="BL3" s="258"/>
      <c r="BM3" s="257"/>
      <c r="BN3" s="258"/>
      <c r="BO3" s="258"/>
      <c r="BP3" s="258"/>
      <c r="BQ3" s="257"/>
      <c r="BR3" s="258"/>
      <c r="BS3" s="258"/>
      <c r="BT3" s="258"/>
      <c r="BU3" s="257"/>
      <c r="BV3" s="258"/>
      <c r="BW3" s="258"/>
      <c r="BX3" s="258"/>
      <c r="BY3" s="257"/>
      <c r="BZ3" s="258"/>
      <c r="CA3" s="258"/>
      <c r="CB3" s="258"/>
      <c r="CC3" s="257"/>
      <c r="CD3" s="258"/>
      <c r="CE3" s="258"/>
      <c r="CF3" s="258"/>
      <c r="CG3" s="257"/>
      <c r="CH3" s="258"/>
      <c r="CI3" s="258"/>
      <c r="CJ3" s="258"/>
      <c r="CK3" s="257"/>
      <c r="CL3" s="258"/>
      <c r="CM3" s="258"/>
      <c r="CN3" s="258"/>
      <c r="CO3" s="257"/>
      <c r="CP3" s="258"/>
      <c r="CQ3" s="258"/>
      <c r="CR3" s="258"/>
      <c r="CS3" s="257"/>
      <c r="CT3" s="258"/>
      <c r="CU3" s="258"/>
      <c r="CV3" s="258"/>
      <c r="CW3" s="257"/>
      <c r="CX3" s="258"/>
      <c r="CY3" s="258"/>
      <c r="CZ3" s="258"/>
      <c r="DA3" s="257"/>
      <c r="DB3" s="258"/>
      <c r="DC3" s="258"/>
      <c r="DD3" s="258"/>
      <c r="DE3" s="257"/>
      <c r="DF3" s="258"/>
      <c r="DG3" s="258"/>
      <c r="DH3" s="258"/>
      <c r="DI3" s="257"/>
      <c r="DJ3" s="258"/>
      <c r="DK3" s="258"/>
      <c r="DL3" s="258"/>
      <c r="DM3" s="257"/>
      <c r="DN3" s="258"/>
      <c r="DO3" s="258"/>
      <c r="DP3" s="258"/>
      <c r="DQ3" s="257"/>
      <c r="DR3" s="258"/>
      <c r="DS3" s="258"/>
      <c r="DT3" s="258"/>
      <c r="DU3" s="257"/>
      <c r="DV3" s="258"/>
      <c r="DW3" s="258"/>
      <c r="DX3" s="258"/>
      <c r="DY3" s="257"/>
      <c r="DZ3" s="258"/>
      <c r="EA3" s="258"/>
      <c r="EB3" s="258"/>
      <c r="EC3" s="257"/>
      <c r="ED3" s="258"/>
      <c r="EE3" s="258"/>
      <c r="EF3" s="258"/>
      <c r="EG3" s="257"/>
      <c r="EH3" s="258"/>
      <c r="EI3" s="258"/>
      <c r="EJ3" s="258"/>
      <c r="EK3" s="257"/>
      <c r="EL3" s="258"/>
      <c r="EM3" s="258"/>
      <c r="EN3" s="258"/>
      <c r="EO3" s="257"/>
      <c r="EP3" s="258"/>
      <c r="EQ3" s="258"/>
      <c r="ER3" s="258"/>
      <c r="ES3" s="257"/>
      <c r="ET3" s="258"/>
      <c r="EU3" s="258"/>
      <c r="EV3" s="258"/>
      <c r="EW3" s="257"/>
      <c r="EX3" s="258"/>
      <c r="EY3" s="258"/>
      <c r="EZ3" s="258"/>
      <c r="FA3" s="257"/>
      <c r="FB3" s="258"/>
      <c r="FC3" s="258"/>
      <c r="FD3" s="258"/>
      <c r="FE3" s="257"/>
      <c r="FF3" s="258"/>
      <c r="FG3" s="258"/>
      <c r="FH3" s="258"/>
      <c r="FI3" s="257"/>
      <c r="FJ3" s="258"/>
      <c r="FK3" s="258"/>
      <c r="FL3" s="258"/>
      <c r="FM3" s="257"/>
      <c r="FN3" s="258"/>
      <c r="FO3" s="258"/>
      <c r="FP3" s="258"/>
      <c r="FQ3" s="257"/>
      <c r="FR3" s="258"/>
      <c r="FS3" s="258"/>
      <c r="FT3" s="258"/>
      <c r="FU3" s="257"/>
      <c r="FV3" s="258"/>
      <c r="FW3" s="258"/>
      <c r="FX3" s="258"/>
      <c r="FY3" s="257"/>
      <c r="FZ3" s="258"/>
      <c r="GA3" s="258"/>
      <c r="GB3" s="258"/>
      <c r="GC3" s="257"/>
      <c r="GD3" s="258"/>
      <c r="GE3" s="258"/>
      <c r="GF3" s="258"/>
      <c r="GG3" s="257"/>
      <c r="GH3" s="258"/>
      <c r="GI3" s="258"/>
      <c r="GJ3" s="258"/>
      <c r="GK3" s="257"/>
      <c r="GL3" s="258"/>
      <c r="GM3" s="258"/>
      <c r="GN3" s="258"/>
      <c r="GO3" s="257"/>
      <c r="GP3" s="258"/>
      <c r="GQ3" s="258"/>
      <c r="GR3" s="258"/>
      <c r="GS3" s="257"/>
      <c r="GT3" s="258"/>
      <c r="GU3" s="258"/>
      <c r="GV3" s="258"/>
      <c r="GW3" s="257"/>
      <c r="GX3" s="258"/>
      <c r="GY3" s="258"/>
      <c r="GZ3" s="258"/>
      <c r="HA3" s="257"/>
      <c r="HB3" s="258"/>
      <c r="HC3" s="258"/>
      <c r="HD3" s="258"/>
      <c r="HE3" s="257"/>
      <c r="HF3" s="258"/>
      <c r="HG3" s="258"/>
      <c r="HH3" s="258"/>
      <c r="HI3" s="257"/>
      <c r="HJ3" s="258"/>
      <c r="HK3" s="258"/>
      <c r="HL3" s="258"/>
      <c r="HM3" s="257"/>
      <c r="HN3" s="258"/>
      <c r="HO3" s="258"/>
      <c r="HP3" s="258"/>
      <c r="HQ3" s="257"/>
      <c r="HR3" s="258"/>
      <c r="HS3" s="258"/>
      <c r="HT3" s="258"/>
      <c r="HU3" s="257"/>
      <c r="HV3" s="258"/>
      <c r="HW3" s="258"/>
      <c r="HX3" s="258"/>
      <c r="HY3" s="257"/>
      <c r="HZ3" s="258"/>
      <c r="IA3" s="258"/>
      <c r="IB3" s="258"/>
      <c r="IC3" s="257"/>
      <c r="ID3" s="258"/>
      <c r="IE3" s="258"/>
      <c r="IF3" s="258"/>
      <c r="IG3" s="257"/>
      <c r="IH3" s="258"/>
      <c r="II3" s="258"/>
      <c r="IJ3" s="258"/>
      <c r="IK3" s="257"/>
      <c r="IL3" s="258"/>
      <c r="IM3" s="258"/>
      <c r="IN3" s="258"/>
      <c r="IO3" s="257"/>
      <c r="IP3" s="258"/>
      <c r="IQ3" s="258"/>
      <c r="IR3" s="258"/>
      <c r="IS3" s="257"/>
      <c r="IT3" s="258"/>
      <c r="IU3" s="258"/>
      <c r="IV3" s="258"/>
    </row>
    <row r="4" spans="1:26" s="136" customFormat="1" ht="13.5" customHeight="1">
      <c r="A4" s="138" t="s">
        <v>298</v>
      </c>
      <c r="B4" s="139" t="s">
        <v>15</v>
      </c>
      <c r="C4" s="139" t="s">
        <v>16</v>
      </c>
      <c r="D4" s="139" t="s">
        <v>54</v>
      </c>
      <c r="U4" s="135"/>
      <c r="V4" s="135" t="s">
        <v>53</v>
      </c>
      <c r="W4" s="140">
        <f>SUM(W5:W9)</f>
        <v>926731</v>
      </c>
      <c r="X4" s="141">
        <f>SUM(X5:X9)</f>
        <v>100</v>
      </c>
      <c r="Y4" s="135"/>
      <c r="Z4" s="135"/>
    </row>
    <row r="5" spans="1:26" s="136" customFormat="1" ht="13.5" customHeight="1">
      <c r="A5" s="142"/>
      <c r="B5" s="143"/>
      <c r="C5" s="139"/>
      <c r="D5" s="143"/>
      <c r="E5" s="144"/>
      <c r="F5" s="144"/>
      <c r="U5" s="135"/>
      <c r="V5" s="135" t="s">
        <v>62</v>
      </c>
      <c r="W5" s="140">
        <f>+B9</f>
        <v>254058</v>
      </c>
      <c r="X5" s="145">
        <f>+W5/$W$4*100</f>
        <v>27.414427703400445</v>
      </c>
      <c r="Y5" s="135"/>
      <c r="Z5" s="135"/>
    </row>
    <row r="6" spans="1:24" ht="13.5" customHeight="1">
      <c r="A6" s="230" t="s">
        <v>59</v>
      </c>
      <c r="B6" s="231"/>
      <c r="C6" s="231"/>
      <c r="D6" s="231"/>
      <c r="E6" s="136"/>
      <c r="F6" s="136"/>
      <c r="V6" s="135" t="s">
        <v>60</v>
      </c>
      <c r="W6" s="140">
        <f>+B21</f>
        <v>25266</v>
      </c>
      <c r="X6" s="145">
        <f>+W6/$W$4*100</f>
        <v>2.726357486692471</v>
      </c>
    </row>
    <row r="7" spans="1:24" ht="13.5" customHeight="1">
      <c r="A7" s="146">
        <v>2008</v>
      </c>
      <c r="B7" s="147">
        <v>3471298</v>
      </c>
      <c r="C7" s="163">
        <v>239561</v>
      </c>
      <c r="D7" s="147">
        <v>3231737</v>
      </c>
      <c r="E7" s="148"/>
      <c r="F7" s="148"/>
      <c r="V7" s="135" t="s">
        <v>61</v>
      </c>
      <c r="W7" s="140">
        <f>+B27</f>
        <v>369112</v>
      </c>
      <c r="X7" s="145">
        <f>+W7/$W$4*100</f>
        <v>39.829465076705105</v>
      </c>
    </row>
    <row r="8" spans="1:24" ht="13.5" customHeight="1">
      <c r="A8" s="149" t="s">
        <v>479</v>
      </c>
      <c r="B8" s="147">
        <v>324479</v>
      </c>
      <c r="C8" s="163">
        <v>12772</v>
      </c>
      <c r="D8" s="147">
        <v>311707</v>
      </c>
      <c r="E8" s="148"/>
      <c r="F8" s="148"/>
      <c r="V8" s="135" t="s">
        <v>63</v>
      </c>
      <c r="W8" s="140">
        <f>+B15</f>
        <v>195969</v>
      </c>
      <c r="X8" s="145">
        <f>+W8/$W$4*100</f>
        <v>21.14626574486016</v>
      </c>
    </row>
    <row r="9" spans="1:24" ht="13.5" customHeight="1">
      <c r="A9" s="149" t="s">
        <v>480</v>
      </c>
      <c r="B9" s="147">
        <v>254058</v>
      </c>
      <c r="C9" s="163">
        <v>9394</v>
      </c>
      <c r="D9" s="147">
        <v>244664</v>
      </c>
      <c r="E9" s="148"/>
      <c r="F9" s="148"/>
      <c r="V9" s="135" t="s">
        <v>64</v>
      </c>
      <c r="W9" s="140">
        <f>+B33</f>
        <v>82326</v>
      </c>
      <c r="X9" s="145">
        <f>+W9/$W$4*100</f>
        <v>8.883483988341817</v>
      </c>
    </row>
    <row r="10" spans="1:22" ht="13.5" customHeight="1">
      <c r="A10" s="150" t="s">
        <v>351</v>
      </c>
      <c r="B10" s="151">
        <f>+B9/B8*100-100</f>
        <v>-21.7027912438093</v>
      </c>
      <c r="C10" s="164">
        <f>+C9/C8*100-100</f>
        <v>-26.448481052301915</v>
      </c>
      <c r="D10" s="151">
        <f>+D9/D8*100-100</f>
        <v>-21.508339562473736</v>
      </c>
      <c r="E10" s="152"/>
      <c r="F10" s="152"/>
      <c r="V10" s="136" t="s">
        <v>323</v>
      </c>
    </row>
    <row r="11" spans="1:24" ht="13.5" customHeight="1">
      <c r="A11" s="150"/>
      <c r="B11" s="151"/>
      <c r="C11" s="164"/>
      <c r="D11" s="151"/>
      <c r="E11" s="152"/>
      <c r="F11" s="152"/>
      <c r="V11" s="135" t="s">
        <v>55</v>
      </c>
      <c r="W11" s="140">
        <f>SUM(W12:W16)</f>
        <v>238406</v>
      </c>
      <c r="X11" s="141">
        <f>SUM(X12:X16)</f>
        <v>99.99999999999999</v>
      </c>
    </row>
    <row r="12" spans="1:24" ht="13.5" customHeight="1">
      <c r="A12" s="230" t="s">
        <v>171</v>
      </c>
      <c r="B12" s="231"/>
      <c r="C12" s="231"/>
      <c r="D12" s="231"/>
      <c r="E12" s="136"/>
      <c r="F12" s="136"/>
      <c r="V12" s="135" t="s">
        <v>62</v>
      </c>
      <c r="W12" s="140">
        <f>+C9</f>
        <v>9394</v>
      </c>
      <c r="X12" s="145">
        <f>+W12/$W$11*100</f>
        <v>3.9403370720535555</v>
      </c>
    </row>
    <row r="13" spans="1:24" ht="13.5" customHeight="1">
      <c r="A13" s="146">
        <f>+A7</f>
        <v>2008</v>
      </c>
      <c r="B13" s="147">
        <v>3334501</v>
      </c>
      <c r="C13" s="163">
        <v>275175</v>
      </c>
      <c r="D13" s="147">
        <v>3059326</v>
      </c>
      <c r="E13" s="148"/>
      <c r="F13" s="148"/>
      <c r="V13" s="135" t="s">
        <v>60</v>
      </c>
      <c r="W13" s="140">
        <f>+C21</f>
        <v>159218</v>
      </c>
      <c r="X13" s="145">
        <f>+W13/$W$11*100</f>
        <v>66.78439301024302</v>
      </c>
    </row>
    <row r="14" spans="1:24" ht="13.5" customHeight="1">
      <c r="A14" s="153" t="str">
        <f>+A8</f>
        <v>Enero  2008</v>
      </c>
      <c r="B14" s="147">
        <v>233622</v>
      </c>
      <c r="C14" s="163">
        <v>18290</v>
      </c>
      <c r="D14" s="147">
        <v>215332</v>
      </c>
      <c r="E14" s="148"/>
      <c r="F14" s="148"/>
      <c r="V14" s="135" t="s">
        <v>61</v>
      </c>
      <c r="W14" s="140">
        <f>+C27</f>
        <v>34770</v>
      </c>
      <c r="X14" s="145">
        <f>+W14/$W$11*100</f>
        <v>14.584364487470951</v>
      </c>
    </row>
    <row r="15" spans="1:24" ht="13.5" customHeight="1">
      <c r="A15" s="153" t="str">
        <f>+A9</f>
        <v>Enero  2009</v>
      </c>
      <c r="B15" s="147">
        <v>195969</v>
      </c>
      <c r="C15" s="163">
        <v>15462</v>
      </c>
      <c r="D15" s="147">
        <v>180507</v>
      </c>
      <c r="E15" s="148"/>
      <c r="F15" s="148"/>
      <c r="V15" s="135" t="s">
        <v>63</v>
      </c>
      <c r="W15" s="140">
        <f>+C15</f>
        <v>15462</v>
      </c>
      <c r="X15" s="145">
        <f>+W15/$W$11*100</f>
        <v>6.485575027474141</v>
      </c>
    </row>
    <row r="16" spans="1:24" ht="13.5" customHeight="1">
      <c r="A16" s="150" t="str">
        <f>+A10</f>
        <v>Var. (%)   2008/2007</v>
      </c>
      <c r="B16" s="154">
        <f>+B15/B14*100-100</f>
        <v>-16.11706089323779</v>
      </c>
      <c r="C16" s="165">
        <f>+C15/C14*100-100</f>
        <v>-15.462001093493711</v>
      </c>
      <c r="D16" s="154">
        <f>+D15/D14*100-100</f>
        <v>-16.172700759757035</v>
      </c>
      <c r="E16" s="152"/>
      <c r="F16" s="152"/>
      <c r="V16" s="135" t="s">
        <v>64</v>
      </c>
      <c r="W16" s="140">
        <f>+C33</f>
        <v>19562</v>
      </c>
      <c r="X16" s="145">
        <f>+W16/$W$11*100</f>
        <v>8.20533040275832</v>
      </c>
    </row>
    <row r="17" spans="1:6" ht="13.5" customHeight="1">
      <c r="A17" s="150"/>
      <c r="B17" s="154"/>
      <c r="C17" s="165"/>
      <c r="D17" s="154"/>
      <c r="E17" s="152"/>
      <c r="F17" s="152"/>
    </row>
    <row r="18" spans="1:6" ht="13.5" customHeight="1">
      <c r="A18" s="230" t="s">
        <v>60</v>
      </c>
      <c r="B18" s="231"/>
      <c r="C18" s="231"/>
      <c r="D18" s="231"/>
      <c r="E18" s="136"/>
      <c r="F18" s="136"/>
    </row>
    <row r="19" spans="1:6" ht="13.5" customHeight="1">
      <c r="A19" s="146">
        <f>+A7</f>
        <v>2008</v>
      </c>
      <c r="B19" s="147">
        <v>412777</v>
      </c>
      <c r="C19" s="163">
        <v>2429391</v>
      </c>
      <c r="D19" s="147">
        <v>-2016614</v>
      </c>
      <c r="E19" s="148"/>
      <c r="F19" s="148"/>
    </row>
    <row r="20" spans="1:6" ht="13.5" customHeight="1">
      <c r="A20" s="153" t="str">
        <f>+A14</f>
        <v>Enero  2008</v>
      </c>
      <c r="B20" s="147">
        <v>26695</v>
      </c>
      <c r="C20" s="163">
        <v>189678</v>
      </c>
      <c r="D20" s="147">
        <v>-162983</v>
      </c>
      <c r="E20" s="148"/>
      <c r="F20" s="148"/>
    </row>
    <row r="21" spans="1:10" ht="13.5" customHeight="1">
      <c r="A21" s="153" t="str">
        <f>+A15</f>
        <v>Enero  2009</v>
      </c>
      <c r="B21" s="147">
        <v>25266</v>
      </c>
      <c r="C21" s="163">
        <v>159218</v>
      </c>
      <c r="D21" s="147">
        <v>-133952</v>
      </c>
      <c r="E21" s="148"/>
      <c r="F21" s="148"/>
      <c r="G21" s="140"/>
      <c r="H21" s="140"/>
      <c r="I21" s="140"/>
      <c r="J21" s="140"/>
    </row>
    <row r="22" spans="1:10" ht="13.5" customHeight="1">
      <c r="A22" s="150" t="str">
        <f>+A16</f>
        <v>Var. (%)   2008/2007</v>
      </c>
      <c r="B22" s="154">
        <f>+B21/B20*100-100</f>
        <v>-5.353062371230564</v>
      </c>
      <c r="C22" s="165">
        <f>+C21/C20*100-100</f>
        <v>-16.05879437784033</v>
      </c>
      <c r="D22" s="154">
        <f>+D21/D20*100-100</f>
        <v>-17.81228717105465</v>
      </c>
      <c r="E22" s="152"/>
      <c r="F22" s="152"/>
      <c r="G22" s="140"/>
      <c r="H22" s="140"/>
      <c r="I22" s="140"/>
      <c r="J22" s="140"/>
    </row>
    <row r="23" spans="1:10" ht="13.5" customHeight="1">
      <c r="A23" s="150"/>
      <c r="B23" s="154"/>
      <c r="C23" s="165"/>
      <c r="D23" s="154"/>
      <c r="E23" s="152"/>
      <c r="F23" s="152"/>
      <c r="G23" s="140"/>
      <c r="H23" s="140"/>
      <c r="I23" s="140"/>
      <c r="J23" s="140"/>
    </row>
    <row r="24" spans="1:10" ht="13.5" customHeight="1">
      <c r="A24" s="230" t="s">
        <v>61</v>
      </c>
      <c r="B24" s="231"/>
      <c r="C24" s="231"/>
      <c r="D24" s="231"/>
      <c r="E24" s="136"/>
      <c r="F24" s="136"/>
      <c r="G24" s="140"/>
      <c r="H24" s="140"/>
      <c r="I24" s="140"/>
      <c r="J24" s="140"/>
    </row>
    <row r="25" spans="1:10" ht="13.5" customHeight="1">
      <c r="A25" s="146">
        <f>+A19</f>
        <v>2008</v>
      </c>
      <c r="B25" s="147">
        <v>3715583</v>
      </c>
      <c r="C25" s="163">
        <v>670599</v>
      </c>
      <c r="D25" s="147">
        <v>3044984</v>
      </c>
      <c r="E25" s="148"/>
      <c r="F25" s="148"/>
      <c r="G25" s="140"/>
      <c r="H25" s="140"/>
      <c r="I25" s="140"/>
      <c r="J25" s="140"/>
    </row>
    <row r="26" spans="1:6" ht="13.5" customHeight="1">
      <c r="A26" s="153" t="str">
        <f>+A20</f>
        <v>Enero  2008</v>
      </c>
      <c r="B26" s="147">
        <v>501402</v>
      </c>
      <c r="C26" s="163">
        <v>50745</v>
      </c>
      <c r="D26" s="147">
        <v>450657</v>
      </c>
      <c r="E26" s="148"/>
      <c r="F26" s="148"/>
    </row>
    <row r="27" spans="1:6" ht="13.5" customHeight="1">
      <c r="A27" s="153" t="str">
        <f>+A21</f>
        <v>Enero  2009</v>
      </c>
      <c r="B27" s="147">
        <v>369112</v>
      </c>
      <c r="C27" s="163">
        <v>34770</v>
      </c>
      <c r="D27" s="147">
        <v>334342</v>
      </c>
      <c r="E27" s="148"/>
      <c r="F27" s="148"/>
    </row>
    <row r="28" spans="1:6" ht="13.5" customHeight="1">
      <c r="A28" s="150" t="str">
        <f>+A22</f>
        <v>Var. (%)   2008/2007</v>
      </c>
      <c r="B28" s="154">
        <f>+B27/B26*100-100</f>
        <v>-26.38401921013478</v>
      </c>
      <c r="C28" s="165">
        <f>+C27/C26*100-100</f>
        <v>-31.48093408217558</v>
      </c>
      <c r="D28" s="154">
        <f>+D27/D26*100-100</f>
        <v>-25.81009503902081</v>
      </c>
      <c r="E28" s="142"/>
      <c r="F28" s="152"/>
    </row>
    <row r="29" spans="1:8" ht="13.5" customHeight="1">
      <c r="A29" s="150"/>
      <c r="B29" s="154"/>
      <c r="C29" s="165"/>
      <c r="D29" s="154"/>
      <c r="E29" s="152"/>
      <c r="F29" s="155"/>
      <c r="G29" s="156"/>
      <c r="H29" s="157"/>
    </row>
    <row r="30" spans="1:6" ht="13.5" customHeight="1">
      <c r="A30" s="230" t="s">
        <v>299</v>
      </c>
      <c r="B30" s="231"/>
      <c r="C30" s="231"/>
      <c r="D30" s="231"/>
      <c r="E30" s="136"/>
      <c r="F30" s="136"/>
    </row>
    <row r="31" spans="1:8" ht="13.5" customHeight="1">
      <c r="A31" s="146">
        <f>+A25</f>
        <v>2008</v>
      </c>
      <c r="B31" s="147">
        <f>+B37-(B7+B13+B19+B25)</f>
        <v>1793427</v>
      </c>
      <c r="C31" s="163">
        <f>+C37-(C7+C13+C19+C25)</f>
        <v>396043</v>
      </c>
      <c r="D31" s="147">
        <f>+D37-(D7+D13+D19+D25)</f>
        <v>1397384</v>
      </c>
      <c r="E31" s="158"/>
      <c r="F31" s="148"/>
      <c r="G31" s="148"/>
      <c r="H31" s="148"/>
    </row>
    <row r="32" spans="1:8" ht="13.5" customHeight="1">
      <c r="A32" s="153" t="str">
        <f>+A26</f>
        <v>Enero  2008</v>
      </c>
      <c r="B32" s="147">
        <f aca="true" t="shared" si="0" ref="B32:D33">+B38-(B8+B14+B20+B26)</f>
        <v>105519</v>
      </c>
      <c r="C32" s="163">
        <f t="shared" si="0"/>
        <v>24785</v>
      </c>
      <c r="D32" s="147">
        <f t="shared" si="0"/>
        <v>80734</v>
      </c>
      <c r="E32" s="159"/>
      <c r="F32" s="148"/>
      <c r="G32" s="148"/>
      <c r="H32" s="148"/>
    </row>
    <row r="33" spans="1:8" ht="13.5" customHeight="1">
      <c r="A33" s="153" t="str">
        <f>+A27</f>
        <v>Enero  2009</v>
      </c>
      <c r="B33" s="147">
        <f t="shared" si="0"/>
        <v>82326</v>
      </c>
      <c r="C33" s="163">
        <f t="shared" si="0"/>
        <v>19562</v>
      </c>
      <c r="D33" s="147">
        <f t="shared" si="0"/>
        <v>62764</v>
      </c>
      <c r="E33" s="159"/>
      <c r="F33" s="148"/>
      <c r="G33" s="148"/>
      <c r="H33" s="148"/>
    </row>
    <row r="34" spans="1:8" ht="13.5" customHeight="1">
      <c r="A34" s="150" t="str">
        <f>+A28</f>
        <v>Var. (%)   2008/2007</v>
      </c>
      <c r="B34" s="154">
        <f>(B33/B32-1)*100</f>
        <v>-21.979927785517294</v>
      </c>
      <c r="C34" s="165">
        <f>(C33/C32-1)*100</f>
        <v>-21.073229776074243</v>
      </c>
      <c r="D34" s="154">
        <f>(D33/D32-1)*100</f>
        <v>-22.258280278445262</v>
      </c>
      <c r="E34" s="152"/>
      <c r="F34" s="148"/>
      <c r="G34" s="148"/>
      <c r="H34" s="148"/>
    </row>
    <row r="35" spans="1:8" ht="13.5" customHeight="1">
      <c r="A35" s="150"/>
      <c r="B35" s="147"/>
      <c r="C35" s="163"/>
      <c r="E35" s="152"/>
      <c r="F35" s="160"/>
      <c r="G35" s="160"/>
      <c r="H35" s="148"/>
    </row>
    <row r="36" spans="1:8" ht="13.5" customHeight="1">
      <c r="A36" s="257" t="s">
        <v>282</v>
      </c>
      <c r="B36" s="258"/>
      <c r="C36" s="258"/>
      <c r="D36" s="258"/>
      <c r="E36" s="156"/>
      <c r="F36" s="156"/>
      <c r="G36" s="156"/>
      <c r="H36" s="157"/>
    </row>
    <row r="37" spans="1:8" ht="13.5" customHeight="1">
      <c r="A37" s="146">
        <f>+A31</f>
        <v>2008</v>
      </c>
      <c r="B37" s="147">
        <f>+balanza!B8</f>
        <v>12727586</v>
      </c>
      <c r="C37" s="163">
        <f>+balanza!B13</f>
        <v>4010769</v>
      </c>
      <c r="D37" s="147">
        <f>+B37-C37</f>
        <v>8716817</v>
      </c>
      <c r="E37" s="158"/>
      <c r="F37" s="148"/>
      <c r="G37" s="148"/>
      <c r="H37" s="148"/>
    </row>
    <row r="38" spans="1:8" ht="13.5" customHeight="1">
      <c r="A38" s="153" t="str">
        <f>+A32</f>
        <v>Enero  2008</v>
      </c>
      <c r="B38" s="147">
        <f>+balanza!C8</f>
        <v>1191717</v>
      </c>
      <c r="C38" s="163">
        <f>+balanza!C13</f>
        <v>296270</v>
      </c>
      <c r="D38" s="147">
        <f>+B38-C38</f>
        <v>895447</v>
      </c>
      <c r="E38" s="160"/>
      <c r="F38" s="148"/>
      <c r="G38" s="148"/>
      <c r="H38" s="148"/>
    </row>
    <row r="39" spans="1:8" ht="13.5" customHeight="1">
      <c r="A39" s="153" t="str">
        <f>+A33</f>
        <v>Enero  2009</v>
      </c>
      <c r="B39" s="147">
        <f>+balanza!D8</f>
        <v>926731</v>
      </c>
      <c r="C39" s="163">
        <f>+balanza!D13</f>
        <v>238406</v>
      </c>
      <c r="D39" s="147">
        <f>+B39-C39</f>
        <v>688325</v>
      </c>
      <c r="E39" s="160"/>
      <c r="F39" s="148"/>
      <c r="G39" s="148"/>
      <c r="H39" s="148"/>
    </row>
    <row r="40" spans="1:8" ht="13.5" customHeight="1">
      <c r="A40" s="161" t="str">
        <f>+A34</f>
        <v>Var. (%)   2008/2007</v>
      </c>
      <c r="B40" s="162">
        <f>+B39/B38*100-100</f>
        <v>-22.23564822856433</v>
      </c>
      <c r="C40" s="166">
        <f>+C39/C38*100-100</f>
        <v>-19.530833361460836</v>
      </c>
      <c r="D40" s="162">
        <f>+D39/D38*100-100</f>
        <v>-23.13057054186345</v>
      </c>
      <c r="E40" s="152"/>
      <c r="F40" s="148"/>
      <c r="G40" s="148"/>
      <c r="H40" s="148"/>
    </row>
    <row r="41" spans="1:8" ht="26.25" customHeight="1">
      <c r="A41" s="261" t="s">
        <v>91</v>
      </c>
      <c r="B41" s="262"/>
      <c r="C41" s="262"/>
      <c r="D41" s="262"/>
      <c r="E41" s="152"/>
      <c r="F41" s="148"/>
      <c r="G41" s="148"/>
      <c r="H41" s="148"/>
    </row>
    <row r="42" spans="5:8" ht="13.5" customHeight="1">
      <c r="E42" s="152"/>
      <c r="F42" s="148"/>
      <c r="G42" s="148"/>
      <c r="H42" s="148"/>
    </row>
    <row r="43" ht="13.5" customHeight="1"/>
    <row r="44" spans="5:8" ht="13.5" customHeight="1">
      <c r="E44" s="158"/>
      <c r="F44" s="140"/>
      <c r="G44" s="140"/>
      <c r="H44" s="140"/>
    </row>
    <row r="45" spans="5:8" ht="13.5" customHeight="1">
      <c r="E45" s="160"/>
      <c r="F45" s="140"/>
      <c r="G45" s="140"/>
      <c r="H45" s="140"/>
    </row>
    <row r="46" spans="5:8" ht="13.5" customHeight="1">
      <c r="E46" s="160"/>
      <c r="F46" s="140"/>
      <c r="G46" s="140"/>
      <c r="H46" s="140"/>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36"/>
      <c r="B82" s="136"/>
      <c r="C82" s="168"/>
      <c r="D82" s="136"/>
    </row>
    <row r="83" spans="1:4" ht="34.5" customHeight="1">
      <c r="A83" s="259" t="s">
        <v>92</v>
      </c>
      <c r="B83" s="260"/>
      <c r="C83" s="260"/>
      <c r="D83" s="260"/>
    </row>
  </sheetData>
  <mergeCells count="127">
    <mergeCell ref="A1:D1"/>
    <mergeCell ref="A2:D2"/>
    <mergeCell ref="A3:D3"/>
    <mergeCell ref="A6:D6"/>
    <mergeCell ref="AC2:AF2"/>
    <mergeCell ref="AG2:AJ2"/>
    <mergeCell ref="Q2:T2"/>
    <mergeCell ref="A83:D83"/>
    <mergeCell ref="A41:D41"/>
    <mergeCell ref="A12:D12"/>
    <mergeCell ref="A18:D18"/>
    <mergeCell ref="A24:D24"/>
    <mergeCell ref="A30:D30"/>
    <mergeCell ref="AG3:AJ3"/>
    <mergeCell ref="AK2:AN2"/>
    <mergeCell ref="AO2:AR2"/>
    <mergeCell ref="AS2:AV2"/>
    <mergeCell ref="AW2:AZ2"/>
    <mergeCell ref="BA2:BD2"/>
    <mergeCell ref="BE2:BH2"/>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FY2:GB2"/>
    <mergeCell ref="GC2:GF2"/>
    <mergeCell ref="GG2:GJ2"/>
    <mergeCell ref="GK2:GN2"/>
    <mergeCell ref="HI2:HL2"/>
    <mergeCell ref="HM2:HP2"/>
    <mergeCell ref="HQ2:HT2"/>
    <mergeCell ref="GO2:GR2"/>
    <mergeCell ref="GS2:GV2"/>
    <mergeCell ref="GW2:GZ2"/>
    <mergeCell ref="HA2:HD2"/>
    <mergeCell ref="IK2:IN2"/>
    <mergeCell ref="IO2:IR2"/>
    <mergeCell ref="IS2:IV2"/>
    <mergeCell ref="Q3:T3"/>
    <mergeCell ref="AC3:AF3"/>
    <mergeCell ref="HU2:HX2"/>
    <mergeCell ref="HY2:IB2"/>
    <mergeCell ref="IC2:IF2"/>
    <mergeCell ref="IG2:IJ2"/>
    <mergeCell ref="HE2:HH2"/>
    <mergeCell ref="AK3:AN3"/>
    <mergeCell ref="AO3:AR3"/>
    <mergeCell ref="AS3:AV3"/>
    <mergeCell ref="AW3:AZ3"/>
    <mergeCell ref="BA3:BD3"/>
    <mergeCell ref="BE3:BH3"/>
    <mergeCell ref="BI3:BL3"/>
    <mergeCell ref="BM3:BP3"/>
    <mergeCell ref="BQ3:BT3"/>
    <mergeCell ref="BU3:BX3"/>
    <mergeCell ref="BY3:CB3"/>
    <mergeCell ref="CC3:CF3"/>
    <mergeCell ref="CG3:CJ3"/>
    <mergeCell ref="CK3:CN3"/>
    <mergeCell ref="CO3:CR3"/>
    <mergeCell ref="CS3:CV3"/>
    <mergeCell ref="CW3:CZ3"/>
    <mergeCell ref="DA3:DD3"/>
    <mergeCell ref="DE3:DH3"/>
    <mergeCell ref="DI3:DL3"/>
    <mergeCell ref="DM3:DP3"/>
    <mergeCell ref="DQ3:DT3"/>
    <mergeCell ref="DU3:DX3"/>
    <mergeCell ref="DY3:EB3"/>
    <mergeCell ref="EC3:EF3"/>
    <mergeCell ref="EG3:EJ3"/>
    <mergeCell ref="EK3:EN3"/>
    <mergeCell ref="EO3:ER3"/>
    <mergeCell ref="ES3:EV3"/>
    <mergeCell ref="EW3:EZ3"/>
    <mergeCell ref="FA3:FD3"/>
    <mergeCell ref="FE3:FH3"/>
    <mergeCell ref="FI3:FL3"/>
    <mergeCell ref="FM3:FP3"/>
    <mergeCell ref="FQ3:FT3"/>
    <mergeCell ref="GS3:GV3"/>
    <mergeCell ref="GW3:GZ3"/>
    <mergeCell ref="FU3:FX3"/>
    <mergeCell ref="FY3:GB3"/>
    <mergeCell ref="GC3:GF3"/>
    <mergeCell ref="GG3:GJ3"/>
    <mergeCell ref="IS3:IV3"/>
    <mergeCell ref="HQ3:HT3"/>
    <mergeCell ref="HU3:HX3"/>
    <mergeCell ref="HY3:IB3"/>
    <mergeCell ref="IC3:IF3"/>
    <mergeCell ref="A36:D36"/>
    <mergeCell ref="IG3:IJ3"/>
    <mergeCell ref="IK3:IN3"/>
    <mergeCell ref="IO3:IR3"/>
    <mergeCell ref="HA3:HD3"/>
    <mergeCell ref="HE3:HH3"/>
    <mergeCell ref="HI3:HL3"/>
    <mergeCell ref="HM3:HP3"/>
    <mergeCell ref="GK3:GN3"/>
    <mergeCell ref="GO3:GR3"/>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9">
      <selection activeCell="A27" sqref="A27"/>
    </sheetView>
  </sheetViews>
  <sheetFormatPr defaultColWidth="11.421875" defaultRowHeight="12.75"/>
  <cols>
    <col min="1" max="1" width="30.7109375" style="68" customWidth="1"/>
    <col min="2" max="5" width="11.421875" style="68" customWidth="1"/>
    <col min="6" max="6" width="14.57421875" style="176" bestFit="1" customWidth="1"/>
    <col min="7" max="16384" width="11.421875" style="68" customWidth="1"/>
  </cols>
  <sheetData>
    <row r="1" spans="1:6" ht="15.75" customHeight="1">
      <c r="A1" s="267" t="s">
        <v>361</v>
      </c>
      <c r="B1" s="267"/>
      <c r="C1" s="267"/>
      <c r="D1" s="267"/>
      <c r="E1" s="267"/>
      <c r="F1" s="267"/>
    </row>
    <row r="2" spans="1:6" ht="15.75" customHeight="1">
      <c r="A2" s="265" t="s">
        <v>300</v>
      </c>
      <c r="B2" s="265"/>
      <c r="C2" s="265"/>
      <c r="D2" s="265"/>
      <c r="E2" s="265"/>
      <c r="F2" s="265"/>
    </row>
    <row r="3" spans="1:6" ht="15.75" customHeight="1">
      <c r="A3" s="266" t="s">
        <v>301</v>
      </c>
      <c r="B3" s="266"/>
      <c r="C3" s="266"/>
      <c r="D3" s="266"/>
      <c r="E3" s="266"/>
      <c r="F3" s="266"/>
    </row>
    <row r="4" spans="1:6" ht="12.75" customHeight="1">
      <c r="A4" s="268" t="s">
        <v>39</v>
      </c>
      <c r="B4" s="62">
        <f>+'balanza productos_clase_sector'!B5</f>
        <v>2008</v>
      </c>
      <c r="C4" s="63">
        <f>+'balanza productos_clase_sector'!C5</f>
        <v>2008</v>
      </c>
      <c r="D4" s="63">
        <f>+'balanza productos_clase_sector'!D5</f>
        <v>2009</v>
      </c>
      <c r="E4" s="64" t="s">
        <v>295</v>
      </c>
      <c r="F4" s="65" t="s">
        <v>285</v>
      </c>
    </row>
    <row r="5" spans="1:6" ht="11.25">
      <c r="A5" s="264"/>
      <c r="B5" s="65" t="s">
        <v>284</v>
      </c>
      <c r="C5" s="63" t="str">
        <f>+balanza!C6</f>
        <v>ene</v>
      </c>
      <c r="D5" s="63" t="str">
        <f>+C5</f>
        <v>ene</v>
      </c>
      <c r="E5" s="64" t="str">
        <f>+'balanza productos_clase_sector'!E6</f>
        <v> 2009-2008</v>
      </c>
      <c r="F5" s="171">
        <f>+'balanza productos_clase_sector'!F6</f>
        <v>2009</v>
      </c>
    </row>
    <row r="6" spans="2:6" ht="11.25">
      <c r="B6" s="69"/>
      <c r="C6" s="69"/>
      <c r="D6" s="69"/>
      <c r="E6" s="69"/>
      <c r="F6" s="172"/>
    </row>
    <row r="7" spans="1:6" ht="12.75" customHeight="1">
      <c r="A7" s="70" t="s">
        <v>26</v>
      </c>
      <c r="B7" s="69">
        <v>2719229</v>
      </c>
      <c r="C7" s="69">
        <v>421108</v>
      </c>
      <c r="D7" s="69">
        <v>305413</v>
      </c>
      <c r="E7" s="67">
        <f>+(D7-C7)/C7</f>
        <v>-0.27473949675617654</v>
      </c>
      <c r="F7" s="173">
        <f>+D7/$D$23</f>
        <v>0.32955949461062595</v>
      </c>
    </row>
    <row r="8" spans="1:6" ht="11.25">
      <c r="A8" s="68" t="s">
        <v>31</v>
      </c>
      <c r="B8" s="69">
        <v>904279</v>
      </c>
      <c r="C8" s="69">
        <v>79144</v>
      </c>
      <c r="D8" s="69">
        <v>91174</v>
      </c>
      <c r="E8" s="67">
        <f aca="true" t="shared" si="0" ref="E8:E23">+(D8-C8)/C8</f>
        <v>0.15200141514201962</v>
      </c>
      <c r="F8" s="173">
        <f aca="true" t="shared" si="1" ref="F8:F23">+D8/$D$23</f>
        <v>0.0983823784895509</v>
      </c>
    </row>
    <row r="9" spans="1:6" ht="11.25">
      <c r="A9" s="68" t="s">
        <v>27</v>
      </c>
      <c r="B9" s="69">
        <v>823654</v>
      </c>
      <c r="C9" s="69">
        <v>72209</v>
      </c>
      <c r="D9" s="69">
        <v>75414</v>
      </c>
      <c r="E9" s="67">
        <f t="shared" si="0"/>
        <v>0.0443850489551164</v>
      </c>
      <c r="F9" s="173">
        <f t="shared" si="1"/>
        <v>0.08137636487826565</v>
      </c>
    </row>
    <row r="10" spans="1:6" ht="11.25">
      <c r="A10" s="68" t="s">
        <v>28</v>
      </c>
      <c r="B10" s="69">
        <v>754335</v>
      </c>
      <c r="C10" s="69">
        <v>61692</v>
      </c>
      <c r="D10" s="69">
        <v>45357</v>
      </c>
      <c r="E10" s="67">
        <f t="shared" si="0"/>
        <v>-0.26478311612526745</v>
      </c>
      <c r="F10" s="173">
        <f t="shared" si="1"/>
        <v>0.04894300503598131</v>
      </c>
    </row>
    <row r="11" spans="1:6" ht="11.25">
      <c r="A11" s="68" t="s">
        <v>29</v>
      </c>
      <c r="B11" s="69">
        <v>781959</v>
      </c>
      <c r="C11" s="69">
        <v>45217</v>
      </c>
      <c r="D11" s="69">
        <v>44173</v>
      </c>
      <c r="E11" s="67">
        <f t="shared" si="0"/>
        <v>-0.02308866134418471</v>
      </c>
      <c r="F11" s="173">
        <f t="shared" si="1"/>
        <v>0.04766539589158019</v>
      </c>
    </row>
    <row r="12" spans="1:6" ht="11.25">
      <c r="A12" s="68" t="s">
        <v>30</v>
      </c>
      <c r="B12" s="69">
        <v>565909</v>
      </c>
      <c r="C12" s="69">
        <v>46103</v>
      </c>
      <c r="D12" s="69">
        <v>41788</v>
      </c>
      <c r="E12" s="67">
        <f t="shared" si="0"/>
        <v>-0.09359477691256535</v>
      </c>
      <c r="F12" s="173">
        <f t="shared" si="1"/>
        <v>0.045091833552562716</v>
      </c>
    </row>
    <row r="13" spans="1:6" ht="11.25">
      <c r="A13" s="68" t="s">
        <v>33</v>
      </c>
      <c r="B13" s="69">
        <v>374465</v>
      </c>
      <c r="C13" s="69">
        <v>29022</v>
      </c>
      <c r="D13" s="69">
        <v>28714</v>
      </c>
      <c r="E13" s="67">
        <f t="shared" si="0"/>
        <v>-0.010612638687891944</v>
      </c>
      <c r="F13" s="173">
        <f t="shared" si="1"/>
        <v>0.03098417987528204</v>
      </c>
    </row>
    <row r="14" spans="1:6" ht="11.25">
      <c r="A14" s="68" t="s">
        <v>187</v>
      </c>
      <c r="B14" s="69">
        <v>593936</v>
      </c>
      <c r="C14" s="69">
        <v>28112</v>
      </c>
      <c r="D14" s="69">
        <v>25297</v>
      </c>
      <c r="E14" s="67">
        <f t="shared" si="0"/>
        <v>-0.1001351735913489</v>
      </c>
      <c r="F14" s="173">
        <f t="shared" si="1"/>
        <v>0.027297025782023046</v>
      </c>
    </row>
    <row r="15" spans="1:6" ht="11.25">
      <c r="A15" s="68" t="s">
        <v>32</v>
      </c>
      <c r="B15" s="69">
        <v>521258</v>
      </c>
      <c r="C15" s="69">
        <v>30259</v>
      </c>
      <c r="D15" s="69">
        <v>22312</v>
      </c>
      <c r="E15" s="67">
        <f t="shared" si="0"/>
        <v>-0.2626326051753197</v>
      </c>
      <c r="F15" s="173">
        <f t="shared" si="1"/>
        <v>0.024076026376586086</v>
      </c>
    </row>
    <row r="16" spans="1:6" ht="11.25">
      <c r="A16" s="68" t="s">
        <v>34</v>
      </c>
      <c r="B16" s="69">
        <v>243092</v>
      </c>
      <c r="C16" s="69">
        <v>12998</v>
      </c>
      <c r="D16" s="69">
        <v>19608</v>
      </c>
      <c r="E16" s="67">
        <f t="shared" si="0"/>
        <v>0.5085397753500539</v>
      </c>
      <c r="F16" s="173">
        <f t="shared" si="1"/>
        <v>0.02115824333058892</v>
      </c>
    </row>
    <row r="17" spans="1:6" ht="11.25">
      <c r="A17" s="68" t="s">
        <v>324</v>
      </c>
      <c r="B17" s="69">
        <v>307594</v>
      </c>
      <c r="C17" s="69">
        <v>21122</v>
      </c>
      <c r="D17" s="69">
        <v>18475</v>
      </c>
      <c r="E17" s="67">
        <f t="shared" si="0"/>
        <v>-0.1253195720102263</v>
      </c>
      <c r="F17" s="173">
        <f t="shared" si="1"/>
        <v>0.01993566633683345</v>
      </c>
    </row>
    <row r="18" spans="1:6" ht="11.25">
      <c r="A18" s="68" t="s">
        <v>35</v>
      </c>
      <c r="B18" s="69">
        <v>242020</v>
      </c>
      <c r="C18" s="69">
        <v>18602</v>
      </c>
      <c r="D18" s="69">
        <v>18341</v>
      </c>
      <c r="E18" s="67">
        <f t="shared" si="0"/>
        <v>-0.014030749381786905</v>
      </c>
      <c r="F18" s="173">
        <f t="shared" si="1"/>
        <v>0.01979107205866643</v>
      </c>
    </row>
    <row r="19" spans="1:6" ht="11.25">
      <c r="A19" s="68" t="s">
        <v>186</v>
      </c>
      <c r="B19" s="69">
        <v>503574</v>
      </c>
      <c r="C19" s="69">
        <v>58230</v>
      </c>
      <c r="D19" s="69">
        <v>18042</v>
      </c>
      <c r="E19" s="67">
        <f t="shared" si="0"/>
        <v>-0.6901597114889232</v>
      </c>
      <c r="F19" s="173">
        <f t="shared" si="1"/>
        <v>0.01946843258723405</v>
      </c>
    </row>
    <row r="20" spans="1:6" ht="11.25">
      <c r="A20" s="68" t="s">
        <v>481</v>
      </c>
      <c r="B20" s="69">
        <v>123978</v>
      </c>
      <c r="C20" s="69">
        <v>22587</v>
      </c>
      <c r="D20" s="69">
        <v>14557</v>
      </c>
      <c r="E20" s="67">
        <f t="shared" si="0"/>
        <v>-0.3555142338513304</v>
      </c>
      <c r="F20" s="173">
        <f t="shared" si="1"/>
        <v>0.01570790229311418</v>
      </c>
    </row>
    <row r="21" spans="1:6" ht="11.25">
      <c r="A21" s="68" t="s">
        <v>36</v>
      </c>
      <c r="B21" s="69">
        <v>263503</v>
      </c>
      <c r="C21" s="69">
        <v>13964</v>
      </c>
      <c r="D21" s="69">
        <v>14294</v>
      </c>
      <c r="E21" s="67">
        <f t="shared" si="0"/>
        <v>0.02363219707820109</v>
      </c>
      <c r="F21" s="173">
        <f t="shared" si="1"/>
        <v>0.015424109045666974</v>
      </c>
    </row>
    <row r="22" spans="1:9" ht="11.25">
      <c r="A22" s="68" t="s">
        <v>37</v>
      </c>
      <c r="B22" s="69">
        <v>3004801</v>
      </c>
      <c r="C22" s="69">
        <v>231347</v>
      </c>
      <c r="D22" s="69">
        <v>143770</v>
      </c>
      <c r="E22" s="67">
        <f t="shared" si="0"/>
        <v>-0.3785525638975219</v>
      </c>
      <c r="F22" s="173">
        <f t="shared" si="1"/>
        <v>0.15513671173188337</v>
      </c>
      <c r="I22" s="69"/>
    </row>
    <row r="23" spans="1:6" ht="11.25">
      <c r="A23" s="68" t="s">
        <v>38</v>
      </c>
      <c r="B23" s="69">
        <f>+balanza!B8</f>
        <v>12727586</v>
      </c>
      <c r="C23" s="69">
        <f>+balanza!C8</f>
        <v>1191717</v>
      </c>
      <c r="D23" s="69">
        <f>+balanza!D8</f>
        <v>926731</v>
      </c>
      <c r="E23" s="67">
        <f t="shared" si="0"/>
        <v>-0.2223564822856433</v>
      </c>
      <c r="F23" s="173">
        <f t="shared" si="1"/>
        <v>1</v>
      </c>
    </row>
    <row r="24" spans="1:6" ht="11.25">
      <c r="A24" s="71"/>
      <c r="B24" s="72"/>
      <c r="C24" s="72"/>
      <c r="D24" s="72"/>
      <c r="E24" s="71"/>
      <c r="F24" s="174"/>
    </row>
    <row r="25" spans="1:6" ht="31.5" customHeight="1">
      <c r="A25" s="236" t="s">
        <v>91</v>
      </c>
      <c r="B25" s="236"/>
      <c r="C25" s="236"/>
      <c r="D25" s="236"/>
      <c r="E25" s="236"/>
      <c r="F25" s="236"/>
    </row>
    <row r="33" ht="11.25">
      <c r="F33" s="68"/>
    </row>
    <row r="34" ht="11.25">
      <c r="F34" s="68"/>
    </row>
    <row r="35" ht="15.75" customHeight="1">
      <c r="F35" s="68"/>
    </row>
    <row r="36" ht="15.75" customHeight="1">
      <c r="F36" s="68"/>
    </row>
    <row r="37" ht="15.75" customHeight="1">
      <c r="F37" s="68"/>
    </row>
    <row r="38" ht="11.25">
      <c r="F38" s="68"/>
    </row>
    <row r="39" ht="11.25">
      <c r="F39" s="68"/>
    </row>
    <row r="50" spans="1:6" ht="15.75" customHeight="1">
      <c r="A50" s="267" t="s">
        <v>362</v>
      </c>
      <c r="B50" s="267"/>
      <c r="C50" s="267"/>
      <c r="D50" s="267"/>
      <c r="E50" s="267"/>
      <c r="F50" s="267"/>
    </row>
    <row r="51" spans="1:6" ht="15.75" customHeight="1">
      <c r="A51" s="265" t="s">
        <v>321</v>
      </c>
      <c r="B51" s="265"/>
      <c r="C51" s="265"/>
      <c r="D51" s="265"/>
      <c r="E51" s="265"/>
      <c r="F51" s="265"/>
    </row>
    <row r="52" spans="1:6" ht="15.75" customHeight="1">
      <c r="A52" s="266" t="s">
        <v>302</v>
      </c>
      <c r="B52" s="266"/>
      <c r="C52" s="266"/>
      <c r="D52" s="266"/>
      <c r="E52" s="266"/>
      <c r="F52" s="266"/>
    </row>
    <row r="53" spans="1:6" ht="12.75" customHeight="1">
      <c r="A53" s="263" t="s">
        <v>39</v>
      </c>
      <c r="B53" s="73">
        <f>+B4</f>
        <v>2008</v>
      </c>
      <c r="C53" s="177">
        <f>+C4</f>
        <v>2008</v>
      </c>
      <c r="D53" s="177">
        <f>+D4</f>
        <v>2009</v>
      </c>
      <c r="E53" s="74" t="s">
        <v>295</v>
      </c>
      <c r="F53" s="175" t="s">
        <v>285</v>
      </c>
    </row>
    <row r="54" spans="1:6" ht="11.25">
      <c r="A54" s="264"/>
      <c r="B54" s="65" t="s">
        <v>284</v>
      </c>
      <c r="C54" s="63" t="str">
        <f>+balanza!C6</f>
        <v>ene</v>
      </c>
      <c r="D54" s="63" t="str">
        <f>+C54</f>
        <v>ene</v>
      </c>
      <c r="E54" s="64" t="str">
        <f>+E5</f>
        <v> 2009-2008</v>
      </c>
      <c r="F54" s="65">
        <f>+F5</f>
        <v>2009</v>
      </c>
    </row>
    <row r="55" spans="2:6" ht="11.25">
      <c r="B55" s="69"/>
      <c r="C55" s="69"/>
      <c r="D55" s="69"/>
      <c r="E55" s="69"/>
      <c r="F55" s="172"/>
    </row>
    <row r="56" spans="1:6" ht="12.75" customHeight="1">
      <c r="A56" s="68" t="s">
        <v>42</v>
      </c>
      <c r="B56" s="69">
        <v>1717222</v>
      </c>
      <c r="C56" s="69">
        <v>145215</v>
      </c>
      <c r="D56" s="69">
        <v>108704</v>
      </c>
      <c r="E56" s="67">
        <f>+(D56-C56)/C56</f>
        <v>-0.2514271941603829</v>
      </c>
      <c r="F56" s="173">
        <f>+D56/$D$72</f>
        <v>0.4559616788168083</v>
      </c>
    </row>
    <row r="57" spans="1:6" ht="11.25">
      <c r="A57" s="68" t="s">
        <v>44</v>
      </c>
      <c r="B57" s="69">
        <v>361844</v>
      </c>
      <c r="C57" s="69">
        <v>20962</v>
      </c>
      <c r="D57" s="69">
        <v>31234</v>
      </c>
      <c r="E57" s="67">
        <f aca="true" t="shared" si="2" ref="E57:E72">+(D57-C57)/C57</f>
        <v>0.4900295773304074</v>
      </c>
      <c r="F57" s="173">
        <f aca="true" t="shared" si="3" ref="F57:F72">+D57/$D$72</f>
        <v>0.13101180339420987</v>
      </c>
    </row>
    <row r="58" spans="1:6" ht="11.25">
      <c r="A58" s="68" t="s">
        <v>26</v>
      </c>
      <c r="B58" s="69">
        <v>531695</v>
      </c>
      <c r="C58" s="69">
        <v>43063</v>
      </c>
      <c r="D58" s="69">
        <v>21916</v>
      </c>
      <c r="E58" s="67">
        <f t="shared" si="2"/>
        <v>-0.491071221234006</v>
      </c>
      <c r="F58" s="173">
        <f t="shared" si="3"/>
        <v>0.09192721659689773</v>
      </c>
    </row>
    <row r="59" spans="1:6" ht="11.25">
      <c r="A59" s="68" t="s">
        <v>43</v>
      </c>
      <c r="B59" s="69">
        <v>245213</v>
      </c>
      <c r="C59" s="69">
        <v>17436</v>
      </c>
      <c r="D59" s="69">
        <v>17246</v>
      </c>
      <c r="E59" s="67">
        <f t="shared" si="2"/>
        <v>-0.01089699472356045</v>
      </c>
      <c r="F59" s="173">
        <f t="shared" si="3"/>
        <v>0.07233878341988037</v>
      </c>
    </row>
    <row r="60" spans="1:6" ht="11.25">
      <c r="A60" s="68" t="s">
        <v>35</v>
      </c>
      <c r="B60" s="69">
        <v>106553</v>
      </c>
      <c r="C60" s="69">
        <v>6019</v>
      </c>
      <c r="D60" s="69">
        <v>11126</v>
      </c>
      <c r="E60" s="67">
        <f t="shared" si="2"/>
        <v>0.8484798139225785</v>
      </c>
      <c r="F60" s="173">
        <f t="shared" si="3"/>
        <v>0.046668288549784824</v>
      </c>
    </row>
    <row r="61" spans="1:6" ht="11.25">
      <c r="A61" s="68" t="s">
        <v>46</v>
      </c>
      <c r="B61" s="69">
        <v>78822</v>
      </c>
      <c r="C61" s="69">
        <v>5189</v>
      </c>
      <c r="D61" s="69">
        <v>4959</v>
      </c>
      <c r="E61" s="67">
        <f t="shared" si="2"/>
        <v>-0.04432453266525342</v>
      </c>
      <c r="F61" s="173">
        <f t="shared" si="3"/>
        <v>0.020800650990327425</v>
      </c>
    </row>
    <row r="62" spans="1:6" ht="11.25">
      <c r="A62" s="68" t="s">
        <v>31</v>
      </c>
      <c r="B62" s="69">
        <v>82641</v>
      </c>
      <c r="C62" s="69">
        <v>5903</v>
      </c>
      <c r="D62" s="69">
        <v>3585</v>
      </c>
      <c r="E62" s="67">
        <f t="shared" si="2"/>
        <v>-0.39268168727765546</v>
      </c>
      <c r="F62" s="173">
        <f t="shared" si="3"/>
        <v>0.01503737322047264</v>
      </c>
    </row>
    <row r="63" spans="1:6" ht="11.25">
      <c r="A63" s="68" t="s">
        <v>253</v>
      </c>
      <c r="B63" s="69">
        <v>95586</v>
      </c>
      <c r="C63" s="69">
        <v>3754</v>
      </c>
      <c r="D63" s="69">
        <v>3533</v>
      </c>
      <c r="E63" s="67">
        <f t="shared" si="2"/>
        <v>-0.05887053809270112</v>
      </c>
      <c r="F63" s="173">
        <f t="shared" si="3"/>
        <v>0.014819257904582939</v>
      </c>
    </row>
    <row r="64" spans="1:6" ht="11.25">
      <c r="A64" s="68" t="s">
        <v>45</v>
      </c>
      <c r="B64" s="69">
        <v>60415</v>
      </c>
      <c r="C64" s="69">
        <v>5711</v>
      </c>
      <c r="D64" s="69">
        <v>3436</v>
      </c>
      <c r="E64" s="67">
        <f t="shared" si="2"/>
        <v>-0.39835405358080894</v>
      </c>
      <c r="F64" s="173">
        <f t="shared" si="3"/>
        <v>0.014412388949942534</v>
      </c>
    </row>
    <row r="65" spans="1:6" ht="11.25">
      <c r="A65" s="68" t="s">
        <v>265</v>
      </c>
      <c r="B65" s="69">
        <v>54975</v>
      </c>
      <c r="C65" s="69">
        <v>3816</v>
      </c>
      <c r="D65" s="69">
        <v>3170</v>
      </c>
      <c r="E65" s="67">
        <f t="shared" si="2"/>
        <v>-0.16928721174004194</v>
      </c>
      <c r="F65" s="173">
        <f t="shared" si="3"/>
        <v>0.013296645218660605</v>
      </c>
    </row>
    <row r="66" spans="1:6" ht="11.25">
      <c r="A66" s="68" t="s">
        <v>32</v>
      </c>
      <c r="B66" s="69">
        <v>30102</v>
      </c>
      <c r="C66" s="69">
        <v>2231</v>
      </c>
      <c r="D66" s="69">
        <v>2980</v>
      </c>
      <c r="E66" s="67">
        <f t="shared" si="2"/>
        <v>0.3357238906320036</v>
      </c>
      <c r="F66" s="173">
        <f t="shared" si="3"/>
        <v>0.012499685410602082</v>
      </c>
    </row>
    <row r="67" spans="1:6" ht="11.25">
      <c r="A67" s="68" t="s">
        <v>34</v>
      </c>
      <c r="B67" s="69">
        <v>65135</v>
      </c>
      <c r="C67" s="69">
        <v>2661</v>
      </c>
      <c r="D67" s="69">
        <v>2961</v>
      </c>
      <c r="E67" s="67">
        <f t="shared" si="2"/>
        <v>0.11273957158962795</v>
      </c>
      <c r="F67" s="173">
        <f t="shared" si="3"/>
        <v>0.01241998942979623</v>
      </c>
    </row>
    <row r="68" spans="1:6" ht="11.25">
      <c r="A68" s="68" t="s">
        <v>29</v>
      </c>
      <c r="B68" s="69">
        <v>33704</v>
      </c>
      <c r="C68" s="69">
        <v>3056</v>
      </c>
      <c r="D68" s="69">
        <v>2596</v>
      </c>
      <c r="E68" s="67">
        <f t="shared" si="2"/>
        <v>-0.1505235602094241</v>
      </c>
      <c r="F68" s="173">
        <f t="shared" si="3"/>
        <v>0.010888987693262754</v>
      </c>
    </row>
    <row r="69" spans="1:6" ht="11.25">
      <c r="A69" s="68" t="s">
        <v>47</v>
      </c>
      <c r="B69" s="69">
        <v>105112</v>
      </c>
      <c r="C69" s="69">
        <v>6066</v>
      </c>
      <c r="D69" s="69">
        <v>2035</v>
      </c>
      <c r="E69" s="67">
        <f t="shared" si="2"/>
        <v>-0.664523574019123</v>
      </c>
      <c r="F69" s="173">
        <f t="shared" si="3"/>
        <v>0.008535858996837328</v>
      </c>
    </row>
    <row r="70" spans="1:6" ht="11.25">
      <c r="A70" s="68" t="s">
        <v>36</v>
      </c>
      <c r="B70" s="69">
        <v>60693</v>
      </c>
      <c r="C70" s="69">
        <v>3643</v>
      </c>
      <c r="D70" s="69">
        <v>1967</v>
      </c>
      <c r="E70" s="67">
        <f t="shared" si="2"/>
        <v>-0.4600603897886357</v>
      </c>
      <c r="F70" s="173">
        <f t="shared" si="3"/>
        <v>0.008250631276058488</v>
      </c>
    </row>
    <row r="71" spans="1:6" ht="11.25">
      <c r="A71" s="68" t="s">
        <v>37</v>
      </c>
      <c r="B71" s="69">
        <v>381058</v>
      </c>
      <c r="C71" s="69">
        <v>21544</v>
      </c>
      <c r="D71" s="69">
        <v>16958</v>
      </c>
      <c r="E71" s="67">
        <f t="shared" si="2"/>
        <v>-0.2128666914222057</v>
      </c>
      <c r="F71" s="173">
        <f t="shared" si="3"/>
        <v>0.07113076013187587</v>
      </c>
    </row>
    <row r="72" spans="1:6" ht="12.75" customHeight="1">
      <c r="A72" s="68" t="s">
        <v>38</v>
      </c>
      <c r="B72" s="69">
        <f>+balanza!B13</f>
        <v>4010769</v>
      </c>
      <c r="C72" s="69">
        <f>+balanza!C13</f>
        <v>296270</v>
      </c>
      <c r="D72" s="69">
        <f>+balanza!D13</f>
        <v>238406</v>
      </c>
      <c r="E72" s="67">
        <f t="shared" si="2"/>
        <v>-0.1953083336146083</v>
      </c>
      <c r="F72" s="173">
        <f t="shared" si="3"/>
        <v>1</v>
      </c>
    </row>
    <row r="73" spans="1:6" ht="11.25">
      <c r="A73" s="71"/>
      <c r="B73" s="72"/>
      <c r="C73" s="72"/>
      <c r="D73" s="72"/>
      <c r="E73" s="71"/>
      <c r="F73" s="174"/>
    </row>
    <row r="74" spans="1:6" ht="22.5" customHeight="1">
      <c r="A74" s="236" t="s">
        <v>51</v>
      </c>
      <c r="B74" s="236"/>
      <c r="C74" s="236"/>
      <c r="D74" s="236"/>
      <c r="E74" s="236"/>
      <c r="F74" s="236"/>
    </row>
  </sheetData>
  <mergeCells count="10">
    <mergeCell ref="A50:F50"/>
    <mergeCell ref="A1:F1"/>
    <mergeCell ref="A2:F2"/>
    <mergeCell ref="A3:F3"/>
    <mergeCell ref="A25:F25"/>
    <mergeCell ref="A4:A5"/>
    <mergeCell ref="A74:F74"/>
    <mergeCell ref="A53:A54"/>
    <mergeCell ref="A51:F51"/>
    <mergeCell ref="A52:F52"/>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view="pageBreakPreview" zoomScaleSheetLayoutView="100" workbookViewId="0" topLeftCell="A4">
      <selection activeCell="A1" sqref="A1:G1"/>
    </sheetView>
  </sheetViews>
  <sheetFormatPr defaultColWidth="11.421875" defaultRowHeight="12.75"/>
  <cols>
    <col min="1" max="1" width="37.28125" style="68" customWidth="1"/>
    <col min="2" max="5" width="10.421875" style="68" bestFit="1" customWidth="1"/>
    <col min="6" max="6" width="11.7109375" style="68" bestFit="1" customWidth="1"/>
    <col min="7" max="7" width="11.00390625" style="68" bestFit="1" customWidth="1"/>
    <col min="8" max="16384" width="11.421875" style="68" customWidth="1"/>
  </cols>
  <sheetData>
    <row r="1" spans="1:7" ht="15.75" customHeight="1">
      <c r="A1" s="267" t="s">
        <v>363</v>
      </c>
      <c r="B1" s="267"/>
      <c r="C1" s="267"/>
      <c r="D1" s="267"/>
      <c r="E1" s="267"/>
      <c r="F1" s="267"/>
      <c r="G1" s="267"/>
    </row>
    <row r="2" spans="1:7" ht="15.75" customHeight="1">
      <c r="A2" s="265" t="s">
        <v>303</v>
      </c>
      <c r="B2" s="265"/>
      <c r="C2" s="265"/>
      <c r="D2" s="265"/>
      <c r="E2" s="265"/>
      <c r="F2" s="265"/>
      <c r="G2" s="265"/>
    </row>
    <row r="3" spans="1:7" ht="15.75" customHeight="1">
      <c r="A3" s="266" t="s">
        <v>304</v>
      </c>
      <c r="B3" s="266"/>
      <c r="C3" s="266"/>
      <c r="D3" s="266"/>
      <c r="E3" s="266"/>
      <c r="F3" s="266"/>
      <c r="G3" s="266"/>
    </row>
    <row r="4" spans="1:7" ht="12.75" customHeight="1">
      <c r="A4" s="268" t="s">
        <v>41</v>
      </c>
      <c r="B4" s="66" t="s">
        <v>168</v>
      </c>
      <c r="C4" s="178">
        <f>+'prin paises exp e imp'!B4</f>
        <v>2008</v>
      </c>
      <c r="D4" s="178">
        <f>+'prin paises exp e imp'!C4</f>
        <v>2008</v>
      </c>
      <c r="E4" s="178">
        <f>+'prin paises exp e imp'!D4</f>
        <v>2009</v>
      </c>
      <c r="F4" s="64" t="s">
        <v>295</v>
      </c>
      <c r="G4" s="64" t="s">
        <v>285</v>
      </c>
    </row>
    <row r="5" spans="1:7" ht="12.75" customHeight="1">
      <c r="A5" s="269"/>
      <c r="B5" s="75" t="s">
        <v>49</v>
      </c>
      <c r="C5" s="65" t="s">
        <v>284</v>
      </c>
      <c r="D5" s="63" t="str">
        <f>+balanza!C6</f>
        <v>ene</v>
      </c>
      <c r="E5" s="63" t="str">
        <f>+D5</f>
        <v>ene</v>
      </c>
      <c r="F5" s="64" t="str">
        <f>+'prin paises exp e imp'!E5</f>
        <v> 2009-2008</v>
      </c>
      <c r="G5" s="64">
        <f>+'prin paises exp e imp'!F5</f>
        <v>2009</v>
      </c>
    </row>
    <row r="6" spans="3:7" ht="11.25">
      <c r="C6" s="69"/>
      <c r="D6" s="69"/>
      <c r="E6" s="69"/>
      <c r="F6" s="69"/>
      <c r="G6" s="69"/>
    </row>
    <row r="7" spans="1:7" ht="12.75" customHeight="1">
      <c r="A7" s="79" t="s">
        <v>469</v>
      </c>
      <c r="B7" s="76" t="s">
        <v>188</v>
      </c>
      <c r="C7" s="69">
        <v>1242172</v>
      </c>
      <c r="D7" s="69">
        <v>179816</v>
      </c>
      <c r="E7" s="69">
        <v>117071</v>
      </c>
      <c r="F7" s="67">
        <f>+(E7-D7)/D7</f>
        <v>-0.34894002758375225</v>
      </c>
      <c r="G7" s="77">
        <f>+E7/$E$23</f>
        <v>0.12632684133799343</v>
      </c>
    </row>
    <row r="8" spans="1:7" ht="12.75" customHeight="1">
      <c r="A8" s="79" t="s">
        <v>470</v>
      </c>
      <c r="B8" s="76">
        <v>47032900</v>
      </c>
      <c r="C8" s="69">
        <v>1210122</v>
      </c>
      <c r="D8" s="69">
        <v>105695</v>
      </c>
      <c r="E8" s="69">
        <v>82115</v>
      </c>
      <c r="F8" s="67">
        <f aca="true" t="shared" si="0" ref="F8:F15">+(E8-D8)/D8</f>
        <v>-0.2230947537726477</v>
      </c>
      <c r="G8" s="77">
        <f aca="true" t="shared" si="1" ref="G8:G23">+E8/$E$23</f>
        <v>0.08860715784839397</v>
      </c>
    </row>
    <row r="9" spans="1:7" ht="12.75" customHeight="1">
      <c r="A9" s="79" t="s">
        <v>180</v>
      </c>
      <c r="B9" s="76">
        <v>22042110</v>
      </c>
      <c r="C9" s="69">
        <v>1095457</v>
      </c>
      <c r="D9" s="69">
        <v>90125</v>
      </c>
      <c r="E9" s="69">
        <v>81467</v>
      </c>
      <c r="F9" s="67">
        <f t="shared" si="0"/>
        <v>-0.09606657420249654</v>
      </c>
      <c r="G9" s="77">
        <f t="shared" si="1"/>
        <v>0.08790792581666093</v>
      </c>
    </row>
    <row r="10" spans="1:7" ht="11.25">
      <c r="A10" s="79" t="s">
        <v>468</v>
      </c>
      <c r="B10" s="78">
        <v>47032100</v>
      </c>
      <c r="C10" s="69">
        <v>1249677</v>
      </c>
      <c r="D10" s="69">
        <v>111494</v>
      </c>
      <c r="E10" s="69">
        <v>77808</v>
      </c>
      <c r="F10" s="67">
        <f t="shared" si="0"/>
        <v>-0.30213285019821695</v>
      </c>
      <c r="G10" s="67">
        <f t="shared" si="1"/>
        <v>0.08395963877327942</v>
      </c>
    </row>
    <row r="11" spans="1:7" ht="12" customHeight="1">
      <c r="A11" s="79" t="s">
        <v>488</v>
      </c>
      <c r="B11" s="76" t="s">
        <v>228</v>
      </c>
      <c r="C11" s="69">
        <v>209326</v>
      </c>
      <c r="D11" s="69">
        <v>65336</v>
      </c>
      <c r="E11" s="69">
        <v>72989</v>
      </c>
      <c r="F11" s="67">
        <f t="shared" si="0"/>
        <v>0.11713297416431982</v>
      </c>
      <c r="G11" s="77">
        <f t="shared" si="1"/>
        <v>0.07875964006815354</v>
      </c>
    </row>
    <row r="12" spans="1:7" ht="11.25">
      <c r="A12" s="79" t="s">
        <v>489</v>
      </c>
      <c r="B12" s="76">
        <v>44012200</v>
      </c>
      <c r="C12" s="69">
        <v>335056</v>
      </c>
      <c r="D12" s="69">
        <v>26776</v>
      </c>
      <c r="E12" s="69">
        <v>43272</v>
      </c>
      <c r="F12" s="67">
        <f t="shared" si="0"/>
        <v>0.6160740962055572</v>
      </c>
      <c r="G12" s="77">
        <f t="shared" si="1"/>
        <v>0.046693161230173585</v>
      </c>
    </row>
    <row r="13" spans="1:7" ht="12.75" customHeight="1">
      <c r="A13" s="79" t="s">
        <v>466</v>
      </c>
      <c r="B13" s="76" t="s">
        <v>235</v>
      </c>
      <c r="C13" s="69">
        <v>191847</v>
      </c>
      <c r="D13" s="69">
        <v>100809</v>
      </c>
      <c r="E13" s="69">
        <v>40114</v>
      </c>
      <c r="F13" s="67">
        <f t="shared" si="0"/>
        <v>-0.6020791794383438</v>
      </c>
      <c r="G13" s="77">
        <f t="shared" si="1"/>
        <v>0.04328548413725234</v>
      </c>
    </row>
    <row r="14" spans="1:7" ht="12.75" customHeight="1">
      <c r="A14" s="79" t="s">
        <v>465</v>
      </c>
      <c r="B14" s="76">
        <v>44071012</v>
      </c>
      <c r="C14" s="69">
        <v>510325</v>
      </c>
      <c r="D14" s="69">
        <v>49517</v>
      </c>
      <c r="E14" s="69">
        <v>25997</v>
      </c>
      <c r="F14" s="67">
        <f t="shared" si="0"/>
        <v>-0.47498838782640307</v>
      </c>
      <c r="G14" s="77">
        <f t="shared" si="1"/>
        <v>0.02805236902617912</v>
      </c>
    </row>
    <row r="15" spans="1:7" ht="12.75" customHeight="1">
      <c r="A15" s="79" t="s">
        <v>490</v>
      </c>
      <c r="B15" s="76">
        <v>44123910</v>
      </c>
      <c r="C15" s="69">
        <v>343342</v>
      </c>
      <c r="D15" s="69">
        <v>23911</v>
      </c>
      <c r="E15" s="69">
        <v>25974</v>
      </c>
      <c r="F15" s="67">
        <f t="shared" si="0"/>
        <v>0.08627828196227677</v>
      </c>
      <c r="G15" s="77">
        <f t="shared" si="1"/>
        <v>0.028027550605299704</v>
      </c>
    </row>
    <row r="16" spans="1:7" ht="11.25">
      <c r="A16" s="79" t="s">
        <v>471</v>
      </c>
      <c r="B16" s="76" t="s">
        <v>472</v>
      </c>
      <c r="C16" s="69">
        <v>304275</v>
      </c>
      <c r="D16" s="69">
        <v>32738</v>
      </c>
      <c r="E16" s="69">
        <v>18012</v>
      </c>
      <c r="F16" s="67">
        <f aca="true" t="shared" si="2" ref="F16:F23">+(E16-D16)/D16</f>
        <v>-0.44981367218522816</v>
      </c>
      <c r="G16" s="77">
        <f t="shared" si="1"/>
        <v>0.019436060733913078</v>
      </c>
    </row>
    <row r="17" spans="1:7" ht="12.75" customHeight="1">
      <c r="A17" s="79" t="s">
        <v>482</v>
      </c>
      <c r="B17" s="76" t="s">
        <v>226</v>
      </c>
      <c r="C17" s="69">
        <v>111182</v>
      </c>
      <c r="D17" s="69">
        <v>18231</v>
      </c>
      <c r="E17" s="69">
        <v>16538</v>
      </c>
      <c r="F17" s="67">
        <f t="shared" si="2"/>
        <v>-0.09286380341177115</v>
      </c>
      <c r="G17" s="77">
        <f t="shared" si="1"/>
        <v>0.017845523674075863</v>
      </c>
    </row>
    <row r="18" spans="1:7" ht="12.75" customHeight="1">
      <c r="A18" s="79" t="s">
        <v>491</v>
      </c>
      <c r="B18" s="76" t="s">
        <v>487</v>
      </c>
      <c r="C18" s="69">
        <v>128728</v>
      </c>
      <c r="D18" s="69">
        <v>9544</v>
      </c>
      <c r="E18" s="69">
        <v>15140</v>
      </c>
      <c r="F18" s="67">
        <f t="shared" si="2"/>
        <v>0.5863369656328583</v>
      </c>
      <c r="G18" s="77">
        <f t="shared" si="1"/>
        <v>0.016336995309318453</v>
      </c>
    </row>
    <row r="19" spans="1:7" ht="12.75" customHeight="1">
      <c r="A19" s="79" t="s">
        <v>483</v>
      </c>
      <c r="B19" s="76" t="s">
        <v>229</v>
      </c>
      <c r="C19" s="69">
        <v>74795</v>
      </c>
      <c r="D19" s="69">
        <v>19127</v>
      </c>
      <c r="E19" s="69">
        <v>15003</v>
      </c>
      <c r="F19" s="67">
        <f t="shared" si="2"/>
        <v>-0.21561143932660637</v>
      </c>
      <c r="G19" s="77">
        <f t="shared" si="1"/>
        <v>0.016189163845819338</v>
      </c>
    </row>
    <row r="20" spans="1:7" ht="12.75" customHeight="1">
      <c r="A20" s="79" t="s">
        <v>492</v>
      </c>
      <c r="B20" s="76">
        <v>44091020</v>
      </c>
      <c r="C20" s="69">
        <v>193659</v>
      </c>
      <c r="D20" s="69">
        <v>18037</v>
      </c>
      <c r="E20" s="69">
        <v>14227</v>
      </c>
      <c r="F20" s="67">
        <f t="shared" si="2"/>
        <v>-0.21123246659644065</v>
      </c>
      <c r="G20" s="77">
        <f t="shared" si="1"/>
        <v>0.015351811906583464</v>
      </c>
    </row>
    <row r="21" spans="1:7" ht="12.75" customHeight="1">
      <c r="A21" s="79" t="s">
        <v>484</v>
      </c>
      <c r="B21" s="76" t="s">
        <v>379</v>
      </c>
      <c r="C21" s="69">
        <v>52792</v>
      </c>
      <c r="D21" s="69">
        <v>19529</v>
      </c>
      <c r="E21" s="69">
        <v>13936</v>
      </c>
      <c r="F21" s="67">
        <f t="shared" si="2"/>
        <v>-0.2863945926570741</v>
      </c>
      <c r="G21" s="77">
        <f t="shared" si="1"/>
        <v>0.015037804929370012</v>
      </c>
    </row>
    <row r="22" spans="1:7" ht="12.75" customHeight="1">
      <c r="A22" s="79" t="s">
        <v>40</v>
      </c>
      <c r="B22" s="79"/>
      <c r="C22" s="69">
        <v>5474830</v>
      </c>
      <c r="D22" s="69">
        <v>321032</v>
      </c>
      <c r="E22" s="69">
        <v>267068</v>
      </c>
      <c r="F22" s="67">
        <f t="shared" si="2"/>
        <v>-0.16809539235964016</v>
      </c>
      <c r="G22" s="77">
        <f t="shared" si="1"/>
        <v>0.28818287075753374</v>
      </c>
    </row>
    <row r="23" spans="1:7" ht="12.75" customHeight="1">
      <c r="A23" s="79" t="s">
        <v>38</v>
      </c>
      <c r="B23" s="79"/>
      <c r="C23" s="69">
        <f>+balanza!B8</f>
        <v>12727586</v>
      </c>
      <c r="D23" s="69">
        <f>+balanza!C8</f>
        <v>1191717</v>
      </c>
      <c r="E23" s="69">
        <f>+balanza!D8</f>
        <v>926731</v>
      </c>
      <c r="F23" s="67">
        <f t="shared" si="2"/>
        <v>-0.2223564822856433</v>
      </c>
      <c r="G23" s="77">
        <f t="shared" si="1"/>
        <v>1</v>
      </c>
    </row>
    <row r="24" spans="1:7" ht="11.25">
      <c r="A24" s="71"/>
      <c r="B24" s="71"/>
      <c r="C24" s="72"/>
      <c r="D24" s="72"/>
      <c r="E24" s="72"/>
      <c r="F24" s="71"/>
      <c r="G24" s="71"/>
    </row>
    <row r="25" spans="1:7" ht="33.75" customHeight="1">
      <c r="A25" s="236" t="s">
        <v>91</v>
      </c>
      <c r="B25" s="236"/>
      <c r="C25" s="236"/>
      <c r="D25" s="236"/>
      <c r="E25" s="236"/>
      <c r="F25" s="236"/>
      <c r="G25" s="236"/>
    </row>
    <row r="50" spans="1:7" ht="15.75" customHeight="1">
      <c r="A50" s="267" t="s">
        <v>357</v>
      </c>
      <c r="B50" s="267"/>
      <c r="C50" s="267"/>
      <c r="D50" s="267"/>
      <c r="E50" s="267"/>
      <c r="F50" s="267"/>
      <c r="G50" s="267"/>
    </row>
    <row r="51" spans="1:7" ht="15.75" customHeight="1">
      <c r="A51" s="265" t="s">
        <v>305</v>
      </c>
      <c r="B51" s="265"/>
      <c r="C51" s="265"/>
      <c r="D51" s="265"/>
      <c r="E51" s="265"/>
      <c r="F51" s="265"/>
      <c r="G51" s="265"/>
    </row>
    <row r="52" spans="1:7" ht="15.75" customHeight="1">
      <c r="A52" s="266" t="s">
        <v>306</v>
      </c>
      <c r="B52" s="266"/>
      <c r="C52" s="266"/>
      <c r="D52" s="266"/>
      <c r="E52" s="266"/>
      <c r="F52" s="266"/>
      <c r="G52" s="266"/>
    </row>
    <row r="53" spans="1:7" ht="12.75" customHeight="1">
      <c r="A53" s="268" t="s">
        <v>41</v>
      </c>
      <c r="B53" s="66" t="s">
        <v>168</v>
      </c>
      <c r="C53" s="178">
        <f>+C4</f>
        <v>2008</v>
      </c>
      <c r="D53" s="178">
        <f>+D4</f>
        <v>2008</v>
      </c>
      <c r="E53" s="178">
        <f>+E4</f>
        <v>2009</v>
      </c>
      <c r="F53" s="64" t="s">
        <v>295</v>
      </c>
      <c r="G53" s="64" t="s">
        <v>285</v>
      </c>
    </row>
    <row r="54" spans="1:7" ht="12.75" customHeight="1">
      <c r="A54" s="264"/>
      <c r="B54" s="75" t="s">
        <v>49</v>
      </c>
      <c r="C54" s="65" t="s">
        <v>284</v>
      </c>
      <c r="D54" s="63" t="str">
        <f>+balanza!C6</f>
        <v>ene</v>
      </c>
      <c r="E54" s="63" t="str">
        <f>+D54</f>
        <v>ene</v>
      </c>
      <c r="F54" s="64" t="str">
        <f>+F5</f>
        <v> 2009-2008</v>
      </c>
      <c r="G54" s="64">
        <f>+G5</f>
        <v>2009</v>
      </c>
    </row>
    <row r="55" spans="3:7" ht="11.25">
      <c r="C55" s="69"/>
      <c r="D55" s="69"/>
      <c r="E55" s="69"/>
      <c r="F55" s="69"/>
      <c r="G55" s="69"/>
    </row>
    <row r="56" spans="1:7" ht="12.75" customHeight="1">
      <c r="A56" s="68" t="s">
        <v>493</v>
      </c>
      <c r="B56" s="80">
        <v>23040000</v>
      </c>
      <c r="C56" s="69">
        <v>289630</v>
      </c>
      <c r="D56" s="69">
        <v>38428</v>
      </c>
      <c r="E56" s="69">
        <v>30972</v>
      </c>
      <c r="F56" s="67">
        <f>+(E56-D56)/D56</f>
        <v>-0.19402518996565005</v>
      </c>
      <c r="G56" s="81">
        <f>+E56/$E$72</f>
        <v>0.12991283776415022</v>
      </c>
    </row>
    <row r="57" spans="1:7" ht="12.75" customHeight="1">
      <c r="A57" s="68" t="s">
        <v>467</v>
      </c>
      <c r="B57" s="76">
        <v>10019000</v>
      </c>
      <c r="C57" s="69">
        <v>301489</v>
      </c>
      <c r="D57" s="69">
        <v>15764</v>
      </c>
      <c r="E57" s="69">
        <v>24395</v>
      </c>
      <c r="F57" s="67">
        <f aca="true" t="shared" si="3" ref="F57:F72">+(E57-D57)/D57</f>
        <v>0.5475133214920072</v>
      </c>
      <c r="G57" s="81">
        <f aca="true" t="shared" si="4" ref="G57:G72">+E57/$E$72</f>
        <v>0.10232544482940865</v>
      </c>
    </row>
    <row r="58" spans="1:7" ht="12.75" customHeight="1">
      <c r="A58" s="68" t="s">
        <v>475</v>
      </c>
      <c r="B58" s="76">
        <v>15179000</v>
      </c>
      <c r="C58" s="69">
        <v>382398</v>
      </c>
      <c r="D58" s="69">
        <v>32120</v>
      </c>
      <c r="E58" s="69">
        <v>21283</v>
      </c>
      <c r="F58" s="67">
        <f t="shared" si="3"/>
        <v>-0.3373910336239103</v>
      </c>
      <c r="G58" s="81">
        <f t="shared" si="4"/>
        <v>0.08927208207847118</v>
      </c>
    </row>
    <row r="59" spans="1:7" ht="12.75" customHeight="1">
      <c r="A59" s="68" t="s">
        <v>262</v>
      </c>
      <c r="B59" s="78">
        <v>10059000</v>
      </c>
      <c r="C59" s="69">
        <v>398999</v>
      </c>
      <c r="D59" s="69">
        <v>26045</v>
      </c>
      <c r="E59" s="69">
        <v>19692</v>
      </c>
      <c r="F59" s="67">
        <f t="shared" si="3"/>
        <v>-0.24392397773085045</v>
      </c>
      <c r="G59" s="81">
        <f t="shared" si="4"/>
        <v>0.08259859231730746</v>
      </c>
    </row>
    <row r="60" spans="1:7" ht="12.75" customHeight="1">
      <c r="A60" s="68" t="s">
        <v>14</v>
      </c>
      <c r="B60" s="76">
        <v>17019900</v>
      </c>
      <c r="C60" s="69">
        <v>222185</v>
      </c>
      <c r="D60" s="69">
        <v>11173</v>
      </c>
      <c r="E60" s="69">
        <v>16066</v>
      </c>
      <c r="F60" s="67">
        <f t="shared" si="3"/>
        <v>0.4379307258569766</v>
      </c>
      <c r="G60" s="81">
        <f t="shared" si="4"/>
        <v>0.0673892435593064</v>
      </c>
    </row>
    <row r="61" spans="1:7" ht="12.75" customHeight="1">
      <c r="A61" s="68" t="s">
        <v>494</v>
      </c>
      <c r="B61" s="76" t="s">
        <v>473</v>
      </c>
      <c r="C61" s="69">
        <v>419306</v>
      </c>
      <c r="D61" s="69">
        <v>32818</v>
      </c>
      <c r="E61" s="69">
        <v>15178</v>
      </c>
      <c r="F61" s="67">
        <f t="shared" si="3"/>
        <v>-0.5375099031019562</v>
      </c>
      <c r="G61" s="81">
        <f t="shared" si="4"/>
        <v>0.06366450508795919</v>
      </c>
    </row>
    <row r="62" spans="1:7" ht="12.75" customHeight="1">
      <c r="A62" s="68" t="s">
        <v>495</v>
      </c>
      <c r="B62" s="78">
        <v>23099090</v>
      </c>
      <c r="C62" s="69">
        <v>157413</v>
      </c>
      <c r="D62" s="69">
        <v>10534</v>
      </c>
      <c r="E62" s="69">
        <v>13024</v>
      </c>
      <c r="F62" s="67">
        <f t="shared" si="3"/>
        <v>0.23637744446554015</v>
      </c>
      <c r="G62" s="81">
        <f t="shared" si="4"/>
        <v>0.0546294975797589</v>
      </c>
    </row>
    <row r="63" spans="1:7" ht="12.75" customHeight="1">
      <c r="A63" s="68" t="s">
        <v>496</v>
      </c>
      <c r="B63" s="76">
        <v>23031000</v>
      </c>
      <c r="C63" s="69">
        <v>73899</v>
      </c>
      <c r="D63" s="69">
        <v>7824</v>
      </c>
      <c r="E63" s="69">
        <v>8486</v>
      </c>
      <c r="F63" s="67">
        <f t="shared" si="3"/>
        <v>0.08461145194274029</v>
      </c>
      <c r="G63" s="81">
        <f t="shared" si="4"/>
        <v>0.03559474174307694</v>
      </c>
    </row>
    <row r="64" spans="1:7" ht="12.75" customHeight="1">
      <c r="A64" s="68" t="s">
        <v>497</v>
      </c>
      <c r="B64" s="76">
        <v>10063000</v>
      </c>
      <c r="C64" s="69">
        <v>68335</v>
      </c>
      <c r="D64" s="69">
        <v>5288</v>
      </c>
      <c r="E64" s="69">
        <v>4926</v>
      </c>
      <c r="F64" s="67">
        <f t="shared" si="3"/>
        <v>-0.06845688350983359</v>
      </c>
      <c r="G64" s="81">
        <f t="shared" si="4"/>
        <v>0.020662231655243578</v>
      </c>
    </row>
    <row r="65" spans="1:7" ht="12.75" customHeight="1">
      <c r="A65" s="68" t="s">
        <v>266</v>
      </c>
      <c r="B65" s="76">
        <v>21069090</v>
      </c>
      <c r="C65" s="69">
        <v>62375</v>
      </c>
      <c r="D65" s="69">
        <v>5392</v>
      </c>
      <c r="E65" s="69">
        <v>4618</v>
      </c>
      <c r="F65" s="67">
        <f t="shared" si="3"/>
        <v>-0.1435459940652819</v>
      </c>
      <c r="G65" s="81">
        <f t="shared" si="4"/>
        <v>0.019370317861127657</v>
      </c>
    </row>
    <row r="66" spans="1:7" ht="12.75" customHeight="1">
      <c r="A66" s="68" t="s">
        <v>485</v>
      </c>
      <c r="B66" s="76">
        <v>11071000</v>
      </c>
      <c r="C66" s="69">
        <v>23667</v>
      </c>
      <c r="D66" s="69">
        <v>2248</v>
      </c>
      <c r="E66" s="69">
        <v>3877</v>
      </c>
      <c r="F66" s="67">
        <f t="shared" si="3"/>
        <v>0.724644128113879</v>
      </c>
      <c r="G66" s="81">
        <f t="shared" si="4"/>
        <v>0.01626217460969942</v>
      </c>
    </row>
    <row r="67" spans="1:7" ht="12.75" customHeight="1">
      <c r="A67" s="68" t="s">
        <v>252</v>
      </c>
      <c r="B67" s="76" t="s">
        <v>474</v>
      </c>
      <c r="C67" s="69">
        <v>46792</v>
      </c>
      <c r="D67" s="69">
        <v>3258</v>
      </c>
      <c r="E67" s="69">
        <v>2651</v>
      </c>
      <c r="F67" s="67">
        <f t="shared" si="3"/>
        <v>-0.18631062001227747</v>
      </c>
      <c r="G67" s="81">
        <f t="shared" si="4"/>
        <v>0.011119686585069167</v>
      </c>
    </row>
    <row r="68" spans="1:7" ht="12.75" customHeight="1">
      <c r="A68" s="68" t="s">
        <v>498</v>
      </c>
      <c r="B68" s="76">
        <v>23063000</v>
      </c>
      <c r="C68" s="69">
        <v>33795</v>
      </c>
      <c r="D68" s="69">
        <v>2497</v>
      </c>
      <c r="E68" s="69">
        <v>2570</v>
      </c>
      <c r="F68" s="67">
        <f t="shared" si="3"/>
        <v>0.02923508209851822</v>
      </c>
      <c r="G68" s="81">
        <f t="shared" si="4"/>
        <v>0.010779930035317903</v>
      </c>
    </row>
    <row r="69" spans="1:7" ht="12.75" customHeight="1">
      <c r="A69" s="68" t="s">
        <v>499</v>
      </c>
      <c r="B69" s="76">
        <v>20041000</v>
      </c>
      <c r="C69" s="69">
        <v>23661</v>
      </c>
      <c r="D69" s="69">
        <v>2291</v>
      </c>
      <c r="E69" s="69">
        <v>1939</v>
      </c>
      <c r="F69" s="67">
        <f t="shared" si="3"/>
        <v>-0.15364469663902225</v>
      </c>
      <c r="G69" s="81">
        <f t="shared" si="4"/>
        <v>0.008133184567502496</v>
      </c>
    </row>
    <row r="70" spans="1:7" ht="12.75" customHeight="1">
      <c r="A70" s="68" t="s">
        <v>486</v>
      </c>
      <c r="B70" s="76" t="s">
        <v>500</v>
      </c>
      <c r="C70" s="69">
        <v>28643</v>
      </c>
      <c r="D70" s="69">
        <v>1716</v>
      </c>
      <c r="E70" s="69">
        <v>1843</v>
      </c>
      <c r="F70" s="67">
        <f t="shared" si="3"/>
        <v>0.07400932400932402</v>
      </c>
      <c r="G70" s="81">
        <f t="shared" si="4"/>
        <v>0.007730510138167663</v>
      </c>
    </row>
    <row r="71" spans="1:7" ht="12.75" customHeight="1">
      <c r="A71" s="68" t="s">
        <v>40</v>
      </c>
      <c r="B71" s="79"/>
      <c r="C71" s="69">
        <v>1478181</v>
      </c>
      <c r="D71" s="69">
        <v>98874</v>
      </c>
      <c r="E71" s="69">
        <v>66887</v>
      </c>
      <c r="F71" s="67">
        <f t="shared" si="3"/>
        <v>-0.32351275360559906</v>
      </c>
      <c r="G71" s="81">
        <f t="shared" si="4"/>
        <v>0.28055921411373874</v>
      </c>
    </row>
    <row r="72" spans="1:7" ht="12.75" customHeight="1">
      <c r="A72" s="79" t="s">
        <v>38</v>
      </c>
      <c r="B72" s="79"/>
      <c r="C72" s="69">
        <f>+balanza!B13</f>
        <v>4010769</v>
      </c>
      <c r="D72" s="69">
        <f>+balanza!C13</f>
        <v>296270</v>
      </c>
      <c r="E72" s="69">
        <f>+balanza!D13</f>
        <v>238406</v>
      </c>
      <c r="F72" s="67">
        <f t="shared" si="3"/>
        <v>-0.1953083336146083</v>
      </c>
      <c r="G72" s="81">
        <f t="shared" si="4"/>
        <v>1</v>
      </c>
    </row>
    <row r="73" spans="1:7" ht="11.25">
      <c r="A73" s="71"/>
      <c r="B73" s="71"/>
      <c r="C73" s="72"/>
      <c r="D73" s="72"/>
      <c r="E73" s="72"/>
      <c r="F73" s="71"/>
      <c r="G73" s="71"/>
    </row>
    <row r="74" spans="1:7" ht="12.75" customHeight="1">
      <c r="A74" s="236" t="s">
        <v>51</v>
      </c>
      <c r="B74" s="236"/>
      <c r="C74" s="236"/>
      <c r="D74" s="236"/>
      <c r="E74" s="236"/>
      <c r="F74" s="236"/>
      <c r="G74" s="236"/>
    </row>
  </sheetData>
  <mergeCells count="10">
    <mergeCell ref="A50:G50"/>
    <mergeCell ref="A51:G51"/>
    <mergeCell ref="A52:G52"/>
    <mergeCell ref="A74:G74"/>
    <mergeCell ref="A53:A54"/>
    <mergeCell ref="A1:G1"/>
    <mergeCell ref="A2:G2"/>
    <mergeCell ref="A3:G3"/>
    <mergeCell ref="A25:G25"/>
    <mergeCell ref="A4:A5"/>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AA370"/>
  <sheetViews>
    <sheetView view="pageBreakPreview" zoomScaleSheetLayoutView="100" workbookViewId="0" topLeftCell="A1">
      <selection activeCell="A1" sqref="A1:L1"/>
    </sheetView>
  </sheetViews>
  <sheetFormatPr defaultColWidth="11.421875" defaultRowHeight="12.75" outlineLevelRow="1"/>
  <cols>
    <col min="1" max="1" width="29.00390625" style="26" customWidth="1"/>
    <col min="2" max="2" width="10.421875" style="26" customWidth="1"/>
    <col min="3" max="3" width="10.8515625" style="26" bestFit="1" customWidth="1"/>
    <col min="4" max="4" width="11.140625" style="26" bestFit="1" customWidth="1"/>
    <col min="5" max="5" width="11.28125" style="26" bestFit="1" customWidth="1"/>
    <col min="6" max="6" width="8.7109375" style="26" customWidth="1"/>
    <col min="7" max="7" width="1.7109375" style="26" customWidth="1"/>
    <col min="8" max="8" width="10.8515625" style="26" bestFit="1" customWidth="1"/>
    <col min="9" max="9" width="10.57421875" style="26" bestFit="1" customWidth="1"/>
    <col min="10" max="10" width="11.00390625" style="26" bestFit="1" customWidth="1"/>
    <col min="11" max="11" width="9.7109375" style="26" bestFit="1" customWidth="1"/>
    <col min="12" max="12" width="11.57421875" style="26" hidden="1" customWidth="1"/>
    <col min="13" max="13" width="11.57421875" style="179" hidden="1" customWidth="1"/>
    <col min="14" max="14" width="7.57421875" style="179" hidden="1" customWidth="1"/>
    <col min="15" max="15" width="9.7109375" style="179" hidden="1" customWidth="1"/>
    <col min="16" max="18" width="13.00390625" style="26" hidden="1" customWidth="1"/>
    <col min="19" max="19" width="12.28125" style="26" customWidth="1"/>
    <col min="20" max="21" width="13.00390625" style="26" bestFit="1" customWidth="1"/>
    <col min="22" max="16384" width="11.421875" style="26" customWidth="1"/>
  </cols>
  <sheetData>
    <row r="1" spans="1:21" ht="19.5" customHeight="1">
      <c r="A1" s="267" t="s">
        <v>364</v>
      </c>
      <c r="B1" s="267"/>
      <c r="C1" s="267"/>
      <c r="D1" s="267"/>
      <c r="E1" s="267"/>
      <c r="F1" s="267"/>
      <c r="G1" s="267"/>
      <c r="H1" s="267"/>
      <c r="I1" s="267"/>
      <c r="J1" s="267"/>
      <c r="K1" s="267"/>
      <c r="L1" s="267"/>
      <c r="M1" s="44"/>
      <c r="P1" s="170"/>
      <c r="Q1" s="170"/>
      <c r="R1" s="170"/>
      <c r="S1" s="170"/>
      <c r="T1" s="170"/>
      <c r="U1" s="170"/>
    </row>
    <row r="2" spans="1:21" ht="19.5" customHeight="1">
      <c r="A2" s="266" t="s">
        <v>307</v>
      </c>
      <c r="B2" s="266"/>
      <c r="C2" s="266"/>
      <c r="D2" s="266"/>
      <c r="E2" s="266"/>
      <c r="F2" s="266"/>
      <c r="G2" s="266"/>
      <c r="H2" s="266"/>
      <c r="I2" s="266"/>
      <c r="J2" s="266"/>
      <c r="K2" s="266"/>
      <c r="L2" s="266"/>
      <c r="P2" s="195"/>
      <c r="Q2" s="195"/>
      <c r="R2" s="195"/>
      <c r="S2" s="195"/>
      <c r="T2" s="195"/>
      <c r="U2" s="195"/>
    </row>
    <row r="3" spans="1:21" ht="11.25">
      <c r="A3" s="29"/>
      <c r="B3" s="29"/>
      <c r="C3" s="273" t="s">
        <v>183</v>
      </c>
      <c r="D3" s="273"/>
      <c r="E3" s="273"/>
      <c r="F3" s="273"/>
      <c r="G3" s="30"/>
      <c r="H3" s="273" t="s">
        <v>184</v>
      </c>
      <c r="I3" s="273"/>
      <c r="J3" s="273"/>
      <c r="K3" s="273"/>
      <c r="L3" s="30"/>
      <c r="M3" s="270" t="s">
        <v>355</v>
      </c>
      <c r="N3" s="270"/>
      <c r="O3" s="270"/>
      <c r="P3" s="170"/>
      <c r="Q3" s="170"/>
      <c r="R3" s="170"/>
      <c r="S3" s="170"/>
      <c r="T3" s="170"/>
      <c r="U3" s="170"/>
    </row>
    <row r="4" spans="1:21" ht="11.25">
      <c r="A4" s="29" t="s">
        <v>200</v>
      </c>
      <c r="B4" s="46" t="s">
        <v>168</v>
      </c>
      <c r="C4" s="52">
        <v>2008</v>
      </c>
      <c r="D4" s="272" t="s">
        <v>501</v>
      </c>
      <c r="E4" s="272"/>
      <c r="F4" s="272"/>
      <c r="G4" s="30"/>
      <c r="H4" s="52">
        <f>+C4</f>
        <v>2008</v>
      </c>
      <c r="I4" s="272" t="str">
        <f>+D4</f>
        <v>Enero</v>
      </c>
      <c r="J4" s="272"/>
      <c r="K4" s="272"/>
      <c r="L4" s="191" t="s">
        <v>402</v>
      </c>
      <c r="M4" s="271" t="s">
        <v>354</v>
      </c>
      <c r="N4" s="271"/>
      <c r="O4" s="271"/>
      <c r="P4" s="170"/>
      <c r="Q4" s="170"/>
      <c r="R4" s="170"/>
      <c r="S4" s="170"/>
      <c r="T4" s="170"/>
      <c r="U4" s="170"/>
    </row>
    <row r="5" spans="1:15" ht="11.25">
      <c r="A5" s="2"/>
      <c r="B5" s="47" t="s">
        <v>49</v>
      </c>
      <c r="C5" s="2"/>
      <c r="D5" s="53">
        <v>2008</v>
      </c>
      <c r="E5" s="53">
        <v>2009</v>
      </c>
      <c r="F5" s="54" t="s">
        <v>502</v>
      </c>
      <c r="G5" s="35"/>
      <c r="H5" s="2"/>
      <c r="I5" s="53">
        <f>+D5</f>
        <v>2008</v>
      </c>
      <c r="J5" s="53">
        <f>+E5</f>
        <v>2009</v>
      </c>
      <c r="K5" s="54" t="str">
        <f>+F5</f>
        <v>Var % 09/08</v>
      </c>
      <c r="L5" s="35">
        <v>2008</v>
      </c>
      <c r="M5" s="187">
        <v>2007</v>
      </c>
      <c r="N5" s="187">
        <v>2008</v>
      </c>
      <c r="O5" s="35" t="s">
        <v>326</v>
      </c>
    </row>
    <row r="6" spans="1:12" ht="11.25">
      <c r="A6" s="29"/>
      <c r="B6" s="29"/>
      <c r="C6" s="29"/>
      <c r="D6" s="29"/>
      <c r="E6" s="29"/>
      <c r="F6" s="29"/>
      <c r="G6" s="29"/>
      <c r="H6" s="29"/>
      <c r="I6" s="29"/>
      <c r="J6" s="29"/>
      <c r="K6" s="29"/>
      <c r="L6" s="29"/>
    </row>
    <row r="7" spans="1:15" s="44" customFormat="1" ht="11.25">
      <c r="A7" s="31" t="s">
        <v>405</v>
      </c>
      <c r="B7" s="31"/>
      <c r="C7" s="31"/>
      <c r="D7" s="31"/>
      <c r="E7" s="31"/>
      <c r="F7" s="31"/>
      <c r="G7" s="31"/>
      <c r="H7" s="32">
        <f>+balanza!B9</f>
        <v>6748373</v>
      </c>
      <c r="I7" s="32">
        <f>+balanza!C9</f>
        <v>662343</v>
      </c>
      <c r="J7" s="32">
        <f>+balanza!D9</f>
        <v>522441</v>
      </c>
      <c r="K7" s="33">
        <f>+J7/I7*100-100</f>
        <v>-21.122288602733036</v>
      </c>
      <c r="L7" s="31"/>
      <c r="M7" s="181"/>
      <c r="N7" s="181"/>
      <c r="O7" s="181"/>
    </row>
    <row r="8" spans="1:15" s="44" customFormat="1" ht="11.25">
      <c r="A8" s="31"/>
      <c r="B8" s="31"/>
      <c r="C8" s="31"/>
      <c r="D8" s="31"/>
      <c r="E8" s="31"/>
      <c r="F8" s="31"/>
      <c r="G8" s="31"/>
      <c r="H8" s="32"/>
      <c r="I8" s="32"/>
      <c r="J8" s="32"/>
      <c r="K8" s="33"/>
      <c r="L8" s="31"/>
      <c r="M8" s="181"/>
      <c r="N8" s="181"/>
      <c r="O8" s="181"/>
    </row>
    <row r="9" spans="1:18" s="61" customFormat="1" ht="11.25">
      <c r="A9" s="60" t="s">
        <v>409</v>
      </c>
      <c r="B9" s="60"/>
      <c r="C9" s="60">
        <f>+C11+C44</f>
        <v>2953208.280999999</v>
      </c>
      <c r="D9" s="60">
        <f>+D11+D44</f>
        <v>222814.38899999997</v>
      </c>
      <c r="E9" s="60">
        <f>+E11+E44</f>
        <v>235579.155</v>
      </c>
      <c r="F9" s="186">
        <f>+E9/D9*100-100</f>
        <v>5.728878667705814</v>
      </c>
      <c r="G9" s="60"/>
      <c r="H9" s="60">
        <f>+H11+H44</f>
        <v>4325894.953</v>
      </c>
      <c r="I9" s="60">
        <f>+I11+I44</f>
        <v>497264.567</v>
      </c>
      <c r="J9" s="60">
        <f>+J11+J44</f>
        <v>365482.2150000001</v>
      </c>
      <c r="K9" s="186">
        <f>+J9/I9*100-100</f>
        <v>-26.501456316311376</v>
      </c>
      <c r="L9" s="186">
        <f>+J9/$J$7*100</f>
        <v>69.95664869334529</v>
      </c>
      <c r="M9" s="186"/>
      <c r="N9" s="186"/>
      <c r="O9" s="186"/>
      <c r="R9" s="181"/>
    </row>
    <row r="10" spans="1:18" ht="11.25" customHeight="1">
      <c r="A10" s="29"/>
      <c r="B10" s="29"/>
      <c r="C10" s="28"/>
      <c r="D10" s="28"/>
      <c r="E10" s="28"/>
      <c r="F10" s="34"/>
      <c r="G10" s="34"/>
      <c r="H10" s="28"/>
      <c r="I10" s="28"/>
      <c r="J10" s="28"/>
      <c r="K10" s="34"/>
      <c r="R10" s="179"/>
    </row>
    <row r="11" spans="1:18" ht="11.25" customHeight="1">
      <c r="A11" s="31" t="s">
        <v>201</v>
      </c>
      <c r="B11" s="31"/>
      <c r="C11" s="32">
        <f>+C13+C30</f>
        <v>2412076.178999999</v>
      </c>
      <c r="D11" s="32">
        <f>+D13+D30</f>
        <v>189859.34899999996</v>
      </c>
      <c r="E11" s="32">
        <f>+E13+E30</f>
        <v>201463.535</v>
      </c>
      <c r="F11" s="33">
        <f>+E11/D11*100-100</f>
        <v>6.111990829590397</v>
      </c>
      <c r="G11" s="33"/>
      <c r="H11" s="32">
        <f>+H13+H30</f>
        <v>3283733.5369999995</v>
      </c>
      <c r="I11" s="32">
        <f>+I13+I30</f>
        <v>442319.258</v>
      </c>
      <c r="J11" s="32">
        <f>+J13+J30</f>
        <v>298799.82700000005</v>
      </c>
      <c r="K11" s="33">
        <f>+J11/I11*100-100</f>
        <v>-32.44702291483766</v>
      </c>
      <c r="L11" s="33">
        <f>+J11/J9*100</f>
        <v>81.75495680412246</v>
      </c>
      <c r="M11" s="179">
        <f>+I11/D11</f>
        <v>2.3297207134108526</v>
      </c>
      <c r="N11" s="179">
        <f>+J11/E11</f>
        <v>1.4831459549242996</v>
      </c>
      <c r="O11" s="179">
        <f>+N11/M11*100-100</f>
        <v>-36.338036298227195</v>
      </c>
      <c r="R11" s="181"/>
    </row>
    <row r="12" spans="1:18" ht="11.25" customHeight="1">
      <c r="A12" s="29"/>
      <c r="B12" s="29"/>
      <c r="C12" s="28"/>
      <c r="D12" s="28"/>
      <c r="E12" s="28"/>
      <c r="F12" s="34"/>
      <c r="G12" s="34"/>
      <c r="H12" s="28"/>
      <c r="I12" s="28"/>
      <c r="J12" s="28"/>
      <c r="K12" s="34"/>
      <c r="L12" s="34"/>
      <c r="R12" s="179"/>
    </row>
    <row r="13" spans="1:18" s="229" customFormat="1" ht="11.25" customHeight="1">
      <c r="A13" s="220" t="s">
        <v>378</v>
      </c>
      <c r="B13" s="220"/>
      <c r="C13" s="221">
        <f>SUM(C14:C28)</f>
        <v>2389191.115999999</v>
      </c>
      <c r="D13" s="221">
        <f>SUM(D14:D28)</f>
        <v>189673.36099999995</v>
      </c>
      <c r="E13" s="221">
        <f>SUM(E14:E28)</f>
        <v>201036.269</v>
      </c>
      <c r="F13" s="219">
        <f>+E13/D13*100-100</f>
        <v>5.990776954703762</v>
      </c>
      <c r="G13" s="219"/>
      <c r="H13" s="221">
        <f>SUM(H14:H28)</f>
        <v>3108191.2239999995</v>
      </c>
      <c r="I13" s="221">
        <f>SUM(I14:I28)</f>
        <v>440751.55</v>
      </c>
      <c r="J13" s="221">
        <f>SUM(J14:J28)</f>
        <v>296249.63300000003</v>
      </c>
      <c r="K13" s="219">
        <f>+J13/I13*100-100</f>
        <v>-32.78534516781619</v>
      </c>
      <c r="L13" s="219">
        <f>+J13/J11*100</f>
        <v>99.14652092485984</v>
      </c>
      <c r="M13" s="228"/>
      <c r="N13" s="228"/>
      <c r="O13" s="228"/>
      <c r="R13" s="228"/>
    </row>
    <row r="14" spans="1:18" ht="11.25" customHeight="1">
      <c r="A14" s="1" t="s">
        <v>365</v>
      </c>
      <c r="B14" s="48" t="s">
        <v>188</v>
      </c>
      <c r="C14" s="28">
        <v>836884.534</v>
      </c>
      <c r="D14" s="28">
        <v>88341.09</v>
      </c>
      <c r="E14" s="28">
        <v>97413.486</v>
      </c>
      <c r="F14" s="34">
        <f aca="true" t="shared" si="0" ref="F14:F42">+E14/D14*100-100</f>
        <v>10.269735182121934</v>
      </c>
      <c r="G14" s="34"/>
      <c r="H14" s="28">
        <v>1242171.613</v>
      </c>
      <c r="I14" s="28">
        <v>179815.796</v>
      </c>
      <c r="J14" s="28">
        <v>117071.017</v>
      </c>
      <c r="K14" s="34">
        <f aca="true" t="shared" si="1" ref="K14:K28">+J14/I14*100-100</f>
        <v>-34.8939194418715</v>
      </c>
      <c r="L14" s="34">
        <f>+J14/$J$13*100</f>
        <v>39.517691824448605</v>
      </c>
      <c r="M14" s="179">
        <f>+I14/D14</f>
        <v>2.0354717832890676</v>
      </c>
      <c r="N14" s="179">
        <f>+J14/E14</f>
        <v>1.2017947597111964</v>
      </c>
      <c r="O14" s="179">
        <f>+N14/M14*100-100</f>
        <v>-40.957434557542896</v>
      </c>
      <c r="R14" s="179"/>
    </row>
    <row r="15" spans="1:18" ht="11.25" customHeight="1">
      <c r="A15" s="1" t="s">
        <v>172</v>
      </c>
      <c r="B15" s="48" t="s">
        <v>189</v>
      </c>
      <c r="C15" s="28">
        <v>770708.218</v>
      </c>
      <c r="D15" s="28">
        <v>913.836</v>
      </c>
      <c r="E15" s="28">
        <v>2517.423</v>
      </c>
      <c r="F15" s="34">
        <f t="shared" si="0"/>
        <v>175.47864168187726</v>
      </c>
      <c r="G15" s="34"/>
      <c r="H15" s="28">
        <v>665138.407</v>
      </c>
      <c r="I15" s="28">
        <v>789.858</v>
      </c>
      <c r="J15" s="28">
        <v>2157.916</v>
      </c>
      <c r="K15" s="34">
        <f t="shared" si="1"/>
        <v>173.20303143096612</v>
      </c>
      <c r="L15" s="34">
        <f aca="true" t="shared" si="2" ref="L15:L28">+J15/$J$13*100</f>
        <v>0.7284113665045452</v>
      </c>
      <c r="M15" s="179">
        <f aca="true" t="shared" si="3" ref="M15:M28">+I15/D15</f>
        <v>0.8643323309652935</v>
      </c>
      <c r="N15" s="179">
        <f aca="true" t="shared" si="4" ref="N15:N28">+J15/E15</f>
        <v>0.8571924543471638</v>
      </c>
      <c r="O15" s="179">
        <f aca="true" t="shared" si="5" ref="O15:O28">+N15/M15*100-100</f>
        <v>-0.8260568721472907</v>
      </c>
      <c r="R15" s="179"/>
    </row>
    <row r="16" spans="1:18" ht="11.25" customHeight="1">
      <c r="A16" s="1" t="s">
        <v>173</v>
      </c>
      <c r="B16" s="48" t="s">
        <v>190</v>
      </c>
      <c r="C16" s="28">
        <v>160252.397</v>
      </c>
      <c r="D16" s="28">
        <v>198.565</v>
      </c>
      <c r="E16" s="28">
        <v>0.582</v>
      </c>
      <c r="F16" s="34">
        <f t="shared" si="0"/>
        <v>-99.70689698587364</v>
      </c>
      <c r="G16" s="34"/>
      <c r="H16" s="28">
        <v>174875.831</v>
      </c>
      <c r="I16" s="28">
        <v>161.662</v>
      </c>
      <c r="J16" s="28">
        <v>4.311</v>
      </c>
      <c r="K16" s="34">
        <f t="shared" si="1"/>
        <v>-97.33332508567257</v>
      </c>
      <c r="L16" s="34">
        <f t="shared" si="2"/>
        <v>0.0014551916761361859</v>
      </c>
      <c r="M16" s="179">
        <f t="shared" si="3"/>
        <v>0.8141515372799839</v>
      </c>
      <c r="N16" s="179">
        <f t="shared" si="4"/>
        <v>7.407216494845361</v>
      </c>
      <c r="O16" s="179">
        <f t="shared" si="5"/>
        <v>809.8080830986684</v>
      </c>
      <c r="R16" s="179"/>
    </row>
    <row r="17" spans="1:18" ht="11.25" customHeight="1">
      <c r="A17" s="1" t="s">
        <v>178</v>
      </c>
      <c r="B17" s="48" t="s">
        <v>225</v>
      </c>
      <c r="C17" s="28">
        <v>84998.301</v>
      </c>
      <c r="D17" s="28">
        <v>17344.613</v>
      </c>
      <c r="E17" s="28">
        <v>9868.172</v>
      </c>
      <c r="F17" s="34">
        <f t="shared" si="0"/>
        <v>-43.10526271182874</v>
      </c>
      <c r="G17" s="34"/>
      <c r="H17" s="28">
        <v>123242.779</v>
      </c>
      <c r="I17" s="28">
        <v>26666.424</v>
      </c>
      <c r="J17" s="28">
        <v>10738.488</v>
      </c>
      <c r="K17" s="34">
        <f t="shared" si="1"/>
        <v>-59.73030354576227</v>
      </c>
      <c r="L17" s="34">
        <f t="shared" si="2"/>
        <v>3.624810566431992</v>
      </c>
      <c r="M17" s="179">
        <f t="shared" si="3"/>
        <v>1.5374470447971367</v>
      </c>
      <c r="N17" s="179">
        <f t="shared" si="4"/>
        <v>1.0881942471209458</v>
      </c>
      <c r="O17" s="179">
        <f t="shared" si="5"/>
        <v>-29.220700589103473</v>
      </c>
      <c r="R17" s="179"/>
    </row>
    <row r="18" spans="1:18" ht="11.25" customHeight="1">
      <c r="A18" s="1" t="s">
        <v>174</v>
      </c>
      <c r="B18" s="48" t="s">
        <v>226</v>
      </c>
      <c r="C18" s="28">
        <v>88816.411</v>
      </c>
      <c r="D18" s="28">
        <v>13617.609</v>
      </c>
      <c r="E18" s="28">
        <v>18567.121</v>
      </c>
      <c r="F18" s="34">
        <f t="shared" si="0"/>
        <v>36.346410004869426</v>
      </c>
      <c r="G18" s="34"/>
      <c r="H18" s="28">
        <v>111181.752</v>
      </c>
      <c r="I18" s="28">
        <v>18230.995</v>
      </c>
      <c r="J18" s="28">
        <v>16538.381</v>
      </c>
      <c r="K18" s="34">
        <f t="shared" si="1"/>
        <v>-9.28426561468531</v>
      </c>
      <c r="L18" s="34">
        <f t="shared" si="2"/>
        <v>5.582582780786095</v>
      </c>
      <c r="M18" s="179">
        <f t="shared" si="3"/>
        <v>1.338780912273219</v>
      </c>
      <c r="N18" s="179">
        <f t="shared" si="4"/>
        <v>0.8907348102056318</v>
      </c>
      <c r="O18" s="179">
        <f t="shared" si="5"/>
        <v>-33.46672319273026</v>
      </c>
      <c r="R18" s="179"/>
    </row>
    <row r="19" spans="1:18" ht="11.25" customHeight="1">
      <c r="A19" s="1" t="s">
        <v>366</v>
      </c>
      <c r="B19" s="48" t="s">
        <v>227</v>
      </c>
      <c r="C19" s="28">
        <v>133087.513</v>
      </c>
      <c r="D19" s="28">
        <v>2486.083</v>
      </c>
      <c r="E19" s="28">
        <v>4101.852</v>
      </c>
      <c r="F19" s="34">
        <f t="shared" si="0"/>
        <v>64.99256058627165</v>
      </c>
      <c r="G19" s="34"/>
      <c r="H19" s="28">
        <v>137552.321</v>
      </c>
      <c r="I19" s="28">
        <v>2451.337</v>
      </c>
      <c r="J19" s="28">
        <v>3511.198</v>
      </c>
      <c r="K19" s="34">
        <f t="shared" si="1"/>
        <v>43.23603812939632</v>
      </c>
      <c r="L19" s="34">
        <f t="shared" si="2"/>
        <v>1.185215983035496</v>
      </c>
      <c r="M19" s="179">
        <f t="shared" si="3"/>
        <v>0.9860237972746686</v>
      </c>
      <c r="N19" s="179">
        <f t="shared" si="4"/>
        <v>0.8560030932369086</v>
      </c>
      <c r="O19" s="179">
        <f t="shared" si="5"/>
        <v>-13.186365724349884</v>
      </c>
      <c r="R19" s="179"/>
    </row>
    <row r="20" spans="1:18" ht="11.25" customHeight="1">
      <c r="A20" s="1" t="s">
        <v>503</v>
      </c>
      <c r="B20" s="48" t="s">
        <v>228</v>
      </c>
      <c r="C20" s="28">
        <v>35330.215</v>
      </c>
      <c r="D20" s="28">
        <v>10548.852</v>
      </c>
      <c r="E20" s="28">
        <v>19636.262</v>
      </c>
      <c r="F20" s="34">
        <f t="shared" si="0"/>
        <v>86.14596166483327</v>
      </c>
      <c r="G20" s="34"/>
      <c r="H20" s="28">
        <v>209325.852</v>
      </c>
      <c r="I20" s="28">
        <v>65336.347</v>
      </c>
      <c r="J20" s="28">
        <v>72988.794</v>
      </c>
      <c r="K20" s="34">
        <f t="shared" si="1"/>
        <v>11.712388817819885</v>
      </c>
      <c r="L20" s="34">
        <f t="shared" si="2"/>
        <v>24.637598116450658</v>
      </c>
      <c r="M20" s="179">
        <f t="shared" si="3"/>
        <v>6.193692640677867</v>
      </c>
      <c r="N20" s="179">
        <f t="shared" si="4"/>
        <v>3.7170411557963527</v>
      </c>
      <c r="O20" s="179">
        <f t="shared" si="5"/>
        <v>-39.9866707723885</v>
      </c>
      <c r="R20" s="179"/>
    </row>
    <row r="21" spans="1:18" ht="11.25" customHeight="1">
      <c r="A21" s="1" t="s">
        <v>367</v>
      </c>
      <c r="B21" s="48" t="s">
        <v>229</v>
      </c>
      <c r="C21" s="28">
        <v>62219.829</v>
      </c>
      <c r="D21" s="28">
        <v>13556.823</v>
      </c>
      <c r="E21" s="28">
        <v>16947.76</v>
      </c>
      <c r="F21" s="34">
        <f t="shared" si="0"/>
        <v>25.012770322368283</v>
      </c>
      <c r="G21" s="34"/>
      <c r="H21" s="28">
        <v>74795.392</v>
      </c>
      <c r="I21" s="28">
        <v>19126.712</v>
      </c>
      <c r="J21" s="28">
        <v>15003.349</v>
      </c>
      <c r="K21" s="34">
        <f t="shared" si="1"/>
        <v>-21.558138168232986</v>
      </c>
      <c r="L21" s="34">
        <f t="shared" si="2"/>
        <v>5.064427877282805</v>
      </c>
      <c r="M21" s="179">
        <f t="shared" si="3"/>
        <v>1.4108550358738179</v>
      </c>
      <c r="N21" s="179">
        <f t="shared" si="4"/>
        <v>0.8852703248098864</v>
      </c>
      <c r="O21" s="179">
        <f t="shared" si="5"/>
        <v>-37.25292093800472</v>
      </c>
      <c r="R21" s="179"/>
    </row>
    <row r="22" spans="1:18" ht="11.25" customHeight="1">
      <c r="A22" s="1" t="s">
        <v>175</v>
      </c>
      <c r="B22" s="48" t="s">
        <v>379</v>
      </c>
      <c r="C22" s="28">
        <v>49426.158</v>
      </c>
      <c r="D22" s="28">
        <v>15724.307</v>
      </c>
      <c r="E22" s="28">
        <v>16595.192</v>
      </c>
      <c r="F22" s="34">
        <f t="shared" si="0"/>
        <v>5.538463475687678</v>
      </c>
      <c r="G22" s="34"/>
      <c r="H22" s="28">
        <v>52792.192</v>
      </c>
      <c r="I22" s="28">
        <v>19528.585</v>
      </c>
      <c r="J22" s="28">
        <v>13935.626</v>
      </c>
      <c r="K22" s="34">
        <f t="shared" si="1"/>
        <v>-28.639857931335015</v>
      </c>
      <c r="L22" s="34">
        <f t="shared" si="2"/>
        <v>4.70401460379193</v>
      </c>
      <c r="M22" s="179">
        <f t="shared" si="3"/>
        <v>1.241936131112169</v>
      </c>
      <c r="N22" s="179">
        <f t="shared" si="4"/>
        <v>0.839738762889878</v>
      </c>
      <c r="O22" s="179">
        <f t="shared" si="5"/>
        <v>-32.384706278101305</v>
      </c>
      <c r="R22" s="179"/>
    </row>
    <row r="23" spans="1:18" ht="11.25" customHeight="1">
      <c r="A23" s="1" t="s">
        <v>394</v>
      </c>
      <c r="B23" s="48" t="s">
        <v>232</v>
      </c>
      <c r="C23" s="28">
        <v>2311.508</v>
      </c>
      <c r="D23" s="28">
        <v>682.601</v>
      </c>
      <c r="E23" s="28">
        <v>207.62</v>
      </c>
      <c r="F23" s="34">
        <f t="shared" si="0"/>
        <v>-69.5839883035624</v>
      </c>
      <c r="G23" s="34"/>
      <c r="H23" s="28">
        <v>15271.96</v>
      </c>
      <c r="I23" s="28">
        <v>4062.653</v>
      </c>
      <c r="J23" s="28">
        <v>982.768</v>
      </c>
      <c r="K23" s="34">
        <f t="shared" si="1"/>
        <v>-75.80969873626913</v>
      </c>
      <c r="L23" s="34">
        <f t="shared" si="2"/>
        <v>0.3317364447165408</v>
      </c>
      <c r="M23" s="179">
        <f t="shared" si="3"/>
        <v>5.95172436020457</v>
      </c>
      <c r="N23" s="179">
        <f t="shared" si="4"/>
        <v>4.733493883055583</v>
      </c>
      <c r="O23" s="179">
        <f t="shared" si="5"/>
        <v>-20.468529848165133</v>
      </c>
      <c r="R23" s="179"/>
    </row>
    <row r="24" spans="1:18" ht="11.25" customHeight="1">
      <c r="A24" s="1" t="s">
        <v>368</v>
      </c>
      <c r="B24" s="48" t="s">
        <v>233</v>
      </c>
      <c r="C24" s="28">
        <v>41251.064</v>
      </c>
      <c r="D24" s="28">
        <v>0.068</v>
      </c>
      <c r="E24" s="28">
        <v>0.15</v>
      </c>
      <c r="F24" s="34">
        <f t="shared" si="0"/>
        <v>120.58823529411762</v>
      </c>
      <c r="G24" s="34"/>
      <c r="H24" s="28">
        <v>38081.988</v>
      </c>
      <c r="I24" s="28">
        <v>0.094</v>
      </c>
      <c r="J24" s="28">
        <v>0.132</v>
      </c>
      <c r="K24" s="34">
        <f t="shared" si="1"/>
        <v>40.42553191489361</v>
      </c>
      <c r="L24" s="34">
        <f t="shared" si="2"/>
        <v>4.455701722337661E-05</v>
      </c>
      <c r="M24" s="179">
        <f t="shared" si="3"/>
        <v>1.3823529411764706</v>
      </c>
      <c r="N24" s="179">
        <f t="shared" si="4"/>
        <v>0.8800000000000001</v>
      </c>
      <c r="O24" s="179">
        <f t="shared" si="5"/>
        <v>-36.34042553191489</v>
      </c>
      <c r="R24" s="179"/>
    </row>
    <row r="25" spans="1:18" ht="11.25" customHeight="1">
      <c r="A25" s="1" t="s">
        <v>393</v>
      </c>
      <c r="B25" s="48" t="s">
        <v>234</v>
      </c>
      <c r="C25" s="28">
        <v>23676.829</v>
      </c>
      <c r="D25" s="28">
        <v>0</v>
      </c>
      <c r="E25" s="28">
        <v>42</v>
      </c>
      <c r="F25" s="34"/>
      <c r="G25" s="34"/>
      <c r="H25" s="28">
        <v>28085.459</v>
      </c>
      <c r="I25" s="28">
        <v>0</v>
      </c>
      <c r="J25" s="28">
        <v>36.272</v>
      </c>
      <c r="K25" s="34"/>
      <c r="L25" s="34">
        <f t="shared" si="2"/>
        <v>0.012243728247926638</v>
      </c>
      <c r="R25" s="179"/>
    </row>
    <row r="26" spans="1:18" ht="11.25" customHeight="1">
      <c r="A26" s="1" t="s">
        <v>176</v>
      </c>
      <c r="B26" s="48" t="s">
        <v>235</v>
      </c>
      <c r="C26" s="28">
        <v>51865.315</v>
      </c>
      <c r="D26" s="28">
        <v>24973.3</v>
      </c>
      <c r="E26" s="28">
        <v>13105.89</v>
      </c>
      <c r="F26" s="34">
        <f t="shared" si="0"/>
        <v>-47.52039177841936</v>
      </c>
      <c r="G26" s="34"/>
      <c r="H26" s="28">
        <v>191847.228</v>
      </c>
      <c r="I26" s="28">
        <v>100808.739</v>
      </c>
      <c r="J26" s="28">
        <v>40114.273</v>
      </c>
      <c r="K26" s="34">
        <f t="shared" si="1"/>
        <v>-60.20754410984151</v>
      </c>
      <c r="L26" s="34">
        <f t="shared" si="2"/>
        <v>13.540699643668418</v>
      </c>
      <c r="M26" s="179">
        <f t="shared" si="3"/>
        <v>4.03666071364217</v>
      </c>
      <c r="N26" s="179">
        <f t="shared" si="4"/>
        <v>3.060782060584974</v>
      </c>
      <c r="O26" s="179">
        <f t="shared" si="5"/>
        <v>-24.17539452248606</v>
      </c>
      <c r="R26" s="179"/>
    </row>
    <row r="27" spans="1:18" ht="11.25" customHeight="1">
      <c r="A27" s="1" t="s">
        <v>179</v>
      </c>
      <c r="B27" s="48" t="s">
        <v>237</v>
      </c>
      <c r="C27" s="28">
        <v>37832.861</v>
      </c>
      <c r="D27" s="28">
        <v>21.629</v>
      </c>
      <c r="E27" s="28">
        <v>13.924</v>
      </c>
      <c r="F27" s="34">
        <f t="shared" si="0"/>
        <v>-35.623468491377324</v>
      </c>
      <c r="G27" s="34"/>
      <c r="H27" s="28">
        <v>24830.89</v>
      </c>
      <c r="I27" s="28">
        <v>15.376</v>
      </c>
      <c r="J27" s="28">
        <v>10.45</v>
      </c>
      <c r="K27" s="34">
        <f t="shared" si="1"/>
        <v>-32.036940686784604</v>
      </c>
      <c r="L27" s="34">
        <f t="shared" si="2"/>
        <v>0.0035274305301839816</v>
      </c>
      <c r="M27" s="179">
        <f t="shared" si="3"/>
        <v>0.7108974062601137</v>
      </c>
      <c r="N27" s="179">
        <f t="shared" si="4"/>
        <v>0.750502729100833</v>
      </c>
      <c r="O27" s="179">
        <f t="shared" si="5"/>
        <v>5.571172786953156</v>
      </c>
      <c r="R27" s="179"/>
    </row>
    <row r="28" spans="1:18" ht="11.25" customHeight="1">
      <c r="A28" s="1" t="s">
        <v>10</v>
      </c>
      <c r="B28" s="48" t="s">
        <v>224</v>
      </c>
      <c r="C28" s="28">
        <v>10529.963</v>
      </c>
      <c r="D28" s="28">
        <v>1263.985</v>
      </c>
      <c r="E28" s="28">
        <v>2018.835</v>
      </c>
      <c r="F28" s="34">
        <f t="shared" si="0"/>
        <v>59.71985427042253</v>
      </c>
      <c r="G28" s="34"/>
      <c r="H28" s="28">
        <v>18997.56</v>
      </c>
      <c r="I28" s="28">
        <v>3756.972</v>
      </c>
      <c r="J28" s="28">
        <v>3156.658</v>
      </c>
      <c r="K28" s="34">
        <f t="shared" si="1"/>
        <v>-15.978665797881916</v>
      </c>
      <c r="L28" s="34">
        <f t="shared" si="2"/>
        <v>1.065539885411436</v>
      </c>
      <c r="M28" s="179">
        <f t="shared" si="3"/>
        <v>2.9723232475068935</v>
      </c>
      <c r="N28" s="179">
        <f t="shared" si="4"/>
        <v>1.563603761575364</v>
      </c>
      <c r="O28" s="179">
        <f t="shared" si="5"/>
        <v>-47.3945586878253</v>
      </c>
      <c r="R28" s="179"/>
    </row>
    <row r="29" spans="1:18" ht="11.25" customHeight="1">
      <c r="A29" s="29"/>
      <c r="B29" s="30"/>
      <c r="C29" s="28"/>
      <c r="D29" s="28"/>
      <c r="E29" s="28"/>
      <c r="F29" s="34"/>
      <c r="G29" s="34"/>
      <c r="H29" s="28"/>
      <c r="I29" s="28"/>
      <c r="J29" s="28"/>
      <c r="K29" s="34"/>
      <c r="L29" s="34"/>
      <c r="R29" s="179"/>
    </row>
    <row r="30" spans="1:18" s="44" customFormat="1" ht="11.25" customHeight="1">
      <c r="A30" s="43" t="s">
        <v>377</v>
      </c>
      <c r="B30" s="188"/>
      <c r="C30" s="32">
        <f>SUM(C31:C42)</f>
        <v>22885.063000000002</v>
      </c>
      <c r="D30" s="32">
        <f>SUM(D31:D42)</f>
        <v>185.98799999999997</v>
      </c>
      <c r="E30" s="32">
        <f>SUM(E31:E42)</f>
        <v>427.26599999999996</v>
      </c>
      <c r="F30" s="33">
        <f t="shared" si="0"/>
        <v>129.72772436931416</v>
      </c>
      <c r="G30" s="33"/>
      <c r="H30" s="32">
        <f>SUM(H31:H42)</f>
        <v>175542.31300000002</v>
      </c>
      <c r="I30" s="32">
        <f>SUM(I31:I42)</f>
        <v>1567.708</v>
      </c>
      <c r="J30" s="32">
        <f>SUM(J31:J42)</f>
        <v>2550.194</v>
      </c>
      <c r="K30" s="33">
        <f aca="true" t="shared" si="6" ref="K30:K42">+J30/I30*100-100</f>
        <v>62.670216647487905</v>
      </c>
      <c r="L30" s="33">
        <f>+J30/$J$11*100</f>
        <v>0.8534790751401604</v>
      </c>
      <c r="M30" s="181"/>
      <c r="N30" s="181"/>
      <c r="O30" s="181"/>
      <c r="R30" s="181"/>
    </row>
    <row r="31" spans="1:18" ht="11.25" customHeight="1">
      <c r="A31" s="1" t="s">
        <v>369</v>
      </c>
      <c r="B31" s="48" t="s">
        <v>383</v>
      </c>
      <c r="C31" s="28">
        <v>216.977</v>
      </c>
      <c r="D31" s="28">
        <v>0</v>
      </c>
      <c r="E31" s="28">
        <v>0</v>
      </c>
      <c r="F31" s="34"/>
      <c r="G31" s="34"/>
      <c r="H31" s="28">
        <v>1336.201</v>
      </c>
      <c r="I31" s="28">
        <v>0</v>
      </c>
      <c r="J31" s="28">
        <v>0</v>
      </c>
      <c r="K31" s="34"/>
      <c r="L31" s="34">
        <f aca="true" t="shared" si="7" ref="L31:L42">+J31/$J$30*100</f>
        <v>0</v>
      </c>
      <c r="R31" s="179"/>
    </row>
    <row r="32" spans="1:18" ht="11.25" customHeight="1">
      <c r="A32" s="1" t="s">
        <v>370</v>
      </c>
      <c r="B32" s="48" t="s">
        <v>230</v>
      </c>
      <c r="C32" s="28">
        <v>5845.687</v>
      </c>
      <c r="D32" s="28">
        <v>100.892</v>
      </c>
      <c r="E32" s="28">
        <v>296.51</v>
      </c>
      <c r="F32" s="34">
        <f t="shared" si="0"/>
        <v>193.88851445109623</v>
      </c>
      <c r="G32" s="34"/>
      <c r="H32" s="28">
        <v>34383.991</v>
      </c>
      <c r="I32" s="28">
        <v>562.849</v>
      </c>
      <c r="J32" s="28">
        <v>1466.788</v>
      </c>
      <c r="K32" s="34">
        <f t="shared" si="6"/>
        <v>160.6006229024125</v>
      </c>
      <c r="L32" s="34">
        <f t="shared" si="7"/>
        <v>57.51672225720866</v>
      </c>
      <c r="M32" s="179">
        <f>+I32/D32</f>
        <v>5.578727748483527</v>
      </c>
      <c r="N32" s="179">
        <f>+J32/E32</f>
        <v>4.94684159050285</v>
      </c>
      <c r="O32" s="179">
        <f>+N32/M32*100-100</f>
        <v>-11.326707207614561</v>
      </c>
      <c r="R32" s="179"/>
    </row>
    <row r="33" spans="1:18" ht="11.25" customHeight="1">
      <c r="A33" s="1" t="s">
        <v>371</v>
      </c>
      <c r="B33" s="48" t="s">
        <v>381</v>
      </c>
      <c r="C33" s="28">
        <v>1922.997</v>
      </c>
      <c r="D33" s="28">
        <v>0</v>
      </c>
      <c r="E33" s="28">
        <v>0</v>
      </c>
      <c r="F33" s="34"/>
      <c r="G33" s="34"/>
      <c r="H33" s="28">
        <v>7121.145</v>
      </c>
      <c r="I33" s="28">
        <v>0</v>
      </c>
      <c r="J33" s="28">
        <v>0</v>
      </c>
      <c r="K33" s="34"/>
      <c r="L33" s="34">
        <f t="shared" si="7"/>
        <v>0</v>
      </c>
      <c r="M33" s="179" t="e">
        <f>+I33/D33</f>
        <v>#DIV/0!</v>
      </c>
      <c r="N33" s="179" t="e">
        <f>+J33/E33</f>
        <v>#DIV/0!</v>
      </c>
      <c r="O33" s="179" t="e">
        <f>+N33/M33*100-100</f>
        <v>#DIV/0!</v>
      </c>
      <c r="R33" s="179"/>
    </row>
    <row r="34" spans="1:25" ht="11.25" customHeight="1">
      <c r="A34" s="1" t="s">
        <v>372</v>
      </c>
      <c r="B34" s="48" t="s">
        <v>384</v>
      </c>
      <c r="C34" s="28">
        <v>6.188</v>
      </c>
      <c r="D34" s="28">
        <v>0.999</v>
      </c>
      <c r="E34" s="28">
        <v>0.57</v>
      </c>
      <c r="F34" s="34">
        <f t="shared" si="0"/>
        <v>-42.94294294294295</v>
      </c>
      <c r="G34" s="34"/>
      <c r="H34" s="28">
        <v>58.634</v>
      </c>
      <c r="I34" s="28">
        <v>8.395</v>
      </c>
      <c r="J34" s="28">
        <v>7.223</v>
      </c>
      <c r="K34" s="34">
        <f t="shared" si="6"/>
        <v>-13.960690887432989</v>
      </c>
      <c r="L34" s="34">
        <f t="shared" si="7"/>
        <v>0.28323335401149874</v>
      </c>
      <c r="R34" s="179"/>
      <c r="T34" s="27"/>
      <c r="U34" s="27"/>
      <c r="V34" s="27"/>
      <c r="W34" s="27"/>
      <c r="X34" s="27"/>
      <c r="Y34" s="27"/>
    </row>
    <row r="35" spans="1:18" ht="11.25" customHeight="1">
      <c r="A35" s="1" t="s">
        <v>373</v>
      </c>
      <c r="B35" s="48" t="s">
        <v>382</v>
      </c>
      <c r="C35" s="28">
        <v>895.834</v>
      </c>
      <c r="D35" s="28">
        <v>0</v>
      </c>
      <c r="E35" s="28">
        <v>0</v>
      </c>
      <c r="F35" s="34"/>
      <c r="G35" s="34"/>
      <c r="H35" s="28">
        <v>1275.038</v>
      </c>
      <c r="I35" s="28">
        <v>0</v>
      </c>
      <c r="J35" s="28">
        <v>0</v>
      </c>
      <c r="K35" s="34"/>
      <c r="L35" s="34">
        <f t="shared" si="7"/>
        <v>0</v>
      </c>
      <c r="M35" s="179" t="e">
        <f>+I35/D35</f>
        <v>#DIV/0!</v>
      </c>
      <c r="R35" s="179"/>
    </row>
    <row r="36" spans="1:18" ht="11.25" customHeight="1">
      <c r="A36" s="1" t="s">
        <v>374</v>
      </c>
      <c r="B36" s="48" t="s">
        <v>385</v>
      </c>
      <c r="C36" s="28">
        <v>1.13</v>
      </c>
      <c r="D36" s="28">
        <v>0</v>
      </c>
      <c r="E36" s="28">
        <v>0</v>
      </c>
      <c r="F36" s="34"/>
      <c r="G36" s="34"/>
      <c r="H36" s="28">
        <v>5.533</v>
      </c>
      <c r="I36" s="28">
        <v>0</v>
      </c>
      <c r="J36" s="28">
        <v>0</v>
      </c>
      <c r="K36" s="34"/>
      <c r="L36" s="34">
        <f t="shared" si="7"/>
        <v>0</v>
      </c>
      <c r="R36" s="179"/>
    </row>
    <row r="37" spans="1:18" ht="11.25" customHeight="1">
      <c r="A37" s="1" t="s">
        <v>390</v>
      </c>
      <c r="B37" s="48" t="s">
        <v>386</v>
      </c>
      <c r="C37" s="28"/>
      <c r="D37" s="28"/>
      <c r="E37" s="28"/>
      <c r="F37" s="34"/>
      <c r="G37" s="34"/>
      <c r="H37" s="28"/>
      <c r="I37" s="28"/>
      <c r="J37" s="28"/>
      <c r="K37" s="34"/>
      <c r="L37" s="34">
        <f t="shared" si="7"/>
        <v>0</v>
      </c>
      <c r="R37" s="179"/>
    </row>
    <row r="38" spans="1:18" ht="11.25" customHeight="1">
      <c r="A38" s="1" t="s">
        <v>375</v>
      </c>
      <c r="B38" s="48" t="s">
        <v>388</v>
      </c>
      <c r="C38" s="28"/>
      <c r="D38" s="28"/>
      <c r="E38" s="28"/>
      <c r="F38" s="34"/>
      <c r="G38" s="34"/>
      <c r="H38" s="28"/>
      <c r="I38" s="28"/>
      <c r="J38" s="28"/>
      <c r="K38" s="34"/>
      <c r="L38" s="34">
        <f t="shared" si="7"/>
        <v>0</v>
      </c>
      <c r="R38" s="179"/>
    </row>
    <row r="39" spans="1:18" ht="11.25" customHeight="1">
      <c r="A39" s="1" t="s">
        <v>391</v>
      </c>
      <c r="B39" s="48" t="s">
        <v>387</v>
      </c>
      <c r="C39" s="28"/>
      <c r="D39" s="28"/>
      <c r="E39" s="28"/>
      <c r="F39" s="34"/>
      <c r="G39" s="34"/>
      <c r="H39" s="28"/>
      <c r="I39" s="28"/>
      <c r="J39" s="28"/>
      <c r="K39" s="34"/>
      <c r="L39" s="34">
        <f t="shared" si="7"/>
        <v>0</v>
      </c>
      <c r="R39" s="179"/>
    </row>
    <row r="40" spans="1:18" ht="11.25" customHeight="1">
      <c r="A40" s="1" t="s">
        <v>177</v>
      </c>
      <c r="B40" s="48" t="s">
        <v>236</v>
      </c>
      <c r="C40" s="28">
        <v>6544.505</v>
      </c>
      <c r="D40" s="28">
        <v>4</v>
      </c>
      <c r="E40" s="28">
        <v>2</v>
      </c>
      <c r="F40" s="34">
        <f t="shared" si="0"/>
        <v>-50</v>
      </c>
      <c r="G40" s="34"/>
      <c r="H40" s="28">
        <v>30906.705</v>
      </c>
      <c r="I40" s="28">
        <v>14.8</v>
      </c>
      <c r="J40" s="28">
        <v>7.6</v>
      </c>
      <c r="K40" s="34">
        <f t="shared" si="6"/>
        <v>-48.64864864864865</v>
      </c>
      <c r="L40" s="34">
        <f t="shared" si="7"/>
        <v>0.2980165430551558</v>
      </c>
      <c r="M40" s="179">
        <f aca="true" t="shared" si="8" ref="M40:N42">+I40/D40</f>
        <v>3.7</v>
      </c>
      <c r="N40" s="179">
        <f t="shared" si="8"/>
        <v>3.8</v>
      </c>
      <c r="O40" s="179">
        <f>+N40/M40*100-100</f>
        <v>2.7027027027026946</v>
      </c>
      <c r="R40" s="179"/>
    </row>
    <row r="41" spans="1:18" ht="11.25" customHeight="1">
      <c r="A41" s="1" t="s">
        <v>376</v>
      </c>
      <c r="B41" s="48" t="s">
        <v>231</v>
      </c>
      <c r="C41" s="28">
        <v>7376.504</v>
      </c>
      <c r="D41" s="28">
        <v>70.605</v>
      </c>
      <c r="E41" s="28">
        <v>128.186</v>
      </c>
      <c r="F41" s="34">
        <f t="shared" si="0"/>
        <v>81.55371432618085</v>
      </c>
      <c r="G41" s="34"/>
      <c r="H41" s="28">
        <v>94838.485</v>
      </c>
      <c r="I41" s="28">
        <v>578.464</v>
      </c>
      <c r="J41" s="28">
        <v>1068.583</v>
      </c>
      <c r="K41" s="34">
        <f t="shared" si="6"/>
        <v>84.72765807379542</v>
      </c>
      <c r="L41" s="34">
        <f t="shared" si="7"/>
        <v>41.90202784572468</v>
      </c>
      <c r="M41" s="179">
        <f t="shared" si="8"/>
        <v>8.192960838467531</v>
      </c>
      <c r="N41" s="179">
        <f t="shared" si="8"/>
        <v>8.33619115972103</v>
      </c>
      <c r="O41" s="179">
        <f>+N41/M41*100-100</f>
        <v>1.7482119599669659</v>
      </c>
      <c r="R41" s="179"/>
    </row>
    <row r="42" spans="1:18" ht="11.25" customHeight="1">
      <c r="A42" s="1" t="s">
        <v>392</v>
      </c>
      <c r="B42" s="48" t="s">
        <v>380</v>
      </c>
      <c r="C42" s="28">
        <v>75.241</v>
      </c>
      <c r="D42" s="28">
        <v>9.492</v>
      </c>
      <c r="E42" s="28">
        <v>0</v>
      </c>
      <c r="F42" s="34">
        <f t="shared" si="0"/>
        <v>-100</v>
      </c>
      <c r="G42" s="34"/>
      <c r="H42" s="28">
        <v>5616.581</v>
      </c>
      <c r="I42" s="28">
        <v>403.2</v>
      </c>
      <c r="J42" s="28">
        <v>0</v>
      </c>
      <c r="K42" s="34">
        <f t="shared" si="6"/>
        <v>-100</v>
      </c>
      <c r="L42" s="34">
        <f t="shared" si="7"/>
        <v>0</v>
      </c>
      <c r="M42" s="179">
        <f t="shared" si="8"/>
        <v>42.477876106194685</v>
      </c>
      <c r="N42" s="179" t="e">
        <f t="shared" si="8"/>
        <v>#DIV/0!</v>
      </c>
      <c r="O42" s="179" t="e">
        <f>+N42/M42*100-100</f>
        <v>#DIV/0!</v>
      </c>
      <c r="R42" s="179"/>
    </row>
    <row r="43" spans="1:18" ht="11.25" customHeight="1">
      <c r="A43" s="29"/>
      <c r="B43" s="29"/>
      <c r="C43" s="28"/>
      <c r="D43" s="28"/>
      <c r="E43" s="28"/>
      <c r="F43" s="34"/>
      <c r="G43" s="34"/>
      <c r="H43" s="28"/>
      <c r="I43" s="28"/>
      <c r="J43" s="28"/>
      <c r="K43" s="34"/>
      <c r="L43" s="34"/>
      <c r="R43" s="179"/>
    </row>
    <row r="44" spans="1:18" ht="11.25" customHeight="1">
      <c r="A44" s="31" t="s">
        <v>202</v>
      </c>
      <c r="B44" s="31"/>
      <c r="C44" s="32">
        <f>SUM(C46:C51)</f>
        <v>541132.1020000001</v>
      </c>
      <c r="D44" s="32">
        <f>SUM(D46:D51)</f>
        <v>32955.04</v>
      </c>
      <c r="E44" s="32">
        <f>SUM(E46:E51)</f>
        <v>34115.62</v>
      </c>
      <c r="F44" s="33">
        <f>+E44/D44*100-100</f>
        <v>3.521707150105115</v>
      </c>
      <c r="G44" s="33"/>
      <c r="H44" s="32">
        <f>SUM(H46:H51)</f>
        <v>1042161.416</v>
      </c>
      <c r="I44" s="32">
        <f>SUM(I46:I51)</f>
        <v>54945.309</v>
      </c>
      <c r="J44" s="32">
        <f>SUM(J46:J51)</f>
        <v>66682.388</v>
      </c>
      <c r="K44" s="33">
        <f>+J44/I44*100-100</f>
        <v>21.361385009228</v>
      </c>
      <c r="L44" s="33">
        <f>+J44/J9*100</f>
        <v>18.245043195877532</v>
      </c>
      <c r="M44" s="179">
        <f aca="true" t="shared" si="9" ref="M44:M51">+I44/D44</f>
        <v>1.6672809075637596</v>
      </c>
      <c r="N44" s="179">
        <f aca="true" t="shared" si="10" ref="N44:N51">+J44/E44</f>
        <v>1.9545999164019296</v>
      </c>
      <c r="O44" s="179">
        <f aca="true" t="shared" si="11" ref="O44:O51">+N44/M44*100-100</f>
        <v>17.232789479848492</v>
      </c>
      <c r="Q44" s="179"/>
      <c r="R44" s="181"/>
    </row>
    <row r="45" spans="1:18" ht="11.25" customHeight="1">
      <c r="A45" s="29"/>
      <c r="B45" s="29"/>
      <c r="C45" s="28"/>
      <c r="D45" s="28"/>
      <c r="E45" s="28"/>
      <c r="F45" s="34"/>
      <c r="G45" s="34"/>
      <c r="H45" s="28"/>
      <c r="I45" s="28"/>
      <c r="J45" s="28"/>
      <c r="K45" s="34"/>
      <c r="L45" s="34"/>
      <c r="R45" s="179"/>
    </row>
    <row r="46" spans="1:18" ht="11.25" customHeight="1">
      <c r="A46" s="29" t="s">
        <v>12</v>
      </c>
      <c r="B46" s="29"/>
      <c r="C46" s="28">
        <v>144514.291</v>
      </c>
      <c r="D46" s="28">
        <v>8267.641</v>
      </c>
      <c r="E46" s="28">
        <v>8271.612</v>
      </c>
      <c r="F46" s="34">
        <f aca="true" t="shared" si="12" ref="F46:F51">+E46/D46*100-100</f>
        <v>0.048030629293165816</v>
      </c>
      <c r="G46" s="34"/>
      <c r="H46" s="28">
        <v>177039.985</v>
      </c>
      <c r="I46" s="28">
        <v>8093.014</v>
      </c>
      <c r="J46" s="28">
        <v>10329.566</v>
      </c>
      <c r="K46" s="34">
        <f aca="true" t="shared" si="13" ref="K46:K51">+J46/I46*100-100</f>
        <v>27.635587928057475</v>
      </c>
      <c r="L46" s="34">
        <f aca="true" t="shared" si="14" ref="L46:L51">+J46/$J$44*100</f>
        <v>15.490695984073035</v>
      </c>
      <c r="M46" s="179">
        <f t="shared" si="9"/>
        <v>0.9788782555991487</v>
      </c>
      <c r="N46" s="179">
        <f t="shared" si="10"/>
        <v>1.2487972114746198</v>
      </c>
      <c r="O46" s="179">
        <f t="shared" si="11"/>
        <v>27.57431318261942</v>
      </c>
      <c r="R46" s="179"/>
    </row>
    <row r="47" spans="1:18" ht="11.25" customHeight="1">
      <c r="A47" s="29" t="s">
        <v>94</v>
      </c>
      <c r="B47" s="29"/>
      <c r="C47" s="28">
        <v>102829.181</v>
      </c>
      <c r="D47" s="28">
        <v>11852.64</v>
      </c>
      <c r="E47" s="28">
        <v>10763.334</v>
      </c>
      <c r="F47" s="34">
        <f t="shared" si="12"/>
        <v>-9.19040821285384</v>
      </c>
      <c r="G47" s="34"/>
      <c r="H47" s="28">
        <v>249896.299</v>
      </c>
      <c r="I47" s="28">
        <v>22405.761</v>
      </c>
      <c r="J47" s="28">
        <v>25874.187</v>
      </c>
      <c r="K47" s="34">
        <f t="shared" si="13"/>
        <v>15.480063364060712</v>
      </c>
      <c r="L47" s="34">
        <f t="shared" si="14"/>
        <v>38.80213018166056</v>
      </c>
      <c r="M47" s="179">
        <f t="shared" si="9"/>
        <v>1.890360375410035</v>
      </c>
      <c r="N47" s="179">
        <f t="shared" si="10"/>
        <v>2.403919361788829</v>
      </c>
      <c r="O47" s="179">
        <f t="shared" si="11"/>
        <v>27.167253030650215</v>
      </c>
      <c r="R47" s="179"/>
    </row>
    <row r="48" spans="1:18" ht="11.25" customHeight="1">
      <c r="A48" s="29" t="s">
        <v>95</v>
      </c>
      <c r="B48" s="29"/>
      <c r="C48" s="28">
        <v>85024.085</v>
      </c>
      <c r="D48" s="28">
        <v>2132.972</v>
      </c>
      <c r="E48" s="28">
        <v>4384.22</v>
      </c>
      <c r="F48" s="34">
        <f t="shared" si="12"/>
        <v>105.54512670583577</v>
      </c>
      <c r="G48" s="34"/>
      <c r="H48" s="28">
        <v>132848.982</v>
      </c>
      <c r="I48" s="28">
        <v>3694.983</v>
      </c>
      <c r="J48" s="28">
        <v>7342.128</v>
      </c>
      <c r="K48" s="34">
        <f t="shared" si="13"/>
        <v>98.70532557253983</v>
      </c>
      <c r="L48" s="34">
        <f t="shared" si="14"/>
        <v>11.010595481373581</v>
      </c>
      <c r="M48" s="179">
        <f t="shared" si="9"/>
        <v>1.7323166923897735</v>
      </c>
      <c r="N48" s="179">
        <f t="shared" si="10"/>
        <v>1.6746714352838132</v>
      </c>
      <c r="O48" s="179">
        <f t="shared" si="11"/>
        <v>-3.3276396492166356</v>
      </c>
      <c r="R48" s="179"/>
    </row>
    <row r="49" spans="1:18" ht="11.25" customHeight="1">
      <c r="A49" s="29" t="s">
        <v>11</v>
      </c>
      <c r="B49" s="29"/>
      <c r="C49" s="28">
        <v>123561.902</v>
      </c>
      <c r="D49" s="28">
        <v>6154.853</v>
      </c>
      <c r="E49" s="28">
        <v>5001.671</v>
      </c>
      <c r="F49" s="34">
        <f t="shared" si="12"/>
        <v>-18.736142032961638</v>
      </c>
      <c r="G49" s="34"/>
      <c r="H49" s="28">
        <v>325144.326</v>
      </c>
      <c r="I49" s="28">
        <v>13811.866</v>
      </c>
      <c r="J49" s="28">
        <v>13225.122</v>
      </c>
      <c r="K49" s="34">
        <f t="shared" si="13"/>
        <v>-4.248115352407851</v>
      </c>
      <c r="L49" s="34">
        <f t="shared" si="14"/>
        <v>19.83300598052967</v>
      </c>
      <c r="M49" s="179">
        <f t="shared" si="9"/>
        <v>2.2440610685584206</v>
      </c>
      <c r="N49" s="179">
        <f t="shared" si="10"/>
        <v>2.644140728168646</v>
      </c>
      <c r="O49" s="179">
        <f t="shared" si="11"/>
        <v>17.82837665230008</v>
      </c>
      <c r="R49" s="179"/>
    </row>
    <row r="50" spans="1:18" ht="11.25" customHeight="1">
      <c r="A50" s="29" t="s">
        <v>13</v>
      </c>
      <c r="B50" s="29"/>
      <c r="C50" s="28">
        <v>77300.37</v>
      </c>
      <c r="D50" s="28">
        <v>4203.368</v>
      </c>
      <c r="E50" s="28">
        <v>5509.554</v>
      </c>
      <c r="F50" s="34">
        <f t="shared" si="12"/>
        <v>31.07474767852824</v>
      </c>
      <c r="G50" s="34"/>
      <c r="H50" s="28">
        <v>133828.179</v>
      </c>
      <c r="I50" s="28">
        <v>5525.761</v>
      </c>
      <c r="J50" s="28">
        <v>9141.13</v>
      </c>
      <c r="K50" s="34">
        <f t="shared" si="13"/>
        <v>65.42753115815177</v>
      </c>
      <c r="L50" s="34">
        <f t="shared" si="14"/>
        <v>13.708462270427384</v>
      </c>
      <c r="M50" s="179">
        <f t="shared" si="9"/>
        <v>1.3146031943907837</v>
      </c>
      <c r="N50" s="179">
        <f t="shared" si="10"/>
        <v>1.659141556648687</v>
      </c>
      <c r="O50" s="179">
        <f t="shared" si="11"/>
        <v>26.20854442831093</v>
      </c>
      <c r="R50" s="179"/>
    </row>
    <row r="51" spans="1:18" ht="11.25" customHeight="1">
      <c r="A51" s="29" t="s">
        <v>10</v>
      </c>
      <c r="B51" s="29"/>
      <c r="C51" s="28">
        <v>7902.273</v>
      </c>
      <c r="D51" s="28">
        <v>343.566</v>
      </c>
      <c r="E51" s="28">
        <v>185.229</v>
      </c>
      <c r="F51" s="34">
        <f t="shared" si="12"/>
        <v>-46.08634148897154</v>
      </c>
      <c r="G51" s="34"/>
      <c r="H51" s="28">
        <v>23403.645</v>
      </c>
      <c r="I51" s="28">
        <v>1413.924</v>
      </c>
      <c r="J51" s="28">
        <v>770.255</v>
      </c>
      <c r="K51" s="34">
        <f t="shared" si="13"/>
        <v>-45.52359249860671</v>
      </c>
      <c r="L51" s="34">
        <f t="shared" si="14"/>
        <v>1.1551101019357615</v>
      </c>
      <c r="M51" s="179">
        <f t="shared" si="9"/>
        <v>4.115436335376609</v>
      </c>
      <c r="N51" s="179">
        <f t="shared" si="10"/>
        <v>4.1583931241868175</v>
      </c>
      <c r="O51" s="179">
        <f t="shared" si="11"/>
        <v>1.0437967036678089</v>
      </c>
      <c r="R51" s="179"/>
    </row>
    <row r="52" spans="1:18" ht="11.25">
      <c r="A52" s="2"/>
      <c r="B52" s="2"/>
      <c r="C52" s="36"/>
      <c r="D52" s="36"/>
      <c r="E52" s="36"/>
      <c r="F52" s="36"/>
      <c r="G52" s="36"/>
      <c r="H52" s="36"/>
      <c r="I52" s="36"/>
      <c r="J52" s="36"/>
      <c r="K52" s="2"/>
      <c r="L52" s="2"/>
      <c r="R52" s="179"/>
    </row>
    <row r="53" spans="1:18" ht="11.25">
      <c r="A53" s="29" t="s">
        <v>96</v>
      </c>
      <c r="B53" s="29"/>
      <c r="C53" s="29"/>
      <c r="D53" s="29"/>
      <c r="E53" s="29"/>
      <c r="F53" s="29"/>
      <c r="G53" s="29"/>
      <c r="H53" s="29"/>
      <c r="I53" s="29"/>
      <c r="J53" s="29"/>
      <c r="K53" s="29"/>
      <c r="L53" s="29"/>
      <c r="R53" s="179"/>
    </row>
    <row r="54" spans="1:18" ht="19.5" customHeight="1">
      <c r="A54" s="267" t="s">
        <v>308</v>
      </c>
      <c r="B54" s="267"/>
      <c r="C54" s="267"/>
      <c r="D54" s="267"/>
      <c r="E54" s="267"/>
      <c r="F54" s="267"/>
      <c r="G54" s="267"/>
      <c r="H54" s="267"/>
      <c r="I54" s="267"/>
      <c r="J54" s="267"/>
      <c r="K54" s="267"/>
      <c r="L54" s="267"/>
      <c r="R54" s="179"/>
    </row>
    <row r="55" spans="1:18" ht="19.5" customHeight="1">
      <c r="A55" s="266" t="s">
        <v>309</v>
      </c>
      <c r="B55" s="266"/>
      <c r="C55" s="266"/>
      <c r="D55" s="266"/>
      <c r="E55" s="266"/>
      <c r="F55" s="266"/>
      <c r="G55" s="266"/>
      <c r="H55" s="266"/>
      <c r="I55" s="266"/>
      <c r="J55" s="266"/>
      <c r="K55" s="266"/>
      <c r="L55" s="266"/>
      <c r="R55" s="179"/>
    </row>
    <row r="56" spans="1:21" ht="11.25">
      <c r="A56" s="29"/>
      <c r="B56" s="29"/>
      <c r="C56" s="273" t="s">
        <v>183</v>
      </c>
      <c r="D56" s="273"/>
      <c r="E56" s="273"/>
      <c r="F56" s="273"/>
      <c r="G56" s="30"/>
      <c r="H56" s="273" t="s">
        <v>184</v>
      </c>
      <c r="I56" s="273"/>
      <c r="J56" s="273"/>
      <c r="K56" s="273"/>
      <c r="L56" s="30"/>
      <c r="M56" s="270"/>
      <c r="N56" s="270"/>
      <c r="O56" s="270"/>
      <c r="P56" s="170"/>
      <c r="Q56" s="170"/>
      <c r="R56" s="170"/>
      <c r="S56" s="170"/>
      <c r="T56" s="170"/>
      <c r="U56" s="170"/>
    </row>
    <row r="57" spans="1:21" ht="11.25">
      <c r="A57" s="29" t="s">
        <v>200</v>
      </c>
      <c r="B57" s="46" t="s">
        <v>168</v>
      </c>
      <c r="C57" s="52">
        <f>+C4</f>
        <v>2008</v>
      </c>
      <c r="D57" s="272" t="str">
        <f>+D4</f>
        <v>Enero</v>
      </c>
      <c r="E57" s="272"/>
      <c r="F57" s="272"/>
      <c r="G57" s="30"/>
      <c r="H57" s="52">
        <f>+C57</f>
        <v>2008</v>
      </c>
      <c r="I57" s="272" t="str">
        <f>+D57</f>
        <v>Enero</v>
      </c>
      <c r="J57" s="272"/>
      <c r="K57" s="272"/>
      <c r="L57" s="191" t="s">
        <v>402</v>
      </c>
      <c r="M57" s="271"/>
      <c r="N57" s="271"/>
      <c r="O57" s="271"/>
      <c r="P57" s="170"/>
      <c r="Q57" s="170"/>
      <c r="R57" s="170"/>
      <c r="S57" s="170"/>
      <c r="T57" s="170"/>
      <c r="U57" s="170"/>
    </row>
    <row r="58" spans="1:15" ht="11.25">
      <c r="A58" s="2"/>
      <c r="B58" s="47" t="s">
        <v>49</v>
      </c>
      <c r="C58" s="2"/>
      <c r="D58" s="53">
        <f>+D5</f>
        <v>2008</v>
      </c>
      <c r="E58" s="53">
        <f>+E5</f>
        <v>2009</v>
      </c>
      <c r="F58" s="54" t="str">
        <f>+F5</f>
        <v>Var % 09/08</v>
      </c>
      <c r="G58" s="35"/>
      <c r="H58" s="2"/>
      <c r="I58" s="53">
        <f>+D58</f>
        <v>2008</v>
      </c>
      <c r="J58" s="53">
        <f>+E58</f>
        <v>2009</v>
      </c>
      <c r="K58" s="54" t="str">
        <f>+F58</f>
        <v>Var % 09/08</v>
      </c>
      <c r="L58" s="35">
        <v>2008</v>
      </c>
      <c r="M58" s="187"/>
      <c r="N58" s="187"/>
      <c r="O58" s="35"/>
    </row>
    <row r="59" spans="1:18" ht="11.25">
      <c r="A59" s="29"/>
      <c r="B59" s="29"/>
      <c r="C59" s="29"/>
      <c r="D59" s="29"/>
      <c r="E59" s="29"/>
      <c r="F59" s="29"/>
      <c r="G59" s="29"/>
      <c r="H59" s="29"/>
      <c r="I59" s="29"/>
      <c r="J59" s="29"/>
      <c r="K59" s="28"/>
      <c r="L59" s="28"/>
      <c r="R59" s="179"/>
    </row>
    <row r="60" spans="1:15" s="44" customFormat="1" ht="11.25">
      <c r="A60" s="31" t="s">
        <v>405</v>
      </c>
      <c r="B60" s="31"/>
      <c r="C60" s="31"/>
      <c r="D60" s="31"/>
      <c r="E60" s="31"/>
      <c r="F60" s="31"/>
      <c r="G60" s="31"/>
      <c r="H60" s="32">
        <f>+H7</f>
        <v>6748373</v>
      </c>
      <c r="I60" s="32">
        <f>+I7</f>
        <v>662343</v>
      </c>
      <c r="J60" s="32">
        <f>+J7</f>
        <v>522441</v>
      </c>
      <c r="K60" s="33">
        <f>+J60/I60*100-100</f>
        <v>-21.122288602733036</v>
      </c>
      <c r="L60" s="31"/>
      <c r="M60" s="181"/>
      <c r="N60" s="181"/>
      <c r="O60" s="181"/>
    </row>
    <row r="61" spans="1:18" s="61" customFormat="1" ht="11.25">
      <c r="A61" s="60" t="s">
        <v>408</v>
      </c>
      <c r="B61" s="60"/>
      <c r="C61" s="60">
        <f>+C63+C64+C68+C69+C70+C71+C72+C73+C74+C75+C78++C79+C80+C81+C82+C83+C84+C85+C94+C104+C105+C106+C107</f>
        <v>88843.12600000002</v>
      </c>
      <c r="D61" s="60">
        <f>+D63+D64+D68+D69+D70+D71+D72+D73+D74+D75+D78++D79+D80+D81+D82+D83+D84+D85+D94+D104+D105+D106+D107</f>
        <v>509.57599999999996</v>
      </c>
      <c r="E61" s="60">
        <f>+E63+E64+E68+E69+E70+E71+E72+E73+E74+E75+E78++E79+E80+E81+E82+E83+E84+E85+E94+E104+E105+E106+E107</f>
        <v>333.35200000000003</v>
      </c>
      <c r="F61" s="186">
        <f>+E61/D61*100-100</f>
        <v>-34.58247641176192</v>
      </c>
      <c r="G61" s="60"/>
      <c r="H61" s="60">
        <f>+H63+H64+H68+H69+H70+H71+H72+H73+H74+H75+H78++H79+H80+H81+H82+H83+H84+H85+H94+H104+H105+H106+H107</f>
        <v>292728.769</v>
      </c>
      <c r="I61" s="60">
        <f>+I63+I64+I68+I69+I70+I71+I72+I73+I74+I75+I78++I79+I80+I81+I82+I83+I84+I85+I94+I104+I105+I106+I107</f>
        <v>5208.064</v>
      </c>
      <c r="J61" s="60">
        <f>+J63+J64+J68+J69+J70+J71+J72+J73+J74+J75+J78++J79+J80+J81+J82+J83+J84+J85+J94+J104+J105+J106+J107</f>
        <v>5702.477</v>
      </c>
      <c r="K61" s="186">
        <f>+J61/I61*100-100</f>
        <v>9.493220513419189</v>
      </c>
      <c r="L61" s="186">
        <f>+J61/$J$7*100</f>
        <v>1.091506409336174</v>
      </c>
      <c r="M61" s="184"/>
      <c r="N61" s="184"/>
      <c r="O61" s="184"/>
      <c r="R61" s="181"/>
    </row>
    <row r="62" spans="1:27" ht="11.25" customHeight="1">
      <c r="A62" s="31"/>
      <c r="B62" s="31"/>
      <c r="C62" s="32"/>
      <c r="D62" s="32"/>
      <c r="E62" s="32"/>
      <c r="F62" s="33"/>
      <c r="G62" s="33"/>
      <c r="H62" s="32"/>
      <c r="I62" s="32"/>
      <c r="J62" s="32"/>
      <c r="K62" s="34"/>
      <c r="P62" s="170"/>
      <c r="Q62" s="170"/>
      <c r="R62" s="184"/>
      <c r="S62" s="170"/>
      <c r="T62" s="170"/>
      <c r="U62" s="170"/>
      <c r="V62" s="170"/>
      <c r="W62" s="170"/>
      <c r="X62" s="170"/>
      <c r="Y62" s="170"/>
      <c r="Z62" s="170"/>
      <c r="AA62" s="170"/>
    </row>
    <row r="63" spans="1:27" s="49" customFormat="1" ht="11.25" customHeight="1">
      <c r="A63" s="38" t="s">
        <v>2</v>
      </c>
      <c r="B63" s="38">
        <v>7011000</v>
      </c>
      <c r="C63" s="57">
        <v>630.86</v>
      </c>
      <c r="D63" s="57">
        <v>0</v>
      </c>
      <c r="E63" s="57">
        <v>0</v>
      </c>
      <c r="F63" s="34"/>
      <c r="G63" s="223"/>
      <c r="H63" s="57">
        <v>515.463</v>
      </c>
      <c r="I63" s="57">
        <v>0</v>
      </c>
      <c r="J63" s="57">
        <v>0</v>
      </c>
      <c r="K63" s="34"/>
      <c r="L63" s="34">
        <f>+J63/$J$61*100</f>
        <v>0</v>
      </c>
      <c r="M63" s="179" t="e">
        <f>+I63/D63</f>
        <v>#DIV/0!</v>
      </c>
      <c r="N63" s="179" t="e">
        <f>+J63/E63</f>
        <v>#DIV/0!</v>
      </c>
      <c r="O63" s="179" t="e">
        <f>+N63/M63*100-100</f>
        <v>#DIV/0!</v>
      </c>
      <c r="P63" s="224"/>
      <c r="Q63" s="224"/>
      <c r="R63" s="224"/>
      <c r="S63" s="224"/>
      <c r="T63" s="224"/>
      <c r="U63" s="224"/>
      <c r="V63" s="196"/>
      <c r="W63" s="196"/>
      <c r="X63" s="196"/>
      <c r="Y63" s="196"/>
      <c r="Z63" s="196"/>
      <c r="AA63" s="196"/>
    </row>
    <row r="64" spans="1:27" ht="11.25" customHeight="1">
      <c r="A64" s="1" t="s">
        <v>256</v>
      </c>
      <c r="B64" s="1"/>
      <c r="C64" s="28">
        <f>SUM(C65:C67)</f>
        <v>2324.6150000000002</v>
      </c>
      <c r="D64" s="28">
        <f>SUM(D65:D67)</f>
        <v>2.142</v>
      </c>
      <c r="E64" s="28">
        <f>SUM(E65:E67)</f>
        <v>0</v>
      </c>
      <c r="F64" s="34">
        <f>+E64/D64*100-100</f>
        <v>-100</v>
      </c>
      <c r="G64" s="34"/>
      <c r="H64" s="28">
        <f>SUM(H65:H67)</f>
        <v>4669.8640000000005</v>
      </c>
      <c r="I64" s="28">
        <f>SUM(I65:I67)</f>
        <v>4.01</v>
      </c>
      <c r="J64" s="28">
        <f>SUM(J65:J67)</f>
        <v>0</v>
      </c>
      <c r="K64" s="34">
        <f>+J64/I64*100-100</f>
        <v>-100</v>
      </c>
      <c r="L64" s="34">
        <f aca="true" t="shared" si="15" ref="L64:L107">+J64/$J$61*100</f>
        <v>0</v>
      </c>
      <c r="M64" s="179">
        <f aca="true" t="shared" si="16" ref="M64:M72">+I64/D64</f>
        <v>1.8720821661998133</v>
      </c>
      <c r="N64" s="179" t="e">
        <f aca="true" t="shared" si="17" ref="N64:N72">+J64/E64</f>
        <v>#DIV/0!</v>
      </c>
      <c r="O64" s="179" t="e">
        <f aca="true" t="shared" si="18" ref="O64:O72">+N64/M64*100-100</f>
        <v>#DIV/0!</v>
      </c>
      <c r="P64" s="170"/>
      <c r="Q64" s="170"/>
      <c r="R64" s="184"/>
      <c r="S64" s="170"/>
      <c r="T64" s="170"/>
      <c r="U64" s="170"/>
      <c r="V64" s="170"/>
      <c r="W64" s="170"/>
      <c r="X64" s="170"/>
      <c r="Y64" s="170"/>
      <c r="Z64" s="170"/>
      <c r="AA64" s="170"/>
    </row>
    <row r="65" spans="1:27" s="49" customFormat="1" ht="11.25" customHeight="1" hidden="1" outlineLevel="1">
      <c r="A65" s="38" t="s">
        <v>443</v>
      </c>
      <c r="B65" s="38">
        <v>7133110</v>
      </c>
      <c r="C65" s="57">
        <v>242.389</v>
      </c>
      <c r="D65" s="57">
        <v>0</v>
      </c>
      <c r="E65" s="57">
        <v>0</v>
      </c>
      <c r="F65" s="34"/>
      <c r="G65" s="223"/>
      <c r="H65" s="57">
        <v>490.716</v>
      </c>
      <c r="I65" s="57">
        <v>0</v>
      </c>
      <c r="J65" s="57">
        <v>0</v>
      </c>
      <c r="K65" s="34"/>
      <c r="L65" s="34">
        <f t="shared" si="15"/>
        <v>0</v>
      </c>
      <c r="M65" s="179" t="e">
        <f t="shared" si="16"/>
        <v>#DIV/0!</v>
      </c>
      <c r="N65" s="179" t="e">
        <f t="shared" si="17"/>
        <v>#DIV/0!</v>
      </c>
      <c r="O65" s="179" t="e">
        <f t="shared" si="18"/>
        <v>#DIV/0!</v>
      </c>
      <c r="P65" s="196"/>
      <c r="Q65" s="196"/>
      <c r="R65" s="184"/>
      <c r="S65" s="196"/>
      <c r="T65" s="196"/>
      <c r="U65" s="196"/>
      <c r="V65" s="196"/>
      <c r="W65" s="196"/>
      <c r="X65" s="196"/>
      <c r="Y65" s="196"/>
      <c r="Z65" s="196"/>
      <c r="AA65" s="196"/>
    </row>
    <row r="66" spans="1:18" s="49" customFormat="1" ht="11.25" customHeight="1" hidden="1" outlineLevel="1">
      <c r="A66" s="38" t="s">
        <v>444</v>
      </c>
      <c r="B66" s="38">
        <v>7133310</v>
      </c>
      <c r="C66" s="57">
        <v>2052.014</v>
      </c>
      <c r="D66" s="57">
        <v>2.142</v>
      </c>
      <c r="E66" s="57">
        <v>0</v>
      </c>
      <c r="F66" s="34">
        <f>+E66/D66*100-100</f>
        <v>-100</v>
      </c>
      <c r="G66" s="34"/>
      <c r="H66" s="57">
        <v>4131.691</v>
      </c>
      <c r="I66" s="57">
        <v>4.01</v>
      </c>
      <c r="J66" s="57">
        <v>0</v>
      </c>
      <c r="K66" s="34">
        <f>+J66/I66*100-100</f>
        <v>-100</v>
      </c>
      <c r="L66" s="34">
        <f t="shared" si="15"/>
        <v>0</v>
      </c>
      <c r="M66" s="179">
        <f t="shared" si="16"/>
        <v>1.8720821661998133</v>
      </c>
      <c r="N66" s="179" t="e">
        <f t="shared" si="17"/>
        <v>#DIV/0!</v>
      </c>
      <c r="O66" s="179" t="e">
        <f t="shared" si="18"/>
        <v>#DIV/0!</v>
      </c>
      <c r="R66" s="179"/>
    </row>
    <row r="67" spans="1:18" s="49" customFormat="1" ht="11.25" customHeight="1" hidden="1" outlineLevel="1">
      <c r="A67" s="38" t="s">
        <v>445</v>
      </c>
      <c r="B67" s="38">
        <v>7133910</v>
      </c>
      <c r="C67" s="57">
        <v>30.212</v>
      </c>
      <c r="D67" s="57">
        <v>0</v>
      </c>
      <c r="E67" s="57">
        <v>0</v>
      </c>
      <c r="F67" s="34" t="e">
        <f>+E67/D67*100-100</f>
        <v>#DIV/0!</v>
      </c>
      <c r="G67" s="34"/>
      <c r="H67" s="57">
        <v>47.457</v>
      </c>
      <c r="I67" s="57">
        <v>0</v>
      </c>
      <c r="J67" s="57">
        <v>0</v>
      </c>
      <c r="K67" s="34" t="e">
        <f>+J67/I67*100-100</f>
        <v>#DIV/0!</v>
      </c>
      <c r="L67" s="34">
        <f t="shared" si="15"/>
        <v>0</v>
      </c>
      <c r="M67" s="179" t="e">
        <f t="shared" si="16"/>
        <v>#DIV/0!</v>
      </c>
      <c r="N67" s="179" t="e">
        <f t="shared" si="17"/>
        <v>#DIV/0!</v>
      </c>
      <c r="O67" s="179" t="e">
        <f t="shared" si="18"/>
        <v>#DIV/0!</v>
      </c>
      <c r="R67" s="179"/>
    </row>
    <row r="68" spans="1:18" ht="11.25" customHeight="1" collapsed="1">
      <c r="A68" s="1" t="s">
        <v>254</v>
      </c>
      <c r="B68" s="1">
        <v>10011000</v>
      </c>
      <c r="C68" s="28">
        <v>0.2</v>
      </c>
      <c r="D68" s="28">
        <v>0</v>
      </c>
      <c r="E68" s="28">
        <v>0</v>
      </c>
      <c r="F68" s="34"/>
      <c r="G68" s="34"/>
      <c r="H68" s="28">
        <v>0.221</v>
      </c>
      <c r="I68" s="28">
        <v>0</v>
      </c>
      <c r="J68" s="28">
        <v>0</v>
      </c>
      <c r="K68" s="34"/>
      <c r="L68" s="34">
        <f t="shared" si="15"/>
        <v>0</v>
      </c>
      <c r="R68" s="179"/>
    </row>
    <row r="69" spans="1:18" ht="11.25" customHeight="1">
      <c r="A69" s="1" t="s">
        <v>255</v>
      </c>
      <c r="B69" s="1">
        <v>10030000</v>
      </c>
      <c r="C69" s="28">
        <v>390.19</v>
      </c>
      <c r="D69" s="28">
        <v>0</v>
      </c>
      <c r="E69" s="28">
        <v>43</v>
      </c>
      <c r="F69" s="34"/>
      <c r="G69" s="34"/>
      <c r="H69" s="28">
        <v>189.551</v>
      </c>
      <c r="I69" s="28">
        <v>0</v>
      </c>
      <c r="J69" s="28">
        <v>15.05</v>
      </c>
      <c r="K69" s="34"/>
      <c r="L69" s="34">
        <f t="shared" si="15"/>
        <v>0.26392039810068507</v>
      </c>
      <c r="M69" s="179" t="e">
        <f t="shared" si="16"/>
        <v>#DIV/0!</v>
      </c>
      <c r="N69" s="179">
        <f t="shared" si="17"/>
        <v>0.35000000000000003</v>
      </c>
      <c r="O69" s="179" t="e">
        <f t="shared" si="18"/>
        <v>#DIV/0!</v>
      </c>
      <c r="R69" s="179"/>
    </row>
    <row r="70" spans="1:18" ht="11.25" customHeight="1">
      <c r="A70" s="1" t="s">
        <v>0</v>
      </c>
      <c r="B70" s="1">
        <v>10051000</v>
      </c>
      <c r="C70" s="28">
        <v>73393.665</v>
      </c>
      <c r="D70" s="28">
        <v>121.56</v>
      </c>
      <c r="E70" s="225">
        <v>48.407</v>
      </c>
      <c r="F70" s="34">
        <f>+E70/D70*100-100</f>
        <v>-60.178512668641005</v>
      </c>
      <c r="G70" s="34"/>
      <c r="H70" s="28">
        <v>175044.91</v>
      </c>
      <c r="I70" s="28">
        <v>172.5</v>
      </c>
      <c r="J70" s="28">
        <v>126.316</v>
      </c>
      <c r="K70" s="34">
        <f>+J70/I70*100-100</f>
        <v>-26.773333333333326</v>
      </c>
      <c r="L70" s="34">
        <f t="shared" si="15"/>
        <v>2.215107575181803</v>
      </c>
      <c r="M70" s="179">
        <f t="shared" si="16"/>
        <v>1.4190523198420533</v>
      </c>
      <c r="N70" s="179">
        <f t="shared" si="17"/>
        <v>2.6094573098931977</v>
      </c>
      <c r="O70" s="179">
        <f t="shared" si="18"/>
        <v>83.88732208151717</v>
      </c>
      <c r="R70" s="179"/>
    </row>
    <row r="71" spans="1:18" ht="11.25" customHeight="1">
      <c r="A71" s="1" t="s">
        <v>1</v>
      </c>
      <c r="B71" s="1">
        <v>10070010</v>
      </c>
      <c r="C71" s="28">
        <v>0.346</v>
      </c>
      <c r="D71" s="28">
        <v>0</v>
      </c>
      <c r="E71" s="28">
        <v>0</v>
      </c>
      <c r="F71" s="34"/>
      <c r="G71" s="34"/>
      <c r="H71" s="28">
        <v>0.705</v>
      </c>
      <c r="I71" s="28">
        <v>0</v>
      </c>
      <c r="J71" s="28">
        <v>0</v>
      </c>
      <c r="K71" s="34"/>
      <c r="L71" s="34">
        <f t="shared" si="15"/>
        <v>0</v>
      </c>
      <c r="M71" s="179" t="e">
        <f t="shared" si="16"/>
        <v>#DIV/0!</v>
      </c>
      <c r="N71" s="179" t="e">
        <f t="shared" si="17"/>
        <v>#DIV/0!</v>
      </c>
      <c r="O71" s="179" t="e">
        <f t="shared" si="18"/>
        <v>#DIV/0!</v>
      </c>
      <c r="R71" s="179"/>
    </row>
    <row r="72" spans="1:18" ht="11.25">
      <c r="A72" s="1" t="s">
        <v>257</v>
      </c>
      <c r="B72" s="1">
        <v>12010010</v>
      </c>
      <c r="C72" s="28">
        <v>3285.113</v>
      </c>
      <c r="D72" s="28">
        <v>0</v>
      </c>
      <c r="E72" s="28">
        <v>0</v>
      </c>
      <c r="F72" s="34"/>
      <c r="G72" s="34"/>
      <c r="H72" s="28">
        <v>4759.228</v>
      </c>
      <c r="I72" s="28">
        <v>0</v>
      </c>
      <c r="J72" s="28">
        <v>0</v>
      </c>
      <c r="K72" s="34"/>
      <c r="L72" s="34">
        <f t="shared" si="15"/>
        <v>0</v>
      </c>
      <c r="M72" s="179" t="e">
        <f t="shared" si="16"/>
        <v>#DIV/0!</v>
      </c>
      <c r="N72" s="179" t="e">
        <f t="shared" si="17"/>
        <v>#DIV/0!</v>
      </c>
      <c r="O72" s="179" t="e">
        <f t="shared" si="18"/>
        <v>#DIV/0!</v>
      </c>
      <c r="R72" s="179"/>
    </row>
    <row r="73" spans="1:18" ht="11.25" customHeight="1">
      <c r="A73" s="1" t="s">
        <v>3</v>
      </c>
      <c r="B73" s="226">
        <v>12040010</v>
      </c>
      <c r="C73" s="28"/>
      <c r="D73" s="28"/>
      <c r="E73" s="28"/>
      <c r="F73" s="34"/>
      <c r="G73" s="34"/>
      <c r="H73" s="28"/>
      <c r="I73" s="28"/>
      <c r="J73" s="28"/>
      <c r="K73" s="34"/>
      <c r="L73" s="34"/>
      <c r="R73" s="179"/>
    </row>
    <row r="74" spans="1:18" ht="11.25" customHeight="1">
      <c r="A74" s="1" t="s">
        <v>268</v>
      </c>
      <c r="B74" s="226">
        <v>12072010</v>
      </c>
      <c r="C74" s="28"/>
      <c r="D74" s="28"/>
      <c r="E74" s="28"/>
      <c r="F74" s="34"/>
      <c r="G74" s="34"/>
      <c r="H74" s="28"/>
      <c r="I74" s="28"/>
      <c r="J74" s="28"/>
      <c r="K74" s="34"/>
      <c r="L74" s="34"/>
      <c r="R74" s="179"/>
    </row>
    <row r="75" spans="1:18" ht="12.75" customHeight="1">
      <c r="A75" s="1" t="s">
        <v>4</v>
      </c>
      <c r="B75" s="1"/>
      <c r="C75" s="28">
        <f>SUM(C76:C77)</f>
        <v>1943.353</v>
      </c>
      <c r="D75" s="28">
        <f>SUM(D76:D77)</f>
        <v>0</v>
      </c>
      <c r="E75" s="28">
        <f>SUM(E76:E77)</f>
        <v>0.396</v>
      </c>
      <c r="F75" s="34"/>
      <c r="G75" s="34"/>
      <c r="H75" s="28">
        <f>SUM(H76:H77)</f>
        <v>3707.8320000000003</v>
      </c>
      <c r="I75" s="28">
        <f>SUM(I76:I77)</f>
        <v>0</v>
      </c>
      <c r="J75" s="28">
        <f>SUM(J76:J77)</f>
        <v>1.653</v>
      </c>
      <c r="K75" s="34"/>
      <c r="L75" s="34">
        <f t="shared" si="15"/>
        <v>0.02898740319338421</v>
      </c>
      <c r="R75" s="179"/>
    </row>
    <row r="76" spans="1:18" s="49" customFormat="1" ht="11.25" customHeight="1" hidden="1" outlineLevel="1">
      <c r="A76" s="38" t="s">
        <v>446</v>
      </c>
      <c r="B76" s="59" t="s">
        <v>269</v>
      </c>
      <c r="C76" s="57">
        <v>1055.663</v>
      </c>
      <c r="D76" s="57">
        <v>0</v>
      </c>
      <c r="E76" s="57">
        <v>0.396</v>
      </c>
      <c r="F76" s="34"/>
      <c r="G76" s="223"/>
      <c r="H76" s="57">
        <v>1959.72</v>
      </c>
      <c r="I76" s="57">
        <v>0</v>
      </c>
      <c r="J76" s="57">
        <v>1.653</v>
      </c>
      <c r="K76" s="34"/>
      <c r="L76" s="34">
        <f t="shared" si="15"/>
        <v>0.02898740319338421</v>
      </c>
      <c r="M76" s="180"/>
      <c r="N76" s="180"/>
      <c r="O76" s="180"/>
      <c r="R76" s="179"/>
    </row>
    <row r="77" spans="1:18" s="49" customFormat="1" ht="11.25" customHeight="1" hidden="1" outlineLevel="1">
      <c r="A77" s="38" t="s">
        <v>447</v>
      </c>
      <c r="B77" s="59" t="s">
        <v>270</v>
      </c>
      <c r="C77" s="57">
        <v>887.69</v>
      </c>
      <c r="D77" s="57">
        <v>0</v>
      </c>
      <c r="E77" s="57">
        <v>0</v>
      </c>
      <c r="F77" s="34"/>
      <c r="G77" s="223"/>
      <c r="H77" s="57">
        <v>1748.112</v>
      </c>
      <c r="I77" s="57">
        <v>0</v>
      </c>
      <c r="J77" s="57">
        <v>0</v>
      </c>
      <c r="K77" s="34"/>
      <c r="L77" s="34">
        <f t="shared" si="15"/>
        <v>0</v>
      </c>
      <c r="M77" s="180"/>
      <c r="N77" s="180"/>
      <c r="O77" s="180"/>
      <c r="R77" s="179"/>
    </row>
    <row r="78" spans="1:18" s="49" customFormat="1" ht="11.25" customHeight="1" collapsed="1">
      <c r="A78" s="38" t="s">
        <v>9</v>
      </c>
      <c r="B78" s="59">
        <v>12060010</v>
      </c>
      <c r="C78" s="57">
        <v>3059.441</v>
      </c>
      <c r="D78" s="57">
        <v>38.291</v>
      </c>
      <c r="E78" s="57">
        <v>18.01</v>
      </c>
      <c r="F78" s="34">
        <f>+E78/D78*100-100</f>
        <v>-52.9654487999791</v>
      </c>
      <c r="G78" s="223"/>
      <c r="H78" s="57">
        <v>10409.508</v>
      </c>
      <c r="I78" s="57">
        <v>107.009</v>
      </c>
      <c r="J78" s="57">
        <v>50.187</v>
      </c>
      <c r="K78" s="34">
        <f>+J78/I78*100-100</f>
        <v>-53.10020652468484</v>
      </c>
      <c r="L78" s="34">
        <f t="shared" si="15"/>
        <v>0.8800912305301714</v>
      </c>
      <c r="M78" s="180"/>
      <c r="N78" s="180"/>
      <c r="O78" s="180"/>
      <c r="R78" s="179"/>
    </row>
    <row r="79" spans="1:18" s="49" customFormat="1" ht="11.25" customHeight="1">
      <c r="A79" s="38" t="s">
        <v>271</v>
      </c>
      <c r="B79" s="59">
        <v>12074010</v>
      </c>
      <c r="C79" s="57">
        <v>0.074</v>
      </c>
      <c r="D79" s="57">
        <v>0</v>
      </c>
      <c r="E79" s="57">
        <v>0</v>
      </c>
      <c r="F79" s="34"/>
      <c r="G79" s="223"/>
      <c r="H79" s="57">
        <v>0.157</v>
      </c>
      <c r="I79" s="57">
        <v>0.007</v>
      </c>
      <c r="J79" s="57">
        <v>0</v>
      </c>
      <c r="K79" s="34">
        <f>+J79/I79*100-100</f>
        <v>-100</v>
      </c>
      <c r="L79" s="34">
        <f t="shared" si="15"/>
        <v>0</v>
      </c>
      <c r="M79" s="180"/>
      <c r="N79" s="180"/>
      <c r="O79" s="180"/>
      <c r="R79" s="179"/>
    </row>
    <row r="80" spans="1:18" s="49" customFormat="1" ht="11.25" customHeight="1">
      <c r="A80" s="38" t="s">
        <v>272</v>
      </c>
      <c r="B80" s="59">
        <v>12075010</v>
      </c>
      <c r="C80" s="57">
        <v>1.5</v>
      </c>
      <c r="D80" s="57">
        <v>0</v>
      </c>
      <c r="E80" s="57">
        <v>0</v>
      </c>
      <c r="F80" s="34"/>
      <c r="G80" s="223"/>
      <c r="H80" s="57">
        <v>4.908</v>
      </c>
      <c r="I80" s="57">
        <v>0</v>
      </c>
      <c r="J80" s="57">
        <v>0</v>
      </c>
      <c r="K80" s="34"/>
      <c r="L80" s="34">
        <f t="shared" si="15"/>
        <v>0</v>
      </c>
      <c r="M80" s="180"/>
      <c r="N80" s="180"/>
      <c r="O80" s="180"/>
      <c r="R80" s="179"/>
    </row>
    <row r="81" spans="1:18" s="49" customFormat="1" ht="11.25" customHeight="1">
      <c r="A81" s="38" t="s">
        <v>273</v>
      </c>
      <c r="B81" s="59">
        <v>12079911</v>
      </c>
      <c r="C81" s="57">
        <v>30.7</v>
      </c>
      <c r="D81" s="57">
        <v>0</v>
      </c>
      <c r="E81" s="57">
        <v>0</v>
      </c>
      <c r="F81" s="34"/>
      <c r="G81" s="223"/>
      <c r="H81" s="57">
        <v>28.535</v>
      </c>
      <c r="I81" s="57">
        <v>0</v>
      </c>
      <c r="J81" s="57">
        <v>0</v>
      </c>
      <c r="K81" s="34"/>
      <c r="L81" s="34">
        <f t="shared" si="15"/>
        <v>0</v>
      </c>
      <c r="M81" s="180"/>
      <c r="N81" s="180"/>
      <c r="O81" s="180"/>
      <c r="R81" s="179"/>
    </row>
    <row r="82" spans="1:18" s="49" customFormat="1" ht="11.25" customHeight="1">
      <c r="A82" s="38" t="s">
        <v>274</v>
      </c>
      <c r="B82" s="59">
        <v>12079110</v>
      </c>
      <c r="C82" s="57"/>
      <c r="D82" s="57"/>
      <c r="E82" s="57"/>
      <c r="F82" s="34"/>
      <c r="G82" s="223"/>
      <c r="H82" s="57"/>
      <c r="I82" s="57"/>
      <c r="J82" s="57"/>
      <c r="K82" s="34"/>
      <c r="L82" s="34"/>
      <c r="M82" s="180"/>
      <c r="N82" s="180"/>
      <c r="O82" s="180"/>
      <c r="R82" s="179"/>
    </row>
    <row r="83" spans="1:18" s="49" customFormat="1" ht="11.25" customHeight="1">
      <c r="A83" s="38" t="s">
        <v>261</v>
      </c>
      <c r="B83" s="59">
        <v>12079900</v>
      </c>
      <c r="C83" s="57"/>
      <c r="D83" s="57"/>
      <c r="E83" s="57"/>
      <c r="F83" s="34"/>
      <c r="G83" s="223"/>
      <c r="H83" s="57"/>
      <c r="I83" s="57"/>
      <c r="J83" s="57"/>
      <c r="K83" s="34"/>
      <c r="L83" s="34"/>
      <c r="M83" s="180"/>
      <c r="N83" s="180"/>
      <c r="O83" s="180"/>
      <c r="R83" s="179"/>
    </row>
    <row r="84" spans="1:18" s="49" customFormat="1" ht="11.25" customHeight="1">
      <c r="A84" s="38" t="s">
        <v>8</v>
      </c>
      <c r="B84" s="38">
        <v>12091000</v>
      </c>
      <c r="C84" s="57">
        <v>102.122</v>
      </c>
      <c r="D84" s="57">
        <v>0</v>
      </c>
      <c r="E84" s="57">
        <v>0</v>
      </c>
      <c r="F84" s="34"/>
      <c r="G84" s="223"/>
      <c r="H84" s="57">
        <v>1133.367</v>
      </c>
      <c r="I84" s="57">
        <v>0</v>
      </c>
      <c r="J84" s="57">
        <v>0</v>
      </c>
      <c r="K84" s="34"/>
      <c r="L84" s="34">
        <f t="shared" si="15"/>
        <v>0</v>
      </c>
      <c r="M84" s="180"/>
      <c r="N84" s="180"/>
      <c r="O84" s="180"/>
      <c r="R84" s="179"/>
    </row>
    <row r="85" spans="1:18" ht="11.25" customHeight="1">
      <c r="A85" s="1" t="s">
        <v>258</v>
      </c>
      <c r="B85" s="1"/>
      <c r="C85" s="28">
        <f>SUM(C86:C93)</f>
        <v>1871.0430000000001</v>
      </c>
      <c r="D85" s="28">
        <f>SUM(D86:D93)</f>
        <v>301.5</v>
      </c>
      <c r="E85" s="28">
        <f>SUM(E86:E93)</f>
        <v>197.788</v>
      </c>
      <c r="F85" s="34">
        <f>+E85/D85*100-100</f>
        <v>-34.39867330016584</v>
      </c>
      <c r="G85" s="34"/>
      <c r="H85" s="28">
        <f>SUM(H86:H93)</f>
        <v>6510.475</v>
      </c>
      <c r="I85" s="28">
        <f>SUM(I86:I93)</f>
        <v>937.953</v>
      </c>
      <c r="J85" s="28">
        <f>SUM(J86:J93)</f>
        <v>723.303</v>
      </c>
      <c r="K85" s="34">
        <f>+J85/I85*100-100</f>
        <v>-22.88494199602752</v>
      </c>
      <c r="L85" s="34">
        <f t="shared" si="15"/>
        <v>12.68401433271892</v>
      </c>
      <c r="R85" s="179"/>
    </row>
    <row r="86" spans="1:18" ht="11.25" hidden="1" outlineLevel="1">
      <c r="A86" s="1" t="s">
        <v>448</v>
      </c>
      <c r="B86" s="1">
        <v>12092100</v>
      </c>
      <c r="C86" s="28">
        <v>563.16</v>
      </c>
      <c r="D86" s="28">
        <v>69</v>
      </c>
      <c r="E86" s="28">
        <v>0</v>
      </c>
      <c r="F86" s="34">
        <f>+E86/D86*100-100</f>
        <v>-100</v>
      </c>
      <c r="G86" s="34"/>
      <c r="H86" s="28">
        <v>2880.65</v>
      </c>
      <c r="I86" s="28">
        <v>330.152</v>
      </c>
      <c r="J86" s="28">
        <v>0</v>
      </c>
      <c r="K86" s="34">
        <f>+J86/I86*100-100</f>
        <v>-100</v>
      </c>
      <c r="L86" s="34">
        <f t="shared" si="15"/>
        <v>0</v>
      </c>
      <c r="R86" s="179"/>
    </row>
    <row r="87" spans="1:18" ht="11.25" hidden="1" outlineLevel="1">
      <c r="A87" s="1" t="s">
        <v>449</v>
      </c>
      <c r="B87" s="1">
        <v>12092200</v>
      </c>
      <c r="C87" s="28">
        <v>1077.631</v>
      </c>
      <c r="D87" s="28">
        <v>203.5</v>
      </c>
      <c r="E87" s="28">
        <v>197.788</v>
      </c>
      <c r="F87" s="34">
        <f>+E87/D87*100-100</f>
        <v>-2.8068796068795905</v>
      </c>
      <c r="G87" s="34"/>
      <c r="H87" s="28">
        <v>3320.451</v>
      </c>
      <c r="I87" s="28">
        <v>555.428</v>
      </c>
      <c r="J87" s="28">
        <v>723.303</v>
      </c>
      <c r="K87" s="34">
        <f>+J87/I87*100-100</f>
        <v>30.224439531316392</v>
      </c>
      <c r="L87" s="34">
        <f t="shared" si="15"/>
        <v>12.68401433271892</v>
      </c>
      <c r="R87" s="179"/>
    </row>
    <row r="88" spans="1:18" ht="11.25" hidden="1" outlineLevel="1">
      <c r="A88" s="1" t="s">
        <v>450</v>
      </c>
      <c r="B88" s="1">
        <v>12092300</v>
      </c>
      <c r="C88" s="28"/>
      <c r="D88" s="28"/>
      <c r="E88" s="28"/>
      <c r="F88" s="34"/>
      <c r="G88" s="34"/>
      <c r="H88" s="28"/>
      <c r="I88" s="28"/>
      <c r="J88" s="28"/>
      <c r="K88" s="34"/>
      <c r="L88" s="34">
        <f t="shared" si="15"/>
        <v>0</v>
      </c>
      <c r="R88" s="179"/>
    </row>
    <row r="89" spans="1:18" ht="11.25" hidden="1" outlineLevel="1">
      <c r="A89" s="1" t="s">
        <v>451</v>
      </c>
      <c r="B89" s="1">
        <v>12092400</v>
      </c>
      <c r="C89" s="28"/>
      <c r="D89" s="28"/>
      <c r="E89" s="28"/>
      <c r="F89" s="34" t="e">
        <f aca="true" t="shared" si="19" ref="F89:F94">+E89/D89*100-100</f>
        <v>#DIV/0!</v>
      </c>
      <c r="G89" s="34"/>
      <c r="H89" s="28"/>
      <c r="I89" s="28"/>
      <c r="J89" s="28"/>
      <c r="K89" s="34" t="e">
        <f>+J89/I89*100-100</f>
        <v>#DIV/0!</v>
      </c>
      <c r="L89" s="34">
        <f t="shared" si="15"/>
        <v>0</v>
      </c>
      <c r="R89" s="179"/>
    </row>
    <row r="90" spans="1:18" ht="11.25" hidden="1" outlineLevel="1">
      <c r="A90" s="1" t="s">
        <v>452</v>
      </c>
      <c r="B90" s="1">
        <v>12092500</v>
      </c>
      <c r="C90" s="28">
        <v>60.25</v>
      </c>
      <c r="D90" s="28">
        <v>29</v>
      </c>
      <c r="E90" s="28">
        <v>0</v>
      </c>
      <c r="F90" s="34">
        <f t="shared" si="19"/>
        <v>-100</v>
      </c>
      <c r="G90" s="34"/>
      <c r="H90" s="28">
        <v>108.137</v>
      </c>
      <c r="I90" s="28">
        <v>52.373</v>
      </c>
      <c r="J90" s="28">
        <v>0</v>
      </c>
      <c r="K90" s="34">
        <f>+J90/I90*100-100</f>
        <v>-100</v>
      </c>
      <c r="L90" s="34">
        <f t="shared" si="15"/>
        <v>0</v>
      </c>
      <c r="R90" s="179"/>
    </row>
    <row r="91" spans="1:18" ht="11.25" hidden="1" outlineLevel="1">
      <c r="A91" s="1" t="s">
        <v>453</v>
      </c>
      <c r="B91" s="1">
        <v>12092600</v>
      </c>
      <c r="C91" s="28"/>
      <c r="D91" s="28"/>
      <c r="E91" s="28"/>
      <c r="F91" s="34"/>
      <c r="G91" s="34"/>
      <c r="H91" s="28"/>
      <c r="I91" s="28"/>
      <c r="J91" s="28"/>
      <c r="K91" s="34"/>
      <c r="L91" s="34">
        <f t="shared" si="15"/>
        <v>0</v>
      </c>
      <c r="R91" s="179"/>
    </row>
    <row r="92" spans="1:18" ht="11.25" hidden="1" outlineLevel="1">
      <c r="A92" s="1" t="s">
        <v>454</v>
      </c>
      <c r="B92" s="1">
        <v>12092910</v>
      </c>
      <c r="C92" s="28">
        <v>93</v>
      </c>
      <c r="D92" s="28">
        <v>0</v>
      </c>
      <c r="E92" s="28">
        <v>0</v>
      </c>
      <c r="F92" s="34" t="e">
        <f t="shared" si="19"/>
        <v>#DIV/0!</v>
      </c>
      <c r="G92" s="34"/>
      <c r="H92" s="28">
        <v>17.234</v>
      </c>
      <c r="I92" s="28">
        <v>0</v>
      </c>
      <c r="J92" s="28">
        <v>0</v>
      </c>
      <c r="K92" s="34" t="e">
        <f>+J92/I92*100-100</f>
        <v>#DIV/0!</v>
      </c>
      <c r="L92" s="34">
        <f t="shared" si="15"/>
        <v>0</v>
      </c>
      <c r="R92" s="179"/>
    </row>
    <row r="93" spans="1:18" ht="11.25" hidden="1" outlineLevel="1">
      <c r="A93" s="1" t="s">
        <v>455</v>
      </c>
      <c r="B93" s="1">
        <v>12092990</v>
      </c>
      <c r="C93" s="28">
        <v>77.002</v>
      </c>
      <c r="D93" s="28">
        <v>0</v>
      </c>
      <c r="E93" s="28">
        <v>0</v>
      </c>
      <c r="F93" s="34" t="e">
        <f t="shared" si="19"/>
        <v>#DIV/0!</v>
      </c>
      <c r="G93" s="34"/>
      <c r="H93" s="28">
        <v>184.003</v>
      </c>
      <c r="I93" s="28">
        <v>0</v>
      </c>
      <c r="J93" s="28">
        <v>0</v>
      </c>
      <c r="K93" s="34" t="e">
        <f>+J93/I93*100-100</f>
        <v>#DIV/0!</v>
      </c>
      <c r="L93" s="34">
        <f t="shared" si="15"/>
        <v>0</v>
      </c>
      <c r="R93" s="179"/>
    </row>
    <row r="94" spans="1:18" ht="11.25" collapsed="1">
      <c r="A94" s="1" t="s">
        <v>259</v>
      </c>
      <c r="B94" s="1"/>
      <c r="C94" s="28">
        <f>SUM(C95:C103)</f>
        <v>1711.0500000000002</v>
      </c>
      <c r="D94" s="28">
        <f>SUM(D95:D103)</f>
        <v>44.388000000000005</v>
      </c>
      <c r="E94" s="28">
        <f>SUM(E95:E103)</f>
        <v>24.632</v>
      </c>
      <c r="F94" s="34">
        <f t="shared" si="19"/>
        <v>-44.50752455618636</v>
      </c>
      <c r="G94" s="34"/>
      <c r="H94" s="28">
        <f>SUM(H95:H103)</f>
        <v>61958.676999999996</v>
      </c>
      <c r="I94" s="28">
        <f>SUM(I95:I103)</f>
        <v>1911.335</v>
      </c>
      <c r="J94" s="28">
        <f>SUM(J95:J103)</f>
        <v>1036.9209999999998</v>
      </c>
      <c r="K94" s="34">
        <f aca="true" t="shared" si="20" ref="K94:K107">+J94/I94*100-100</f>
        <v>-45.74886139792345</v>
      </c>
      <c r="L94" s="34">
        <f t="shared" si="15"/>
        <v>18.18369455939936</v>
      </c>
      <c r="R94" s="179"/>
    </row>
    <row r="95" spans="1:18" ht="11.25" customHeight="1" hidden="1" outlineLevel="1" collapsed="1">
      <c r="A95" s="1" t="s">
        <v>456</v>
      </c>
      <c r="B95" s="1">
        <v>12099110</v>
      </c>
      <c r="C95" s="28">
        <v>5.791</v>
      </c>
      <c r="D95" s="28">
        <v>0.184</v>
      </c>
      <c r="E95" s="28">
        <v>0.195</v>
      </c>
      <c r="F95" s="34">
        <f aca="true" t="shared" si="21" ref="F95:F105">+E95/D95*100-100</f>
        <v>5.978260869565233</v>
      </c>
      <c r="G95" s="34"/>
      <c r="H95" s="28">
        <v>7390.045</v>
      </c>
      <c r="I95" s="28">
        <v>281.664</v>
      </c>
      <c r="J95" s="28">
        <v>303.65</v>
      </c>
      <c r="K95" s="34">
        <f t="shared" si="20"/>
        <v>7.8057543740059</v>
      </c>
      <c r="L95" s="34">
        <f t="shared" si="15"/>
        <v>5.324878995566312</v>
      </c>
      <c r="R95" s="179"/>
    </row>
    <row r="96" spans="1:18" ht="11.25" customHeight="1" hidden="1" outlineLevel="1">
      <c r="A96" s="1" t="s">
        <v>457</v>
      </c>
      <c r="B96" s="1">
        <v>12099120</v>
      </c>
      <c r="C96" s="28">
        <v>92.959</v>
      </c>
      <c r="D96" s="28">
        <v>0.913</v>
      </c>
      <c r="E96" s="28">
        <v>0.399</v>
      </c>
      <c r="F96" s="34">
        <f t="shared" si="21"/>
        <v>-56.29791894852136</v>
      </c>
      <c r="G96" s="34"/>
      <c r="H96" s="28">
        <v>3206.05</v>
      </c>
      <c r="I96" s="28">
        <v>19.293</v>
      </c>
      <c r="J96" s="28">
        <v>24.212</v>
      </c>
      <c r="K96" s="34">
        <f t="shared" si="20"/>
        <v>25.49629399263982</v>
      </c>
      <c r="L96" s="34">
        <f t="shared" si="15"/>
        <v>0.42458742051918846</v>
      </c>
      <c r="R96" s="179"/>
    </row>
    <row r="97" spans="1:18" ht="11.25" customHeight="1" hidden="1" outlineLevel="1">
      <c r="A97" s="1" t="s">
        <v>458</v>
      </c>
      <c r="B97" s="1">
        <v>12099130</v>
      </c>
      <c r="C97" s="28">
        <v>135.889</v>
      </c>
      <c r="D97" s="28">
        <v>12.682</v>
      </c>
      <c r="E97" s="28">
        <v>4.07</v>
      </c>
      <c r="F97" s="34">
        <f t="shared" si="21"/>
        <v>-67.90727014666456</v>
      </c>
      <c r="G97" s="34"/>
      <c r="H97" s="28">
        <v>6310.903</v>
      </c>
      <c r="I97" s="28">
        <v>221.402</v>
      </c>
      <c r="J97" s="28">
        <v>222.7</v>
      </c>
      <c r="K97" s="34">
        <f t="shared" si="20"/>
        <v>0.5862639000551013</v>
      </c>
      <c r="L97" s="34">
        <f t="shared" si="15"/>
        <v>3.90532044232708</v>
      </c>
      <c r="R97" s="179"/>
    </row>
    <row r="98" spans="1:18" ht="11.25" customHeight="1" hidden="1" outlineLevel="1">
      <c r="A98" s="1" t="s">
        <v>459</v>
      </c>
      <c r="B98" s="1">
        <v>12099140</v>
      </c>
      <c r="C98" s="28">
        <v>38.23</v>
      </c>
      <c r="D98" s="28">
        <v>0.061</v>
      </c>
      <c r="E98" s="28">
        <v>0.069</v>
      </c>
      <c r="F98" s="34">
        <f t="shared" si="21"/>
        <v>13.114754098360663</v>
      </c>
      <c r="G98" s="34"/>
      <c r="H98" s="28">
        <v>7425.919</v>
      </c>
      <c r="I98" s="28">
        <v>59.209</v>
      </c>
      <c r="J98" s="28">
        <v>30.119</v>
      </c>
      <c r="K98" s="34">
        <f t="shared" si="20"/>
        <v>-49.13104426691889</v>
      </c>
      <c r="L98" s="34">
        <f t="shared" si="15"/>
        <v>0.5281739847438228</v>
      </c>
      <c r="R98" s="179"/>
    </row>
    <row r="99" spans="1:18" ht="11.25" customHeight="1" hidden="1" outlineLevel="1">
      <c r="A99" s="1" t="s">
        <v>460</v>
      </c>
      <c r="B99" s="1">
        <v>12099150</v>
      </c>
      <c r="C99" s="28">
        <v>129.523</v>
      </c>
      <c r="D99" s="28">
        <v>3.347</v>
      </c>
      <c r="E99" s="28">
        <v>0</v>
      </c>
      <c r="F99" s="34">
        <f t="shared" si="21"/>
        <v>-100</v>
      </c>
      <c r="G99" s="34"/>
      <c r="H99" s="28">
        <v>3723.203</v>
      </c>
      <c r="I99" s="28">
        <v>52.402</v>
      </c>
      <c r="J99" s="28">
        <v>0</v>
      </c>
      <c r="K99" s="34">
        <f t="shared" si="20"/>
        <v>-100</v>
      </c>
      <c r="L99" s="34">
        <f t="shared" si="15"/>
        <v>0</v>
      </c>
      <c r="R99" s="179"/>
    </row>
    <row r="100" spans="1:18" ht="11.25" customHeight="1" hidden="1" outlineLevel="1">
      <c r="A100" s="1" t="s">
        <v>461</v>
      </c>
      <c r="B100" s="1">
        <v>12099160</v>
      </c>
      <c r="C100" s="28">
        <v>39.587</v>
      </c>
      <c r="D100" s="28">
        <v>2.823</v>
      </c>
      <c r="E100" s="28">
        <v>0.129</v>
      </c>
      <c r="F100" s="34">
        <f t="shared" si="21"/>
        <v>-95.43039319872476</v>
      </c>
      <c r="G100" s="34"/>
      <c r="H100" s="28">
        <v>3265.163</v>
      </c>
      <c r="I100" s="28">
        <v>280.815</v>
      </c>
      <c r="J100" s="28">
        <v>86.65</v>
      </c>
      <c r="K100" s="34">
        <f t="shared" si="20"/>
        <v>-69.14338621512383</v>
      </c>
      <c r="L100" s="34">
        <f t="shared" si="15"/>
        <v>1.5195151159750404</v>
      </c>
      <c r="R100" s="179"/>
    </row>
    <row r="101" spans="1:18" ht="11.25" customHeight="1" hidden="1" outlineLevel="1">
      <c r="A101" s="1" t="s">
        <v>462</v>
      </c>
      <c r="B101" s="1">
        <v>12099170</v>
      </c>
      <c r="C101" s="28">
        <v>53.616</v>
      </c>
      <c r="D101" s="28">
        <v>1.373</v>
      </c>
      <c r="E101" s="28">
        <v>0.569</v>
      </c>
      <c r="F101" s="34">
        <f t="shared" si="21"/>
        <v>-58.557902403496</v>
      </c>
      <c r="G101" s="34"/>
      <c r="H101" s="28">
        <v>4382.717</v>
      </c>
      <c r="I101" s="28">
        <v>402.57</v>
      </c>
      <c r="J101" s="28">
        <v>114.156</v>
      </c>
      <c r="K101" s="34">
        <f t="shared" si="20"/>
        <v>-71.64319248826291</v>
      </c>
      <c r="L101" s="34">
        <f t="shared" si="15"/>
        <v>2.00186690801208</v>
      </c>
      <c r="R101" s="179"/>
    </row>
    <row r="102" spans="1:18" ht="11.25" customHeight="1" hidden="1" outlineLevel="1">
      <c r="A102" s="1" t="s">
        <v>463</v>
      </c>
      <c r="B102" s="1">
        <v>12099180</v>
      </c>
      <c r="C102" s="28">
        <v>248.122</v>
      </c>
      <c r="D102" s="28">
        <v>2.853</v>
      </c>
      <c r="E102" s="28">
        <v>0.04</v>
      </c>
      <c r="F102" s="34">
        <f t="shared" si="21"/>
        <v>-98.59796705222573</v>
      </c>
      <c r="G102" s="34"/>
      <c r="H102" s="28">
        <v>7340.456</v>
      </c>
      <c r="I102" s="28">
        <v>95.892</v>
      </c>
      <c r="J102" s="28">
        <v>1.315</v>
      </c>
      <c r="K102" s="34">
        <f t="shared" si="20"/>
        <v>-98.62866558211321</v>
      </c>
      <c r="L102" s="34">
        <f t="shared" si="15"/>
        <v>0.02306015438554158</v>
      </c>
      <c r="R102" s="179"/>
    </row>
    <row r="103" spans="1:18" ht="11.25" customHeight="1" hidden="1" outlineLevel="1">
      <c r="A103" s="1" t="s">
        <v>464</v>
      </c>
      <c r="B103" s="1">
        <v>12099190</v>
      </c>
      <c r="C103" s="28">
        <v>967.333</v>
      </c>
      <c r="D103" s="28">
        <v>20.152</v>
      </c>
      <c r="E103" s="28">
        <v>19.161</v>
      </c>
      <c r="F103" s="34">
        <f t="shared" si="21"/>
        <v>-4.917626042080187</v>
      </c>
      <c r="G103" s="34"/>
      <c r="H103" s="28">
        <v>18914.221</v>
      </c>
      <c r="I103" s="28">
        <v>498.088</v>
      </c>
      <c r="J103" s="28">
        <v>254.119</v>
      </c>
      <c r="K103" s="34">
        <f t="shared" si="20"/>
        <v>-48.981103740704455</v>
      </c>
      <c r="L103" s="34">
        <f t="shared" si="15"/>
        <v>4.456291537870297</v>
      </c>
      <c r="M103" s="200"/>
      <c r="N103" s="201"/>
      <c r="O103" s="201"/>
      <c r="R103" s="179"/>
    </row>
    <row r="104" spans="1:18" ht="11.25" collapsed="1">
      <c r="A104" s="1" t="s">
        <v>7</v>
      </c>
      <c r="B104" s="1">
        <v>12099920</v>
      </c>
      <c r="C104" s="28">
        <v>16.29</v>
      </c>
      <c r="D104" s="28">
        <v>1.004</v>
      </c>
      <c r="E104" s="28">
        <v>0.033</v>
      </c>
      <c r="F104" s="34">
        <f t="shared" si="21"/>
        <v>-96.71314741035857</v>
      </c>
      <c r="G104" s="34"/>
      <c r="H104" s="28">
        <v>3424.379</v>
      </c>
      <c r="I104" s="28">
        <v>92.971</v>
      </c>
      <c r="J104" s="28">
        <v>23.531</v>
      </c>
      <c r="K104" s="34">
        <f t="shared" si="20"/>
        <v>-74.68995708339159</v>
      </c>
      <c r="L104" s="34">
        <f t="shared" si="15"/>
        <v>0.4126452417081209</v>
      </c>
      <c r="M104" s="200"/>
      <c r="N104" s="201"/>
      <c r="O104" s="201"/>
      <c r="R104" s="179"/>
    </row>
    <row r="105" spans="1:18" ht="9.75" customHeight="1">
      <c r="A105" s="1" t="s">
        <v>6</v>
      </c>
      <c r="B105" s="1">
        <v>12099930</v>
      </c>
      <c r="C105" s="28">
        <v>19.671</v>
      </c>
      <c r="D105" s="28">
        <v>0.128</v>
      </c>
      <c r="E105" s="28">
        <v>0</v>
      </c>
      <c r="F105" s="34">
        <f t="shared" si="21"/>
        <v>-100</v>
      </c>
      <c r="G105" s="34"/>
      <c r="H105" s="28">
        <v>4842.323</v>
      </c>
      <c r="I105" s="28">
        <v>48.485</v>
      </c>
      <c r="J105" s="28">
        <v>0</v>
      </c>
      <c r="K105" s="34">
        <f t="shared" si="20"/>
        <v>-100</v>
      </c>
      <c r="L105" s="34">
        <f t="shared" si="15"/>
        <v>0</v>
      </c>
      <c r="M105" s="200"/>
      <c r="N105" s="201"/>
      <c r="O105" s="201"/>
      <c r="R105" s="179"/>
    </row>
    <row r="106" spans="1:18" ht="11.25">
      <c r="A106" s="1" t="s">
        <v>5</v>
      </c>
      <c r="B106" s="1">
        <v>12099990</v>
      </c>
      <c r="C106" s="28">
        <v>39.274</v>
      </c>
      <c r="D106" s="28">
        <v>0</v>
      </c>
      <c r="E106" s="28">
        <v>0</v>
      </c>
      <c r="F106" s="34"/>
      <c r="G106" s="34"/>
      <c r="H106" s="28">
        <v>621.663</v>
      </c>
      <c r="I106" s="28">
        <v>0.001</v>
      </c>
      <c r="J106" s="28">
        <v>0</v>
      </c>
      <c r="K106" s="34">
        <f t="shared" si="20"/>
        <v>-100</v>
      </c>
      <c r="L106" s="34">
        <f t="shared" si="15"/>
        <v>0</v>
      </c>
      <c r="M106" s="200"/>
      <c r="N106" s="201"/>
      <c r="O106" s="201"/>
      <c r="R106" s="179"/>
    </row>
    <row r="107" spans="1:18" ht="11.25">
      <c r="A107" s="1" t="s">
        <v>260</v>
      </c>
      <c r="B107" s="1">
        <v>12093000</v>
      </c>
      <c r="C107" s="28">
        <v>23.619</v>
      </c>
      <c r="D107" s="28">
        <v>0.563</v>
      </c>
      <c r="E107" s="28">
        <v>1.086</v>
      </c>
      <c r="F107" s="34">
        <f>+E107/D107*100-100</f>
        <v>92.89520426287748</v>
      </c>
      <c r="G107" s="34"/>
      <c r="H107" s="28">
        <v>14907.003</v>
      </c>
      <c r="I107" s="28">
        <v>1933.793</v>
      </c>
      <c r="J107" s="28">
        <v>3725.516</v>
      </c>
      <c r="K107" s="34">
        <f t="shared" si="20"/>
        <v>92.65329846576134</v>
      </c>
      <c r="L107" s="34">
        <f t="shared" si="15"/>
        <v>65.33153925916756</v>
      </c>
      <c r="M107" s="200"/>
      <c r="N107" s="201"/>
      <c r="O107" s="201"/>
      <c r="R107" s="179"/>
    </row>
    <row r="108" spans="1:18" ht="11.25">
      <c r="A108" s="2"/>
      <c r="B108" s="2"/>
      <c r="C108" s="36"/>
      <c r="D108" s="36"/>
      <c r="E108" s="36"/>
      <c r="F108" s="36"/>
      <c r="G108" s="36"/>
      <c r="H108" s="36"/>
      <c r="I108" s="36"/>
      <c r="J108" s="36"/>
      <c r="K108" s="2"/>
      <c r="L108" s="2"/>
      <c r="M108" s="2"/>
      <c r="N108" s="2"/>
      <c r="O108" s="2"/>
      <c r="P108" s="49"/>
      <c r="R108" s="179"/>
    </row>
    <row r="109" spans="1:18" ht="11.25">
      <c r="A109" s="29" t="s">
        <v>96</v>
      </c>
      <c r="B109" s="29"/>
      <c r="C109" s="29"/>
      <c r="D109" s="29"/>
      <c r="E109" s="29"/>
      <c r="F109" s="29"/>
      <c r="G109" s="29"/>
      <c r="H109" s="29"/>
      <c r="I109" s="29"/>
      <c r="J109" s="29"/>
      <c r="K109" s="29"/>
      <c r="L109" s="29"/>
      <c r="M109" s="182"/>
      <c r="N109" s="183"/>
      <c r="O109" s="183"/>
      <c r="P109" s="49"/>
      <c r="R109" s="179"/>
    </row>
    <row r="110" spans="1:18" ht="19.5" customHeight="1">
      <c r="A110" s="267" t="s">
        <v>310</v>
      </c>
      <c r="B110" s="267"/>
      <c r="C110" s="267"/>
      <c r="D110" s="267"/>
      <c r="E110" s="267"/>
      <c r="F110" s="267"/>
      <c r="G110" s="267"/>
      <c r="H110" s="267"/>
      <c r="I110" s="267"/>
      <c r="J110" s="267"/>
      <c r="K110" s="267"/>
      <c r="L110" s="267"/>
      <c r="M110" s="182"/>
      <c r="N110" s="183"/>
      <c r="O110" s="183"/>
      <c r="P110" s="49"/>
      <c r="R110" s="179"/>
    </row>
    <row r="111" spans="1:18" ht="19.5" customHeight="1">
      <c r="A111" s="266" t="s">
        <v>311</v>
      </c>
      <c r="B111" s="266"/>
      <c r="C111" s="266"/>
      <c r="D111" s="266"/>
      <c r="E111" s="266"/>
      <c r="F111" s="266"/>
      <c r="G111" s="266"/>
      <c r="H111" s="266"/>
      <c r="I111" s="266"/>
      <c r="J111" s="266"/>
      <c r="K111" s="266"/>
      <c r="L111" s="266"/>
      <c r="M111" s="182"/>
      <c r="N111" s="183"/>
      <c r="O111" s="183"/>
      <c r="P111" s="49"/>
      <c r="R111" s="179"/>
    </row>
    <row r="112" spans="1:21" ht="11.25">
      <c r="A112" s="29"/>
      <c r="B112" s="29"/>
      <c r="C112" s="273" t="s">
        <v>183</v>
      </c>
      <c r="D112" s="273"/>
      <c r="E112" s="273"/>
      <c r="F112" s="273"/>
      <c r="G112" s="30"/>
      <c r="H112" s="273" t="s">
        <v>184</v>
      </c>
      <c r="I112" s="273"/>
      <c r="J112" s="273"/>
      <c r="K112" s="273"/>
      <c r="L112" s="30"/>
      <c r="M112" s="270"/>
      <c r="N112" s="270"/>
      <c r="O112" s="270"/>
      <c r="P112" s="170"/>
      <c r="Q112" s="170"/>
      <c r="R112" s="170"/>
      <c r="S112" s="170"/>
      <c r="T112" s="170"/>
      <c r="U112" s="170"/>
    </row>
    <row r="113" spans="1:21" ht="11.25">
      <c r="A113" s="29" t="s">
        <v>200</v>
      </c>
      <c r="B113" s="46" t="s">
        <v>168</v>
      </c>
      <c r="C113" s="52">
        <f>+C57</f>
        <v>2008</v>
      </c>
      <c r="D113" s="272" t="str">
        <f>+D57</f>
        <v>Enero</v>
      </c>
      <c r="E113" s="272"/>
      <c r="F113" s="272"/>
      <c r="G113" s="30"/>
      <c r="H113" s="52">
        <f>+H57</f>
        <v>2008</v>
      </c>
      <c r="I113" s="272" t="str">
        <f>+D113</f>
        <v>Enero</v>
      </c>
      <c r="J113" s="272"/>
      <c r="K113" s="272"/>
      <c r="L113" s="191" t="s">
        <v>402</v>
      </c>
      <c r="M113" s="271"/>
      <c r="N113" s="271"/>
      <c r="O113" s="271"/>
      <c r="P113" s="170"/>
      <c r="Q113" s="170"/>
      <c r="R113" s="170"/>
      <c r="S113" s="170"/>
      <c r="T113" s="170"/>
      <c r="U113" s="170"/>
    </row>
    <row r="114" spans="1:15" ht="11.25">
      <c r="A114" s="2"/>
      <c r="B114" s="47" t="s">
        <v>49</v>
      </c>
      <c r="C114" s="2"/>
      <c r="D114" s="53">
        <f>+D58</f>
        <v>2008</v>
      </c>
      <c r="E114" s="53">
        <f>+E58</f>
        <v>2009</v>
      </c>
      <c r="F114" s="54" t="str">
        <f>+F58</f>
        <v>Var % 09/08</v>
      </c>
      <c r="G114" s="35"/>
      <c r="H114" s="2"/>
      <c r="I114" s="53">
        <f>+I58</f>
        <v>2008</v>
      </c>
      <c r="J114" s="53">
        <f>+J58</f>
        <v>2009</v>
      </c>
      <c r="K114" s="54" t="str">
        <f>+K58</f>
        <v>Var % 09/08</v>
      </c>
      <c r="L114" s="35">
        <v>2008</v>
      </c>
      <c r="M114" s="187"/>
      <c r="N114" s="187"/>
      <c r="O114" s="35"/>
    </row>
    <row r="115" spans="1:18" ht="11.25" customHeight="1">
      <c r="A115" s="29"/>
      <c r="B115" s="29"/>
      <c r="C115" s="28"/>
      <c r="D115" s="28"/>
      <c r="E115" s="28"/>
      <c r="F115" s="34"/>
      <c r="G115" s="34"/>
      <c r="H115" s="28"/>
      <c r="I115" s="28"/>
      <c r="J115" s="28"/>
      <c r="K115" s="34"/>
      <c r="L115" s="34"/>
      <c r="M115" s="182"/>
      <c r="N115" s="183"/>
      <c r="O115" s="183"/>
      <c r="P115" s="49"/>
      <c r="R115" s="179"/>
    </row>
    <row r="116" spans="1:15" s="44" customFormat="1" ht="11.25">
      <c r="A116" s="31" t="s">
        <v>405</v>
      </c>
      <c r="B116" s="31"/>
      <c r="C116" s="31"/>
      <c r="D116" s="31"/>
      <c r="E116" s="31"/>
      <c r="F116" s="31"/>
      <c r="G116" s="31"/>
      <c r="H116" s="32">
        <f>+H60</f>
        <v>6748373</v>
      </c>
      <c r="I116" s="32">
        <f>+I60</f>
        <v>662343</v>
      </c>
      <c r="J116" s="32">
        <f>+J60</f>
        <v>522441</v>
      </c>
      <c r="K116" s="33">
        <f>+J116/I116*100-100</f>
        <v>-21.122288602733036</v>
      </c>
      <c r="L116" s="31"/>
      <c r="M116" s="181"/>
      <c r="N116" s="181"/>
      <c r="O116" s="181"/>
    </row>
    <row r="117" spans="1:18" s="61" customFormat="1" ht="11.25">
      <c r="A117" s="60" t="s">
        <v>407</v>
      </c>
      <c r="B117" s="60"/>
      <c r="C117" s="60">
        <f>+C119+C125+C130+C140</f>
        <v>12587.327999999998</v>
      </c>
      <c r="D117" s="60">
        <f>+D119+D125+D130+D140</f>
        <v>203.39600000000002</v>
      </c>
      <c r="E117" s="60">
        <f>+E119+E125+E130+E140</f>
        <v>180.079</v>
      </c>
      <c r="F117" s="186"/>
      <c r="G117" s="60"/>
      <c r="H117" s="60">
        <f>+H119+H125+H130+H140</f>
        <v>37135.853</v>
      </c>
      <c r="I117" s="60">
        <f>+I119+I125+I130+I140</f>
        <v>958.196</v>
      </c>
      <c r="J117" s="60">
        <f>+J119+J125+J130+J140</f>
        <v>895.492</v>
      </c>
      <c r="K117" s="186">
        <f>+J117/I117*100-100</f>
        <v>-6.543963865430456</v>
      </c>
      <c r="L117" s="186">
        <f>+J117/$J$116*100</f>
        <v>0.17140538357441318</v>
      </c>
      <c r="M117" s="184"/>
      <c r="N117" s="184"/>
      <c r="O117" s="184"/>
      <c r="R117" s="184"/>
    </row>
    <row r="118" spans="1:26" ht="11.25" customHeight="1">
      <c r="A118" s="31"/>
      <c r="B118" s="31"/>
      <c r="C118" s="32"/>
      <c r="D118" s="32"/>
      <c r="E118" s="32"/>
      <c r="F118" s="33"/>
      <c r="G118" s="33"/>
      <c r="H118" s="32"/>
      <c r="I118" s="32"/>
      <c r="J118" s="32"/>
      <c r="K118" s="33"/>
      <c r="M118" s="182"/>
      <c r="N118" s="183"/>
      <c r="O118" s="183"/>
      <c r="P118" s="196"/>
      <c r="Q118" s="170"/>
      <c r="R118" s="184"/>
      <c r="S118" s="170"/>
      <c r="T118" s="170"/>
      <c r="U118" s="170"/>
      <c r="V118" s="170"/>
      <c r="W118" s="170"/>
      <c r="X118" s="170"/>
      <c r="Y118" s="170"/>
      <c r="Z118" s="170"/>
    </row>
    <row r="119" spans="1:26" s="44" customFormat="1" ht="11.25" customHeight="1">
      <c r="A119" s="45" t="s">
        <v>328</v>
      </c>
      <c r="B119" s="51" t="s">
        <v>238</v>
      </c>
      <c r="C119" s="32">
        <f>SUM(C120:C123)</f>
        <v>11062.430999999999</v>
      </c>
      <c r="D119" s="32">
        <f>SUM(D120:D123)</f>
        <v>16.602999999999998</v>
      </c>
      <c r="E119" s="32">
        <f>SUM(E120:E123)</f>
        <v>119.569</v>
      </c>
      <c r="F119" s="33">
        <f>+E119/D119*100-100</f>
        <v>620.1650304161899</v>
      </c>
      <c r="G119" s="33"/>
      <c r="H119" s="32">
        <f>SUM(H120:H123)</f>
        <v>31003.07</v>
      </c>
      <c r="I119" s="32">
        <f>SUM(I120:I123)</f>
        <v>30.205</v>
      </c>
      <c r="J119" s="32">
        <f>SUM(J120:J123)</f>
        <v>409.937</v>
      </c>
      <c r="K119" s="33">
        <f>+J119/I119*100-100</f>
        <v>1257.182585664625</v>
      </c>
      <c r="L119" s="33">
        <f>+J119/$J$119*100</f>
        <v>100</v>
      </c>
      <c r="M119" s="182"/>
      <c r="N119" s="183"/>
      <c r="O119" s="183"/>
      <c r="P119" s="198"/>
      <c r="Q119" s="198"/>
      <c r="R119" s="198"/>
      <c r="S119" s="195"/>
      <c r="T119" s="195"/>
      <c r="U119" s="195"/>
      <c r="V119" s="197"/>
      <c r="W119" s="197"/>
      <c r="X119" s="197"/>
      <c r="Y119" s="197"/>
      <c r="Z119" s="197"/>
    </row>
    <row r="120" spans="1:26" ht="11.25" customHeight="1">
      <c r="A120" s="41" t="s">
        <v>220</v>
      </c>
      <c r="B120" s="51" t="s">
        <v>239</v>
      </c>
      <c r="C120" s="28">
        <v>10183.237</v>
      </c>
      <c r="D120" s="28">
        <v>11.008</v>
      </c>
      <c r="E120" s="28">
        <v>119.569</v>
      </c>
      <c r="F120" s="34">
        <f>+E120/D120*100-100</f>
        <v>986.2009447674418</v>
      </c>
      <c r="G120" s="33"/>
      <c r="H120" s="28">
        <v>26988.566</v>
      </c>
      <c r="I120" s="28">
        <v>13.662</v>
      </c>
      <c r="J120" s="28">
        <v>409.937</v>
      </c>
      <c r="K120" s="34">
        <f>+J120/I120*100-100</f>
        <v>2900.563607085346</v>
      </c>
      <c r="L120" s="34">
        <f>+J120/$J$119*100</f>
        <v>100</v>
      </c>
      <c r="M120" s="182"/>
      <c r="N120" s="183"/>
      <c r="O120" s="183"/>
      <c r="P120" s="196"/>
      <c r="Q120" s="170"/>
      <c r="R120" s="184"/>
      <c r="S120" s="170"/>
      <c r="T120" s="170"/>
      <c r="U120" s="170"/>
      <c r="V120" s="170"/>
      <c r="W120" s="170"/>
      <c r="X120" s="170"/>
      <c r="Y120" s="170"/>
      <c r="Z120" s="170"/>
    </row>
    <row r="121" spans="1:18" ht="11.25" customHeight="1">
      <c r="A121" s="41" t="s">
        <v>221</v>
      </c>
      <c r="B121" s="51" t="s">
        <v>240</v>
      </c>
      <c r="C121" s="28">
        <v>520.372</v>
      </c>
      <c r="D121" s="28">
        <v>0</v>
      </c>
      <c r="E121" s="28">
        <v>0</v>
      </c>
      <c r="F121" s="34"/>
      <c r="G121" s="33"/>
      <c r="H121" s="28">
        <v>2266.018</v>
      </c>
      <c r="I121" s="28">
        <v>0</v>
      </c>
      <c r="J121" s="28">
        <v>0</v>
      </c>
      <c r="K121" s="34"/>
      <c r="L121" s="34">
        <f>+J121/$J$119*100</f>
        <v>0</v>
      </c>
      <c r="M121" s="182"/>
      <c r="N121" s="183"/>
      <c r="O121" s="183"/>
      <c r="P121" s="49"/>
      <c r="R121" s="179"/>
    </row>
    <row r="122" spans="1:18" ht="11.25" customHeight="1">
      <c r="A122" s="41" t="s">
        <v>222</v>
      </c>
      <c r="B122" s="51" t="s">
        <v>241</v>
      </c>
      <c r="C122" s="28">
        <v>75.37</v>
      </c>
      <c r="D122" s="28">
        <v>5.595</v>
      </c>
      <c r="E122" s="28">
        <v>0</v>
      </c>
      <c r="F122" s="34">
        <f>+E122/D122*100-100</f>
        <v>-100</v>
      </c>
      <c r="G122" s="33"/>
      <c r="H122" s="28">
        <v>633.34</v>
      </c>
      <c r="I122" s="28">
        <v>16.543</v>
      </c>
      <c r="J122" s="28">
        <v>0</v>
      </c>
      <c r="K122" s="34">
        <f>+J122/I122*100-100</f>
        <v>-100</v>
      </c>
      <c r="L122" s="34">
        <f>+J122/$J$119*100</f>
        <v>0</v>
      </c>
      <c r="M122" s="182"/>
      <c r="N122" s="183"/>
      <c r="O122" s="183"/>
      <c r="P122" s="49"/>
      <c r="R122" s="179"/>
    </row>
    <row r="123" spans="1:18" ht="11.25" customHeight="1">
      <c r="A123" s="41" t="s">
        <v>223</v>
      </c>
      <c r="B123" s="50" t="s">
        <v>224</v>
      </c>
      <c r="C123" s="28">
        <v>283.452</v>
      </c>
      <c r="D123" s="28">
        <v>0</v>
      </c>
      <c r="E123" s="28">
        <v>0</v>
      </c>
      <c r="F123" s="34"/>
      <c r="G123" s="33"/>
      <c r="H123" s="28">
        <v>1115.146</v>
      </c>
      <c r="I123" s="28">
        <v>0</v>
      </c>
      <c r="J123" s="28">
        <v>0</v>
      </c>
      <c r="K123" s="34"/>
      <c r="L123" s="34">
        <f>+J123/$J$119*100</f>
        <v>0</v>
      </c>
      <c r="M123" s="182"/>
      <c r="N123" s="183"/>
      <c r="O123" s="183"/>
      <c r="P123" s="49"/>
      <c r="R123" s="179"/>
    </row>
    <row r="124" spans="1:18" ht="11.25" customHeight="1">
      <c r="A124" s="41"/>
      <c r="B124" s="41"/>
      <c r="C124" s="28"/>
      <c r="D124" s="28"/>
      <c r="E124" s="28"/>
      <c r="F124" s="34"/>
      <c r="G124" s="33"/>
      <c r="H124" s="28"/>
      <c r="I124" s="28"/>
      <c r="J124" s="28"/>
      <c r="K124" s="34"/>
      <c r="L124" s="34"/>
      <c r="M124" s="182"/>
      <c r="N124" s="183"/>
      <c r="O124" s="183"/>
      <c r="P124" s="49"/>
      <c r="R124" s="179"/>
    </row>
    <row r="125" spans="1:18" s="44" customFormat="1" ht="11.25" customHeight="1">
      <c r="A125" s="45" t="s">
        <v>329</v>
      </c>
      <c r="B125" s="51" t="s">
        <v>242</v>
      </c>
      <c r="C125" s="32">
        <f>SUM(C126:C128)</f>
        <v>31.085</v>
      </c>
      <c r="D125" s="32">
        <f>SUM(D126:D128)</f>
        <v>0</v>
      </c>
      <c r="E125" s="32">
        <f>SUM(E126:E128)</f>
        <v>0.292</v>
      </c>
      <c r="F125" s="34"/>
      <c r="G125" s="33"/>
      <c r="H125" s="32">
        <f>SUM(H126:H128)</f>
        <v>172.503</v>
      </c>
      <c r="I125" s="32">
        <f>SUM(I126:I128)</f>
        <v>0</v>
      </c>
      <c r="J125" s="32">
        <f>SUM(J126:J128)</f>
        <v>5.098</v>
      </c>
      <c r="K125" s="34"/>
      <c r="L125" s="34"/>
      <c r="M125" s="181"/>
      <c r="N125" s="181"/>
      <c r="O125" s="181"/>
      <c r="R125" s="179"/>
    </row>
    <row r="126" spans="1:18" ht="11.25" customHeight="1">
      <c r="A126" s="41" t="s">
        <v>389</v>
      </c>
      <c r="B126" s="51" t="s">
        <v>243</v>
      </c>
      <c r="C126" s="28">
        <v>0</v>
      </c>
      <c r="D126" s="28">
        <v>0</v>
      </c>
      <c r="E126" s="28">
        <v>0.292</v>
      </c>
      <c r="F126" s="34"/>
      <c r="G126" s="33"/>
      <c r="H126" s="28">
        <v>0</v>
      </c>
      <c r="I126" s="28">
        <v>0</v>
      </c>
      <c r="J126" s="28">
        <v>5.098</v>
      </c>
      <c r="K126" s="34"/>
      <c r="L126" s="34"/>
      <c r="R126" s="179"/>
    </row>
    <row r="127" spans="1:18" ht="11.25" customHeight="1">
      <c r="A127" s="41" t="s">
        <v>248</v>
      </c>
      <c r="B127" s="51" t="s">
        <v>244</v>
      </c>
      <c r="C127" s="28">
        <v>31.02</v>
      </c>
      <c r="D127" s="28">
        <v>0</v>
      </c>
      <c r="E127" s="28">
        <v>0</v>
      </c>
      <c r="F127" s="34"/>
      <c r="G127" s="33"/>
      <c r="H127" s="28">
        <v>169.021</v>
      </c>
      <c r="I127" s="28">
        <v>0</v>
      </c>
      <c r="J127" s="28">
        <v>0</v>
      </c>
      <c r="K127" s="34"/>
      <c r="L127" s="34"/>
      <c r="R127" s="179"/>
    </row>
    <row r="128" spans="1:18" ht="11.25" customHeight="1">
      <c r="A128" s="41" t="s">
        <v>223</v>
      </c>
      <c r="B128" s="50" t="s">
        <v>224</v>
      </c>
      <c r="C128" s="28">
        <v>0.065</v>
      </c>
      <c r="D128" s="28">
        <v>0</v>
      </c>
      <c r="E128" s="28">
        <v>0</v>
      </c>
      <c r="F128" s="34"/>
      <c r="G128" s="33"/>
      <c r="H128" s="28">
        <v>3.482</v>
      </c>
      <c r="I128" s="28">
        <v>0</v>
      </c>
      <c r="J128" s="28">
        <v>0</v>
      </c>
      <c r="K128" s="34"/>
      <c r="L128" s="34"/>
      <c r="R128" s="179"/>
    </row>
    <row r="129" spans="1:18" ht="11.25" customHeight="1">
      <c r="A129" s="41"/>
      <c r="B129" s="41"/>
      <c r="C129" s="28"/>
      <c r="D129" s="28"/>
      <c r="E129" s="28"/>
      <c r="F129" s="34"/>
      <c r="G129" s="33"/>
      <c r="H129" s="28"/>
      <c r="I129" s="28"/>
      <c r="J129" s="28"/>
      <c r="K129" s="34"/>
      <c r="L129" s="34"/>
      <c r="R129" s="179"/>
    </row>
    <row r="130" spans="1:18" s="44" customFormat="1" ht="11.25" customHeight="1">
      <c r="A130" s="45" t="s">
        <v>218</v>
      </c>
      <c r="B130" s="51"/>
      <c r="C130" s="32">
        <f>SUM(C131:C138)</f>
        <v>426.48</v>
      </c>
      <c r="D130" s="32">
        <f>SUM(D131:D138)</f>
        <v>35.555</v>
      </c>
      <c r="E130" s="32">
        <f>SUM(E131:E138)</f>
        <v>39.068</v>
      </c>
      <c r="F130" s="33">
        <f aca="true" t="shared" si="22" ref="F130:F138">+E130/D130*100-100</f>
        <v>9.880466882295025</v>
      </c>
      <c r="G130" s="32"/>
      <c r="H130" s="32">
        <f>SUM(H131:H138)</f>
        <v>3455.458</v>
      </c>
      <c r="I130" s="32">
        <f>SUM(I131:I138)</f>
        <v>573.174</v>
      </c>
      <c r="J130" s="32">
        <f>SUM(J131:J138)</f>
        <v>422.68199999999996</v>
      </c>
      <c r="K130" s="33">
        <f aca="true" t="shared" si="23" ref="K130:K138">+J130/I130*100-100</f>
        <v>-26.255901349328482</v>
      </c>
      <c r="L130" s="33">
        <f aca="true" t="shared" si="24" ref="L130:L138">+J130/$J$130*100</f>
        <v>100</v>
      </c>
      <c r="M130" s="181"/>
      <c r="N130" s="181"/>
      <c r="O130" s="181"/>
      <c r="R130" s="179"/>
    </row>
    <row r="131" spans="1:18" ht="11.25" customHeight="1">
      <c r="A131" s="26" t="s">
        <v>401</v>
      </c>
      <c r="B131" s="51" t="s">
        <v>343</v>
      </c>
      <c r="C131" s="28">
        <v>71.541</v>
      </c>
      <c r="D131" s="28">
        <v>5.755</v>
      </c>
      <c r="E131" s="28">
        <v>7.611</v>
      </c>
      <c r="F131" s="34">
        <f t="shared" si="22"/>
        <v>32.25021720243265</v>
      </c>
      <c r="G131" s="33"/>
      <c r="H131" s="28">
        <v>915.418</v>
      </c>
      <c r="I131" s="28">
        <v>158.736</v>
      </c>
      <c r="J131" s="28">
        <v>170.994</v>
      </c>
      <c r="K131" s="34">
        <f t="shared" si="23"/>
        <v>7.722255820985808</v>
      </c>
      <c r="L131" s="34">
        <f t="shared" si="24"/>
        <v>40.45452609763369</v>
      </c>
      <c r="R131" s="179"/>
    </row>
    <row r="132" spans="1:18" ht="11.25" customHeight="1">
      <c r="A132" s="41" t="s">
        <v>395</v>
      </c>
      <c r="B132" s="51" t="s">
        <v>342</v>
      </c>
      <c r="C132" s="28">
        <v>90.542</v>
      </c>
      <c r="D132" s="28">
        <v>4.169</v>
      </c>
      <c r="E132" s="28">
        <v>4.415</v>
      </c>
      <c r="F132" s="34">
        <f t="shared" si="22"/>
        <v>5.900695610458158</v>
      </c>
      <c r="G132" s="33"/>
      <c r="H132" s="28">
        <v>544.641</v>
      </c>
      <c r="I132" s="28">
        <v>34.462</v>
      </c>
      <c r="J132" s="28">
        <v>23.845</v>
      </c>
      <c r="K132" s="34">
        <f t="shared" si="23"/>
        <v>-30.807846323486757</v>
      </c>
      <c r="L132" s="34">
        <f t="shared" si="24"/>
        <v>5.641356859293748</v>
      </c>
      <c r="R132" s="179"/>
    </row>
    <row r="133" spans="1:18" ht="11.25" customHeight="1">
      <c r="A133" s="41" t="s">
        <v>397</v>
      </c>
      <c r="B133" s="51" t="s">
        <v>344</v>
      </c>
      <c r="C133" s="28">
        <v>84.555</v>
      </c>
      <c r="D133" s="28">
        <v>19.943</v>
      </c>
      <c r="E133" s="28">
        <v>15.423</v>
      </c>
      <c r="F133" s="34">
        <f t="shared" si="22"/>
        <v>-22.66459409316552</v>
      </c>
      <c r="G133" s="33"/>
      <c r="H133" s="28">
        <v>835.549</v>
      </c>
      <c r="I133" s="28">
        <v>296.976</v>
      </c>
      <c r="J133" s="28">
        <v>179.605</v>
      </c>
      <c r="K133" s="34">
        <f t="shared" si="23"/>
        <v>-39.52204891977803</v>
      </c>
      <c r="L133" s="34">
        <f t="shared" si="24"/>
        <v>42.49175503096891</v>
      </c>
      <c r="R133" s="179"/>
    </row>
    <row r="134" spans="1:18" ht="11.25" customHeight="1">
      <c r="A134" s="55" t="s">
        <v>396</v>
      </c>
      <c r="B134" s="51" t="s">
        <v>345</v>
      </c>
      <c r="C134" s="58">
        <v>8.747</v>
      </c>
      <c r="D134" s="58">
        <v>1.218</v>
      </c>
      <c r="E134" s="28">
        <v>0</v>
      </c>
      <c r="F134" s="34">
        <f t="shared" si="22"/>
        <v>-100</v>
      </c>
      <c r="G134" s="33"/>
      <c r="H134" s="58">
        <v>112.965</v>
      </c>
      <c r="I134" s="58">
        <v>32.586</v>
      </c>
      <c r="J134" s="28">
        <v>0</v>
      </c>
      <c r="K134" s="34">
        <f t="shared" si="23"/>
        <v>-100</v>
      </c>
      <c r="L134" s="34">
        <f t="shared" si="24"/>
        <v>0</v>
      </c>
      <c r="R134" s="179"/>
    </row>
    <row r="135" spans="1:18" ht="11.25" customHeight="1">
      <c r="A135" s="41" t="s">
        <v>399</v>
      </c>
      <c r="B135" s="51" t="s">
        <v>348</v>
      </c>
      <c r="C135" s="28">
        <v>0.02</v>
      </c>
      <c r="D135" s="28">
        <v>0</v>
      </c>
      <c r="E135" s="28">
        <v>0</v>
      </c>
      <c r="F135" s="34"/>
      <c r="G135" s="33"/>
      <c r="H135" s="28">
        <v>0.053</v>
      </c>
      <c r="I135" s="28">
        <v>0</v>
      </c>
      <c r="J135" s="28">
        <v>0</v>
      </c>
      <c r="K135" s="34"/>
      <c r="L135" s="34">
        <f t="shared" si="24"/>
        <v>0</v>
      </c>
      <c r="R135" s="179"/>
    </row>
    <row r="136" spans="1:18" ht="11.25" customHeight="1">
      <c r="A136" s="41" t="s">
        <v>398</v>
      </c>
      <c r="B136" s="51" t="s">
        <v>346</v>
      </c>
      <c r="C136" s="28">
        <v>8.025</v>
      </c>
      <c r="D136" s="28">
        <v>0</v>
      </c>
      <c r="E136" s="28">
        <v>7.5</v>
      </c>
      <c r="F136" s="34"/>
      <c r="G136" s="33"/>
      <c r="H136" s="28">
        <v>13.6</v>
      </c>
      <c r="I136" s="28">
        <v>0</v>
      </c>
      <c r="J136" s="28">
        <v>12.6</v>
      </c>
      <c r="K136" s="34"/>
      <c r="L136" s="34">
        <f t="shared" si="24"/>
        <v>2.980964412962937</v>
      </c>
      <c r="R136" s="179"/>
    </row>
    <row r="137" spans="1:18" ht="11.25" customHeight="1">
      <c r="A137" s="41" t="s">
        <v>400</v>
      </c>
      <c r="B137" s="51" t="s">
        <v>347</v>
      </c>
      <c r="C137" s="58">
        <v>0</v>
      </c>
      <c r="D137" s="58">
        <v>0</v>
      </c>
      <c r="E137" s="28">
        <v>0.025</v>
      </c>
      <c r="F137" s="34"/>
      <c r="G137" s="33"/>
      <c r="H137" s="58">
        <v>0</v>
      </c>
      <c r="I137" s="58">
        <v>0</v>
      </c>
      <c r="J137" s="28">
        <v>0.041</v>
      </c>
      <c r="K137" s="34"/>
      <c r="L137" s="34">
        <f t="shared" si="24"/>
        <v>0.00969996356599051</v>
      </c>
      <c r="R137" s="179"/>
    </row>
    <row r="138" spans="1:18" ht="11.25" customHeight="1">
      <c r="A138" s="41" t="s">
        <v>219</v>
      </c>
      <c r="B138" s="199" t="s">
        <v>224</v>
      </c>
      <c r="C138" s="58">
        <v>163.05</v>
      </c>
      <c r="D138" s="58">
        <v>4.47</v>
      </c>
      <c r="E138" s="58">
        <v>4.094</v>
      </c>
      <c r="F138" s="34">
        <f t="shared" si="22"/>
        <v>-8.411633109619672</v>
      </c>
      <c r="G138" s="33"/>
      <c r="H138" s="58">
        <v>1033.232</v>
      </c>
      <c r="I138" s="58">
        <v>50.414</v>
      </c>
      <c r="J138" s="58">
        <v>35.597</v>
      </c>
      <c r="K138" s="34">
        <f t="shared" si="23"/>
        <v>-29.390645455627407</v>
      </c>
      <c r="L138" s="34">
        <f t="shared" si="24"/>
        <v>8.421697635574736</v>
      </c>
      <c r="R138" s="179"/>
    </row>
    <row r="139" spans="1:18" ht="11.25" customHeight="1">
      <c r="A139" s="41"/>
      <c r="B139" s="41"/>
      <c r="C139" s="28"/>
      <c r="D139" s="28"/>
      <c r="E139" s="28"/>
      <c r="F139" s="34"/>
      <c r="G139" s="33"/>
      <c r="H139" s="28"/>
      <c r="I139" s="28"/>
      <c r="J139" s="28"/>
      <c r="K139" s="34"/>
      <c r="L139" s="34"/>
      <c r="R139" s="179"/>
    </row>
    <row r="140" spans="1:18" s="44" customFormat="1" ht="11.25" customHeight="1">
      <c r="A140" s="45" t="s">
        <v>217</v>
      </c>
      <c r="B140" s="48" t="s">
        <v>245</v>
      </c>
      <c r="C140" s="32">
        <v>1067.332</v>
      </c>
      <c r="D140" s="32">
        <v>151.238</v>
      </c>
      <c r="E140" s="32">
        <v>21.15</v>
      </c>
      <c r="F140" s="33">
        <f>+E140/D140*100-100</f>
        <v>-86.01541940517595</v>
      </c>
      <c r="G140" s="33"/>
      <c r="H140" s="32">
        <v>2504.822</v>
      </c>
      <c r="I140" s="32">
        <v>354.817</v>
      </c>
      <c r="J140" s="32">
        <v>57.775</v>
      </c>
      <c r="K140" s="33">
        <f>+J140/I140*100-100</f>
        <v>-83.716958319359</v>
      </c>
      <c r="L140" s="33">
        <f>+J140/$J$116*100</f>
        <v>0.011058664997578673</v>
      </c>
      <c r="M140" s="181"/>
      <c r="N140" s="181"/>
      <c r="O140" s="181"/>
      <c r="R140" s="179"/>
    </row>
    <row r="141" spans="1:18" ht="11.25" customHeight="1">
      <c r="A141" s="29"/>
      <c r="B141" s="29"/>
      <c r="C141" s="28"/>
      <c r="D141" s="28"/>
      <c r="E141" s="28"/>
      <c r="F141" s="34"/>
      <c r="G141" s="34"/>
      <c r="H141" s="28"/>
      <c r="I141" s="28"/>
      <c r="J141" s="28"/>
      <c r="K141" s="34"/>
      <c r="L141" s="34"/>
      <c r="R141" s="179"/>
    </row>
    <row r="142" spans="1:18" ht="11.25">
      <c r="A142" s="170"/>
      <c r="B142" s="2"/>
      <c r="C142" s="36"/>
      <c r="D142" s="36"/>
      <c r="E142" s="36"/>
      <c r="F142" s="36"/>
      <c r="G142" s="36"/>
      <c r="H142" s="36"/>
      <c r="I142" s="36"/>
      <c r="J142" s="36"/>
      <c r="K142" s="2"/>
      <c r="L142" s="2"/>
      <c r="M142" s="2"/>
      <c r="N142" s="2"/>
      <c r="O142" s="2"/>
      <c r="R142" s="179"/>
    </row>
    <row r="143" spans="1:18" ht="11.25">
      <c r="A143" s="29" t="s">
        <v>96</v>
      </c>
      <c r="B143" s="29"/>
      <c r="C143" s="29"/>
      <c r="D143" s="29"/>
      <c r="E143" s="29"/>
      <c r="F143" s="29"/>
      <c r="G143" s="29"/>
      <c r="H143" s="29"/>
      <c r="I143" s="29"/>
      <c r="J143" s="29"/>
      <c r="K143" s="29"/>
      <c r="L143" s="29"/>
      <c r="R143" s="179"/>
    </row>
    <row r="144" spans="1:18" ht="19.5" customHeight="1">
      <c r="A144" s="267" t="s">
        <v>312</v>
      </c>
      <c r="B144" s="267"/>
      <c r="C144" s="267"/>
      <c r="D144" s="267"/>
      <c r="E144" s="267"/>
      <c r="F144" s="267"/>
      <c r="G144" s="267"/>
      <c r="H144" s="267"/>
      <c r="I144" s="267"/>
      <c r="J144" s="267"/>
      <c r="K144" s="267"/>
      <c r="L144" s="267"/>
      <c r="R144" s="179"/>
    </row>
    <row r="145" spans="1:18" ht="19.5" customHeight="1">
      <c r="A145" s="266" t="s">
        <v>313</v>
      </c>
      <c r="B145" s="266"/>
      <c r="C145" s="266"/>
      <c r="D145" s="266"/>
      <c r="E145" s="266"/>
      <c r="F145" s="266"/>
      <c r="G145" s="266"/>
      <c r="H145" s="266"/>
      <c r="I145" s="266"/>
      <c r="J145" s="266"/>
      <c r="K145" s="266"/>
      <c r="L145" s="266"/>
      <c r="R145" s="179"/>
    </row>
    <row r="146" spans="1:21" ht="11.25">
      <c r="A146" s="29"/>
      <c r="B146" s="29"/>
      <c r="C146" s="273" t="s">
        <v>183</v>
      </c>
      <c r="D146" s="273"/>
      <c r="E146" s="273"/>
      <c r="F146" s="273"/>
      <c r="G146" s="30"/>
      <c r="H146" s="273" t="s">
        <v>184</v>
      </c>
      <c r="I146" s="273"/>
      <c r="J146" s="273"/>
      <c r="K146" s="273"/>
      <c r="L146" s="30"/>
      <c r="M146" s="270"/>
      <c r="N146" s="270"/>
      <c r="O146" s="270"/>
      <c r="P146" s="170"/>
      <c r="Q146" s="170"/>
      <c r="R146" s="170"/>
      <c r="S146" s="170"/>
      <c r="T146" s="170"/>
      <c r="U146" s="170"/>
    </row>
    <row r="147" spans="1:21" ht="11.25">
      <c r="A147" s="29" t="s">
        <v>200</v>
      </c>
      <c r="B147" s="46" t="s">
        <v>168</v>
      </c>
      <c r="C147" s="52">
        <f>+C113</f>
        <v>2008</v>
      </c>
      <c r="D147" s="272" t="str">
        <f>+D113</f>
        <v>Enero</v>
      </c>
      <c r="E147" s="272"/>
      <c r="F147" s="272"/>
      <c r="G147" s="30"/>
      <c r="H147" s="52">
        <f>+H113</f>
        <v>2008</v>
      </c>
      <c r="I147" s="272" t="str">
        <f>+D147</f>
        <v>Enero</v>
      </c>
      <c r="J147" s="272"/>
      <c r="K147" s="272"/>
      <c r="L147" s="191" t="s">
        <v>402</v>
      </c>
      <c r="M147" s="271"/>
      <c r="N147" s="271"/>
      <c r="O147" s="271"/>
      <c r="P147" s="170"/>
      <c r="Q147" s="170"/>
      <c r="R147" s="170"/>
      <c r="S147" s="170"/>
      <c r="T147" s="170"/>
      <c r="U147" s="170"/>
    </row>
    <row r="148" spans="1:15" ht="11.25">
      <c r="A148" s="2"/>
      <c r="B148" s="47" t="s">
        <v>49</v>
      </c>
      <c r="C148" s="2"/>
      <c r="D148" s="53">
        <f>+D114</f>
        <v>2008</v>
      </c>
      <c r="E148" s="53">
        <f>+E114</f>
        <v>2009</v>
      </c>
      <c r="F148" s="54" t="str">
        <f>+F114</f>
        <v>Var % 09/08</v>
      </c>
      <c r="G148" s="35"/>
      <c r="H148" s="2"/>
      <c r="I148" s="53">
        <f>+I114</f>
        <v>2008</v>
      </c>
      <c r="J148" s="53">
        <f>+J114</f>
        <v>2009</v>
      </c>
      <c r="K148" s="54" t="str">
        <f>+K114</f>
        <v>Var % 09/08</v>
      </c>
      <c r="L148" s="35">
        <v>2008</v>
      </c>
      <c r="M148" s="187"/>
      <c r="N148" s="187"/>
      <c r="O148" s="35"/>
    </row>
    <row r="149" spans="1:18" ht="11.25">
      <c r="A149" s="29"/>
      <c r="B149" s="29"/>
      <c r="C149" s="29"/>
      <c r="D149" s="29"/>
      <c r="E149" s="29"/>
      <c r="F149" s="29"/>
      <c r="G149" s="29"/>
      <c r="H149" s="29"/>
      <c r="I149" s="29"/>
      <c r="J149" s="29"/>
      <c r="K149" s="29"/>
      <c r="L149" s="29"/>
      <c r="R149" s="179"/>
    </row>
    <row r="150" spans="1:15" s="44" customFormat="1" ht="11.25">
      <c r="A150" s="31" t="s">
        <v>405</v>
      </c>
      <c r="B150" s="31"/>
      <c r="C150" s="31"/>
      <c r="D150" s="31"/>
      <c r="E150" s="31"/>
      <c r="F150" s="31"/>
      <c r="G150" s="31"/>
      <c r="H150" s="32">
        <f>+H116</f>
        <v>6748373</v>
      </c>
      <c r="I150" s="32">
        <f>+I116</f>
        <v>662343</v>
      </c>
      <c r="J150" s="32">
        <f>+J116</f>
        <v>522441</v>
      </c>
      <c r="K150" s="33">
        <f>+J150/I150*100-100</f>
        <v>-21.122288602733036</v>
      </c>
      <c r="L150" s="31"/>
      <c r="M150" s="181"/>
      <c r="N150" s="181"/>
      <c r="O150" s="181"/>
    </row>
    <row r="151" spans="1:18" s="61" customFormat="1" ht="11.25">
      <c r="A151" s="60" t="s">
        <v>476</v>
      </c>
      <c r="B151" s="60"/>
      <c r="C151" s="60">
        <f>+C153+C171</f>
        <v>204253.53999999998</v>
      </c>
      <c r="D151" s="60">
        <f>+D153+D171</f>
        <v>20238.784999999996</v>
      </c>
      <c r="E151" s="60">
        <f>+E153+E171</f>
        <v>12895.662</v>
      </c>
      <c r="F151" s="186">
        <f>+E151/D151*100-100</f>
        <v>-36.28242999765053</v>
      </c>
      <c r="G151" s="60"/>
      <c r="H151" s="60">
        <f>+H153+H171</f>
        <v>240193.73700000002</v>
      </c>
      <c r="I151" s="60">
        <f>+I153+I171</f>
        <v>20657.270000000004</v>
      </c>
      <c r="J151" s="60">
        <f>+J153+J171</f>
        <v>13711.630000000001</v>
      </c>
      <c r="K151" s="186">
        <f>+J151/I151*100-100</f>
        <v>-33.62322320422787</v>
      </c>
      <c r="L151" s="186">
        <f>+J151/$J$150*100</f>
        <v>2.6245317653093845</v>
      </c>
      <c r="M151" s="184"/>
      <c r="N151" s="184"/>
      <c r="O151" s="184"/>
      <c r="R151" s="181"/>
    </row>
    <row r="152" spans="1:18" ht="11.25" customHeight="1">
      <c r="A152" s="31"/>
      <c r="B152" s="31"/>
      <c r="C152" s="28"/>
      <c r="D152" s="28"/>
      <c r="E152" s="28"/>
      <c r="F152" s="34"/>
      <c r="G152" s="34"/>
      <c r="H152" s="28"/>
      <c r="I152" s="28"/>
      <c r="J152" s="28"/>
      <c r="K152" s="34"/>
      <c r="R152" s="179"/>
    </row>
    <row r="153" spans="1:18" ht="11.25" customHeight="1">
      <c r="A153" s="31" t="s">
        <v>102</v>
      </c>
      <c r="B153" s="31"/>
      <c r="C153" s="32">
        <f>SUM(C155:C169)</f>
        <v>98884.346</v>
      </c>
      <c r="D153" s="32">
        <f>SUM(D155:D169)</f>
        <v>11072.394999999999</v>
      </c>
      <c r="E153" s="32">
        <f>SUM(E155:E169)</f>
        <v>8388.112</v>
      </c>
      <c r="F153" s="33">
        <f>+E153/D153*100-100</f>
        <v>-24.24302059310564</v>
      </c>
      <c r="G153" s="33"/>
      <c r="H153" s="32">
        <f>SUM(H155:H169)</f>
        <v>48392.071</v>
      </c>
      <c r="I153" s="32">
        <f>SUM(I155:I169)</f>
        <v>7966.104000000001</v>
      </c>
      <c r="J153" s="32">
        <f>SUM(J155:J169)</f>
        <v>5909.253</v>
      </c>
      <c r="K153" s="33">
        <f>+J153/I153*100-100</f>
        <v>-25.820036996755263</v>
      </c>
      <c r="L153" s="33">
        <f>+J153/J151*100</f>
        <v>43.09664861143423</v>
      </c>
      <c r="R153" s="179"/>
    </row>
    <row r="154" spans="1:18" ht="11.25" customHeight="1">
      <c r="A154" s="31"/>
      <c r="B154" s="31"/>
      <c r="C154" s="32"/>
      <c r="D154" s="32"/>
      <c r="E154" s="32"/>
      <c r="F154" s="33"/>
      <c r="G154" s="33"/>
      <c r="H154" s="32"/>
      <c r="I154" s="32"/>
      <c r="J154" s="32"/>
      <c r="K154" s="33"/>
      <c r="L154" s="34"/>
      <c r="R154" s="179"/>
    </row>
    <row r="155" spans="1:18" ht="11.25" customHeight="1">
      <c r="A155" s="38" t="s">
        <v>215</v>
      </c>
      <c r="B155" s="38"/>
      <c r="C155" s="28">
        <v>2183.626</v>
      </c>
      <c r="D155" s="28">
        <v>0.318</v>
      </c>
      <c r="E155" s="28">
        <v>0</v>
      </c>
      <c r="F155" s="34">
        <f aca="true" t="shared" si="25" ref="F155:F169">+E155/D155*100-100</f>
        <v>-100</v>
      </c>
      <c r="G155" s="34"/>
      <c r="H155" s="28">
        <v>2465.411</v>
      </c>
      <c r="I155" s="28">
        <v>1.552</v>
      </c>
      <c r="J155" s="28">
        <v>0</v>
      </c>
      <c r="K155" s="34">
        <f aca="true" t="shared" si="26" ref="K155:K169">+J155/I155*100-100</f>
        <v>-100</v>
      </c>
      <c r="L155" s="34">
        <f aca="true" t="shared" si="27" ref="L155:L169">+J155/$J$153*100</f>
        <v>0</v>
      </c>
      <c r="R155" s="179"/>
    </row>
    <row r="156" spans="1:18" ht="11.25" customHeight="1">
      <c r="A156" s="38" t="s">
        <v>203</v>
      </c>
      <c r="B156" s="38"/>
      <c r="C156" s="28">
        <v>5226.127</v>
      </c>
      <c r="D156" s="28">
        <v>1928.505</v>
      </c>
      <c r="E156" s="28">
        <v>2130.295</v>
      </c>
      <c r="F156" s="34">
        <f t="shared" si="25"/>
        <v>10.463545596200149</v>
      </c>
      <c r="G156" s="34"/>
      <c r="H156" s="28">
        <v>7529.509</v>
      </c>
      <c r="I156" s="28">
        <v>2746.71</v>
      </c>
      <c r="J156" s="28">
        <v>2398.504</v>
      </c>
      <c r="K156" s="34">
        <f t="shared" si="26"/>
        <v>-12.677202908206553</v>
      </c>
      <c r="L156" s="34">
        <f t="shared" si="27"/>
        <v>40.5889543060688</v>
      </c>
      <c r="R156" s="179"/>
    </row>
    <row r="157" spans="1:18" ht="11.25" customHeight="1">
      <c r="A157" s="38" t="s">
        <v>204</v>
      </c>
      <c r="B157" s="38"/>
      <c r="C157" s="28"/>
      <c r="D157" s="28"/>
      <c r="E157" s="28"/>
      <c r="F157" s="34"/>
      <c r="G157" s="34"/>
      <c r="H157" s="28"/>
      <c r="I157" s="28"/>
      <c r="J157" s="28"/>
      <c r="K157" s="34"/>
      <c r="L157" s="34"/>
      <c r="R157" s="179"/>
    </row>
    <row r="158" spans="1:18" ht="11.25" customHeight="1">
      <c r="A158" s="38" t="s">
        <v>205</v>
      </c>
      <c r="B158" s="38"/>
      <c r="C158" s="28">
        <v>88697.22</v>
      </c>
      <c r="D158" s="28">
        <v>8988.756</v>
      </c>
      <c r="E158" s="28">
        <v>6089.382</v>
      </c>
      <c r="F158" s="34">
        <f t="shared" si="25"/>
        <v>-32.25556461873033</v>
      </c>
      <c r="G158" s="34"/>
      <c r="H158" s="28">
        <v>31299.012</v>
      </c>
      <c r="I158" s="28">
        <v>4810.796</v>
      </c>
      <c r="J158" s="28">
        <v>3207.781</v>
      </c>
      <c r="K158" s="34">
        <f t="shared" si="26"/>
        <v>-33.32120089897805</v>
      </c>
      <c r="L158" s="34">
        <f t="shared" si="27"/>
        <v>54.28403556253218</v>
      </c>
      <c r="R158" s="179"/>
    </row>
    <row r="159" spans="1:18" ht="11.25" customHeight="1">
      <c r="A159" s="38" t="s">
        <v>206</v>
      </c>
      <c r="B159" s="38"/>
      <c r="C159" s="28">
        <v>29.841</v>
      </c>
      <c r="D159" s="28">
        <v>0</v>
      </c>
      <c r="E159" s="28">
        <v>0.01</v>
      </c>
      <c r="F159" s="34"/>
      <c r="G159" s="34"/>
      <c r="H159" s="28">
        <v>100.96</v>
      </c>
      <c r="I159" s="28">
        <v>0</v>
      </c>
      <c r="J159" s="28">
        <v>0.06</v>
      </c>
      <c r="K159" s="34"/>
      <c r="L159" s="34">
        <f t="shared" si="27"/>
        <v>0.0010153567633675526</v>
      </c>
      <c r="R159" s="179"/>
    </row>
    <row r="160" spans="1:18" ht="11.25" customHeight="1">
      <c r="A160" s="38" t="s">
        <v>207</v>
      </c>
      <c r="B160" s="38"/>
      <c r="C160" s="28">
        <v>151.004</v>
      </c>
      <c r="D160" s="28">
        <v>0.05</v>
      </c>
      <c r="E160" s="28">
        <v>0.222</v>
      </c>
      <c r="F160" s="34">
        <f t="shared" si="25"/>
        <v>343.99999999999994</v>
      </c>
      <c r="G160" s="34"/>
      <c r="H160" s="28">
        <v>251.285</v>
      </c>
      <c r="I160" s="28">
        <v>0.2</v>
      </c>
      <c r="J160" s="28">
        <v>0.604</v>
      </c>
      <c r="K160" s="34">
        <f t="shared" si="26"/>
        <v>201.99999999999994</v>
      </c>
      <c r="L160" s="34">
        <f t="shared" si="27"/>
        <v>0.010221258084566696</v>
      </c>
      <c r="R160" s="179"/>
    </row>
    <row r="161" spans="1:18" ht="11.25" customHeight="1">
      <c r="A161" s="38" t="s">
        <v>208</v>
      </c>
      <c r="B161" s="38"/>
      <c r="C161" s="28">
        <v>0.064</v>
      </c>
      <c r="D161" s="28">
        <v>0.01</v>
      </c>
      <c r="E161" s="28">
        <v>0</v>
      </c>
      <c r="F161" s="34">
        <f t="shared" si="25"/>
        <v>-100</v>
      </c>
      <c r="G161" s="34"/>
      <c r="H161" s="28">
        <v>9.925</v>
      </c>
      <c r="I161" s="28">
        <v>0.045</v>
      </c>
      <c r="J161" s="28">
        <v>0</v>
      </c>
      <c r="K161" s="34">
        <f t="shared" si="26"/>
        <v>-100</v>
      </c>
      <c r="L161" s="34">
        <f t="shared" si="27"/>
        <v>0</v>
      </c>
      <c r="R161" s="179"/>
    </row>
    <row r="162" spans="1:18" ht="11.25" customHeight="1">
      <c r="A162" s="38" t="s">
        <v>209</v>
      </c>
      <c r="B162" s="38"/>
      <c r="C162" s="28">
        <v>10.047</v>
      </c>
      <c r="D162" s="28">
        <v>0.426</v>
      </c>
      <c r="E162" s="28">
        <v>0</v>
      </c>
      <c r="F162" s="34">
        <f t="shared" si="25"/>
        <v>-100</v>
      </c>
      <c r="G162" s="34"/>
      <c r="H162" s="28">
        <v>20.504</v>
      </c>
      <c r="I162" s="28">
        <v>0.85</v>
      </c>
      <c r="J162" s="28">
        <v>0</v>
      </c>
      <c r="K162" s="34">
        <f t="shared" si="26"/>
        <v>-100</v>
      </c>
      <c r="L162" s="34">
        <f t="shared" si="27"/>
        <v>0</v>
      </c>
      <c r="R162" s="179"/>
    </row>
    <row r="163" spans="1:18" ht="11.25" customHeight="1">
      <c r="A163" s="38" t="s">
        <v>210</v>
      </c>
      <c r="B163" s="38"/>
      <c r="C163" s="28">
        <v>105.563</v>
      </c>
      <c r="D163" s="28">
        <v>0.097</v>
      </c>
      <c r="E163" s="28">
        <v>0.23</v>
      </c>
      <c r="F163" s="34">
        <f t="shared" si="25"/>
        <v>137.11340206185568</v>
      </c>
      <c r="G163" s="34"/>
      <c r="H163" s="28">
        <v>117.522</v>
      </c>
      <c r="I163" s="28">
        <v>0.27</v>
      </c>
      <c r="J163" s="28">
        <v>0.464</v>
      </c>
      <c r="K163" s="34">
        <f t="shared" si="26"/>
        <v>71.85185185185185</v>
      </c>
      <c r="L163" s="34">
        <f t="shared" si="27"/>
        <v>0.007852092303375741</v>
      </c>
      <c r="R163" s="179"/>
    </row>
    <row r="164" spans="1:18" ht="11.25" customHeight="1">
      <c r="A164" s="38" t="s">
        <v>211</v>
      </c>
      <c r="B164" s="38"/>
      <c r="C164" s="28">
        <v>1452.578</v>
      </c>
      <c r="D164" s="28">
        <v>130.589</v>
      </c>
      <c r="E164" s="28">
        <v>101.845</v>
      </c>
      <c r="F164" s="34">
        <f t="shared" si="25"/>
        <v>-22.01104227768036</v>
      </c>
      <c r="G164" s="34"/>
      <c r="H164" s="28">
        <v>4653.097</v>
      </c>
      <c r="I164" s="28">
        <v>389.711</v>
      </c>
      <c r="J164" s="28">
        <v>279.248</v>
      </c>
      <c r="K164" s="34">
        <f t="shared" si="26"/>
        <v>-28.34485041479455</v>
      </c>
      <c r="L164" s="34">
        <f t="shared" si="27"/>
        <v>4.725605757614372</v>
      </c>
      <c r="R164" s="179"/>
    </row>
    <row r="165" spans="1:18" ht="11.25" customHeight="1">
      <c r="A165" s="38" t="s">
        <v>216</v>
      </c>
      <c r="B165" s="38"/>
      <c r="C165" s="28">
        <v>216.762</v>
      </c>
      <c r="D165" s="28">
        <v>0.069</v>
      </c>
      <c r="E165" s="28">
        <v>4.2</v>
      </c>
      <c r="F165" s="34">
        <f t="shared" si="25"/>
        <v>5986.95652173913</v>
      </c>
      <c r="G165" s="34"/>
      <c r="H165" s="28">
        <v>134.689</v>
      </c>
      <c r="I165" s="28">
        <v>0.365</v>
      </c>
      <c r="J165" s="28">
        <v>6.534</v>
      </c>
      <c r="K165" s="34">
        <f t="shared" si="26"/>
        <v>1690.13698630137</v>
      </c>
      <c r="L165" s="34">
        <f t="shared" si="27"/>
        <v>0.11057235153072648</v>
      </c>
      <c r="R165" s="179"/>
    </row>
    <row r="166" spans="1:18" ht="11.25" customHeight="1">
      <c r="A166" s="38" t="s">
        <v>212</v>
      </c>
      <c r="B166" s="38"/>
      <c r="C166" s="28">
        <v>37.63</v>
      </c>
      <c r="D166" s="28">
        <v>0.189</v>
      </c>
      <c r="E166" s="28">
        <v>0.179</v>
      </c>
      <c r="F166" s="34">
        <f t="shared" si="25"/>
        <v>-5.291005291005291</v>
      </c>
      <c r="G166" s="34"/>
      <c r="H166" s="28">
        <v>53.75</v>
      </c>
      <c r="I166" s="28">
        <v>0.573</v>
      </c>
      <c r="J166" s="28">
        <v>0.716</v>
      </c>
      <c r="K166" s="34">
        <f t="shared" si="26"/>
        <v>24.956369982547997</v>
      </c>
      <c r="L166" s="34">
        <f t="shared" si="27"/>
        <v>0.01211659070951946</v>
      </c>
      <c r="R166" s="179"/>
    </row>
    <row r="167" spans="1:18" ht="11.25">
      <c r="A167" s="42" t="s">
        <v>213</v>
      </c>
      <c r="B167" s="42"/>
      <c r="C167" s="28">
        <v>237.922</v>
      </c>
      <c r="D167" s="28">
        <v>0.089</v>
      </c>
      <c r="E167" s="28">
        <v>0.15</v>
      </c>
      <c r="F167" s="34">
        <f t="shared" si="25"/>
        <v>68.53932584269666</v>
      </c>
      <c r="G167" s="34"/>
      <c r="H167" s="28">
        <v>226.619</v>
      </c>
      <c r="I167" s="28">
        <v>0.422</v>
      </c>
      <c r="J167" s="28">
        <v>0.312</v>
      </c>
      <c r="K167" s="34">
        <f t="shared" si="26"/>
        <v>-26.06635071090048</v>
      </c>
      <c r="L167" s="34">
        <f t="shared" si="27"/>
        <v>0.005279855169511274</v>
      </c>
      <c r="R167" s="179"/>
    </row>
    <row r="168" spans="1:18" ht="11.25" customHeight="1">
      <c r="A168" s="38" t="s">
        <v>214</v>
      </c>
      <c r="B168" s="38"/>
      <c r="C168" s="28">
        <v>52.525</v>
      </c>
      <c r="D168" s="28">
        <v>0.34</v>
      </c>
      <c r="E168" s="28">
        <v>0.34</v>
      </c>
      <c r="F168" s="34">
        <f t="shared" si="25"/>
        <v>0</v>
      </c>
      <c r="G168" s="34"/>
      <c r="H168" s="28">
        <v>1217.977</v>
      </c>
      <c r="I168" s="28">
        <v>0.5</v>
      </c>
      <c r="J168" s="28">
        <v>0.468</v>
      </c>
      <c r="K168" s="34">
        <f t="shared" si="26"/>
        <v>-6.3999999999999915</v>
      </c>
      <c r="L168" s="34">
        <f t="shared" si="27"/>
        <v>0.007919782754266911</v>
      </c>
      <c r="R168" s="179"/>
    </row>
    <row r="169" spans="1:18" ht="11.25" customHeight="1">
      <c r="A169" s="38" t="s">
        <v>246</v>
      </c>
      <c r="B169" s="38"/>
      <c r="C169" s="28">
        <v>483.437</v>
      </c>
      <c r="D169" s="28">
        <v>22.957</v>
      </c>
      <c r="E169" s="28">
        <v>61.259</v>
      </c>
      <c r="F169" s="34">
        <f t="shared" si="25"/>
        <v>166.84235745088642</v>
      </c>
      <c r="G169" s="34"/>
      <c r="H169" s="28">
        <v>311.811</v>
      </c>
      <c r="I169" s="28">
        <v>14.11</v>
      </c>
      <c r="J169" s="28">
        <v>14.562</v>
      </c>
      <c r="K169" s="34">
        <f t="shared" si="26"/>
        <v>3.2034018426647606</v>
      </c>
      <c r="L169" s="34">
        <f t="shared" si="27"/>
        <v>0.246427086469305</v>
      </c>
      <c r="R169" s="179"/>
    </row>
    <row r="170" spans="1:18" ht="11.25" customHeight="1">
      <c r="A170" s="38"/>
      <c r="B170" s="38"/>
      <c r="C170" s="28"/>
      <c r="D170" s="28"/>
      <c r="E170" s="28"/>
      <c r="F170" s="28"/>
      <c r="G170" s="28"/>
      <c r="H170" s="28"/>
      <c r="I170" s="28"/>
      <c r="J170" s="28"/>
      <c r="K170" s="34"/>
      <c r="L170" s="34"/>
      <c r="R170" s="179"/>
    </row>
    <row r="171" spans="1:18" s="44" customFormat="1" ht="11.25" customHeight="1">
      <c r="A171" s="43" t="s">
        <v>109</v>
      </c>
      <c r="B171" s="43"/>
      <c r="C171" s="32">
        <f>SUM(C173:C176)</f>
        <v>105369.19399999999</v>
      </c>
      <c r="D171" s="32">
        <f>SUM(D173:D176)</f>
        <v>9166.39</v>
      </c>
      <c r="E171" s="32">
        <f>SUM(E173:E176)</f>
        <v>4507.55</v>
      </c>
      <c r="F171" s="33">
        <f aca="true" t="shared" si="28" ref="F171:F176">+E171/D171*100-100</f>
        <v>-50.825243089155045</v>
      </c>
      <c r="G171" s="33"/>
      <c r="H171" s="32">
        <f>SUM(H173:H176)</f>
        <v>191801.66600000003</v>
      </c>
      <c r="I171" s="32">
        <f>SUM(I173:I176)</f>
        <v>12691.166000000001</v>
      </c>
      <c r="J171" s="32">
        <f>SUM(J173:J176)</f>
        <v>7802.377</v>
      </c>
      <c r="K171" s="33">
        <f aca="true" t="shared" si="29" ref="K171:K176">+J171/I171*100-100</f>
        <v>-38.5211965551471</v>
      </c>
      <c r="L171" s="33">
        <f>+J171/J151*100</f>
        <v>56.90335138856576</v>
      </c>
      <c r="M171" s="181"/>
      <c r="N171" s="181"/>
      <c r="O171" s="181"/>
      <c r="R171" s="181"/>
    </row>
    <row r="172" spans="1:18" ht="11.25" customHeight="1">
      <c r="A172" s="31"/>
      <c r="B172" s="31"/>
      <c r="C172" s="32"/>
      <c r="D172" s="32"/>
      <c r="E172" s="32"/>
      <c r="F172" s="34"/>
      <c r="G172" s="33"/>
      <c r="H172" s="32"/>
      <c r="I172" s="32"/>
      <c r="J172" s="32"/>
      <c r="K172" s="34"/>
      <c r="L172" s="34"/>
      <c r="R172" s="179"/>
    </row>
    <row r="173" spans="1:18" ht="11.25" customHeight="1">
      <c r="A173" s="29" t="s">
        <v>195</v>
      </c>
      <c r="B173" s="29"/>
      <c r="C173" s="28">
        <v>24355.459</v>
      </c>
      <c r="D173" s="28">
        <v>2018.033</v>
      </c>
      <c r="E173" s="28">
        <v>1420.51</v>
      </c>
      <c r="F173" s="34">
        <f t="shared" si="28"/>
        <v>-29.609178838998176</v>
      </c>
      <c r="H173" s="28">
        <v>56962.703</v>
      </c>
      <c r="I173" s="28">
        <v>4383.879</v>
      </c>
      <c r="J173" s="28">
        <v>3658.755</v>
      </c>
      <c r="K173" s="34">
        <f t="shared" si="29"/>
        <v>-16.54069375546176</v>
      </c>
      <c r="L173" s="34">
        <f>+J173/$J$171*100</f>
        <v>46.89282509676218</v>
      </c>
      <c r="R173" s="179"/>
    </row>
    <row r="174" spans="1:18" ht="11.25" customHeight="1">
      <c r="A174" s="29" t="s">
        <v>196</v>
      </c>
      <c r="B174" s="29"/>
      <c r="C174" s="28">
        <v>8527.523</v>
      </c>
      <c r="D174" s="28">
        <v>1177.285</v>
      </c>
      <c r="E174" s="28">
        <v>180.593</v>
      </c>
      <c r="F174" s="34">
        <f t="shared" si="28"/>
        <v>-84.66021396688143</v>
      </c>
      <c r="H174" s="28">
        <v>34006.022</v>
      </c>
      <c r="I174" s="28">
        <v>2471.833</v>
      </c>
      <c r="J174" s="28">
        <v>440.96</v>
      </c>
      <c r="K174" s="34">
        <f t="shared" si="29"/>
        <v>-82.16060712839419</v>
      </c>
      <c r="L174" s="34">
        <f>+J174/$J$171*100</f>
        <v>5.651611041096834</v>
      </c>
      <c r="R174" s="179"/>
    </row>
    <row r="175" spans="1:18" ht="11.25" customHeight="1">
      <c r="A175" s="29" t="s">
        <v>197</v>
      </c>
      <c r="B175" s="29"/>
      <c r="C175" s="28">
        <v>5534.206</v>
      </c>
      <c r="D175" s="28">
        <v>142.129</v>
      </c>
      <c r="E175" s="28">
        <v>171.718</v>
      </c>
      <c r="F175" s="34">
        <f t="shared" si="28"/>
        <v>20.818411443125612</v>
      </c>
      <c r="H175" s="28">
        <v>26593.269</v>
      </c>
      <c r="I175" s="28">
        <v>751.131</v>
      </c>
      <c r="J175" s="28">
        <v>638.1</v>
      </c>
      <c r="K175" s="34">
        <f t="shared" si="29"/>
        <v>-15.048107453959432</v>
      </c>
      <c r="L175" s="34">
        <f>+J175/$J$171*100</f>
        <v>8.178276953292567</v>
      </c>
      <c r="R175" s="179"/>
    </row>
    <row r="176" spans="1:18" ht="11.25" customHeight="1">
      <c r="A176" s="29" t="s">
        <v>247</v>
      </c>
      <c r="B176" s="29"/>
      <c r="C176" s="28">
        <v>66952.006</v>
      </c>
      <c r="D176" s="28">
        <v>5828.943</v>
      </c>
      <c r="E176" s="28">
        <v>2734.729</v>
      </c>
      <c r="F176" s="34">
        <f t="shared" si="28"/>
        <v>-53.083620821133444</v>
      </c>
      <c r="H176" s="28">
        <v>74239.672</v>
      </c>
      <c r="I176" s="28">
        <v>5084.323</v>
      </c>
      <c r="J176" s="28">
        <v>3064.562</v>
      </c>
      <c r="K176" s="34">
        <f t="shared" si="29"/>
        <v>-39.72526922463424</v>
      </c>
      <c r="L176" s="34">
        <f>+J176/$J$171*100</f>
        <v>39.27728690884841</v>
      </c>
      <c r="R176" s="179"/>
    </row>
    <row r="177" spans="1:18" ht="11.25">
      <c r="A177" s="2"/>
      <c r="B177" s="2"/>
      <c r="C177" s="36"/>
      <c r="D177" s="36"/>
      <c r="E177" s="36"/>
      <c r="F177" s="36"/>
      <c r="G177" s="36"/>
      <c r="H177" s="36"/>
      <c r="I177" s="36"/>
      <c r="J177" s="36"/>
      <c r="K177" s="2"/>
      <c r="L177" s="2"/>
      <c r="R177" s="179"/>
    </row>
    <row r="178" spans="1:18" ht="11.25">
      <c r="A178" s="29" t="s">
        <v>96</v>
      </c>
      <c r="B178" s="29"/>
      <c r="C178" s="29"/>
      <c r="D178" s="29"/>
      <c r="E178" s="29"/>
      <c r="F178" s="29"/>
      <c r="G178" s="29"/>
      <c r="H178" s="29"/>
      <c r="I178" s="29"/>
      <c r="J178" s="29"/>
      <c r="K178" s="29"/>
      <c r="L178" s="29"/>
      <c r="R178" s="179"/>
    </row>
    <row r="179" spans="1:18" ht="19.5" customHeight="1">
      <c r="A179" s="267" t="s">
        <v>314</v>
      </c>
      <c r="B179" s="267"/>
      <c r="C179" s="267"/>
      <c r="D179" s="267"/>
      <c r="E179" s="267"/>
      <c r="F179" s="267"/>
      <c r="G179" s="267"/>
      <c r="H179" s="267"/>
      <c r="I179" s="267"/>
      <c r="J179" s="267"/>
      <c r="K179" s="267"/>
      <c r="L179" s="267"/>
      <c r="R179" s="179"/>
    </row>
    <row r="180" spans="1:18" ht="19.5" customHeight="1">
      <c r="A180" s="266" t="s">
        <v>315</v>
      </c>
      <c r="B180" s="266"/>
      <c r="C180" s="266"/>
      <c r="D180" s="266"/>
      <c r="E180" s="266"/>
      <c r="F180" s="266"/>
      <c r="G180" s="266"/>
      <c r="H180" s="266"/>
      <c r="I180" s="266"/>
      <c r="J180" s="266"/>
      <c r="K180" s="266"/>
      <c r="L180" s="266"/>
      <c r="R180" s="179"/>
    </row>
    <row r="181" spans="1:21" ht="11.25">
      <c r="A181" s="29"/>
      <c r="B181" s="29"/>
      <c r="C181" s="273" t="s">
        <v>267</v>
      </c>
      <c r="D181" s="273"/>
      <c r="E181" s="273"/>
      <c r="F181" s="273"/>
      <c r="G181" s="30"/>
      <c r="H181" s="273" t="s">
        <v>184</v>
      </c>
      <c r="I181" s="273"/>
      <c r="J181" s="273"/>
      <c r="K181" s="273"/>
      <c r="L181" s="30"/>
      <c r="M181" s="270"/>
      <c r="N181" s="270"/>
      <c r="O181" s="270"/>
      <c r="P181" s="170"/>
      <c r="Q181" s="170"/>
      <c r="R181" s="170"/>
      <c r="S181" s="170"/>
      <c r="T181" s="170"/>
      <c r="U181" s="170"/>
    </row>
    <row r="182" spans="1:21" ht="11.25">
      <c r="A182" s="29" t="s">
        <v>200</v>
      </c>
      <c r="B182" s="46" t="s">
        <v>168</v>
      </c>
      <c r="C182" s="52">
        <f>+C147</f>
        <v>2008</v>
      </c>
      <c r="D182" s="272" t="str">
        <f>+D147</f>
        <v>Enero</v>
      </c>
      <c r="E182" s="272"/>
      <c r="F182" s="272"/>
      <c r="G182" s="30"/>
      <c r="H182" s="52">
        <f>+H147</f>
        <v>2008</v>
      </c>
      <c r="I182" s="272" t="str">
        <f>+D182</f>
        <v>Enero</v>
      </c>
      <c r="J182" s="272"/>
      <c r="K182" s="272"/>
      <c r="L182" s="191" t="s">
        <v>402</v>
      </c>
      <c r="M182" s="271"/>
      <c r="N182" s="271"/>
      <c r="O182" s="271"/>
      <c r="P182" s="170"/>
      <c r="Q182" s="170"/>
      <c r="R182" s="170"/>
      <c r="S182" s="170"/>
      <c r="T182" s="170"/>
      <c r="U182" s="170"/>
    </row>
    <row r="183" spans="1:15" ht="11.25">
      <c r="A183" s="2"/>
      <c r="B183" s="47" t="s">
        <v>49</v>
      </c>
      <c r="C183" s="2"/>
      <c r="D183" s="53">
        <f>+D148</f>
        <v>2008</v>
      </c>
      <c r="E183" s="53">
        <f>+E148</f>
        <v>2009</v>
      </c>
      <c r="F183" s="54" t="str">
        <f>+F148</f>
        <v>Var % 09/08</v>
      </c>
      <c r="G183" s="35"/>
      <c r="H183" s="2"/>
      <c r="I183" s="53">
        <f>+I148</f>
        <v>2008</v>
      </c>
      <c r="J183" s="53">
        <f>+J148</f>
        <v>2009</v>
      </c>
      <c r="K183" s="54" t="str">
        <f>+K148</f>
        <v>Var % 09/08</v>
      </c>
      <c r="L183" s="35">
        <v>2008</v>
      </c>
      <c r="M183" s="187" t="s">
        <v>353</v>
      </c>
      <c r="N183" s="187" t="s">
        <v>353</v>
      </c>
      <c r="O183" s="35" t="s">
        <v>326</v>
      </c>
    </row>
    <row r="184" spans="1:18" ht="11.25" customHeight="1">
      <c r="A184" s="29"/>
      <c r="B184" s="29"/>
      <c r="C184" s="29"/>
      <c r="D184" s="29"/>
      <c r="E184" s="29"/>
      <c r="F184" s="29"/>
      <c r="G184" s="29"/>
      <c r="H184" s="29"/>
      <c r="I184" s="29"/>
      <c r="J184" s="29"/>
      <c r="K184" s="29"/>
      <c r="L184" s="29"/>
      <c r="R184" s="179"/>
    </row>
    <row r="185" spans="1:15" s="44" customFormat="1" ht="11.25">
      <c r="A185" s="31" t="s">
        <v>405</v>
      </c>
      <c r="B185" s="31"/>
      <c r="C185" s="31"/>
      <c r="D185" s="31"/>
      <c r="E185" s="31"/>
      <c r="F185" s="31"/>
      <c r="G185" s="31"/>
      <c r="H185" s="32">
        <f>+H150</f>
        <v>6748373</v>
      </c>
      <c r="I185" s="32">
        <f>+I150</f>
        <v>662343</v>
      </c>
      <c r="J185" s="32">
        <f>+J150</f>
        <v>522441</v>
      </c>
      <c r="K185" s="33">
        <f>+J185/I185*100-100</f>
        <v>-21.122288602733036</v>
      </c>
      <c r="L185" s="31"/>
      <c r="M185" s="181"/>
      <c r="N185" s="181"/>
      <c r="O185" s="181"/>
    </row>
    <row r="186" spans="1:18" s="61" customFormat="1" ht="11.25">
      <c r="A186" s="60" t="s">
        <v>406</v>
      </c>
      <c r="B186" s="60"/>
      <c r="C186" s="60">
        <f>+C188+C203+C204+C205+C206+C207</f>
        <v>599069.473</v>
      </c>
      <c r="D186" s="60">
        <f>+D188+D203+D204+D205+D206+D207</f>
        <v>50941.236000000004</v>
      </c>
      <c r="E186" s="60">
        <f>+E188+E203+E204+E205+E206+E207</f>
        <v>45347.38300000001</v>
      </c>
      <c r="F186" s="186">
        <f>+E186/D186*100-100</f>
        <v>-10.980991902120309</v>
      </c>
      <c r="G186" s="60"/>
      <c r="H186" s="60">
        <f>+H188+H203+H204+H205+H206+H207</f>
        <v>1396820.2349999999</v>
      </c>
      <c r="I186" s="60">
        <f>+I188+I203+I204+I205+I206+I207</f>
        <v>115340.855</v>
      </c>
      <c r="J186" s="60">
        <f>+J188+J203+J204+J205+J206+J207</f>
        <v>104759.31000000001</v>
      </c>
      <c r="K186" s="186">
        <f>+J186/I186*100-100</f>
        <v>-9.174151691523335</v>
      </c>
      <c r="L186" s="186">
        <f>+J186/$J$185*100</f>
        <v>20.051892941021094</v>
      </c>
      <c r="M186" s="184"/>
      <c r="N186" s="184"/>
      <c r="O186" s="184"/>
      <c r="R186" s="181"/>
    </row>
    <row r="187" spans="1:18" ht="11.25" customHeight="1">
      <c r="A187" s="29"/>
      <c r="B187" s="29"/>
      <c r="C187" s="28"/>
      <c r="D187" s="28"/>
      <c r="E187" s="28"/>
      <c r="F187" s="34"/>
      <c r="G187" s="34"/>
      <c r="H187" s="28"/>
      <c r="I187" s="28"/>
      <c r="J187" s="28"/>
      <c r="K187" s="34"/>
      <c r="L187" s="170"/>
      <c r="R187" s="179"/>
    </row>
    <row r="188" spans="1:18" s="44" customFormat="1" ht="11.25" customHeight="1">
      <c r="A188" s="31" t="s">
        <v>180</v>
      </c>
      <c r="B188" s="31">
        <v>22042110</v>
      </c>
      <c r="C188" s="32">
        <f>SUM(C189:C200)</f>
        <v>326991.899</v>
      </c>
      <c r="D188" s="32">
        <f>SUM(D189:D200)</f>
        <v>25891.080000000005</v>
      </c>
      <c r="E188" s="32">
        <f>SUM(E189:E200)</f>
        <v>25086.903000000002</v>
      </c>
      <c r="F188" s="33">
        <f>+E188/D188*100-100</f>
        <v>-3.1060002132008577</v>
      </c>
      <c r="G188" s="33"/>
      <c r="H188" s="32">
        <f>SUM(H189:H200)</f>
        <v>1095456.8220000002</v>
      </c>
      <c r="I188" s="32">
        <f>SUM(I189:I200)</f>
        <v>90125.409</v>
      </c>
      <c r="J188" s="32">
        <f>SUM(J189:J200)</f>
        <v>81466.793</v>
      </c>
      <c r="K188" s="33">
        <f aca="true" t="shared" si="30" ref="K188:K207">+J188/I188*100-100</f>
        <v>-9.607297316120906</v>
      </c>
      <c r="L188" s="33">
        <f>+J188/J186*100</f>
        <v>77.76568306912293</v>
      </c>
      <c r="M188" s="181">
        <f>+I188/D188</f>
        <v>3.4809443638504063</v>
      </c>
      <c r="N188" s="181">
        <f>+J188/E188</f>
        <v>3.2473834255268574</v>
      </c>
      <c r="O188" s="181">
        <f>+N188/M188*100-100</f>
        <v>-6.709700412022627</v>
      </c>
      <c r="P188" s="32">
        <f>SUM(P189:P200)</f>
        <v>100.00000000000003</v>
      </c>
      <c r="R188" s="181"/>
    </row>
    <row r="189" spans="1:18" ht="11.25" customHeight="1">
      <c r="A189" s="29" t="s">
        <v>334</v>
      </c>
      <c r="B189" s="194">
        <v>22042111</v>
      </c>
      <c r="C189" s="28">
        <v>49802.864</v>
      </c>
      <c r="D189" s="28">
        <v>3874.616</v>
      </c>
      <c r="E189" s="28">
        <v>3557.583</v>
      </c>
      <c r="F189" s="34">
        <f aca="true" t="shared" si="31" ref="F189:F200">+E189/D189*100-100</f>
        <v>-8.182307614483591</v>
      </c>
      <c r="G189" s="34"/>
      <c r="H189" s="28">
        <v>153531.451</v>
      </c>
      <c r="I189" s="28">
        <v>13230.826</v>
      </c>
      <c r="J189" s="28">
        <v>10609.423</v>
      </c>
      <c r="K189" s="34">
        <f t="shared" si="30"/>
        <v>-19.812844640236364</v>
      </c>
      <c r="L189" s="34">
        <f aca="true" t="shared" si="32" ref="L189:L200">+J189/$J$188*100</f>
        <v>13.023003127176002</v>
      </c>
      <c r="M189" s="179">
        <f aca="true" t="shared" si="33" ref="M189:M196">+I189/D189</f>
        <v>3.4147450999015128</v>
      </c>
      <c r="N189" s="179">
        <f aca="true" t="shared" si="34" ref="N189:N196">+J189/E189</f>
        <v>2.982199712557655</v>
      </c>
      <c r="O189" s="179">
        <f aca="true" t="shared" si="35" ref="O189:O196">+N189/M189*100-100</f>
        <v>-12.66698903400821</v>
      </c>
      <c r="P189" s="193">
        <f>+J189/$J$188*100</f>
        <v>13.023003127176002</v>
      </c>
      <c r="R189" s="179"/>
    </row>
    <row r="190" spans="1:18" ht="11.25" customHeight="1">
      <c r="A190" s="29" t="s">
        <v>335</v>
      </c>
      <c r="B190" s="194">
        <v>22042112</v>
      </c>
      <c r="C190" s="28">
        <v>36726.501</v>
      </c>
      <c r="D190" s="28">
        <v>2883.242</v>
      </c>
      <c r="E190" s="28">
        <v>2811.237</v>
      </c>
      <c r="F190" s="34">
        <f t="shared" si="31"/>
        <v>-2.497362344194485</v>
      </c>
      <c r="G190" s="34"/>
      <c r="H190" s="28">
        <v>118322.767</v>
      </c>
      <c r="I190" s="28">
        <v>9349.383</v>
      </c>
      <c r="J190" s="28">
        <v>8756.355</v>
      </c>
      <c r="K190" s="34">
        <f t="shared" si="30"/>
        <v>-6.342964022331742</v>
      </c>
      <c r="L190" s="34">
        <f t="shared" si="32"/>
        <v>10.748373266638836</v>
      </c>
      <c r="M190" s="179">
        <f t="shared" si="33"/>
        <v>3.2426632936118436</v>
      </c>
      <c r="N190" s="179">
        <f t="shared" si="34"/>
        <v>3.1147694057811557</v>
      </c>
      <c r="O190" s="179">
        <f t="shared" si="35"/>
        <v>-3.944100150103253</v>
      </c>
      <c r="P190" s="193">
        <f aca="true" t="shared" si="36" ref="P190:P200">+J190/$J$188*100</f>
        <v>10.748373266638836</v>
      </c>
      <c r="R190" s="179"/>
    </row>
    <row r="191" spans="1:18" ht="11.25" customHeight="1">
      <c r="A191" s="29" t="s">
        <v>330</v>
      </c>
      <c r="B191" s="194">
        <v>22042113</v>
      </c>
      <c r="C191" s="28">
        <v>10754.642</v>
      </c>
      <c r="D191" s="28">
        <v>401.268</v>
      </c>
      <c r="E191" s="28">
        <v>1078.332</v>
      </c>
      <c r="F191" s="34">
        <f t="shared" si="31"/>
        <v>168.73112234217535</v>
      </c>
      <c r="G191" s="34"/>
      <c r="H191" s="28">
        <v>28982.895</v>
      </c>
      <c r="I191" s="28">
        <v>1021.414</v>
      </c>
      <c r="J191" s="28">
        <v>2678.945</v>
      </c>
      <c r="K191" s="34">
        <f t="shared" si="30"/>
        <v>162.2780772536895</v>
      </c>
      <c r="L191" s="34">
        <f t="shared" si="32"/>
        <v>3.2883889267618525</v>
      </c>
      <c r="M191" s="179">
        <f t="shared" si="33"/>
        <v>2.545465873182013</v>
      </c>
      <c r="N191" s="179">
        <f t="shared" si="34"/>
        <v>2.4843415571456657</v>
      </c>
      <c r="O191" s="179">
        <f t="shared" si="35"/>
        <v>-2.401301729491962</v>
      </c>
      <c r="P191" s="193">
        <f t="shared" si="36"/>
        <v>3.2883889267618525</v>
      </c>
      <c r="R191" s="179"/>
    </row>
    <row r="192" spans="1:18" ht="11.25" customHeight="1">
      <c r="A192" s="29" t="s">
        <v>331</v>
      </c>
      <c r="B192" s="194">
        <v>22042119</v>
      </c>
      <c r="C192" s="28">
        <v>3041.13</v>
      </c>
      <c r="D192" s="28">
        <v>194.788</v>
      </c>
      <c r="E192" s="28">
        <v>223.469</v>
      </c>
      <c r="F192" s="34">
        <f t="shared" si="31"/>
        <v>14.724212990533275</v>
      </c>
      <c r="G192" s="34"/>
      <c r="H192" s="28">
        <v>10651.744</v>
      </c>
      <c r="I192" s="28">
        <v>759.664</v>
      </c>
      <c r="J192" s="28">
        <v>677.396</v>
      </c>
      <c r="K192" s="34">
        <f t="shared" si="30"/>
        <v>-10.829524631942547</v>
      </c>
      <c r="L192" s="34">
        <f t="shared" si="32"/>
        <v>0.8314995288939383</v>
      </c>
      <c r="M192" s="179">
        <f t="shared" si="33"/>
        <v>3.8999527691644245</v>
      </c>
      <c r="N192" s="179">
        <f t="shared" si="34"/>
        <v>3.0312750314361274</v>
      </c>
      <c r="O192" s="179">
        <f t="shared" si="35"/>
        <v>-22.27405789620404</v>
      </c>
      <c r="P192" s="193">
        <f t="shared" si="36"/>
        <v>0.8314995288939383</v>
      </c>
      <c r="R192" s="179"/>
    </row>
    <row r="193" spans="1:18" ht="11.25" customHeight="1">
      <c r="A193" s="29" t="s">
        <v>336</v>
      </c>
      <c r="B193" s="194">
        <v>22042121</v>
      </c>
      <c r="C193" s="28">
        <v>92017.749</v>
      </c>
      <c r="D193" s="28">
        <v>8475.831</v>
      </c>
      <c r="E193" s="28">
        <v>6384.436</v>
      </c>
      <c r="F193" s="34">
        <f t="shared" si="31"/>
        <v>-24.674807697321953</v>
      </c>
      <c r="G193" s="34"/>
      <c r="H193" s="28">
        <v>318387.041</v>
      </c>
      <c r="I193" s="28">
        <v>29696.256</v>
      </c>
      <c r="J193" s="28">
        <v>22698.805</v>
      </c>
      <c r="K193" s="34">
        <f t="shared" si="30"/>
        <v>-23.563411495375036</v>
      </c>
      <c r="L193" s="34">
        <f t="shared" si="32"/>
        <v>27.862647054242085</v>
      </c>
      <c r="M193" s="179">
        <f t="shared" si="33"/>
        <v>3.5036394661479213</v>
      </c>
      <c r="N193" s="179">
        <f t="shared" si="34"/>
        <v>3.5553344101186073</v>
      </c>
      <c r="O193" s="179">
        <f t="shared" si="35"/>
        <v>1.475464141506606</v>
      </c>
      <c r="P193" s="193">
        <f t="shared" si="36"/>
        <v>27.862647054242085</v>
      </c>
      <c r="R193" s="179"/>
    </row>
    <row r="194" spans="1:18" ht="11.25" customHeight="1">
      <c r="A194" s="29" t="s">
        <v>337</v>
      </c>
      <c r="B194" s="194">
        <v>22042122</v>
      </c>
      <c r="C194" s="28">
        <v>41969.819</v>
      </c>
      <c r="D194" s="28">
        <v>3812.214</v>
      </c>
      <c r="E194" s="28">
        <v>2713.791</v>
      </c>
      <c r="F194" s="34">
        <f t="shared" si="31"/>
        <v>-28.813256548556822</v>
      </c>
      <c r="G194" s="34"/>
      <c r="H194" s="28">
        <v>131619.385</v>
      </c>
      <c r="I194" s="28">
        <v>12876.918</v>
      </c>
      <c r="J194" s="28">
        <v>7903.363</v>
      </c>
      <c r="K194" s="34">
        <f t="shared" si="30"/>
        <v>-38.62379957688633</v>
      </c>
      <c r="L194" s="34">
        <f t="shared" si="32"/>
        <v>9.701330700473259</v>
      </c>
      <c r="M194" s="179">
        <f t="shared" si="33"/>
        <v>3.3778056530929272</v>
      </c>
      <c r="N194" s="179">
        <f t="shared" si="34"/>
        <v>2.9122961200770434</v>
      </c>
      <c r="O194" s="179">
        <f t="shared" si="35"/>
        <v>-13.781418495455313</v>
      </c>
      <c r="P194" s="193">
        <f t="shared" si="36"/>
        <v>9.701330700473259</v>
      </c>
      <c r="R194" s="179"/>
    </row>
    <row r="195" spans="1:18" ht="11.25" customHeight="1">
      <c r="A195" s="29" t="s">
        <v>338</v>
      </c>
      <c r="B195" s="194">
        <v>22042124</v>
      </c>
      <c r="C195" s="28">
        <v>19714.609</v>
      </c>
      <c r="D195" s="28">
        <v>1636.509</v>
      </c>
      <c r="E195" s="28">
        <v>1592.323</v>
      </c>
      <c r="F195" s="34">
        <f t="shared" si="31"/>
        <v>-2.700015704160492</v>
      </c>
      <c r="G195" s="34"/>
      <c r="H195" s="28">
        <v>70176.197</v>
      </c>
      <c r="I195" s="28">
        <v>5425.44</v>
      </c>
      <c r="J195" s="28">
        <v>5901.953</v>
      </c>
      <c r="K195" s="34">
        <f t="shared" si="30"/>
        <v>8.782937420743764</v>
      </c>
      <c r="L195" s="34">
        <f t="shared" si="32"/>
        <v>7.244611924272017</v>
      </c>
      <c r="M195" s="179">
        <f t="shared" si="33"/>
        <v>3.315252161766296</v>
      </c>
      <c r="N195" s="179">
        <f t="shared" si="34"/>
        <v>3.7065048988176392</v>
      </c>
      <c r="O195" s="179">
        <f t="shared" si="35"/>
        <v>11.801598127693921</v>
      </c>
      <c r="P195" s="193">
        <f t="shared" si="36"/>
        <v>7.244611924272017</v>
      </c>
      <c r="R195" s="179"/>
    </row>
    <row r="196" spans="1:18" ht="11.25" customHeight="1">
      <c r="A196" s="29" t="s">
        <v>339</v>
      </c>
      <c r="B196" s="194">
        <v>22042125</v>
      </c>
      <c r="C196" s="28">
        <v>7892.497</v>
      </c>
      <c r="D196" s="28">
        <v>630.697</v>
      </c>
      <c r="E196" s="28">
        <v>718.339</v>
      </c>
      <c r="F196" s="34">
        <f t="shared" si="31"/>
        <v>13.896054682359377</v>
      </c>
      <c r="G196" s="34"/>
      <c r="H196" s="28">
        <v>33680.472</v>
      </c>
      <c r="I196" s="28">
        <v>2755.692</v>
      </c>
      <c r="J196" s="28">
        <v>2301.953</v>
      </c>
      <c r="K196" s="34">
        <f t="shared" si="30"/>
        <v>-16.465519368637715</v>
      </c>
      <c r="L196" s="34">
        <f t="shared" si="32"/>
        <v>2.8256335068940297</v>
      </c>
      <c r="M196" s="179">
        <f t="shared" si="33"/>
        <v>4.369280335882365</v>
      </c>
      <c r="N196" s="179">
        <f t="shared" si="34"/>
        <v>3.204549662485261</v>
      </c>
      <c r="O196" s="179">
        <f t="shared" si="35"/>
        <v>-26.657265816337002</v>
      </c>
      <c r="P196" s="193">
        <f t="shared" si="36"/>
        <v>2.8256335068940297</v>
      </c>
      <c r="R196" s="179"/>
    </row>
    <row r="197" spans="1:18" ht="11.25" customHeight="1">
      <c r="A197" s="29" t="s">
        <v>340</v>
      </c>
      <c r="B197" s="194">
        <v>22042126</v>
      </c>
      <c r="C197" s="28">
        <v>4753.106</v>
      </c>
      <c r="D197" s="28">
        <v>509.751</v>
      </c>
      <c r="E197" s="28">
        <v>338.76</v>
      </c>
      <c r="F197" s="34">
        <f t="shared" si="31"/>
        <v>-33.54402443545966</v>
      </c>
      <c r="G197" s="34"/>
      <c r="H197" s="28">
        <v>22959.93</v>
      </c>
      <c r="I197" s="28">
        <v>2357.362</v>
      </c>
      <c r="J197" s="28">
        <v>1668.292</v>
      </c>
      <c r="K197" s="34">
        <f t="shared" si="30"/>
        <v>-29.2305551714162</v>
      </c>
      <c r="L197" s="34">
        <f t="shared" si="32"/>
        <v>2.0478184283012095</v>
      </c>
      <c r="M197" s="179">
        <f aca="true" t="shared" si="37" ref="M197:M206">+I197/D197</f>
        <v>4.624536293209823</v>
      </c>
      <c r="N197" s="179">
        <f aca="true" t="shared" si="38" ref="N197:N206">+J197/E197</f>
        <v>4.924701853819814</v>
      </c>
      <c r="O197" s="179">
        <f aca="true" t="shared" si="39" ref="O197:O206">+N197/M197*100-100</f>
        <v>6.490716940652462</v>
      </c>
      <c r="P197" s="193">
        <f t="shared" si="36"/>
        <v>2.0478184283012095</v>
      </c>
      <c r="R197" s="179"/>
    </row>
    <row r="198" spans="1:18" ht="11.25" customHeight="1">
      <c r="A198" s="29" t="s">
        <v>332</v>
      </c>
      <c r="B198" s="194">
        <v>22042127</v>
      </c>
      <c r="C198" s="28">
        <v>48784.409</v>
      </c>
      <c r="D198" s="28">
        <v>2805.24</v>
      </c>
      <c r="E198" s="28">
        <v>4879.071</v>
      </c>
      <c r="F198" s="34">
        <f t="shared" si="31"/>
        <v>73.92704367540745</v>
      </c>
      <c r="G198" s="34"/>
      <c r="H198" s="28">
        <v>167913.58</v>
      </c>
      <c r="I198" s="28">
        <v>10197.239</v>
      </c>
      <c r="J198" s="28">
        <v>15548.37</v>
      </c>
      <c r="K198" s="34">
        <f t="shared" si="30"/>
        <v>52.47627323435296</v>
      </c>
      <c r="L198" s="34">
        <f t="shared" si="32"/>
        <v>19.085530959835378</v>
      </c>
      <c r="M198" s="179">
        <f t="shared" si="37"/>
        <v>3.635068300751451</v>
      </c>
      <c r="N198" s="179">
        <f t="shared" si="38"/>
        <v>3.18674805101217</v>
      </c>
      <c r="O198" s="179">
        <f t="shared" si="39"/>
        <v>-12.333200167012066</v>
      </c>
      <c r="P198" s="193">
        <f t="shared" si="36"/>
        <v>19.085530959835378</v>
      </c>
      <c r="R198" s="179"/>
    </row>
    <row r="199" spans="1:18" ht="11.25" customHeight="1">
      <c r="A199" s="29" t="s">
        <v>333</v>
      </c>
      <c r="B199" s="194">
        <v>22042129</v>
      </c>
      <c r="C199" s="28">
        <v>3044.837</v>
      </c>
      <c r="D199" s="28">
        <v>206.257</v>
      </c>
      <c r="E199" s="28">
        <v>283.848</v>
      </c>
      <c r="F199" s="34">
        <f t="shared" si="31"/>
        <v>37.61860203532484</v>
      </c>
      <c r="G199" s="34"/>
      <c r="H199" s="28">
        <v>16358.205</v>
      </c>
      <c r="I199" s="28">
        <v>1277.792</v>
      </c>
      <c r="J199" s="28">
        <v>1574.622</v>
      </c>
      <c r="K199" s="34">
        <f t="shared" si="30"/>
        <v>23.229915353985646</v>
      </c>
      <c r="L199" s="34">
        <f t="shared" si="32"/>
        <v>1.9328390648690443</v>
      </c>
      <c r="M199" s="179">
        <f t="shared" si="37"/>
        <v>6.195144892052148</v>
      </c>
      <c r="N199" s="179">
        <f t="shared" si="38"/>
        <v>5.547412699754799</v>
      </c>
      <c r="O199" s="179">
        <f t="shared" si="39"/>
        <v>-10.455480922299898</v>
      </c>
      <c r="P199" s="193">
        <f t="shared" si="36"/>
        <v>1.9328390648690443</v>
      </c>
      <c r="R199" s="179"/>
    </row>
    <row r="200" spans="1:18" ht="11.25" customHeight="1">
      <c r="A200" s="29" t="s">
        <v>341</v>
      </c>
      <c r="B200" s="194">
        <v>22042130</v>
      </c>
      <c r="C200" s="28">
        <v>8489.736</v>
      </c>
      <c r="D200" s="28">
        <v>460.667</v>
      </c>
      <c r="E200" s="28">
        <v>505.714</v>
      </c>
      <c r="F200" s="34">
        <f t="shared" si="31"/>
        <v>9.778647048735849</v>
      </c>
      <c r="G200" s="34"/>
      <c r="H200" s="28">
        <v>22873.155</v>
      </c>
      <c r="I200" s="28">
        <v>1177.423</v>
      </c>
      <c r="J200" s="28">
        <v>1147.316</v>
      </c>
      <c r="K200" s="34">
        <f t="shared" si="30"/>
        <v>-2.5570249604432718</v>
      </c>
      <c r="L200" s="34">
        <f t="shared" si="32"/>
        <v>1.408323511642345</v>
      </c>
      <c r="M200" s="179">
        <f t="shared" si="37"/>
        <v>2.555909149125073</v>
      </c>
      <c r="N200" s="179">
        <f t="shared" si="38"/>
        <v>2.268705236556631</v>
      </c>
      <c r="O200" s="179">
        <f t="shared" si="39"/>
        <v>-11.236859207877416</v>
      </c>
      <c r="P200" s="193">
        <f t="shared" si="36"/>
        <v>1.408323511642345</v>
      </c>
      <c r="R200" s="179"/>
    </row>
    <row r="201" spans="1:18" ht="11.25" customHeight="1">
      <c r="A201" s="29"/>
      <c r="B201" s="194"/>
      <c r="C201" s="28"/>
      <c r="D201" s="28"/>
      <c r="E201" s="28"/>
      <c r="F201" s="34"/>
      <c r="G201" s="34"/>
      <c r="H201" s="28"/>
      <c r="I201" s="28"/>
      <c r="J201" s="28"/>
      <c r="K201" s="34"/>
      <c r="L201" s="34"/>
      <c r="P201" s="193"/>
      <c r="R201" s="179"/>
    </row>
    <row r="202" spans="1:18" s="44" customFormat="1" ht="11.25" customHeight="1">
      <c r="A202" s="31" t="s">
        <v>411</v>
      </c>
      <c r="B202" s="31"/>
      <c r="C202" s="32">
        <f>SUM(C203:C206)</f>
        <v>254968.57700000002</v>
      </c>
      <c r="D202" s="32">
        <f>SUM(D203:D206)</f>
        <v>23161.577999999998</v>
      </c>
      <c r="E202" s="32">
        <f>SUM(E203:E206)</f>
        <v>18424.536</v>
      </c>
      <c r="F202" s="33">
        <f aca="true" t="shared" si="40" ref="F202:F207">+E202/D202*100-100</f>
        <v>-20.452155720996203</v>
      </c>
      <c r="G202" s="33"/>
      <c r="H202" s="32">
        <f>SUM(H203:H206)</f>
        <v>272269.979</v>
      </c>
      <c r="I202" s="32">
        <f>SUM(I203:I206)</f>
        <v>22208.909</v>
      </c>
      <c r="J202" s="32">
        <f>SUM(J203:J206)</f>
        <v>19923.965</v>
      </c>
      <c r="K202" s="33">
        <f>+J202/I202*100-100</f>
        <v>-10.28841173602899</v>
      </c>
      <c r="L202" s="33">
        <f>+J202/J186*100</f>
        <v>19.018801288401</v>
      </c>
      <c r="M202" s="181"/>
      <c r="N202" s="181"/>
      <c r="O202" s="181"/>
      <c r="P202" s="202"/>
      <c r="R202" s="181"/>
    </row>
    <row r="203" spans="1:18" ht="11.25" customHeight="1">
      <c r="A203" s="29" t="s">
        <v>181</v>
      </c>
      <c r="B203" s="29">
        <v>22042990</v>
      </c>
      <c r="C203" s="28">
        <v>208409.959</v>
      </c>
      <c r="D203" s="28">
        <v>19519.769</v>
      </c>
      <c r="E203" s="28">
        <v>14968.95</v>
      </c>
      <c r="F203" s="34">
        <f t="shared" si="40"/>
        <v>-23.313897823278538</v>
      </c>
      <c r="G203" s="34"/>
      <c r="H203" s="28">
        <v>182460.38</v>
      </c>
      <c r="I203" s="28">
        <v>15597.919</v>
      </c>
      <c r="J203" s="28">
        <v>13384.342</v>
      </c>
      <c r="K203" s="34">
        <f t="shared" si="30"/>
        <v>-14.191489262125273</v>
      </c>
      <c r="L203" s="34">
        <f>+J203/$J$186*100</f>
        <v>12.776279263389572</v>
      </c>
      <c r="M203" s="179">
        <f t="shared" si="37"/>
        <v>0.7990831756256952</v>
      </c>
      <c r="N203" s="179">
        <f t="shared" si="38"/>
        <v>0.8941403371645974</v>
      </c>
      <c r="O203" s="179">
        <f t="shared" si="39"/>
        <v>11.895778116523473</v>
      </c>
      <c r="R203" s="179"/>
    </row>
    <row r="204" spans="1:18" ht="11.25" customHeight="1">
      <c r="A204" s="29" t="s">
        <v>97</v>
      </c>
      <c r="B204" s="29">
        <v>22042190</v>
      </c>
      <c r="C204" s="28">
        <v>43590.714</v>
      </c>
      <c r="D204" s="28">
        <v>3393.425</v>
      </c>
      <c r="E204" s="28">
        <v>3297.15</v>
      </c>
      <c r="F204" s="34">
        <f t="shared" si="40"/>
        <v>-2.8371041057338857</v>
      </c>
      <c r="G204" s="34"/>
      <c r="H204" s="28">
        <v>78936.04</v>
      </c>
      <c r="I204" s="28">
        <v>5921.47</v>
      </c>
      <c r="J204" s="28">
        <v>5885.355</v>
      </c>
      <c r="K204" s="34">
        <f t="shared" si="30"/>
        <v>-0.6098992311030997</v>
      </c>
      <c r="L204" s="34">
        <f>+J204/$J$186*100</f>
        <v>5.6179780107371835</v>
      </c>
      <c r="M204" s="179">
        <f t="shared" si="37"/>
        <v>1.7449833133191393</v>
      </c>
      <c r="N204" s="179">
        <f t="shared" si="38"/>
        <v>1.7849824848732996</v>
      </c>
      <c r="O204" s="179">
        <f t="shared" si="39"/>
        <v>2.292238054590783</v>
      </c>
      <c r="R204" s="179"/>
    </row>
    <row r="205" spans="1:18" ht="11.25" customHeight="1">
      <c r="A205" s="29" t="s">
        <v>98</v>
      </c>
      <c r="B205" s="29">
        <v>22041000</v>
      </c>
      <c r="C205" s="28">
        <v>2727.894</v>
      </c>
      <c r="D205" s="28">
        <v>227.263</v>
      </c>
      <c r="E205" s="28">
        <v>119.641</v>
      </c>
      <c r="F205" s="34">
        <f t="shared" si="40"/>
        <v>-47.355706824252074</v>
      </c>
      <c r="G205" s="34"/>
      <c r="H205" s="28">
        <v>9884.507</v>
      </c>
      <c r="I205" s="28">
        <v>624.289</v>
      </c>
      <c r="J205" s="28">
        <v>531.937</v>
      </c>
      <c r="K205" s="34">
        <f t="shared" si="30"/>
        <v>-14.793148685945127</v>
      </c>
      <c r="L205" s="34">
        <f>+J205/$J$186*100</f>
        <v>0.5077706220096333</v>
      </c>
      <c r="M205" s="179">
        <f t="shared" si="37"/>
        <v>2.7469891711365246</v>
      </c>
      <c r="N205" s="179">
        <f t="shared" si="38"/>
        <v>4.446109611253667</v>
      </c>
      <c r="O205" s="179">
        <f t="shared" si="39"/>
        <v>61.85391839073603</v>
      </c>
      <c r="R205" s="179"/>
    </row>
    <row r="206" spans="1:18" ht="11.25" customHeight="1">
      <c r="A206" s="29" t="s">
        <v>99</v>
      </c>
      <c r="B206" s="29">
        <v>22082010</v>
      </c>
      <c r="C206" s="28">
        <v>240.01</v>
      </c>
      <c r="D206" s="28">
        <v>21.121</v>
      </c>
      <c r="E206" s="28">
        <v>38.795</v>
      </c>
      <c r="F206" s="34">
        <f t="shared" si="40"/>
        <v>83.67975001183657</v>
      </c>
      <c r="G206" s="34"/>
      <c r="H206" s="28">
        <v>989.052</v>
      </c>
      <c r="I206" s="28">
        <v>65.231</v>
      </c>
      <c r="J206" s="28">
        <v>122.331</v>
      </c>
      <c r="K206" s="34">
        <f t="shared" si="30"/>
        <v>87.5350676825436</v>
      </c>
      <c r="L206" s="34">
        <f>+J206/$J$186*100</f>
        <v>0.11677339226461111</v>
      </c>
      <c r="M206" s="179">
        <f t="shared" si="37"/>
        <v>3.088442782065243</v>
      </c>
      <c r="N206" s="179">
        <f t="shared" si="38"/>
        <v>3.153267173604846</v>
      </c>
      <c r="O206" s="179">
        <f t="shared" si="39"/>
        <v>2.0989345153499954</v>
      </c>
      <c r="R206" s="179"/>
    </row>
    <row r="207" spans="1:18" ht="11.25" customHeight="1">
      <c r="A207" s="29" t="s">
        <v>10</v>
      </c>
      <c r="B207" s="30" t="s">
        <v>224</v>
      </c>
      <c r="C207" s="28">
        <v>17108.997</v>
      </c>
      <c r="D207" s="28">
        <v>1888.578</v>
      </c>
      <c r="E207" s="28">
        <v>1835.944</v>
      </c>
      <c r="F207" s="34">
        <f t="shared" si="40"/>
        <v>-2.7869645839356423</v>
      </c>
      <c r="G207" s="34"/>
      <c r="H207" s="28">
        <v>29093.434</v>
      </c>
      <c r="I207" s="28">
        <v>3006.537</v>
      </c>
      <c r="J207" s="28">
        <v>3368.552</v>
      </c>
      <c r="K207" s="34">
        <f t="shared" si="30"/>
        <v>12.04092948132687</v>
      </c>
      <c r="L207" s="34">
        <f>+J207/$J$186*100</f>
        <v>3.215515642476072</v>
      </c>
      <c r="R207" s="179"/>
    </row>
    <row r="208" spans="1:18" ht="11.25">
      <c r="A208" s="2"/>
      <c r="B208" s="2"/>
      <c r="C208" s="36"/>
      <c r="D208" s="36"/>
      <c r="E208" s="36"/>
      <c r="F208" s="36"/>
      <c r="G208" s="36"/>
      <c r="H208" s="36"/>
      <c r="I208" s="36"/>
      <c r="J208" s="36"/>
      <c r="K208" s="2"/>
      <c r="L208" s="2"/>
      <c r="R208" s="179"/>
    </row>
    <row r="209" spans="1:18" ht="11.25">
      <c r="A209" s="29" t="s">
        <v>96</v>
      </c>
      <c r="B209" s="29"/>
      <c r="C209" s="29"/>
      <c r="D209" s="29"/>
      <c r="E209" s="29"/>
      <c r="F209" s="29"/>
      <c r="G209" s="29"/>
      <c r="H209" s="29"/>
      <c r="I209" s="29"/>
      <c r="J209" s="29"/>
      <c r="K209" s="29"/>
      <c r="L209" s="29"/>
      <c r="R209" s="179"/>
    </row>
    <row r="210" spans="1:18" ht="19.5" customHeight="1">
      <c r="A210" s="267" t="s">
        <v>316</v>
      </c>
      <c r="B210" s="267"/>
      <c r="C210" s="267"/>
      <c r="D210" s="267"/>
      <c r="E210" s="267"/>
      <c r="F210" s="267"/>
      <c r="G210" s="267"/>
      <c r="H210" s="267"/>
      <c r="I210" s="267"/>
      <c r="J210" s="267"/>
      <c r="K210" s="267"/>
      <c r="L210" s="267"/>
      <c r="R210" s="179"/>
    </row>
    <row r="211" spans="1:18" ht="19.5" customHeight="1">
      <c r="A211" s="266" t="s">
        <v>317</v>
      </c>
      <c r="B211" s="266"/>
      <c r="C211" s="266"/>
      <c r="D211" s="266"/>
      <c r="E211" s="266"/>
      <c r="F211" s="266"/>
      <c r="G211" s="266"/>
      <c r="H211" s="266"/>
      <c r="I211" s="266"/>
      <c r="J211" s="266"/>
      <c r="K211" s="266"/>
      <c r="L211" s="266"/>
      <c r="R211" s="179"/>
    </row>
    <row r="212" spans="1:21" ht="11.25">
      <c r="A212" s="29"/>
      <c r="B212" s="29"/>
      <c r="C212" s="273" t="s">
        <v>183</v>
      </c>
      <c r="D212" s="273"/>
      <c r="E212" s="273"/>
      <c r="F212" s="273"/>
      <c r="G212" s="30"/>
      <c r="H212" s="273" t="s">
        <v>184</v>
      </c>
      <c r="I212" s="273"/>
      <c r="J212" s="273"/>
      <c r="K212" s="273"/>
      <c r="L212" s="30"/>
      <c r="M212" s="270" t="s">
        <v>352</v>
      </c>
      <c r="N212" s="270" t="s">
        <v>352</v>
      </c>
      <c r="O212" s="270" t="s">
        <v>326</v>
      </c>
      <c r="P212" s="170"/>
      <c r="Q212" s="170"/>
      <c r="R212" s="170"/>
      <c r="S212" s="170"/>
      <c r="T212" s="170"/>
      <c r="U212" s="170"/>
    </row>
    <row r="213" spans="1:21" ht="11.25">
      <c r="A213" s="29" t="s">
        <v>200</v>
      </c>
      <c r="B213" s="46" t="s">
        <v>168</v>
      </c>
      <c r="C213" s="52">
        <f>+C182</f>
        <v>2008</v>
      </c>
      <c r="D213" s="272" t="str">
        <f>+D182</f>
        <v>Enero</v>
      </c>
      <c r="E213" s="272"/>
      <c r="F213" s="272"/>
      <c r="G213" s="30"/>
      <c r="H213" s="52">
        <f>+H182</f>
        <v>2008</v>
      </c>
      <c r="I213" s="272" t="str">
        <f>+D213</f>
        <v>Enero</v>
      </c>
      <c r="J213" s="272"/>
      <c r="K213" s="272"/>
      <c r="L213" s="191" t="s">
        <v>402</v>
      </c>
      <c r="M213" s="271"/>
      <c r="N213" s="271"/>
      <c r="O213" s="271"/>
      <c r="P213" s="170"/>
      <c r="Q213" s="170"/>
      <c r="R213" s="170"/>
      <c r="S213" s="170"/>
      <c r="T213" s="170"/>
      <c r="U213" s="170"/>
    </row>
    <row r="214" spans="1:15" ht="11.25">
      <c r="A214" s="2"/>
      <c r="B214" s="47" t="s">
        <v>49</v>
      </c>
      <c r="C214" s="2"/>
      <c r="D214" s="53">
        <f>+D183</f>
        <v>2008</v>
      </c>
      <c r="E214" s="53">
        <f>+E183</f>
        <v>2009</v>
      </c>
      <c r="F214" s="54" t="str">
        <f>+F183</f>
        <v>Var % 09/08</v>
      </c>
      <c r="G214" s="35"/>
      <c r="H214" s="2"/>
      <c r="I214" s="53">
        <f>+I183</f>
        <v>2008</v>
      </c>
      <c r="J214" s="53">
        <f>+J183</f>
        <v>2009</v>
      </c>
      <c r="K214" s="54" t="str">
        <f>+K183</f>
        <v>Var % 09/08</v>
      </c>
      <c r="L214" s="35">
        <v>2008</v>
      </c>
      <c r="M214" s="187"/>
      <c r="N214" s="187"/>
      <c r="O214" s="35"/>
    </row>
    <row r="215" spans="1:18" ht="11.25">
      <c r="A215" s="29"/>
      <c r="B215" s="29"/>
      <c r="C215" s="29"/>
      <c r="D215" s="29"/>
      <c r="E215" s="29"/>
      <c r="F215" s="29"/>
      <c r="G215" s="29"/>
      <c r="H215" s="29"/>
      <c r="I215" s="29"/>
      <c r="J215" s="29"/>
      <c r="K215" s="29"/>
      <c r="L215" s="29"/>
      <c r="R215" s="179"/>
    </row>
    <row r="216" spans="1:18" s="61" customFormat="1" ht="11.25">
      <c r="A216" s="60" t="s">
        <v>404</v>
      </c>
      <c r="B216" s="60"/>
      <c r="C216" s="60"/>
      <c r="D216" s="60"/>
      <c r="E216" s="60"/>
      <c r="F216" s="60"/>
      <c r="G216" s="60"/>
      <c r="H216" s="60">
        <f>(H218+H227)</f>
        <v>1084040.219</v>
      </c>
      <c r="I216" s="60">
        <f>(+I218+I227)</f>
        <v>101434.67</v>
      </c>
      <c r="J216" s="60">
        <f>(+J218+J227)</f>
        <v>66360.344</v>
      </c>
      <c r="K216" s="186">
        <f>+J216/I216*100-100</f>
        <v>-34.57824233075338</v>
      </c>
      <c r="L216" s="60">
        <f>(+L218+L227)</f>
        <v>100</v>
      </c>
      <c r="M216" s="184"/>
      <c r="N216" s="184"/>
      <c r="O216" s="184"/>
      <c r="R216" s="184"/>
    </row>
    <row r="217" spans="1:18" ht="11.25" customHeight="1">
      <c r="A217" s="29"/>
      <c r="B217" s="29"/>
      <c r="C217" s="28"/>
      <c r="D217" s="28"/>
      <c r="E217" s="28"/>
      <c r="F217" s="34"/>
      <c r="G217" s="34"/>
      <c r="H217" s="28"/>
      <c r="I217" s="28"/>
      <c r="J217" s="28"/>
      <c r="K217" s="34"/>
      <c r="L217" s="34"/>
      <c r="R217" s="179"/>
    </row>
    <row r="218" spans="1:13" ht="11.25" customHeight="1">
      <c r="A218" s="31" t="s">
        <v>102</v>
      </c>
      <c r="B218" s="31"/>
      <c r="C218" s="32"/>
      <c r="D218" s="32"/>
      <c r="E218" s="32"/>
      <c r="F218" s="33"/>
      <c r="G218" s="33"/>
      <c r="H218" s="32">
        <f>SUM(H220:H225)</f>
        <v>88711.83299999998</v>
      </c>
      <c r="I218" s="32">
        <f>SUM(I220:I225)</f>
        <v>5769.058999999999</v>
      </c>
      <c r="J218" s="32">
        <f>SUM(J220:J225)</f>
        <v>6690.353</v>
      </c>
      <c r="K218" s="33">
        <f>+J218/I218*100-100</f>
        <v>15.969571467374493</v>
      </c>
      <c r="L218" s="192">
        <f>+J218/$J$216*100</f>
        <v>10.081854006061212</v>
      </c>
      <c r="M218" s="26"/>
    </row>
    <row r="219" spans="1:13" ht="11.25" customHeight="1">
      <c r="A219" s="31"/>
      <c r="B219" s="31"/>
      <c r="C219" s="28"/>
      <c r="D219" s="28"/>
      <c r="E219" s="28"/>
      <c r="F219" s="34"/>
      <c r="G219" s="34"/>
      <c r="H219" s="28"/>
      <c r="I219" s="28"/>
      <c r="J219" s="28"/>
      <c r="K219" s="34"/>
      <c r="L219" s="184"/>
      <c r="M219" s="26"/>
    </row>
    <row r="220" spans="1:13" ht="11.25" customHeight="1">
      <c r="A220" s="29" t="s">
        <v>103</v>
      </c>
      <c r="B220" s="29"/>
      <c r="C220" s="28">
        <v>1071118</v>
      </c>
      <c r="D220" s="28">
        <v>102900</v>
      </c>
      <c r="E220" s="28">
        <v>86196</v>
      </c>
      <c r="F220" s="34">
        <f aca="true" t="shared" si="41" ref="F220:F236">+E220/D220*100-100</f>
        <v>-16.233236151603506</v>
      </c>
      <c r="G220" s="34"/>
      <c r="H220" s="28">
        <v>2306.362</v>
      </c>
      <c r="I220" s="28">
        <v>202.876</v>
      </c>
      <c r="J220" s="28">
        <v>190.34</v>
      </c>
      <c r="K220" s="34">
        <f aca="true" t="shared" si="42" ref="K220:K237">+J220/I220*100-100</f>
        <v>-6.179143910566069</v>
      </c>
      <c r="L220" s="184">
        <f aca="true" t="shared" si="43" ref="L220:L225">+J220/$J$216*100</f>
        <v>0.28682792843870736</v>
      </c>
      <c r="M220" s="26"/>
    </row>
    <row r="221" spans="1:13" ht="11.25" customHeight="1">
      <c r="A221" s="29" t="s">
        <v>104</v>
      </c>
      <c r="B221" s="29"/>
      <c r="C221" s="28">
        <v>890</v>
      </c>
      <c r="D221" s="28">
        <v>9</v>
      </c>
      <c r="E221" s="28">
        <v>23</v>
      </c>
      <c r="F221" s="34">
        <f t="shared" si="41"/>
        <v>155.55555555555554</v>
      </c>
      <c r="G221" s="34"/>
      <c r="H221" s="28">
        <v>5538.315</v>
      </c>
      <c r="I221" s="28">
        <v>326</v>
      </c>
      <c r="J221" s="28">
        <v>800.7</v>
      </c>
      <c r="K221" s="34">
        <f t="shared" si="42"/>
        <v>145.61349693251535</v>
      </c>
      <c r="L221" s="184">
        <f t="shared" si="43"/>
        <v>1.2065941068659922</v>
      </c>
      <c r="M221" s="26"/>
    </row>
    <row r="222" spans="1:13" ht="11.25" customHeight="1">
      <c r="A222" s="29" t="s">
        <v>105</v>
      </c>
      <c r="B222" s="29"/>
      <c r="C222" s="28">
        <v>390</v>
      </c>
      <c r="D222" s="28">
        <v>0</v>
      </c>
      <c r="E222" s="28">
        <v>0</v>
      </c>
      <c r="F222" s="34"/>
      <c r="G222" s="34"/>
      <c r="H222" s="28">
        <v>491.661</v>
      </c>
      <c r="I222" s="28">
        <v>0</v>
      </c>
      <c r="J222" s="28">
        <v>0</v>
      </c>
      <c r="K222" s="34"/>
      <c r="L222" s="184"/>
      <c r="M222" s="26"/>
    </row>
    <row r="223" spans="1:13" ht="11.25" customHeight="1">
      <c r="A223" s="29" t="s">
        <v>106</v>
      </c>
      <c r="B223" s="29"/>
      <c r="C223" s="28">
        <v>3350.741</v>
      </c>
      <c r="D223" s="28">
        <v>454.687</v>
      </c>
      <c r="E223" s="28">
        <v>70.061</v>
      </c>
      <c r="F223" s="34">
        <f t="shared" si="41"/>
        <v>-84.59137824481456</v>
      </c>
      <c r="G223" s="34"/>
      <c r="H223" s="28">
        <v>8683.423</v>
      </c>
      <c r="I223" s="28">
        <v>1216.454</v>
      </c>
      <c r="J223" s="28">
        <v>97.338</v>
      </c>
      <c r="K223" s="34">
        <f t="shared" si="42"/>
        <v>-91.99821777066786</v>
      </c>
      <c r="L223" s="184">
        <f t="shared" si="43"/>
        <v>0.14668097561399018</v>
      </c>
      <c r="M223" s="26"/>
    </row>
    <row r="224" spans="1:13" ht="11.25" customHeight="1">
      <c r="A224" s="29" t="s">
        <v>107</v>
      </c>
      <c r="B224" s="29"/>
      <c r="C224" s="28">
        <v>10335.609</v>
      </c>
      <c r="D224" s="28">
        <v>323.999</v>
      </c>
      <c r="E224" s="28">
        <v>730.395</v>
      </c>
      <c r="F224" s="34">
        <f t="shared" si="41"/>
        <v>125.4312513310226</v>
      </c>
      <c r="G224" s="34"/>
      <c r="H224" s="28">
        <v>29774.571</v>
      </c>
      <c r="I224" s="28">
        <v>712.105</v>
      </c>
      <c r="J224" s="28">
        <v>2030.193</v>
      </c>
      <c r="K224" s="34">
        <f t="shared" si="42"/>
        <v>185.09742243068087</v>
      </c>
      <c r="L224" s="184">
        <f t="shared" si="43"/>
        <v>3.0593467086306845</v>
      </c>
      <c r="M224" s="26"/>
    </row>
    <row r="225" spans="1:13" ht="11.25" customHeight="1">
      <c r="A225" s="29" t="s">
        <v>108</v>
      </c>
      <c r="B225" s="29"/>
      <c r="C225" s="39"/>
      <c r="D225" s="39"/>
      <c r="E225" s="28"/>
      <c r="F225" s="40"/>
      <c r="G225" s="34"/>
      <c r="H225" s="28">
        <v>41917.501</v>
      </c>
      <c r="I225" s="28">
        <v>3311.624</v>
      </c>
      <c r="J225" s="28">
        <v>3571.782</v>
      </c>
      <c r="K225" s="34">
        <f t="shared" si="42"/>
        <v>7.855903931122626</v>
      </c>
      <c r="L225" s="184">
        <f t="shared" si="43"/>
        <v>5.382404286511837</v>
      </c>
      <c r="M225" s="26"/>
    </row>
    <row r="226" spans="1:13" ht="11.25" customHeight="1">
      <c r="A226" s="29"/>
      <c r="B226" s="29"/>
      <c r="C226" s="28"/>
      <c r="D226" s="28"/>
      <c r="E226" s="28"/>
      <c r="F226" s="34"/>
      <c r="G226" s="34"/>
      <c r="H226" s="28"/>
      <c r="I226" s="28"/>
      <c r="J226" s="28"/>
      <c r="K226" s="34"/>
      <c r="L226" s="184"/>
      <c r="M226" s="26"/>
    </row>
    <row r="227" spans="1:13" ht="11.25" customHeight="1">
      <c r="A227" s="31" t="s">
        <v>109</v>
      </c>
      <c r="B227" s="31"/>
      <c r="C227" s="28"/>
      <c r="D227" s="28"/>
      <c r="E227" s="28"/>
      <c r="F227" s="34"/>
      <c r="G227" s="34"/>
      <c r="H227" s="32">
        <f>(H229+H239+H246)</f>
        <v>995328.3859999999</v>
      </c>
      <c r="I227" s="32">
        <f>(I229+I239+I246)</f>
        <v>95665.611</v>
      </c>
      <c r="J227" s="32">
        <f>(J229+J239+J246)</f>
        <v>59669.991</v>
      </c>
      <c r="K227" s="33">
        <f t="shared" si="42"/>
        <v>-37.6264988262083</v>
      </c>
      <c r="L227" s="192">
        <f>+J227/$J$216*100</f>
        <v>89.9181459939388</v>
      </c>
      <c r="M227" s="26"/>
    </row>
    <row r="228" spans="1:13" ht="11.25" customHeight="1">
      <c r="A228" s="31"/>
      <c r="B228" s="31"/>
      <c r="C228" s="28"/>
      <c r="D228" s="28"/>
      <c r="E228" s="28"/>
      <c r="F228" s="34"/>
      <c r="G228" s="34"/>
      <c r="H228" s="28"/>
      <c r="I228" s="28"/>
      <c r="J228" s="28"/>
      <c r="K228" s="34"/>
      <c r="L228" s="184"/>
      <c r="M228" s="26"/>
    </row>
    <row r="229" spans="1:13" ht="11.25" customHeight="1">
      <c r="A229" s="31" t="s">
        <v>110</v>
      </c>
      <c r="B229" s="31"/>
      <c r="C229" s="28"/>
      <c r="D229" s="28"/>
      <c r="E229" s="28"/>
      <c r="F229" s="34"/>
      <c r="G229" s="34"/>
      <c r="H229" s="32">
        <f>SUM(H230:H237)</f>
        <v>226339.173</v>
      </c>
      <c r="I229" s="32">
        <f>SUM(I230:I237)</f>
        <v>25352.234</v>
      </c>
      <c r="J229" s="32">
        <f>SUM(J230:J237)</f>
        <v>9417.415</v>
      </c>
      <c r="K229" s="33">
        <f t="shared" si="42"/>
        <v>-62.85370748786872</v>
      </c>
      <c r="L229" s="192">
        <f aca="true" t="shared" si="44" ref="L229:L237">+J229/$J$216*100</f>
        <v>14.191329387924814</v>
      </c>
      <c r="M229" s="26"/>
    </row>
    <row r="230" spans="1:15" ht="11.25" customHeight="1">
      <c r="A230" s="29" t="s">
        <v>111</v>
      </c>
      <c r="B230" s="29"/>
      <c r="C230" s="28">
        <v>629.006</v>
      </c>
      <c r="D230" s="28">
        <v>48.321</v>
      </c>
      <c r="E230" s="28">
        <v>25.842</v>
      </c>
      <c r="F230" s="34">
        <f t="shared" si="41"/>
        <v>-46.52014652014652</v>
      </c>
      <c r="G230" s="34"/>
      <c r="H230" s="28">
        <v>1236.57</v>
      </c>
      <c r="I230" s="28">
        <v>56.629</v>
      </c>
      <c r="J230" s="28">
        <v>21.971</v>
      </c>
      <c r="K230" s="34">
        <f t="shared" si="42"/>
        <v>-61.201857705415954</v>
      </c>
      <c r="L230" s="184">
        <f t="shared" si="44"/>
        <v>0.033108628852195225</v>
      </c>
      <c r="M230" s="27">
        <f>+I230/D230*1000</f>
        <v>1171.9335278657313</v>
      </c>
      <c r="N230" s="27">
        <f>+J230/E230*1000</f>
        <v>850.2050924851018</v>
      </c>
      <c r="O230" s="34">
        <f aca="true" t="shared" si="45" ref="O230:O244">+N230/M230*100-100</f>
        <v>-27.4527887231408</v>
      </c>
    </row>
    <row r="231" spans="1:15" ht="11.25" customHeight="1">
      <c r="A231" s="29" t="s">
        <v>112</v>
      </c>
      <c r="B231" s="29"/>
      <c r="C231" s="28">
        <v>4694.391</v>
      </c>
      <c r="D231" s="28">
        <v>0.798</v>
      </c>
      <c r="E231" s="28">
        <v>0.768</v>
      </c>
      <c r="F231" s="34">
        <f t="shared" si="41"/>
        <v>-3.759398496240607</v>
      </c>
      <c r="G231" s="34"/>
      <c r="H231" s="28">
        <v>18074.339</v>
      </c>
      <c r="I231" s="28">
        <v>1.929</v>
      </c>
      <c r="J231" s="28">
        <v>0.4</v>
      </c>
      <c r="K231" s="34">
        <f t="shared" si="42"/>
        <v>-79.26386728875065</v>
      </c>
      <c r="L231" s="184">
        <f t="shared" si="44"/>
        <v>0.0006027696300067402</v>
      </c>
      <c r="M231" s="27">
        <f aca="true" t="shared" si="46" ref="M231:M244">+I231/D231*1000</f>
        <v>2417.293233082707</v>
      </c>
      <c r="N231" s="27">
        <f aca="true" t="shared" si="47" ref="N231:N236">+J231/E231*1000</f>
        <v>520.8333333333334</v>
      </c>
      <c r="O231" s="34">
        <f t="shared" si="45"/>
        <v>-78.45386210471747</v>
      </c>
    </row>
    <row r="232" spans="1:15" ht="11.25" customHeight="1">
      <c r="A232" s="29" t="s">
        <v>113</v>
      </c>
      <c r="B232" s="29"/>
      <c r="C232" s="28">
        <v>14527.851</v>
      </c>
      <c r="D232" s="28">
        <v>1907.864</v>
      </c>
      <c r="E232" s="28">
        <v>164.474</v>
      </c>
      <c r="F232" s="34">
        <f t="shared" si="41"/>
        <v>-91.37915490831631</v>
      </c>
      <c r="G232" s="34"/>
      <c r="H232" s="28">
        <v>66755.124</v>
      </c>
      <c r="I232" s="28">
        <v>9971.658</v>
      </c>
      <c r="J232" s="28">
        <v>380.069</v>
      </c>
      <c r="K232" s="34">
        <f t="shared" si="42"/>
        <v>-96.18850746786542</v>
      </c>
      <c r="L232" s="184">
        <f t="shared" si="44"/>
        <v>0.5727351262675794</v>
      </c>
      <c r="M232" s="27">
        <f t="shared" si="46"/>
        <v>5226.608395566979</v>
      </c>
      <c r="N232" s="27">
        <f t="shared" si="47"/>
        <v>2310.8150832350407</v>
      </c>
      <c r="O232" s="34">
        <f t="shared" si="45"/>
        <v>-55.7874838069944</v>
      </c>
    </row>
    <row r="233" spans="1:15" ht="11.25" customHeight="1">
      <c r="A233" s="29" t="s">
        <v>114</v>
      </c>
      <c r="B233" s="29"/>
      <c r="C233" s="28">
        <v>29.485</v>
      </c>
      <c r="D233" s="28">
        <v>1.376</v>
      </c>
      <c r="E233" s="28">
        <v>1.716</v>
      </c>
      <c r="F233" s="34">
        <f t="shared" si="41"/>
        <v>24.70930232558139</v>
      </c>
      <c r="G233" s="34"/>
      <c r="H233" s="28">
        <v>23.306</v>
      </c>
      <c r="I233" s="28">
        <v>1.833</v>
      </c>
      <c r="J233" s="28">
        <v>2.145</v>
      </c>
      <c r="K233" s="34">
        <f t="shared" si="42"/>
        <v>17.02127659574468</v>
      </c>
      <c r="L233" s="184">
        <f t="shared" si="44"/>
        <v>0.0032323521409111447</v>
      </c>
      <c r="M233" s="27">
        <f t="shared" si="46"/>
        <v>1332.1220930232557</v>
      </c>
      <c r="N233" s="27">
        <f t="shared" si="47"/>
        <v>1250</v>
      </c>
      <c r="O233" s="34">
        <f t="shared" si="45"/>
        <v>-6.164757228587021</v>
      </c>
    </row>
    <row r="234" spans="1:15" ht="11.25" customHeight="1">
      <c r="A234" s="29" t="s">
        <v>115</v>
      </c>
      <c r="B234" s="29"/>
      <c r="C234" s="28">
        <v>12253.95</v>
      </c>
      <c r="D234" s="28">
        <v>1590.972</v>
      </c>
      <c r="E234" s="28">
        <v>1210.307</v>
      </c>
      <c r="F234" s="34">
        <f t="shared" si="41"/>
        <v>-23.92656816084758</v>
      </c>
      <c r="G234" s="34"/>
      <c r="H234" s="28">
        <v>55808.889</v>
      </c>
      <c r="I234" s="28">
        <v>7062.19</v>
      </c>
      <c r="J234" s="28">
        <v>3851.221</v>
      </c>
      <c r="K234" s="34">
        <f t="shared" si="42"/>
        <v>-45.467043509166416</v>
      </c>
      <c r="L234" s="184">
        <f t="shared" si="44"/>
        <v>5.80349764311047</v>
      </c>
      <c r="M234" s="27">
        <f t="shared" si="46"/>
        <v>4438.915329748103</v>
      </c>
      <c r="N234" s="27">
        <f t="shared" si="47"/>
        <v>3182.0199337853946</v>
      </c>
      <c r="O234" s="34">
        <f t="shared" si="45"/>
        <v>-28.315372170751317</v>
      </c>
    </row>
    <row r="235" spans="1:15" ht="11.25" customHeight="1">
      <c r="A235" s="29" t="s">
        <v>182</v>
      </c>
      <c r="B235" s="29"/>
      <c r="C235" s="28">
        <v>34100.385</v>
      </c>
      <c r="D235" s="28">
        <v>3914.582</v>
      </c>
      <c r="E235" s="28">
        <v>1988.052</v>
      </c>
      <c r="F235" s="34">
        <f t="shared" si="41"/>
        <v>-49.21419451680921</v>
      </c>
      <c r="G235" s="34"/>
      <c r="H235" s="28">
        <v>64014.917</v>
      </c>
      <c r="I235" s="28">
        <v>6305.632</v>
      </c>
      <c r="J235" s="28">
        <v>3727.113</v>
      </c>
      <c r="K235" s="34">
        <f t="shared" si="42"/>
        <v>-40.89231658301657</v>
      </c>
      <c r="L235" s="184">
        <f t="shared" si="44"/>
        <v>5.616476310008278</v>
      </c>
      <c r="M235" s="27">
        <f t="shared" si="46"/>
        <v>1610.805955782763</v>
      </c>
      <c r="N235" s="27">
        <f t="shared" si="47"/>
        <v>1874.7562941009592</v>
      </c>
      <c r="O235" s="34">
        <f t="shared" si="45"/>
        <v>16.386228109637884</v>
      </c>
    </row>
    <row r="236" spans="1:15" ht="11.25" customHeight="1">
      <c r="A236" s="29" t="s">
        <v>116</v>
      </c>
      <c r="B236" s="29"/>
      <c r="C236" s="28">
        <v>3525.594</v>
      </c>
      <c r="D236" s="28">
        <v>272.724</v>
      </c>
      <c r="E236" s="28">
        <v>330.757</v>
      </c>
      <c r="F236" s="34">
        <f t="shared" si="41"/>
        <v>21.27902201493086</v>
      </c>
      <c r="G236" s="34"/>
      <c r="H236" s="28">
        <v>5741.342</v>
      </c>
      <c r="I236" s="28">
        <v>402.811</v>
      </c>
      <c r="J236" s="28">
        <v>520.878</v>
      </c>
      <c r="K236" s="34">
        <f t="shared" si="42"/>
        <v>29.310768573847326</v>
      </c>
      <c r="L236" s="184">
        <f t="shared" si="44"/>
        <v>0.7849235983466272</v>
      </c>
      <c r="M236" s="27">
        <f t="shared" si="46"/>
        <v>1476.9913905633534</v>
      </c>
      <c r="N236" s="27">
        <f t="shared" si="47"/>
        <v>1574.8056730469802</v>
      </c>
      <c r="O236" s="34">
        <f t="shared" si="45"/>
        <v>6.622535724214245</v>
      </c>
    </row>
    <row r="237" spans="1:19" ht="11.25" customHeight="1">
      <c r="A237" s="29" t="s">
        <v>10</v>
      </c>
      <c r="B237" s="29"/>
      <c r="C237" s="39"/>
      <c r="D237" s="39"/>
      <c r="E237" s="39"/>
      <c r="F237" s="34"/>
      <c r="G237" s="34"/>
      <c r="H237" s="28">
        <v>14684.686</v>
      </c>
      <c r="I237" s="28">
        <v>1549.552</v>
      </c>
      <c r="J237" s="28">
        <v>913.618</v>
      </c>
      <c r="K237" s="34">
        <f t="shared" si="42"/>
        <v>-41.039861843939406</v>
      </c>
      <c r="L237" s="184">
        <f t="shared" si="44"/>
        <v>1.3767529595687449</v>
      </c>
      <c r="M237" s="27"/>
      <c r="O237" s="34"/>
      <c r="S237" s="27"/>
    </row>
    <row r="238" spans="1:15" ht="11.25" customHeight="1">
      <c r="A238" s="29"/>
      <c r="B238" s="29"/>
      <c r="C238" s="28"/>
      <c r="D238" s="28"/>
      <c r="E238" s="28"/>
      <c r="F238" s="34"/>
      <c r="G238" s="34"/>
      <c r="H238" s="28"/>
      <c r="I238" s="28"/>
      <c r="J238" s="28"/>
      <c r="K238" s="34"/>
      <c r="L238" s="184"/>
      <c r="M238" s="27"/>
      <c r="O238" s="34"/>
    </row>
    <row r="239" spans="1:15" ht="11.25" customHeight="1">
      <c r="A239" s="31" t="s">
        <v>117</v>
      </c>
      <c r="B239" s="31"/>
      <c r="C239" s="32">
        <f>SUM(C240:C244)</f>
        <v>212879.601</v>
      </c>
      <c r="D239" s="32">
        <f>SUM(D240:D244)</f>
        <v>19695.510000000002</v>
      </c>
      <c r="E239" s="32">
        <f>SUM(E240:E244)</f>
        <v>16976.233</v>
      </c>
      <c r="F239" s="33">
        <f aca="true" t="shared" si="48" ref="F239:F244">+E239/D239*100-100</f>
        <v>-13.806583327875245</v>
      </c>
      <c r="G239" s="33"/>
      <c r="H239" s="32">
        <f>SUM(H240:H244)</f>
        <v>611165.449</v>
      </c>
      <c r="I239" s="32">
        <f>SUM(I240:I244)</f>
        <v>54799.509</v>
      </c>
      <c r="J239" s="32">
        <f>SUM(J240:J244)</f>
        <v>39299.352</v>
      </c>
      <c r="K239" s="33">
        <f aca="true" t="shared" si="49" ref="K239:K244">+J239/I239*100-100</f>
        <v>-28.285211460562536</v>
      </c>
      <c r="L239" s="192">
        <f aca="true" t="shared" si="50" ref="L239:L244">+J239/$J$216*100</f>
        <v>59.22113966136161</v>
      </c>
      <c r="M239" s="27">
        <f t="shared" si="46"/>
        <v>2782.335110895833</v>
      </c>
      <c r="N239" s="27">
        <f aca="true" t="shared" si="51" ref="N239:N244">+J239/E239*1000</f>
        <v>2314.963042743346</v>
      </c>
      <c r="O239" s="34">
        <f t="shared" si="45"/>
        <v>-16.797835254359654</v>
      </c>
    </row>
    <row r="240" spans="1:15" ht="11.25" customHeight="1">
      <c r="A240" s="29" t="s">
        <v>118</v>
      </c>
      <c r="B240" s="29"/>
      <c r="C240" s="28">
        <v>4504.998</v>
      </c>
      <c r="D240" s="28">
        <v>230.211</v>
      </c>
      <c r="E240" s="28">
        <v>388.18</v>
      </c>
      <c r="F240" s="34">
        <f t="shared" si="48"/>
        <v>68.61922323433717</v>
      </c>
      <c r="G240" s="34"/>
      <c r="H240" s="28">
        <v>32105.871</v>
      </c>
      <c r="I240" s="28">
        <v>1030.697</v>
      </c>
      <c r="J240" s="28">
        <v>1896.633</v>
      </c>
      <c r="K240" s="34">
        <f t="shared" si="49"/>
        <v>84.01460370991671</v>
      </c>
      <c r="L240" s="184">
        <f t="shared" si="50"/>
        <v>2.8580819291714343</v>
      </c>
      <c r="M240" s="27">
        <f t="shared" si="46"/>
        <v>4477.183974701469</v>
      </c>
      <c r="N240" s="27">
        <f t="shared" si="51"/>
        <v>4885.962697717554</v>
      </c>
      <c r="O240" s="34">
        <f t="shared" si="45"/>
        <v>9.130264142056859</v>
      </c>
    </row>
    <row r="241" spans="1:15" ht="11.25" customHeight="1">
      <c r="A241" s="29" t="s">
        <v>119</v>
      </c>
      <c r="B241" s="29"/>
      <c r="C241" s="28">
        <v>78014.299</v>
      </c>
      <c r="D241" s="28">
        <v>6145.933</v>
      </c>
      <c r="E241" s="28">
        <v>7402.745</v>
      </c>
      <c r="F241" s="34">
        <f t="shared" si="48"/>
        <v>20.449490744529754</v>
      </c>
      <c r="G241" s="34"/>
      <c r="H241" s="28">
        <v>184979.809</v>
      </c>
      <c r="I241" s="28">
        <v>15785.19</v>
      </c>
      <c r="J241" s="28">
        <v>14547.719</v>
      </c>
      <c r="K241" s="34">
        <f t="shared" si="49"/>
        <v>-7.8394431742665205</v>
      </c>
      <c r="L241" s="184">
        <f t="shared" si="50"/>
        <v>21.92230799768006</v>
      </c>
      <c r="M241" s="27">
        <f t="shared" si="46"/>
        <v>2568.3960433672155</v>
      </c>
      <c r="N241" s="27">
        <f t="shared" si="51"/>
        <v>1965.1789977906844</v>
      </c>
      <c r="O241" s="34">
        <f t="shared" si="45"/>
        <v>-23.486138250925748</v>
      </c>
    </row>
    <row r="242" spans="1:27" ht="11.25" customHeight="1">
      <c r="A242" s="29" t="s">
        <v>120</v>
      </c>
      <c r="B242" s="29"/>
      <c r="C242" s="28">
        <v>4472.679</v>
      </c>
      <c r="D242" s="28">
        <v>93.166</v>
      </c>
      <c r="E242" s="28">
        <v>62.92</v>
      </c>
      <c r="F242" s="34">
        <f t="shared" si="48"/>
        <v>-32.46463302062985</v>
      </c>
      <c r="G242" s="34"/>
      <c r="H242" s="28">
        <v>23965.251</v>
      </c>
      <c r="I242" s="28">
        <v>483.453</v>
      </c>
      <c r="J242" s="28">
        <v>314.459</v>
      </c>
      <c r="K242" s="34">
        <f t="shared" si="49"/>
        <v>-34.95562133237357</v>
      </c>
      <c r="L242" s="184">
        <f t="shared" si="50"/>
        <v>0.47386583770572377</v>
      </c>
      <c r="M242" s="27">
        <f t="shared" si="46"/>
        <v>5189.156988600992</v>
      </c>
      <c r="N242" s="27">
        <f t="shared" si="51"/>
        <v>4997.759059122695</v>
      </c>
      <c r="O242" s="34">
        <f t="shared" si="45"/>
        <v>-3.688420487156975</v>
      </c>
      <c r="V242" s="27"/>
      <c r="W242" s="27"/>
      <c r="X242" s="27"/>
      <c r="Y242" s="27"/>
      <c r="Z242" s="27"/>
      <c r="AA242" s="27"/>
    </row>
    <row r="243" spans="1:15" ht="11.25" customHeight="1">
      <c r="A243" s="29" t="s">
        <v>121</v>
      </c>
      <c r="B243" s="29"/>
      <c r="C243" s="28">
        <v>105817.328</v>
      </c>
      <c r="D243" s="28">
        <v>11435.799</v>
      </c>
      <c r="E243" s="28">
        <v>7644.794</v>
      </c>
      <c r="F243" s="34">
        <f t="shared" si="48"/>
        <v>-33.1503290675186</v>
      </c>
      <c r="G243" s="34"/>
      <c r="H243" s="28">
        <v>343186.904</v>
      </c>
      <c r="I243" s="28">
        <v>35359.447</v>
      </c>
      <c r="J243" s="28">
        <v>20932.254</v>
      </c>
      <c r="K243" s="34">
        <f t="shared" si="49"/>
        <v>-40.80152328174137</v>
      </c>
      <c r="L243" s="184">
        <f t="shared" si="50"/>
        <v>31.54331749696777</v>
      </c>
      <c r="M243" s="27">
        <f t="shared" si="46"/>
        <v>3091.9961954560413</v>
      </c>
      <c r="N243" s="27">
        <f t="shared" si="51"/>
        <v>2738.1056965040525</v>
      </c>
      <c r="O243" s="34">
        <f t="shared" si="45"/>
        <v>-11.445373039981803</v>
      </c>
    </row>
    <row r="244" spans="1:25" ht="11.25" customHeight="1">
      <c r="A244" s="29" t="s">
        <v>122</v>
      </c>
      <c r="B244" s="29"/>
      <c r="C244" s="28">
        <v>20070.297</v>
      </c>
      <c r="D244" s="28">
        <v>1790.401</v>
      </c>
      <c r="E244" s="28">
        <v>1477.594</v>
      </c>
      <c r="F244" s="34">
        <f t="shared" si="48"/>
        <v>-17.47133742664353</v>
      </c>
      <c r="G244" s="34"/>
      <c r="H244" s="28">
        <v>26927.614</v>
      </c>
      <c r="I244" s="28">
        <v>2140.722</v>
      </c>
      <c r="J244" s="28">
        <v>1608.287</v>
      </c>
      <c r="K244" s="34">
        <f t="shared" si="49"/>
        <v>-24.871748877247953</v>
      </c>
      <c r="L244" s="184">
        <f t="shared" si="50"/>
        <v>2.4235663998366257</v>
      </c>
      <c r="M244" s="27">
        <f t="shared" si="46"/>
        <v>1195.666222259706</v>
      </c>
      <c r="N244" s="27">
        <f t="shared" si="51"/>
        <v>1088.4498718863233</v>
      </c>
      <c r="O244" s="34">
        <f t="shared" si="45"/>
        <v>-8.96708030864609</v>
      </c>
      <c r="T244" s="27"/>
      <c r="U244" s="27"/>
      <c r="V244" s="27"/>
      <c r="W244" s="27"/>
      <c r="X244" s="27"/>
      <c r="Y244" s="27"/>
    </row>
    <row r="245" spans="1:25" ht="11.25" customHeight="1">
      <c r="A245" s="29"/>
      <c r="B245" s="29"/>
      <c r="C245" s="28"/>
      <c r="D245" s="28"/>
      <c r="E245" s="28"/>
      <c r="F245" s="34"/>
      <c r="G245" s="34"/>
      <c r="H245" s="28"/>
      <c r="I245" s="28"/>
      <c r="J245" s="28"/>
      <c r="K245" s="34"/>
      <c r="L245" s="184"/>
      <c r="M245" s="26"/>
      <c r="O245" s="185"/>
      <c r="T245" s="27"/>
      <c r="U245" s="27"/>
      <c r="V245" s="27"/>
      <c r="W245" s="27"/>
      <c r="X245" s="27"/>
      <c r="Y245" s="27"/>
    </row>
    <row r="246" spans="1:15" ht="11.25" customHeight="1">
      <c r="A246" s="31" t="s">
        <v>123</v>
      </c>
      <c r="B246" s="31"/>
      <c r="C246" s="28"/>
      <c r="D246" s="28"/>
      <c r="E246" s="28"/>
      <c r="F246" s="34"/>
      <c r="G246" s="34"/>
      <c r="H246" s="32">
        <v>157823.764</v>
      </c>
      <c r="I246" s="32">
        <v>15513.868</v>
      </c>
      <c r="J246" s="32">
        <v>10953.224</v>
      </c>
      <c r="K246" s="33">
        <f>+J246/I246*100-100</f>
        <v>-29.397207711191044</v>
      </c>
      <c r="L246" s="192">
        <f>+J246/$J$216*100</f>
        <v>16.505676944652368</v>
      </c>
      <c r="M246" s="26"/>
      <c r="O246" s="185"/>
    </row>
    <row r="247" spans="1:15" ht="11.25" customHeight="1">
      <c r="A247" s="170" t="s">
        <v>275</v>
      </c>
      <c r="B247" s="29">
        <v>16010000</v>
      </c>
      <c r="C247" s="28">
        <v>3879.633</v>
      </c>
      <c r="D247" s="28">
        <v>330.043</v>
      </c>
      <c r="E247" s="28">
        <v>356.467</v>
      </c>
      <c r="F247" s="34">
        <f>+E247/D247*100-100</f>
        <v>8.006229491308687</v>
      </c>
      <c r="G247" s="34"/>
      <c r="H247" s="28">
        <v>7048.209</v>
      </c>
      <c r="I247" s="28">
        <v>571.592</v>
      </c>
      <c r="J247" s="28">
        <v>569.826</v>
      </c>
      <c r="K247" s="34">
        <f>+J247/I247*100-100</f>
        <v>-0.3089616369718158</v>
      </c>
      <c r="L247" s="184">
        <f>+J247/$J$216*100</f>
        <v>0.8586845179705519</v>
      </c>
      <c r="M247" s="26"/>
      <c r="O247" s="185"/>
    </row>
    <row r="248" spans="1:13" ht="11.25">
      <c r="A248" s="29" t="s">
        <v>10</v>
      </c>
      <c r="B248" s="29"/>
      <c r="C248" s="28"/>
      <c r="D248" s="28"/>
      <c r="E248" s="28"/>
      <c r="F248" s="28"/>
      <c r="G248" s="28"/>
      <c r="H248" s="28">
        <f>+H246-H247</f>
        <v>150775.555</v>
      </c>
      <c r="I248" s="28">
        <f>+I246-I247</f>
        <v>14942.276</v>
      </c>
      <c r="J248" s="28">
        <f>+J246-J247</f>
        <v>10383.398000000001</v>
      </c>
      <c r="K248" s="34">
        <f>+J248/I248*100-100</f>
        <v>-30.509930347960363</v>
      </c>
      <c r="L248" s="184">
        <f>+J248/$J$216*100</f>
        <v>15.646992426681816</v>
      </c>
      <c r="M248" s="26"/>
    </row>
    <row r="249" spans="1:18" ht="11.25">
      <c r="A249" s="2"/>
      <c r="B249" s="2"/>
      <c r="C249" s="36"/>
      <c r="D249" s="36"/>
      <c r="E249" s="36"/>
      <c r="F249" s="36"/>
      <c r="G249" s="36"/>
      <c r="H249" s="36"/>
      <c r="I249" s="36"/>
      <c r="J249" s="36"/>
      <c r="K249" s="2"/>
      <c r="L249" s="2"/>
      <c r="R249" s="179"/>
    </row>
    <row r="250" spans="1:18" ht="11.25">
      <c r="A250" s="29" t="s">
        <v>410</v>
      </c>
      <c r="B250" s="29"/>
      <c r="C250" s="29"/>
      <c r="D250" s="29"/>
      <c r="E250" s="29"/>
      <c r="F250" s="29"/>
      <c r="G250" s="29"/>
      <c r="H250" s="29"/>
      <c r="I250" s="29"/>
      <c r="J250" s="29"/>
      <c r="K250" s="29"/>
      <c r="L250" s="29"/>
      <c r="R250" s="179"/>
    </row>
    <row r="251" spans="1:18" ht="19.5" customHeight="1">
      <c r="A251" s="267" t="s">
        <v>319</v>
      </c>
      <c r="B251" s="267"/>
      <c r="C251" s="267"/>
      <c r="D251" s="267"/>
      <c r="E251" s="267"/>
      <c r="F251" s="267"/>
      <c r="G251" s="267"/>
      <c r="H251" s="267"/>
      <c r="I251" s="267"/>
      <c r="J251" s="267"/>
      <c r="K251" s="267"/>
      <c r="L251" s="267"/>
      <c r="R251" s="179"/>
    </row>
    <row r="252" spans="1:18" ht="19.5" customHeight="1">
      <c r="A252" s="266" t="s">
        <v>318</v>
      </c>
      <c r="B252" s="266"/>
      <c r="C252" s="266"/>
      <c r="D252" s="266"/>
      <c r="E252" s="266"/>
      <c r="F252" s="266"/>
      <c r="G252" s="266"/>
      <c r="H252" s="266"/>
      <c r="I252" s="266"/>
      <c r="J252" s="266"/>
      <c r="K252" s="266"/>
      <c r="L252" s="266"/>
      <c r="R252" s="179"/>
    </row>
    <row r="253" spans="1:21" ht="11.25">
      <c r="A253" s="29"/>
      <c r="B253" s="29"/>
      <c r="C253" s="273" t="s">
        <v>183</v>
      </c>
      <c r="D253" s="273"/>
      <c r="E253" s="273"/>
      <c r="F253" s="273"/>
      <c r="G253" s="30"/>
      <c r="H253" s="273" t="s">
        <v>184</v>
      </c>
      <c r="I253" s="273"/>
      <c r="J253" s="273"/>
      <c r="K253" s="273"/>
      <c r="L253" s="30"/>
      <c r="M253" s="270" t="s">
        <v>352</v>
      </c>
      <c r="N253" s="270" t="s">
        <v>352</v>
      </c>
      <c r="O253" s="270" t="s">
        <v>326</v>
      </c>
      <c r="P253" s="170"/>
      <c r="Q253" s="170"/>
      <c r="R253" s="170"/>
      <c r="S253" s="170"/>
      <c r="T253" s="170"/>
      <c r="U253" s="170"/>
    </row>
    <row r="254" spans="1:21" ht="11.25">
      <c r="A254" s="29" t="s">
        <v>200</v>
      </c>
      <c r="B254" s="46" t="s">
        <v>168</v>
      </c>
      <c r="C254" s="52">
        <f>+C213</f>
        <v>2008</v>
      </c>
      <c r="D254" s="272" t="str">
        <f>+D213</f>
        <v>Enero</v>
      </c>
      <c r="E254" s="272"/>
      <c r="F254" s="272"/>
      <c r="G254" s="30"/>
      <c r="H254" s="52">
        <f>+H213</f>
        <v>2008</v>
      </c>
      <c r="I254" s="272" t="str">
        <f>+D254</f>
        <v>Enero</v>
      </c>
      <c r="J254" s="272"/>
      <c r="K254" s="272"/>
      <c r="L254" s="191" t="s">
        <v>402</v>
      </c>
      <c r="M254" s="271"/>
      <c r="N254" s="271"/>
      <c r="O254" s="271"/>
      <c r="P254" s="170"/>
      <c r="Q254" s="170"/>
      <c r="R254" s="170"/>
      <c r="S254" s="170"/>
      <c r="T254" s="170"/>
      <c r="U254" s="170"/>
    </row>
    <row r="255" spans="1:15" ht="11.25">
      <c r="A255" s="2"/>
      <c r="B255" s="47" t="s">
        <v>49</v>
      </c>
      <c r="C255" s="2"/>
      <c r="D255" s="53">
        <f>+D214</f>
        <v>2008</v>
      </c>
      <c r="E255" s="53">
        <f>+E214</f>
        <v>2009</v>
      </c>
      <c r="F255" s="54" t="str">
        <f>+F214</f>
        <v>Var % 09/08</v>
      </c>
      <c r="G255" s="35"/>
      <c r="H255" s="2"/>
      <c r="I255" s="53">
        <f>+I214</f>
        <v>2008</v>
      </c>
      <c r="J255" s="53">
        <f>+J214</f>
        <v>2009</v>
      </c>
      <c r="K255" s="54" t="str">
        <f>+K214</f>
        <v>Var % 09/08</v>
      </c>
      <c r="L255" s="35">
        <v>2008</v>
      </c>
      <c r="M255" s="187"/>
      <c r="N255" s="187"/>
      <c r="O255" s="35"/>
    </row>
    <row r="256" spans="1:18" ht="11.25">
      <c r="A256" s="29"/>
      <c r="B256" s="29"/>
      <c r="C256" s="28"/>
      <c r="D256" s="28"/>
      <c r="E256" s="28"/>
      <c r="F256" s="34"/>
      <c r="G256" s="34"/>
      <c r="H256" s="28"/>
      <c r="I256" s="28"/>
      <c r="J256" s="28"/>
      <c r="K256" s="34"/>
      <c r="L256" s="34"/>
      <c r="R256" s="179"/>
    </row>
    <row r="257" spans="1:18" s="61" customFormat="1" ht="11.25">
      <c r="A257" s="60" t="s">
        <v>403</v>
      </c>
      <c r="B257" s="60"/>
      <c r="C257" s="60"/>
      <c r="D257" s="60"/>
      <c r="E257" s="60"/>
      <c r="F257" s="60"/>
      <c r="G257" s="60"/>
      <c r="H257" s="60">
        <f>+H259+H269</f>
        <v>4895171.53</v>
      </c>
      <c r="I257" s="60">
        <f>+I259+I269</f>
        <v>427938.60699999996</v>
      </c>
      <c r="J257" s="60">
        <f>+J259+J269</f>
        <v>337929.696</v>
      </c>
      <c r="K257" s="186">
        <f>+J257/I257*100-100</f>
        <v>-21.033136419028438</v>
      </c>
      <c r="L257" s="60">
        <f>+L259+L269</f>
        <v>100</v>
      </c>
      <c r="M257" s="184"/>
      <c r="N257" s="184"/>
      <c r="O257" s="184"/>
      <c r="R257" s="184"/>
    </row>
    <row r="258" spans="1:18" ht="11.25">
      <c r="A258" s="29"/>
      <c r="B258" s="29"/>
      <c r="C258" s="28"/>
      <c r="D258" s="28"/>
      <c r="E258" s="28"/>
      <c r="F258" s="34"/>
      <c r="G258" s="34"/>
      <c r="H258" s="28"/>
      <c r="I258" s="28"/>
      <c r="J258" s="28"/>
      <c r="K258" s="34"/>
      <c r="L258" s="34"/>
      <c r="R258" s="179"/>
    </row>
    <row r="259" spans="1:18" ht="11.25">
      <c r="A259" s="31" t="s">
        <v>102</v>
      </c>
      <c r="B259" s="31"/>
      <c r="C259" s="32"/>
      <c r="D259" s="32"/>
      <c r="E259" s="32"/>
      <c r="F259" s="33"/>
      <c r="G259" s="33"/>
      <c r="H259" s="32">
        <f>+H261+H264+H267</f>
        <v>348448.33800000005</v>
      </c>
      <c r="I259" s="32">
        <f>+I261+I264+I267</f>
        <v>28168.057</v>
      </c>
      <c r="J259" s="32">
        <f>+J261+J264+J267</f>
        <v>44255.735</v>
      </c>
      <c r="K259" s="33">
        <f>+J259/I259*100-100</f>
        <v>57.11319740655168</v>
      </c>
      <c r="L259" s="33">
        <f>+J259/$J$257*100</f>
        <v>13.096136718330904</v>
      </c>
      <c r="R259" s="179"/>
    </row>
    <row r="260" spans="1:18" ht="11.25">
      <c r="A260" s="31"/>
      <c r="B260" s="31"/>
      <c r="C260" s="28"/>
      <c r="D260" s="28"/>
      <c r="E260" s="28"/>
      <c r="F260" s="34"/>
      <c r="G260" s="34"/>
      <c r="H260" s="28"/>
      <c r="I260" s="28"/>
      <c r="J260" s="28"/>
      <c r="K260" s="33"/>
      <c r="L260" s="34"/>
      <c r="R260" s="179"/>
    </row>
    <row r="261" spans="1:18" ht="11.25">
      <c r="A261" s="31" t="s">
        <v>126</v>
      </c>
      <c r="B261" s="31"/>
      <c r="C261" s="32">
        <f>+C262+C263</f>
        <v>4059140.864</v>
      </c>
      <c r="D261" s="32">
        <f>+D262+D263</f>
        <v>371536.404</v>
      </c>
      <c r="E261" s="32">
        <f>+E262+E263</f>
        <v>502654.098</v>
      </c>
      <c r="F261" s="33">
        <f aca="true" t="shared" si="52" ref="F261:F266">+E261/D261*100-100</f>
        <v>35.29067208175917</v>
      </c>
      <c r="G261" s="28"/>
      <c r="H261" s="32">
        <f>+H262+H263</f>
        <v>338508.292</v>
      </c>
      <c r="I261" s="32">
        <f>+I262+I263</f>
        <v>26775.999</v>
      </c>
      <c r="J261" s="32">
        <f>+J262+J263</f>
        <v>43272.478</v>
      </c>
      <c r="K261" s="33">
        <f aca="true" t="shared" si="53" ref="K261:K267">+J261/I261*100-100</f>
        <v>61.609200836913715</v>
      </c>
      <c r="L261" s="33">
        <f aca="true" t="shared" si="54" ref="L261:L288">+J261/$J$257*100</f>
        <v>12.805171759749697</v>
      </c>
      <c r="R261" s="179"/>
    </row>
    <row r="262" spans="1:18" ht="11.25">
      <c r="A262" s="29" t="s">
        <v>154</v>
      </c>
      <c r="B262" s="29"/>
      <c r="C262" s="28">
        <v>51669.99</v>
      </c>
      <c r="D262" s="28">
        <v>0</v>
      </c>
      <c r="E262" s="28">
        <v>0</v>
      </c>
      <c r="F262" s="34"/>
      <c r="G262" s="34"/>
      <c r="H262" s="28">
        <v>3452.048</v>
      </c>
      <c r="I262" s="28">
        <v>0</v>
      </c>
      <c r="J262" s="28">
        <v>0</v>
      </c>
      <c r="K262" s="34"/>
      <c r="L262" s="34">
        <f t="shared" si="54"/>
        <v>0</v>
      </c>
      <c r="R262" s="179"/>
    </row>
    <row r="263" spans="1:18" ht="11.25">
      <c r="A263" s="29" t="s">
        <v>155</v>
      </c>
      <c r="B263" s="29"/>
      <c r="C263" s="28">
        <v>4007470.874</v>
      </c>
      <c r="D263" s="28">
        <v>371536.404</v>
      </c>
      <c r="E263" s="28">
        <v>502654.098</v>
      </c>
      <c r="F263" s="34">
        <f t="shared" si="52"/>
        <v>35.29067208175917</v>
      </c>
      <c r="G263" s="34"/>
      <c r="H263" s="28">
        <v>335056.244</v>
      </c>
      <c r="I263" s="28">
        <v>26775.999</v>
      </c>
      <c r="J263" s="28">
        <v>43272.478</v>
      </c>
      <c r="K263" s="34">
        <f t="shared" si="53"/>
        <v>61.609200836913715</v>
      </c>
      <c r="L263" s="34">
        <f t="shared" si="54"/>
        <v>12.805171759749697</v>
      </c>
      <c r="R263" s="179"/>
    </row>
    <row r="264" spans="1:18" ht="11.25">
      <c r="A264" s="31" t="s">
        <v>156</v>
      </c>
      <c r="B264" s="31"/>
      <c r="C264" s="32">
        <f>+C265+C266</f>
        <v>25479</v>
      </c>
      <c r="D264" s="32">
        <f>+D265+D266</f>
        <v>4601</v>
      </c>
      <c r="E264" s="32">
        <f>+E265+E266</f>
        <v>2233</v>
      </c>
      <c r="F264" s="33">
        <f t="shared" si="52"/>
        <v>-51.467072375570524</v>
      </c>
      <c r="G264" s="34"/>
      <c r="H264" s="32">
        <f>+H265+H266</f>
        <v>5494.706</v>
      </c>
      <c r="I264" s="32">
        <f>+I265+I266</f>
        <v>883.487</v>
      </c>
      <c r="J264" s="32">
        <f>+J265+J266</f>
        <v>451.60400000000004</v>
      </c>
      <c r="K264" s="33">
        <f t="shared" si="53"/>
        <v>-48.88391113847741</v>
      </c>
      <c r="L264" s="34">
        <f t="shared" si="54"/>
        <v>0.13363844768469238</v>
      </c>
      <c r="R264" s="179"/>
    </row>
    <row r="265" spans="1:18" ht="11.25">
      <c r="A265" s="29" t="s">
        <v>154</v>
      </c>
      <c r="B265" s="29"/>
      <c r="C265" s="28">
        <v>23976</v>
      </c>
      <c r="D265" s="28">
        <v>4436</v>
      </c>
      <c r="E265" s="28">
        <v>2060</v>
      </c>
      <c r="F265" s="34">
        <f t="shared" si="52"/>
        <v>-53.56176735798016</v>
      </c>
      <c r="G265" s="34"/>
      <c r="H265" s="28">
        <v>4582.008</v>
      </c>
      <c r="I265" s="28">
        <v>780.375</v>
      </c>
      <c r="J265" s="28">
        <v>380.273</v>
      </c>
      <c r="K265" s="34">
        <f t="shared" si="53"/>
        <v>-51.27047893640878</v>
      </c>
      <c r="L265" s="34">
        <f t="shared" si="54"/>
        <v>0.1125302110176195</v>
      </c>
      <c r="R265" s="179"/>
    </row>
    <row r="266" spans="1:18" ht="11.25">
      <c r="A266" s="29" t="s">
        <v>155</v>
      </c>
      <c r="B266" s="29"/>
      <c r="C266" s="28">
        <v>1503</v>
      </c>
      <c r="D266" s="28">
        <v>165</v>
      </c>
      <c r="E266" s="28">
        <v>173</v>
      </c>
      <c r="F266" s="34">
        <f t="shared" si="52"/>
        <v>4.848484848484858</v>
      </c>
      <c r="G266" s="34"/>
      <c r="H266" s="28">
        <v>912.698</v>
      </c>
      <c r="I266" s="28">
        <v>103.112</v>
      </c>
      <c r="J266" s="28">
        <v>71.331</v>
      </c>
      <c r="K266" s="34">
        <f t="shared" si="53"/>
        <v>-30.821824811855052</v>
      </c>
      <c r="L266" s="34">
        <f t="shared" si="54"/>
        <v>0.021108236667072906</v>
      </c>
      <c r="R266" s="179"/>
    </row>
    <row r="267" spans="1:18" ht="11.25">
      <c r="A267" s="31" t="s">
        <v>127</v>
      </c>
      <c r="B267" s="31"/>
      <c r="C267" s="39"/>
      <c r="D267" s="39"/>
      <c r="E267" s="39"/>
      <c r="F267" s="34"/>
      <c r="G267" s="34"/>
      <c r="H267" s="32">
        <v>4445.34</v>
      </c>
      <c r="I267" s="32">
        <v>508.571</v>
      </c>
      <c r="J267" s="32">
        <v>531.653</v>
      </c>
      <c r="K267" s="33">
        <f t="shared" si="53"/>
        <v>4.538599330280334</v>
      </c>
      <c r="L267" s="34">
        <f t="shared" si="54"/>
        <v>0.157326510896515</v>
      </c>
      <c r="R267" s="179"/>
    </row>
    <row r="268" spans="1:18" ht="11.25">
      <c r="A268" s="29"/>
      <c r="B268" s="29"/>
      <c r="C268" s="28"/>
      <c r="D268" s="28"/>
      <c r="E268" s="28"/>
      <c r="F268" s="34"/>
      <c r="G268" s="34"/>
      <c r="H268" s="28"/>
      <c r="I268" s="28"/>
      <c r="J268" s="28"/>
      <c r="K268" s="34"/>
      <c r="L268" s="34"/>
      <c r="R268" s="179"/>
    </row>
    <row r="269" spans="1:18" ht="11.25">
      <c r="A269" s="31" t="s">
        <v>109</v>
      </c>
      <c r="B269" s="31"/>
      <c r="C269" s="28"/>
      <c r="D269" s="28"/>
      <c r="E269" s="28"/>
      <c r="F269" s="34"/>
      <c r="G269" s="34"/>
      <c r="H269" s="32">
        <f>+H271+H278+H283+H287+H288</f>
        <v>4546723.192</v>
      </c>
      <c r="I269" s="32">
        <f>+I271+I278+I283+I287+I288</f>
        <v>399770.55</v>
      </c>
      <c r="J269" s="32">
        <f>+J271+J278+J283+J287+J288</f>
        <v>293673.961</v>
      </c>
      <c r="K269" s="33">
        <f>+J269/I269*100-100</f>
        <v>-26.539370896630572</v>
      </c>
      <c r="L269" s="33">
        <f t="shared" si="54"/>
        <v>86.9038632816691</v>
      </c>
      <c r="R269" s="179"/>
    </row>
    <row r="270" spans="1:18" ht="11.25">
      <c r="A270" s="31"/>
      <c r="B270" s="31"/>
      <c r="C270" s="28"/>
      <c r="D270" s="28"/>
      <c r="E270" s="28"/>
      <c r="F270" s="34"/>
      <c r="G270" s="34"/>
      <c r="H270" s="28"/>
      <c r="I270" s="28"/>
      <c r="J270" s="28"/>
      <c r="K270" s="34"/>
      <c r="L270" s="34"/>
      <c r="R270" s="179"/>
    </row>
    <row r="271" spans="1:18" ht="11.25">
      <c r="A271" s="31" t="s">
        <v>128</v>
      </c>
      <c r="B271" s="31"/>
      <c r="C271" s="32">
        <f>SUM(C272:C276)</f>
        <v>4060314.7670000005</v>
      </c>
      <c r="D271" s="32">
        <f>SUM(D272:D276)</f>
        <v>361410.827</v>
      </c>
      <c r="E271" s="32">
        <f>SUM(E272:E276)</f>
        <v>375026.681</v>
      </c>
      <c r="F271" s="33">
        <f>+E271/D271*100-100</f>
        <v>3.767417294335786</v>
      </c>
      <c r="G271" s="34"/>
      <c r="H271" s="32">
        <f>SUM(H272:H276)</f>
        <v>2628099.216</v>
      </c>
      <c r="I271" s="32">
        <f>SUM(I272:I276)</f>
        <v>236473.95799999998</v>
      </c>
      <c r="J271" s="32">
        <f>SUM(J272:J276)</f>
        <v>168421.941</v>
      </c>
      <c r="K271" s="33">
        <f>+J271/I271*100-100</f>
        <v>-28.7778060533837</v>
      </c>
      <c r="L271" s="33">
        <f t="shared" si="54"/>
        <v>49.83934321060674</v>
      </c>
      <c r="M271" s="27">
        <f>+I271/D271*1000</f>
        <v>654.3078965368129</v>
      </c>
      <c r="N271" s="27">
        <f>+J271/E271*1000</f>
        <v>449.0932233165565</v>
      </c>
      <c r="O271" s="34">
        <f>+N271/M271*100-100</f>
        <v>-31.363624725673873</v>
      </c>
      <c r="R271" s="179"/>
    </row>
    <row r="272" spans="1:18" ht="11.25">
      <c r="A272" s="29" t="s">
        <v>164</v>
      </c>
      <c r="B272" s="29"/>
      <c r="C272" s="28">
        <v>317647.997</v>
      </c>
      <c r="D272" s="28">
        <v>35710.699</v>
      </c>
      <c r="E272" s="28">
        <v>19674.158</v>
      </c>
      <c r="F272" s="34">
        <f>+E272/D272*100-100</f>
        <v>-44.90682470259123</v>
      </c>
      <c r="G272" s="34"/>
      <c r="H272" s="28">
        <v>168297.854</v>
      </c>
      <c r="I272" s="28">
        <v>19283.157</v>
      </c>
      <c r="J272" s="28">
        <v>8499.424</v>
      </c>
      <c r="K272" s="34">
        <f>+J272/I272*100-100</f>
        <v>-55.923067991408246</v>
      </c>
      <c r="L272" s="34">
        <f t="shared" si="54"/>
        <v>2.5151456354992847</v>
      </c>
      <c r="M272" s="27">
        <f>+I272/D272*1000</f>
        <v>539.9826253751011</v>
      </c>
      <c r="N272" s="27">
        <f>+J272/E272*1000</f>
        <v>432.00954267013617</v>
      </c>
      <c r="O272" s="34">
        <f>+N272/M272*100-100</f>
        <v>-19.99565868067718</v>
      </c>
      <c r="R272" s="179"/>
    </row>
    <row r="273" spans="1:18" ht="11.25">
      <c r="A273" s="29" t="s">
        <v>165</v>
      </c>
      <c r="B273" s="29"/>
      <c r="C273" s="28">
        <v>0</v>
      </c>
      <c r="D273" s="28">
        <v>0</v>
      </c>
      <c r="E273" s="28">
        <v>0</v>
      </c>
      <c r="F273" s="34"/>
      <c r="G273" s="34"/>
      <c r="H273" s="28">
        <v>0</v>
      </c>
      <c r="I273" s="28">
        <v>0</v>
      </c>
      <c r="J273" s="28">
        <v>0</v>
      </c>
      <c r="K273" s="34"/>
      <c r="L273" s="34">
        <f t="shared" si="54"/>
        <v>0</v>
      </c>
      <c r="M273" s="27"/>
      <c r="N273" s="27"/>
      <c r="O273" s="34"/>
      <c r="R273" s="179"/>
    </row>
    <row r="274" spans="1:18" ht="11.25">
      <c r="A274" s="29" t="s">
        <v>166</v>
      </c>
      <c r="B274" s="29"/>
      <c r="C274" s="28">
        <v>1891474.124</v>
      </c>
      <c r="D274" s="28">
        <v>160220.839</v>
      </c>
      <c r="E274" s="28">
        <v>164230.289</v>
      </c>
      <c r="F274" s="34">
        <f>+E274/D274*100-100</f>
        <v>2.5024522559141076</v>
      </c>
      <c r="G274" s="34"/>
      <c r="H274" s="28">
        <v>1249677.468</v>
      </c>
      <c r="I274" s="28">
        <v>111494.425</v>
      </c>
      <c r="J274" s="28">
        <v>77807.881</v>
      </c>
      <c r="K274" s="34">
        <f>+J274/I274*100-100</f>
        <v>-30.2136577680902</v>
      </c>
      <c r="L274" s="34">
        <f t="shared" si="54"/>
        <v>23.024872309535056</v>
      </c>
      <c r="M274" s="27">
        <f>+I274/D274*1000</f>
        <v>695.8796726810299</v>
      </c>
      <c r="N274" s="27">
        <f>+J274/E274*1000</f>
        <v>473.7730261194389</v>
      </c>
      <c r="O274" s="34">
        <f>+N274/M274*100-100</f>
        <v>-31.917392514984115</v>
      </c>
      <c r="R274" s="179"/>
    </row>
    <row r="275" spans="1:18" ht="11.25">
      <c r="A275" s="29" t="s">
        <v>167</v>
      </c>
      <c r="B275" s="29"/>
      <c r="C275" s="28">
        <v>1851190.41</v>
      </c>
      <c r="D275" s="28">
        <v>165477.053</v>
      </c>
      <c r="E275" s="28">
        <v>191122.234</v>
      </c>
      <c r="F275" s="34">
        <f>+E275/D275*100-100</f>
        <v>15.497726443073631</v>
      </c>
      <c r="G275" s="34"/>
      <c r="H275" s="28">
        <v>1210122.166</v>
      </c>
      <c r="I275" s="28">
        <v>105694.648</v>
      </c>
      <c r="J275" s="28">
        <v>82114.636</v>
      </c>
      <c r="K275" s="34">
        <f>+J275/I275*100-100</f>
        <v>-22.3095610290504</v>
      </c>
      <c r="L275" s="34">
        <f t="shared" si="54"/>
        <v>24.2993252655724</v>
      </c>
      <c r="M275" s="27">
        <f>+I275/D275*1000</f>
        <v>638.7269176228319</v>
      </c>
      <c r="N275" s="27">
        <f>+J275/E275*1000</f>
        <v>429.64460116136985</v>
      </c>
      <c r="O275" s="34">
        <f>+N275/M275*100-100</f>
        <v>-32.73422658303015</v>
      </c>
      <c r="R275" s="179"/>
    </row>
    <row r="276" spans="1:18" ht="11.25">
      <c r="A276" s="29" t="s">
        <v>10</v>
      </c>
      <c r="B276" s="29"/>
      <c r="C276" s="28">
        <v>2.236</v>
      </c>
      <c r="D276" s="28">
        <v>2.236</v>
      </c>
      <c r="E276" s="28">
        <v>0</v>
      </c>
      <c r="F276" s="34"/>
      <c r="G276" s="34"/>
      <c r="H276" s="28">
        <v>1.728</v>
      </c>
      <c r="I276" s="28">
        <v>1.728</v>
      </c>
      <c r="J276" s="28">
        <v>0</v>
      </c>
      <c r="K276" s="34"/>
      <c r="L276" s="34">
        <f t="shared" si="54"/>
        <v>0</v>
      </c>
      <c r="M276" s="27"/>
      <c r="N276" s="27"/>
      <c r="O276" s="34"/>
      <c r="R276" s="179"/>
    </row>
    <row r="277" spans="1:18" ht="11.25">
      <c r="A277" s="29"/>
      <c r="B277" s="29"/>
      <c r="C277" s="28"/>
      <c r="D277" s="28"/>
      <c r="E277" s="28"/>
      <c r="F277" s="34"/>
      <c r="G277" s="34"/>
      <c r="H277" s="28"/>
      <c r="I277" s="28"/>
      <c r="J277" s="28"/>
      <c r="K277" s="34"/>
      <c r="L277" s="34"/>
      <c r="M277" s="27"/>
      <c r="N277" s="27"/>
      <c r="O277" s="34"/>
      <c r="R277" s="179"/>
    </row>
    <row r="278" spans="1:18" ht="11.25">
      <c r="A278" s="31" t="s">
        <v>157</v>
      </c>
      <c r="B278" s="31"/>
      <c r="C278" s="28"/>
      <c r="D278" s="28"/>
      <c r="E278" s="28"/>
      <c r="F278" s="34"/>
      <c r="G278" s="34"/>
      <c r="H278" s="32">
        <f>+H279+H280+H281</f>
        <v>742145.856</v>
      </c>
      <c r="I278" s="32">
        <f>+I279+I280+I281</f>
        <v>74350.90500000001</v>
      </c>
      <c r="J278" s="32">
        <f>+J279+J280+J281</f>
        <v>39170.502</v>
      </c>
      <c r="K278" s="33">
        <f aca="true" t="shared" si="55" ref="K278:K288">+J278/I278*100-100</f>
        <v>-47.31671120882793</v>
      </c>
      <c r="L278" s="33">
        <f t="shared" si="54"/>
        <v>11.591316911077268</v>
      </c>
      <c r="M278" s="27"/>
      <c r="N278" s="27"/>
      <c r="O278" s="34"/>
      <c r="R278" s="179"/>
    </row>
    <row r="279" spans="1:18" ht="11.25">
      <c r="A279" s="29" t="s">
        <v>158</v>
      </c>
      <c r="B279" s="29"/>
      <c r="C279" s="28">
        <v>5369872</v>
      </c>
      <c r="D279" s="28">
        <v>330702</v>
      </c>
      <c r="E279" s="28">
        <v>185804</v>
      </c>
      <c r="F279" s="34">
        <f>+E279/D279*100-100</f>
        <v>-43.815277802976695</v>
      </c>
      <c r="G279" s="34"/>
      <c r="H279" s="28">
        <v>730028.534</v>
      </c>
      <c r="I279" s="28">
        <v>72944.63</v>
      </c>
      <c r="J279" s="28">
        <v>38253.595</v>
      </c>
      <c r="K279" s="34">
        <f t="shared" si="55"/>
        <v>-47.558038199659116</v>
      </c>
      <c r="L279" s="34">
        <f t="shared" si="54"/>
        <v>11.319986213937232</v>
      </c>
      <c r="M279" s="27">
        <f>+I279/D279*1000</f>
        <v>220.57510991769024</v>
      </c>
      <c r="N279" s="27">
        <f>+J279/E279*1000</f>
        <v>205.8814395814945</v>
      </c>
      <c r="O279" s="34">
        <f>+N279/M279*100-100</f>
        <v>-6.661526924628447</v>
      </c>
      <c r="R279" s="179"/>
    </row>
    <row r="280" spans="1:18" ht="11.25">
      <c r="A280" s="29" t="s">
        <v>159</v>
      </c>
      <c r="B280" s="29"/>
      <c r="C280" s="28">
        <v>64044</v>
      </c>
      <c r="D280" s="28">
        <v>2358</v>
      </c>
      <c r="E280" s="28">
        <v>1037</v>
      </c>
      <c r="F280" s="34">
        <f>+E280/D280*100-100</f>
        <v>-56.02205258693808</v>
      </c>
      <c r="G280" s="34"/>
      <c r="H280" s="28">
        <v>10364.613</v>
      </c>
      <c r="I280" s="28">
        <v>1034.198</v>
      </c>
      <c r="J280" s="28">
        <v>621.705</v>
      </c>
      <c r="K280" s="34">
        <f t="shared" si="55"/>
        <v>-39.88530242758157</v>
      </c>
      <c r="L280" s="34">
        <f t="shared" si="54"/>
        <v>0.18397465726125473</v>
      </c>
      <c r="M280" s="27">
        <f>+I280/D280*1000</f>
        <v>438.5911789652248</v>
      </c>
      <c r="N280" s="27">
        <f>+J280/E280*1000</f>
        <v>599.5226615236259</v>
      </c>
      <c r="O280" s="34">
        <f>+N280/M280*100-100</f>
        <v>36.69282244528705</v>
      </c>
      <c r="R280" s="179"/>
    </row>
    <row r="281" spans="1:18" ht="11.25">
      <c r="A281" s="29" t="s">
        <v>160</v>
      </c>
      <c r="B281" s="29"/>
      <c r="C281" s="39"/>
      <c r="D281" s="39"/>
      <c r="E281" s="39"/>
      <c r="F281" s="34"/>
      <c r="G281" s="34"/>
      <c r="H281" s="28">
        <v>1752.709</v>
      </c>
      <c r="I281" s="28">
        <v>372.077</v>
      </c>
      <c r="J281" s="28">
        <v>295.202</v>
      </c>
      <c r="K281" s="34">
        <f t="shared" si="55"/>
        <v>-20.661045966291923</v>
      </c>
      <c r="L281" s="34">
        <f t="shared" si="54"/>
        <v>0.08735603987878</v>
      </c>
      <c r="M281" s="27"/>
      <c r="N281" s="27"/>
      <c r="O281" s="34"/>
      <c r="R281" s="179"/>
    </row>
    <row r="282" spans="1:18" ht="11.25">
      <c r="A282" s="29"/>
      <c r="B282" s="29"/>
      <c r="C282" s="28"/>
      <c r="D282" s="28"/>
      <c r="E282" s="28"/>
      <c r="F282" s="34"/>
      <c r="G282" s="34"/>
      <c r="H282" s="28"/>
      <c r="I282" s="28"/>
      <c r="J282" s="28"/>
      <c r="K282" s="34"/>
      <c r="L282" s="34"/>
      <c r="M282" s="27"/>
      <c r="N282" s="27"/>
      <c r="O282" s="34"/>
      <c r="R282" s="179"/>
    </row>
    <row r="283" spans="1:18" ht="11.25">
      <c r="A283" s="31" t="s">
        <v>129</v>
      </c>
      <c r="B283" s="31"/>
      <c r="C283" s="28"/>
      <c r="D283" s="28"/>
      <c r="E283" s="28"/>
      <c r="F283" s="34"/>
      <c r="G283" s="34"/>
      <c r="H283" s="32">
        <f>SUM(H284:H286)</f>
        <v>1024251.166</v>
      </c>
      <c r="I283" s="32">
        <f>SUM(I284:I286)</f>
        <v>79660.43600000002</v>
      </c>
      <c r="J283" s="32">
        <f>SUM(J284:J286)</f>
        <v>74742.659</v>
      </c>
      <c r="K283" s="33">
        <f t="shared" si="55"/>
        <v>-6.173424659639096</v>
      </c>
      <c r="L283" s="33">
        <f t="shared" si="54"/>
        <v>22.117813227044717</v>
      </c>
      <c r="M283" s="27"/>
      <c r="N283" s="27"/>
      <c r="O283" s="34"/>
      <c r="R283" s="179"/>
    </row>
    <row r="284" spans="1:18" ht="11.25">
      <c r="A284" s="29" t="s">
        <v>161</v>
      </c>
      <c r="B284" s="29"/>
      <c r="C284" s="39"/>
      <c r="D284" s="39"/>
      <c r="E284" s="39"/>
      <c r="F284" s="34"/>
      <c r="G284" s="34"/>
      <c r="H284" s="28">
        <v>559407.664</v>
      </c>
      <c r="I284" s="28">
        <v>44712.067</v>
      </c>
      <c r="J284" s="28">
        <v>41933.876</v>
      </c>
      <c r="K284" s="34">
        <f t="shared" si="55"/>
        <v>-6.213515022689535</v>
      </c>
      <c r="L284" s="34">
        <f t="shared" si="54"/>
        <v>12.409053272429777</v>
      </c>
      <c r="M284" s="27"/>
      <c r="N284" s="27"/>
      <c r="O284" s="34"/>
      <c r="R284" s="179"/>
    </row>
    <row r="285" spans="1:18" ht="11.25">
      <c r="A285" s="29" t="s">
        <v>162</v>
      </c>
      <c r="B285" s="29"/>
      <c r="C285" s="39"/>
      <c r="D285" s="39"/>
      <c r="E285" s="39"/>
      <c r="F285" s="34"/>
      <c r="G285" s="34"/>
      <c r="H285" s="28">
        <v>15235.88</v>
      </c>
      <c r="I285" s="28">
        <v>958.677</v>
      </c>
      <c r="J285" s="28">
        <v>1193.133</v>
      </c>
      <c r="K285" s="34">
        <f t="shared" si="55"/>
        <v>24.456203705731966</v>
      </c>
      <c r="L285" s="34">
        <f t="shared" si="54"/>
        <v>0.3530713678385933</v>
      </c>
      <c r="M285" s="27"/>
      <c r="N285" s="27"/>
      <c r="O285" s="34"/>
      <c r="R285" s="179"/>
    </row>
    <row r="286" spans="1:18" ht="11.25">
      <c r="A286" s="29" t="s">
        <v>163</v>
      </c>
      <c r="B286" s="29"/>
      <c r="C286" s="39"/>
      <c r="D286" s="39"/>
      <c r="E286" s="39"/>
      <c r="F286" s="34"/>
      <c r="G286" s="34"/>
      <c r="H286" s="28">
        <v>449607.622</v>
      </c>
      <c r="I286" s="28">
        <v>33989.692</v>
      </c>
      <c r="J286" s="28">
        <v>31615.65</v>
      </c>
      <c r="K286" s="34">
        <f t="shared" si="55"/>
        <v>-6.984594035156306</v>
      </c>
      <c r="L286" s="34">
        <f t="shared" si="54"/>
        <v>9.355688586776347</v>
      </c>
      <c r="M286" s="27"/>
      <c r="N286" s="27"/>
      <c r="O286" s="34"/>
      <c r="R286" s="179"/>
    </row>
    <row r="287" spans="1:18" ht="11.25">
      <c r="A287" s="31" t="s">
        <v>25</v>
      </c>
      <c r="B287" s="31"/>
      <c r="C287" s="32">
        <v>220100.219</v>
      </c>
      <c r="D287" s="32">
        <v>15079.622</v>
      </c>
      <c r="E287" s="32">
        <v>14457.558</v>
      </c>
      <c r="F287" s="33">
        <f>+E287/D287*100-100</f>
        <v>-4.125196241656454</v>
      </c>
      <c r="G287" s="34"/>
      <c r="H287" s="32">
        <v>151314.844</v>
      </c>
      <c r="I287" s="32">
        <v>9237.995</v>
      </c>
      <c r="J287" s="32">
        <v>11336.686</v>
      </c>
      <c r="K287" s="33">
        <f t="shared" si="55"/>
        <v>22.718035677655152</v>
      </c>
      <c r="L287" s="34">
        <f t="shared" si="54"/>
        <v>3.35474689978119</v>
      </c>
      <c r="M287" s="27">
        <f>+I287/D287*1000</f>
        <v>612.6144939176859</v>
      </c>
      <c r="N287" s="27">
        <f>+J287/E287*1000</f>
        <v>784.1356057502933</v>
      </c>
      <c r="O287" s="34">
        <f>+N287/M287*100-100</f>
        <v>27.99821315616046</v>
      </c>
      <c r="R287" s="179"/>
    </row>
    <row r="288" spans="1:18" ht="11.25">
      <c r="A288" s="31" t="s">
        <v>130</v>
      </c>
      <c r="B288" s="31"/>
      <c r="C288" s="32"/>
      <c r="D288" s="32"/>
      <c r="E288" s="32"/>
      <c r="F288" s="33"/>
      <c r="G288" s="33"/>
      <c r="H288" s="32">
        <v>912.11</v>
      </c>
      <c r="I288" s="32">
        <v>47.256</v>
      </c>
      <c r="J288" s="32">
        <v>2.173</v>
      </c>
      <c r="K288" s="33">
        <f t="shared" si="55"/>
        <v>-95.40164211951921</v>
      </c>
      <c r="L288" s="34">
        <f t="shared" si="54"/>
        <v>0.0006430331591811334</v>
      </c>
      <c r="M288" s="27"/>
      <c r="N288" s="27"/>
      <c r="O288" s="34"/>
      <c r="R288" s="179"/>
    </row>
    <row r="289" spans="1:18" ht="11.25">
      <c r="A289" s="2"/>
      <c r="B289" s="2"/>
      <c r="C289" s="36"/>
      <c r="D289" s="36"/>
      <c r="E289" s="36"/>
      <c r="F289" s="36"/>
      <c r="G289" s="36"/>
      <c r="H289" s="36"/>
      <c r="I289" s="36"/>
      <c r="J289" s="36"/>
      <c r="K289" s="2"/>
      <c r="L289" s="2"/>
      <c r="R289" s="179"/>
    </row>
    <row r="290" spans="1:18" ht="11.25">
      <c r="A290" s="29" t="s">
        <v>96</v>
      </c>
      <c r="B290" s="29"/>
      <c r="C290" s="29"/>
      <c r="D290" s="29"/>
      <c r="E290" s="29"/>
      <c r="F290" s="29"/>
      <c r="G290" s="29"/>
      <c r="H290" s="29"/>
      <c r="I290" s="29"/>
      <c r="J290" s="29"/>
      <c r="K290" s="29"/>
      <c r="L290" s="29"/>
      <c r="R290" s="179"/>
    </row>
    <row r="291" spans="1:18" ht="19.5" customHeight="1">
      <c r="A291" s="267" t="s">
        <v>320</v>
      </c>
      <c r="B291" s="267"/>
      <c r="C291" s="267"/>
      <c r="D291" s="267"/>
      <c r="E291" s="267"/>
      <c r="F291" s="267"/>
      <c r="G291" s="267"/>
      <c r="H291" s="267"/>
      <c r="I291" s="267"/>
      <c r="J291" s="267"/>
      <c r="K291" s="267"/>
      <c r="L291" s="189"/>
      <c r="R291" s="179"/>
    </row>
    <row r="292" spans="1:18" ht="19.5" customHeight="1">
      <c r="A292" s="266" t="s">
        <v>437</v>
      </c>
      <c r="B292" s="266"/>
      <c r="C292" s="266"/>
      <c r="D292" s="266"/>
      <c r="E292" s="266"/>
      <c r="F292" s="266"/>
      <c r="G292" s="266"/>
      <c r="H292" s="266"/>
      <c r="I292" s="266"/>
      <c r="J292" s="266"/>
      <c r="K292" s="266"/>
      <c r="L292" s="190"/>
      <c r="R292" s="179"/>
    </row>
    <row r="293" spans="1:21" ht="11.25">
      <c r="A293" s="29"/>
      <c r="B293" s="29"/>
      <c r="C293" s="273" t="s">
        <v>183</v>
      </c>
      <c r="D293" s="273"/>
      <c r="E293" s="273"/>
      <c r="F293" s="273"/>
      <c r="G293" s="30"/>
      <c r="H293" s="273" t="s">
        <v>356</v>
      </c>
      <c r="I293" s="273"/>
      <c r="J293" s="273"/>
      <c r="K293" s="273"/>
      <c r="L293" s="30"/>
      <c r="M293" s="270"/>
      <c r="N293" s="270"/>
      <c r="O293" s="270"/>
      <c r="P293" s="170"/>
      <c r="Q293" s="170"/>
      <c r="R293" s="170"/>
      <c r="S293" s="170"/>
      <c r="T293" s="170"/>
      <c r="U293" s="170"/>
    </row>
    <row r="294" spans="1:21" ht="11.25">
      <c r="A294" s="29" t="s">
        <v>200</v>
      </c>
      <c r="B294" s="46" t="s">
        <v>168</v>
      </c>
      <c r="C294" s="52">
        <f>+C254</f>
        <v>2008</v>
      </c>
      <c r="D294" s="272" t="str">
        <f>+D254</f>
        <v>Enero</v>
      </c>
      <c r="E294" s="272"/>
      <c r="F294" s="272"/>
      <c r="G294" s="30"/>
      <c r="H294" s="52">
        <f>+H254</f>
        <v>2008</v>
      </c>
      <c r="I294" s="272" t="str">
        <f>+D294</f>
        <v>Enero</v>
      </c>
      <c r="J294" s="272"/>
      <c r="K294" s="272"/>
      <c r="L294" s="191" t="s">
        <v>402</v>
      </c>
      <c r="M294" s="274" t="s">
        <v>352</v>
      </c>
      <c r="N294" s="271"/>
      <c r="O294" s="271"/>
      <c r="P294" s="170"/>
      <c r="Q294" s="170"/>
      <c r="R294" s="170"/>
      <c r="S294" s="170"/>
      <c r="T294" s="170"/>
      <c r="U294" s="170"/>
    </row>
    <row r="295" spans="1:22" ht="12.75">
      <c r="A295" s="2"/>
      <c r="B295" s="47" t="s">
        <v>49</v>
      </c>
      <c r="C295" s="2"/>
      <c r="D295" s="53">
        <f>+D255</f>
        <v>2008</v>
      </c>
      <c r="E295" s="53">
        <f>+E255</f>
        <v>2009</v>
      </c>
      <c r="F295" s="54" t="str">
        <f>+F255</f>
        <v>Var % 09/08</v>
      </c>
      <c r="G295" s="35"/>
      <c r="H295" s="2"/>
      <c r="I295" s="53">
        <f>+I255</f>
        <v>2008</v>
      </c>
      <c r="J295" s="53">
        <f>+J255</f>
        <v>2009</v>
      </c>
      <c r="K295" s="54" t="str">
        <f>+K255</f>
        <v>Var % 09/08</v>
      </c>
      <c r="L295" s="35">
        <v>2008</v>
      </c>
      <c r="M295" s="187"/>
      <c r="N295" s="187"/>
      <c r="O295" s="35"/>
      <c r="T295" s="94"/>
      <c r="U295" s="94"/>
      <c r="V295" s="94"/>
    </row>
    <row r="296" spans="1:22" ht="12.75">
      <c r="A296" s="29"/>
      <c r="B296" s="29"/>
      <c r="C296" s="29"/>
      <c r="D296" s="29"/>
      <c r="E296" s="29"/>
      <c r="F296" s="29"/>
      <c r="G296" s="29"/>
      <c r="H296" s="29"/>
      <c r="I296" s="29"/>
      <c r="J296" s="29"/>
      <c r="K296" s="29"/>
      <c r="L296" s="29"/>
      <c r="M296" s="26"/>
      <c r="N296" s="26"/>
      <c r="O296" s="26"/>
      <c r="R296" s="179"/>
      <c r="T296" s="123"/>
      <c r="U296" s="123"/>
      <c r="V296" s="123"/>
    </row>
    <row r="297" spans="1:22" s="61" customFormat="1" ht="12.75">
      <c r="A297" s="60" t="s">
        <v>131</v>
      </c>
      <c r="B297" s="60"/>
      <c r="C297" s="60"/>
      <c r="D297" s="60"/>
      <c r="E297" s="60"/>
      <c r="F297" s="60"/>
      <c r="G297" s="60"/>
      <c r="H297" s="60">
        <f>+H299+H308</f>
        <v>4010769</v>
      </c>
      <c r="I297" s="60">
        <f>(I299+I308)</f>
        <v>296270</v>
      </c>
      <c r="J297" s="60">
        <f>(J299+J308)</f>
        <v>238405</v>
      </c>
      <c r="K297" s="186">
        <f>+J297/I297*100-100</f>
        <v>-19.53117089141662</v>
      </c>
      <c r="L297" s="60">
        <f>(L299+L308)</f>
        <v>100</v>
      </c>
      <c r="M297" s="26"/>
      <c r="N297" s="26"/>
      <c r="O297" s="26"/>
      <c r="R297" s="184"/>
      <c r="T297" s="94"/>
      <c r="U297" s="94"/>
      <c r="V297" s="94"/>
    </row>
    <row r="298" spans="1:22" ht="12.75">
      <c r="A298" s="29"/>
      <c r="B298" s="29"/>
      <c r="C298" s="28"/>
      <c r="D298" s="28"/>
      <c r="E298" s="28"/>
      <c r="F298" s="34"/>
      <c r="G298" s="34"/>
      <c r="H298" s="28"/>
      <c r="I298" s="28"/>
      <c r="J298" s="28"/>
      <c r="K298" s="34"/>
      <c r="L298" s="34"/>
      <c r="M298" s="26"/>
      <c r="N298" s="26"/>
      <c r="O298" s="26"/>
      <c r="R298" s="179"/>
      <c r="T298" s="123"/>
      <c r="U298" s="123"/>
      <c r="V298" s="123"/>
    </row>
    <row r="299" spans="1:22" ht="12.75">
      <c r="A299" s="31" t="s">
        <v>102</v>
      </c>
      <c r="B299" s="31"/>
      <c r="C299" s="32"/>
      <c r="D299" s="32"/>
      <c r="E299" s="32"/>
      <c r="F299" s="33"/>
      <c r="G299" s="33"/>
      <c r="H299" s="32">
        <f>SUM(H301:H306)</f>
        <v>1251133</v>
      </c>
      <c r="I299" s="32">
        <f>SUM(I301:I306)</f>
        <v>76906</v>
      </c>
      <c r="J299" s="32">
        <f>SUM(J301:J306)</f>
        <v>65029</v>
      </c>
      <c r="K299" s="33">
        <f>+J299/I299*100-100</f>
        <v>-15.443528463318856</v>
      </c>
      <c r="L299" s="33">
        <f>+J299/$J$297*100</f>
        <v>27.276693022377884</v>
      </c>
      <c r="M299" s="26"/>
      <c r="N299" s="26"/>
      <c r="O299" s="26"/>
      <c r="P299" s="27">
        <f>+'balanza productos_clase_sector'!B19</f>
        <v>1251133</v>
      </c>
      <c r="Q299" s="27">
        <f>+'balanza productos_clase_sector'!C19</f>
        <v>76906</v>
      </c>
      <c r="R299" s="27">
        <f>+'balanza productos_clase_sector'!D19</f>
        <v>65029</v>
      </c>
      <c r="S299" s="94"/>
      <c r="T299" s="94"/>
      <c r="U299" s="94"/>
      <c r="V299" s="123"/>
    </row>
    <row r="300" spans="1:22" ht="12.75">
      <c r="A300" s="31"/>
      <c r="B300" s="31"/>
      <c r="C300" s="28"/>
      <c r="D300" s="28"/>
      <c r="E300" s="28"/>
      <c r="F300" s="34"/>
      <c r="G300" s="34"/>
      <c r="H300" s="28"/>
      <c r="I300" s="28"/>
      <c r="J300" s="28"/>
      <c r="K300" s="34"/>
      <c r="L300" s="33"/>
      <c r="M300" s="26"/>
      <c r="N300" s="26"/>
      <c r="O300" s="26"/>
      <c r="P300" s="27">
        <f>+P299-H299</f>
        <v>0</v>
      </c>
      <c r="Q300" s="27">
        <f>+Q299-I299</f>
        <v>0</v>
      </c>
      <c r="R300" s="27">
        <f>+R299-J299</f>
        <v>0</v>
      </c>
      <c r="S300" s="123"/>
      <c r="T300" s="123"/>
      <c r="U300" s="123"/>
      <c r="V300" s="123"/>
    </row>
    <row r="301" spans="1:25" s="216" customFormat="1" ht="12.75">
      <c r="A301" s="211" t="s">
        <v>132</v>
      </c>
      <c r="B301" s="212">
        <v>10059000</v>
      </c>
      <c r="C301" s="213">
        <v>1438073.429</v>
      </c>
      <c r="D301" s="213">
        <v>107751.785</v>
      </c>
      <c r="E301" s="213">
        <v>95482.259</v>
      </c>
      <c r="F301" s="214">
        <f>+E301/D301*100-100</f>
        <v>-11.386842454628479</v>
      </c>
      <c r="G301" s="214"/>
      <c r="H301" s="213">
        <v>398999.121</v>
      </c>
      <c r="I301" s="213">
        <v>26044.624</v>
      </c>
      <c r="J301" s="213">
        <v>19691.597</v>
      </c>
      <c r="K301" s="214">
        <f aca="true" t="shared" si="56" ref="K301:K327">+J301/I301*100-100</f>
        <v>-24.39285358851791</v>
      </c>
      <c r="L301" s="214">
        <f aca="true" t="shared" si="57" ref="L301:L327">+J301/$J$297*100</f>
        <v>8.25972483798578</v>
      </c>
      <c r="M301" s="215">
        <f>+I301/D301*1000</f>
        <v>241.70944360689708</v>
      </c>
      <c r="N301" s="215">
        <f>+J301/E301*1000</f>
        <v>206.2330448214469</v>
      </c>
      <c r="O301" s="214">
        <f>+N301/M301*100-100</f>
        <v>-14.67729115422857</v>
      </c>
      <c r="P301" s="215"/>
      <c r="R301" s="217"/>
      <c r="S301" s="123"/>
      <c r="T301" s="123"/>
      <c r="U301" s="123"/>
      <c r="V301" s="94"/>
      <c r="W301" s="94"/>
      <c r="X301" s="94"/>
      <c r="Y301" s="94"/>
    </row>
    <row r="302" spans="1:25" s="216" customFormat="1" ht="12.75">
      <c r="A302" s="211" t="s">
        <v>133</v>
      </c>
      <c r="B302" s="212">
        <v>10019000</v>
      </c>
      <c r="C302" s="213">
        <v>778467.216</v>
      </c>
      <c r="D302" s="213">
        <v>45455.87</v>
      </c>
      <c r="E302" s="213">
        <v>91733.982</v>
      </c>
      <c r="F302" s="214">
        <f>+E302/D302*100-100</f>
        <v>101.80887968924583</v>
      </c>
      <c r="G302" s="214"/>
      <c r="H302" s="213">
        <v>301488.976</v>
      </c>
      <c r="I302" s="213">
        <v>15763.888</v>
      </c>
      <c r="J302" s="213">
        <v>24395.293</v>
      </c>
      <c r="K302" s="214">
        <f t="shared" si="56"/>
        <v>54.75429031213619</v>
      </c>
      <c r="L302" s="214">
        <f t="shared" si="57"/>
        <v>10.232710303894633</v>
      </c>
      <c r="M302" s="215">
        <f aca="true" t="shared" si="58" ref="M302:M326">+I302/D302*1000</f>
        <v>346.79543038115867</v>
      </c>
      <c r="N302" s="215">
        <f aca="true" t="shared" si="59" ref="N302:N326">+J302/E302*1000</f>
        <v>265.9351798333577</v>
      </c>
      <c r="O302" s="214">
        <f aca="true" t="shared" si="60" ref="O302:O326">+N302/M302*100-100</f>
        <v>-23.31641177016907</v>
      </c>
      <c r="R302" s="217"/>
      <c r="S302" s="123"/>
      <c r="T302" s="123"/>
      <c r="U302" s="123"/>
      <c r="V302" s="123"/>
      <c r="W302" s="123"/>
      <c r="X302" s="123"/>
      <c r="Y302" s="123"/>
    </row>
    <row r="303" spans="1:25" s="216" customFormat="1" ht="12.75">
      <c r="A303" s="211" t="s">
        <v>134</v>
      </c>
      <c r="B303" s="212">
        <v>10011000</v>
      </c>
      <c r="C303" s="213">
        <v>13947.12</v>
      </c>
      <c r="D303" s="213">
        <v>0</v>
      </c>
      <c r="E303" s="213">
        <v>1.8</v>
      </c>
      <c r="F303" s="214"/>
      <c r="G303" s="214"/>
      <c r="H303" s="213">
        <v>8039.56</v>
      </c>
      <c r="I303" s="213">
        <v>0</v>
      </c>
      <c r="J303" s="213">
        <v>0.607</v>
      </c>
      <c r="K303" s="214"/>
      <c r="L303" s="214">
        <f t="shared" si="57"/>
        <v>0.00025460875401103164</v>
      </c>
      <c r="M303" s="215" t="e">
        <f t="shared" si="58"/>
        <v>#DIV/0!</v>
      </c>
      <c r="N303" s="215">
        <f t="shared" si="59"/>
        <v>337.22222222222223</v>
      </c>
      <c r="O303" s="214" t="e">
        <f t="shared" si="60"/>
        <v>#DIV/0!</v>
      </c>
      <c r="R303" s="217"/>
      <c r="S303" s="94"/>
      <c r="T303" s="94"/>
      <c r="U303" s="94"/>
      <c r="W303" s="123"/>
      <c r="X303" s="123"/>
      <c r="Y303" s="123"/>
    </row>
    <row r="304" spans="1:25" s="216" customFormat="1" ht="12.75">
      <c r="A304" s="211" t="s">
        <v>135</v>
      </c>
      <c r="B304" s="212">
        <v>10030000</v>
      </c>
      <c r="C304" s="213">
        <v>72900.165</v>
      </c>
      <c r="D304" s="213">
        <v>1242.7</v>
      </c>
      <c r="E304" s="213">
        <v>228.013</v>
      </c>
      <c r="F304" s="214">
        <f>+E304/D304*100-100</f>
        <v>-81.65180655025348</v>
      </c>
      <c r="G304" s="214"/>
      <c r="H304" s="213">
        <v>32252.732</v>
      </c>
      <c r="I304" s="213">
        <v>578.494</v>
      </c>
      <c r="J304" s="213">
        <v>91.515</v>
      </c>
      <c r="K304" s="214">
        <f t="shared" si="56"/>
        <v>-84.18047551054981</v>
      </c>
      <c r="L304" s="214">
        <f t="shared" si="57"/>
        <v>0.03838635934649022</v>
      </c>
      <c r="M304" s="215">
        <f t="shared" si="58"/>
        <v>465.51380059547756</v>
      </c>
      <c r="N304" s="215">
        <f t="shared" si="59"/>
        <v>401.35869446040357</v>
      </c>
      <c r="O304" s="214">
        <f t="shared" si="60"/>
        <v>-13.781569107727393</v>
      </c>
      <c r="R304" s="217"/>
      <c r="S304" s="123"/>
      <c r="T304" s="123"/>
      <c r="U304" s="123"/>
      <c r="W304" s="123"/>
      <c r="X304" s="123"/>
      <c r="Y304" s="123"/>
    </row>
    <row r="305" spans="1:25" s="216" customFormat="1" ht="12.75">
      <c r="A305" s="212" t="s">
        <v>48</v>
      </c>
      <c r="B305" s="212">
        <v>12010000</v>
      </c>
      <c r="C305" s="213">
        <v>133008.724</v>
      </c>
      <c r="D305" s="213">
        <v>19507.542</v>
      </c>
      <c r="E305" s="213">
        <v>989.352</v>
      </c>
      <c r="F305" s="214">
        <f>+E305/D305*100-100</f>
        <v>-94.92836155370061</v>
      </c>
      <c r="G305" s="214"/>
      <c r="H305" s="213">
        <v>66132.441</v>
      </c>
      <c r="I305" s="213">
        <v>7848.612</v>
      </c>
      <c r="J305" s="213">
        <v>396.954</v>
      </c>
      <c r="K305" s="214">
        <f t="shared" si="56"/>
        <v>-94.942366879647</v>
      </c>
      <c r="L305" s="214">
        <f t="shared" si="57"/>
        <v>0.16650405822025544</v>
      </c>
      <c r="M305" s="215">
        <f t="shared" si="58"/>
        <v>402.3373113844891</v>
      </c>
      <c r="N305" s="215">
        <f t="shared" si="59"/>
        <v>401.2262571865221</v>
      </c>
      <c r="O305" s="214">
        <f t="shared" si="60"/>
        <v>-0.27614992856211984</v>
      </c>
      <c r="S305" s="123"/>
      <c r="T305" s="123"/>
      <c r="U305" s="123"/>
      <c r="W305" s="94"/>
      <c r="X305" s="94"/>
      <c r="Y305" s="94"/>
    </row>
    <row r="306" spans="1:25" s="216" customFormat="1" ht="12.75">
      <c r="A306" s="211" t="s">
        <v>136</v>
      </c>
      <c r="B306" s="218" t="s">
        <v>224</v>
      </c>
      <c r="C306" s="213"/>
      <c r="D306" s="213"/>
      <c r="E306" s="213"/>
      <c r="F306" s="214"/>
      <c r="G306" s="214"/>
      <c r="H306" s="213">
        <v>444220.17</v>
      </c>
      <c r="I306" s="213">
        <v>26670.381999999998</v>
      </c>
      <c r="J306" s="213">
        <v>20453.034</v>
      </c>
      <c r="K306" s="214">
        <f t="shared" si="56"/>
        <v>-23.311807082478225</v>
      </c>
      <c r="L306" s="214">
        <f t="shared" si="57"/>
        <v>8.579112854176715</v>
      </c>
      <c r="M306" s="215"/>
      <c r="N306" s="215"/>
      <c r="O306" s="214"/>
      <c r="P306" s="215"/>
      <c r="S306" s="123"/>
      <c r="T306" s="123"/>
      <c r="U306" s="123"/>
      <c r="V306" s="215"/>
      <c r="W306" s="123"/>
      <c r="X306" s="123"/>
      <c r="Y306" s="123"/>
    </row>
    <row r="307" spans="1:25" s="216" customFormat="1" ht="12.75">
      <c r="A307" s="211"/>
      <c r="B307" s="211"/>
      <c r="C307" s="213"/>
      <c r="D307" s="213"/>
      <c r="E307" s="213"/>
      <c r="F307" s="214"/>
      <c r="G307" s="214"/>
      <c r="H307" s="213"/>
      <c r="I307" s="213"/>
      <c r="J307" s="213"/>
      <c r="K307" s="214"/>
      <c r="L307" s="219"/>
      <c r="M307" s="215"/>
      <c r="N307" s="215"/>
      <c r="O307" s="214"/>
      <c r="Q307" s="213"/>
      <c r="R307" s="213"/>
      <c r="S307" s="213"/>
      <c r="W307" s="123"/>
      <c r="X307" s="123"/>
      <c r="Y307" s="123"/>
    </row>
    <row r="308" spans="1:25" s="216" customFormat="1" ht="12.75">
      <c r="A308" s="220" t="s">
        <v>109</v>
      </c>
      <c r="B308" s="220"/>
      <c r="C308" s="213"/>
      <c r="D308" s="213"/>
      <c r="E308" s="213"/>
      <c r="F308" s="214"/>
      <c r="G308" s="214"/>
      <c r="H308" s="221">
        <f>SUM(H310:H327)</f>
        <v>2759636</v>
      </c>
      <c r="I308" s="221">
        <f>SUM(I310:I327)</f>
        <v>219364</v>
      </c>
      <c r="J308" s="221">
        <f>SUM(J310:J327)-1</f>
        <v>173376</v>
      </c>
      <c r="K308" s="219">
        <f t="shared" si="56"/>
        <v>-20.964242081654234</v>
      </c>
      <c r="L308" s="219">
        <f t="shared" si="57"/>
        <v>72.72330697762212</v>
      </c>
      <c r="M308" s="215"/>
      <c r="N308" s="215"/>
      <c r="O308" s="214"/>
      <c r="P308" s="215">
        <f>+'balanza productos_clase_sector'!B23</f>
        <v>2759636</v>
      </c>
      <c r="Q308" s="215">
        <f>+'balanza productos_clase_sector'!C23</f>
        <v>219364</v>
      </c>
      <c r="R308" s="215">
        <f>+'balanza productos_clase_sector'!D23</f>
        <v>173376</v>
      </c>
      <c r="S308" s="215"/>
      <c r="T308" s="215"/>
      <c r="U308" s="215"/>
      <c r="V308" s="215"/>
      <c r="W308" s="123"/>
      <c r="X308" s="123"/>
      <c r="Y308" s="123"/>
    </row>
    <row r="309" spans="1:18" s="216" customFormat="1" ht="11.25">
      <c r="A309" s="211"/>
      <c r="B309" s="211"/>
      <c r="C309" s="213"/>
      <c r="D309" s="213"/>
      <c r="E309" s="213"/>
      <c r="F309" s="214"/>
      <c r="G309" s="214"/>
      <c r="H309" s="213"/>
      <c r="I309" s="213"/>
      <c r="J309" s="213"/>
      <c r="K309" s="214"/>
      <c r="L309" s="219"/>
      <c r="M309" s="215"/>
      <c r="N309" s="215"/>
      <c r="O309" s="214"/>
      <c r="P309" s="215">
        <f>+P308-H308</f>
        <v>0</v>
      </c>
      <c r="Q309" s="215">
        <f>+Q308-I308</f>
        <v>0</v>
      </c>
      <c r="R309" s="215">
        <f>+R308-J308</f>
        <v>0</v>
      </c>
    </row>
    <row r="310" spans="1:25" s="216" customFormat="1" ht="11.25" customHeight="1">
      <c r="A310" s="211" t="s">
        <v>137</v>
      </c>
      <c r="B310" s="212">
        <v>10062000</v>
      </c>
      <c r="C310" s="213">
        <v>2405.536</v>
      </c>
      <c r="D310" s="213">
        <v>0</v>
      </c>
      <c r="E310" s="213">
        <v>0</v>
      </c>
      <c r="F310" s="214"/>
      <c r="G310" s="214"/>
      <c r="H310" s="213">
        <v>2077.426</v>
      </c>
      <c r="I310" s="213">
        <v>0</v>
      </c>
      <c r="J310" s="213">
        <v>0</v>
      </c>
      <c r="K310" s="214"/>
      <c r="L310" s="214">
        <f t="shared" si="57"/>
        <v>0</v>
      </c>
      <c r="M310" s="215" t="e">
        <f t="shared" si="58"/>
        <v>#DIV/0!</v>
      </c>
      <c r="N310" s="215" t="e">
        <f t="shared" si="59"/>
        <v>#DIV/0!</v>
      </c>
      <c r="O310" s="214" t="e">
        <f t="shared" si="60"/>
        <v>#DIV/0!</v>
      </c>
      <c r="W310" s="215"/>
      <c r="X310" s="215"/>
      <c r="Y310" s="215"/>
    </row>
    <row r="311" spans="1:22" s="216" customFormat="1" ht="11.25">
      <c r="A311" s="211" t="s">
        <v>138</v>
      </c>
      <c r="B311" s="212">
        <v>10063000</v>
      </c>
      <c r="C311" s="213">
        <v>92816.906</v>
      </c>
      <c r="D311" s="213">
        <v>11210.695</v>
      </c>
      <c r="E311" s="213">
        <v>9318.457</v>
      </c>
      <c r="F311" s="214">
        <f aca="true" t="shared" si="61" ref="F311:F326">+E311/D311*100-100</f>
        <v>-16.87886433445918</v>
      </c>
      <c r="G311" s="214"/>
      <c r="H311" s="213">
        <v>68335.419</v>
      </c>
      <c r="I311" s="213">
        <v>5288.405</v>
      </c>
      <c r="J311" s="213">
        <v>4925.53</v>
      </c>
      <c r="K311" s="214">
        <f t="shared" si="56"/>
        <v>-6.8617097215512075</v>
      </c>
      <c r="L311" s="214">
        <f t="shared" si="57"/>
        <v>2.06603468886978</v>
      </c>
      <c r="M311" s="215">
        <f t="shared" si="58"/>
        <v>471.72855920172657</v>
      </c>
      <c r="N311" s="215">
        <f t="shared" si="59"/>
        <v>528.577853608167</v>
      </c>
      <c r="O311" s="214">
        <f t="shared" si="60"/>
        <v>12.051272558660102</v>
      </c>
      <c r="T311" s="215"/>
      <c r="U311" s="215"/>
      <c r="V311" s="215"/>
    </row>
    <row r="312" spans="1:19" s="216" customFormat="1" ht="11.25">
      <c r="A312" s="211" t="s">
        <v>139</v>
      </c>
      <c r="B312" s="212">
        <v>10064000</v>
      </c>
      <c r="C312" s="213">
        <v>29668.9</v>
      </c>
      <c r="D312" s="213">
        <v>2863.121</v>
      </c>
      <c r="E312" s="213">
        <v>1717.53</v>
      </c>
      <c r="F312" s="214">
        <f t="shared" si="61"/>
        <v>-40.01196596301728</v>
      </c>
      <c r="G312" s="214"/>
      <c r="H312" s="213">
        <v>17065.018</v>
      </c>
      <c r="I312" s="213">
        <v>1228.216</v>
      </c>
      <c r="J312" s="213">
        <v>805.13</v>
      </c>
      <c r="K312" s="214">
        <f t="shared" si="56"/>
        <v>-34.447198212692214</v>
      </c>
      <c r="L312" s="214">
        <f t="shared" si="57"/>
        <v>0.3377152324825402</v>
      </c>
      <c r="M312" s="215">
        <f t="shared" si="58"/>
        <v>428.9780278234835</v>
      </c>
      <c r="N312" s="215">
        <f t="shared" si="59"/>
        <v>468.7720156270924</v>
      </c>
      <c r="O312" s="214">
        <f t="shared" si="60"/>
        <v>9.276462947417755</v>
      </c>
      <c r="Q312" s="215"/>
      <c r="R312" s="215"/>
      <c r="S312" s="215"/>
    </row>
    <row r="313" spans="1:16" s="216" customFormat="1" ht="11.25">
      <c r="A313" s="211" t="s">
        <v>140</v>
      </c>
      <c r="B313" s="212">
        <v>11010000</v>
      </c>
      <c r="C313" s="213">
        <v>4466.003</v>
      </c>
      <c r="D313" s="213">
        <v>476.075</v>
      </c>
      <c r="E313" s="213">
        <v>141.808</v>
      </c>
      <c r="F313" s="214">
        <f t="shared" si="61"/>
        <v>-70.21309667594392</v>
      </c>
      <c r="G313" s="214"/>
      <c r="H313" s="213">
        <v>1889.908</v>
      </c>
      <c r="I313" s="213">
        <v>165.847</v>
      </c>
      <c r="J313" s="213">
        <v>62.261</v>
      </c>
      <c r="K313" s="214">
        <f t="shared" si="56"/>
        <v>-62.4587722418856</v>
      </c>
      <c r="L313" s="214">
        <f t="shared" si="57"/>
        <v>0.026115643547744385</v>
      </c>
      <c r="M313" s="215">
        <f t="shared" si="58"/>
        <v>348.3631780706822</v>
      </c>
      <c r="N313" s="215">
        <f t="shared" si="59"/>
        <v>439.05139343337476</v>
      </c>
      <c r="O313" s="214">
        <f t="shared" si="60"/>
        <v>26.032663918427133</v>
      </c>
      <c r="P313" s="215"/>
    </row>
    <row r="314" spans="1:15" s="216" customFormat="1" ht="11.25">
      <c r="A314" s="211" t="s">
        <v>141</v>
      </c>
      <c r="B314" s="212">
        <v>15121110</v>
      </c>
      <c r="C314" s="213">
        <v>1813.336</v>
      </c>
      <c r="D314" s="213">
        <v>28</v>
      </c>
      <c r="E314" s="213">
        <v>278.064</v>
      </c>
      <c r="F314" s="214">
        <f t="shared" si="61"/>
        <v>893.0857142857144</v>
      </c>
      <c r="G314" s="214"/>
      <c r="H314" s="213">
        <v>3291.884</v>
      </c>
      <c r="I314" s="213">
        <v>32.425</v>
      </c>
      <c r="J314" s="213">
        <v>510.999</v>
      </c>
      <c r="K314" s="214">
        <f t="shared" si="56"/>
        <v>1475.9414032382424</v>
      </c>
      <c r="L314" s="214">
        <f t="shared" si="57"/>
        <v>0.2143407227197416</v>
      </c>
      <c r="M314" s="215">
        <f t="shared" si="58"/>
        <v>1158.0357142857142</v>
      </c>
      <c r="N314" s="215">
        <f t="shared" si="59"/>
        <v>1837.7028310029343</v>
      </c>
      <c r="O314" s="214">
        <f t="shared" si="60"/>
        <v>58.69137785067747</v>
      </c>
    </row>
    <row r="315" spans="1:15" s="216" customFormat="1" ht="11.25">
      <c r="A315" s="211" t="s">
        <v>142</v>
      </c>
      <c r="B315" s="212">
        <v>15121910</v>
      </c>
      <c r="C315" s="213">
        <v>3851.353</v>
      </c>
      <c r="D315" s="213">
        <v>174.876</v>
      </c>
      <c r="E315" s="213">
        <v>291.931</v>
      </c>
      <c r="F315" s="214">
        <f t="shared" si="61"/>
        <v>66.93600036597357</v>
      </c>
      <c r="G315" s="214"/>
      <c r="H315" s="213">
        <v>6983.906</v>
      </c>
      <c r="I315" s="213">
        <v>279.283</v>
      </c>
      <c r="J315" s="213">
        <v>350.051</v>
      </c>
      <c r="K315" s="214">
        <f t="shared" si="56"/>
        <v>25.339172094255645</v>
      </c>
      <c r="L315" s="214">
        <f t="shared" si="57"/>
        <v>0.14683039365785114</v>
      </c>
      <c r="M315" s="215">
        <f t="shared" si="58"/>
        <v>1597.0344701388412</v>
      </c>
      <c r="N315" s="215">
        <f t="shared" si="59"/>
        <v>1199.0881406907797</v>
      </c>
      <c r="O315" s="214">
        <f t="shared" si="60"/>
        <v>-24.91782969552719</v>
      </c>
    </row>
    <row r="316" spans="1:15" s="216" customFormat="1" ht="11.25">
      <c r="A316" s="211" t="s">
        <v>143</v>
      </c>
      <c r="B316" s="212">
        <v>15071000</v>
      </c>
      <c r="C316" s="213">
        <v>54.001</v>
      </c>
      <c r="D316" s="213">
        <v>0</v>
      </c>
      <c r="E316" s="213">
        <v>0</v>
      </c>
      <c r="F316" s="214"/>
      <c r="G316" s="214"/>
      <c r="H316" s="213">
        <v>45.498</v>
      </c>
      <c r="I316" s="213">
        <v>0</v>
      </c>
      <c r="J316" s="213">
        <v>0</v>
      </c>
      <c r="K316" s="214"/>
      <c r="L316" s="214">
        <f t="shared" si="57"/>
        <v>0</v>
      </c>
      <c r="M316" s="215"/>
      <c r="N316" s="215"/>
      <c r="O316" s="214"/>
    </row>
    <row r="317" spans="1:15" s="216" customFormat="1" ht="11.25">
      <c r="A317" s="211" t="s">
        <v>144</v>
      </c>
      <c r="B317" s="212">
        <v>15079000</v>
      </c>
      <c r="C317" s="213">
        <v>4132.332</v>
      </c>
      <c r="D317" s="213">
        <v>41.276</v>
      </c>
      <c r="E317" s="213">
        <v>451.891</v>
      </c>
      <c r="F317" s="214">
        <f t="shared" si="61"/>
        <v>994.8032755111931</v>
      </c>
      <c r="G317" s="214"/>
      <c r="H317" s="213">
        <v>6325.249</v>
      </c>
      <c r="I317" s="213">
        <v>51.625</v>
      </c>
      <c r="J317" s="213">
        <v>577.365</v>
      </c>
      <c r="K317" s="214">
        <f t="shared" si="56"/>
        <v>1018.3825665859563</v>
      </c>
      <c r="L317" s="214">
        <f t="shared" si="57"/>
        <v>0.24217822612780773</v>
      </c>
      <c r="M317" s="215">
        <f t="shared" si="58"/>
        <v>1250.726814613819</v>
      </c>
      <c r="N317" s="215">
        <f t="shared" si="59"/>
        <v>1277.6643040025137</v>
      </c>
      <c r="O317" s="214">
        <f t="shared" si="60"/>
        <v>2.153746851346753</v>
      </c>
    </row>
    <row r="318" spans="1:15" s="216" customFormat="1" ht="11.25">
      <c r="A318" s="211" t="s">
        <v>145</v>
      </c>
      <c r="B318" s="212">
        <v>15179000</v>
      </c>
      <c r="C318" s="213">
        <v>275962.662</v>
      </c>
      <c r="D318" s="213">
        <v>27149.515</v>
      </c>
      <c r="E318" s="213">
        <v>21227.261</v>
      </c>
      <c r="F318" s="214">
        <f t="shared" si="61"/>
        <v>-21.81347990930962</v>
      </c>
      <c r="G318" s="214"/>
      <c r="H318" s="213">
        <v>382398.035</v>
      </c>
      <c r="I318" s="213">
        <v>32120.175</v>
      </c>
      <c r="J318" s="213">
        <v>21282.589</v>
      </c>
      <c r="K318" s="214">
        <f t="shared" si="56"/>
        <v>-33.74074394052958</v>
      </c>
      <c r="L318" s="214">
        <f t="shared" si="57"/>
        <v>8.927073257691744</v>
      </c>
      <c r="M318" s="215">
        <f t="shared" si="58"/>
        <v>1183.0846702049741</v>
      </c>
      <c r="N318" s="215">
        <f t="shared" si="59"/>
        <v>1002.6064596840827</v>
      </c>
      <c r="O318" s="214">
        <f t="shared" si="60"/>
        <v>-15.254885391222501</v>
      </c>
    </row>
    <row r="319" spans="1:15" s="216" customFormat="1" ht="11.25">
      <c r="A319" s="211" t="s">
        <v>14</v>
      </c>
      <c r="B319" s="212">
        <v>17019900</v>
      </c>
      <c r="C319" s="213">
        <v>548540.027</v>
      </c>
      <c r="D319" s="213">
        <v>31740.077</v>
      </c>
      <c r="E319" s="213">
        <v>38317.882</v>
      </c>
      <c r="F319" s="214">
        <f t="shared" si="61"/>
        <v>20.723973038880757</v>
      </c>
      <c r="G319" s="214"/>
      <c r="H319" s="213">
        <v>222185.267</v>
      </c>
      <c r="I319" s="213">
        <v>11172.992</v>
      </c>
      <c r="J319" s="213">
        <v>16066.339</v>
      </c>
      <c r="K319" s="214">
        <f t="shared" si="56"/>
        <v>43.79620964554525</v>
      </c>
      <c r="L319" s="214">
        <f t="shared" si="57"/>
        <v>6.739094817642248</v>
      </c>
      <c r="M319" s="215">
        <f t="shared" si="58"/>
        <v>352.0152770895925</v>
      </c>
      <c r="N319" s="215">
        <f t="shared" si="59"/>
        <v>419.2908940008741</v>
      </c>
      <c r="O319" s="214">
        <f t="shared" si="60"/>
        <v>19.111561710476323</v>
      </c>
    </row>
    <row r="320" spans="1:18" s="216" customFormat="1" ht="11.25">
      <c r="A320" s="211" t="s">
        <v>112</v>
      </c>
      <c r="B320" s="218" t="s">
        <v>224</v>
      </c>
      <c r="C320" s="213">
        <v>7068.525</v>
      </c>
      <c r="D320" s="213">
        <v>75</v>
      </c>
      <c r="E320" s="213">
        <v>25</v>
      </c>
      <c r="F320" s="214">
        <f t="shared" si="61"/>
        <v>-66.66666666666667</v>
      </c>
      <c r="G320" s="214"/>
      <c r="H320" s="213">
        <v>24949.988</v>
      </c>
      <c r="I320" s="213">
        <v>366.4</v>
      </c>
      <c r="J320" s="213">
        <v>54.5</v>
      </c>
      <c r="K320" s="214">
        <f t="shared" si="56"/>
        <v>-85.12554585152839</v>
      </c>
      <c r="L320" s="214">
        <f t="shared" si="57"/>
        <v>0.02286025880329691</v>
      </c>
      <c r="M320" s="215">
        <f t="shared" si="58"/>
        <v>4885.333333333333</v>
      </c>
      <c r="N320" s="215">
        <f t="shared" si="59"/>
        <v>2180</v>
      </c>
      <c r="O320" s="214">
        <f t="shared" si="60"/>
        <v>-55.37663755458515</v>
      </c>
      <c r="R320" s="217"/>
    </row>
    <row r="321" spans="1:18" s="216" customFormat="1" ht="11.25">
      <c r="A321" s="211" t="s">
        <v>113</v>
      </c>
      <c r="B321" s="218" t="s">
        <v>224</v>
      </c>
      <c r="C321" s="213">
        <v>416.202</v>
      </c>
      <c r="D321" s="213">
        <v>125.513</v>
      </c>
      <c r="E321" s="213">
        <v>0</v>
      </c>
      <c r="F321" s="214">
        <f t="shared" si="61"/>
        <v>-100</v>
      </c>
      <c r="G321" s="219"/>
      <c r="H321" s="213">
        <v>1944.142</v>
      </c>
      <c r="I321" s="213">
        <v>568.741</v>
      </c>
      <c r="J321" s="213">
        <v>0</v>
      </c>
      <c r="K321" s="214">
        <f t="shared" si="56"/>
        <v>-100</v>
      </c>
      <c r="L321" s="214">
        <f t="shared" si="57"/>
        <v>0</v>
      </c>
      <c r="M321" s="215">
        <f t="shared" si="58"/>
        <v>4531.331415869272</v>
      </c>
      <c r="N321" s="215" t="e">
        <f t="shared" si="59"/>
        <v>#DIV/0!</v>
      </c>
      <c r="O321" s="214" t="e">
        <f t="shared" si="60"/>
        <v>#DIV/0!</v>
      </c>
      <c r="R321" s="217"/>
    </row>
    <row r="322" spans="1:18" s="216" customFormat="1" ht="11.25">
      <c r="A322" s="211" t="s">
        <v>115</v>
      </c>
      <c r="B322" s="218" t="s">
        <v>224</v>
      </c>
      <c r="C322" s="213">
        <v>7139.1</v>
      </c>
      <c r="D322" s="213">
        <v>617.84</v>
      </c>
      <c r="E322" s="213">
        <v>458.681</v>
      </c>
      <c r="F322" s="214">
        <f t="shared" si="61"/>
        <v>-25.760552893953133</v>
      </c>
      <c r="G322" s="214"/>
      <c r="H322" s="213">
        <v>33620.638</v>
      </c>
      <c r="I322" s="213">
        <v>2751.798</v>
      </c>
      <c r="J322" s="213">
        <v>1634.366</v>
      </c>
      <c r="K322" s="214">
        <f t="shared" si="56"/>
        <v>-40.6073410911702</v>
      </c>
      <c r="L322" s="214">
        <f t="shared" si="57"/>
        <v>0.6855418300790671</v>
      </c>
      <c r="M322" s="215">
        <f t="shared" si="58"/>
        <v>4453.900686261814</v>
      </c>
      <c r="N322" s="215">
        <f t="shared" si="59"/>
        <v>3563.1866155345438</v>
      </c>
      <c r="O322" s="214">
        <f t="shared" si="60"/>
        <v>-19.998516659221963</v>
      </c>
      <c r="R322" s="217"/>
    </row>
    <row r="323" spans="1:18" s="216" customFormat="1" ht="11.25">
      <c r="A323" s="211" t="s">
        <v>146</v>
      </c>
      <c r="B323" s="218" t="s">
        <v>224</v>
      </c>
      <c r="C323" s="213">
        <v>86840.178</v>
      </c>
      <c r="D323" s="213">
        <v>8370.864</v>
      </c>
      <c r="E323" s="213">
        <v>4803.845</v>
      </c>
      <c r="F323" s="214">
        <f t="shared" si="61"/>
        <v>-42.61231576573218</v>
      </c>
      <c r="G323" s="214"/>
      <c r="H323" s="213">
        <v>419426.659</v>
      </c>
      <c r="I323" s="213">
        <v>32818.006</v>
      </c>
      <c r="J323" s="213">
        <v>15178.266</v>
      </c>
      <c r="K323" s="214">
        <f t="shared" si="56"/>
        <v>-53.750188235080465</v>
      </c>
      <c r="L323" s="214">
        <f t="shared" si="57"/>
        <v>6.36658878798683</v>
      </c>
      <c r="M323" s="215">
        <f t="shared" si="58"/>
        <v>3920.5040244352317</v>
      </c>
      <c r="N323" s="215">
        <f t="shared" si="59"/>
        <v>3159.6077725238843</v>
      </c>
      <c r="O323" s="214">
        <f t="shared" si="60"/>
        <v>-19.408123220099455</v>
      </c>
      <c r="P323" s="215"/>
      <c r="R323" s="217"/>
    </row>
    <row r="324" spans="1:18" s="216" customFormat="1" ht="11.25">
      <c r="A324" s="211" t="s">
        <v>147</v>
      </c>
      <c r="B324" s="218" t="s">
        <v>224</v>
      </c>
      <c r="C324" s="213">
        <v>3095.952</v>
      </c>
      <c r="D324" s="213">
        <v>202.364</v>
      </c>
      <c r="E324" s="213">
        <v>115.01</v>
      </c>
      <c r="F324" s="214">
        <f t="shared" si="61"/>
        <v>-43.1667687928683</v>
      </c>
      <c r="G324" s="214"/>
      <c r="H324" s="213">
        <v>13164.136</v>
      </c>
      <c r="I324" s="213">
        <v>796.17</v>
      </c>
      <c r="J324" s="213">
        <v>267.675</v>
      </c>
      <c r="K324" s="214">
        <f t="shared" si="56"/>
        <v>-66.37966765891707</v>
      </c>
      <c r="L324" s="214">
        <f t="shared" si="57"/>
        <v>0.11227742706738533</v>
      </c>
      <c r="M324" s="215">
        <f t="shared" si="58"/>
        <v>3934.3460299262715</v>
      </c>
      <c r="N324" s="215">
        <f t="shared" si="59"/>
        <v>2327.4063124945656</v>
      </c>
      <c r="O324" s="214">
        <f t="shared" si="60"/>
        <v>-40.843883715582066</v>
      </c>
      <c r="P324" s="215"/>
      <c r="Q324" s="215"/>
      <c r="R324" s="217"/>
    </row>
    <row r="325" spans="1:18" s="216" customFormat="1" ht="11.25">
      <c r="A325" s="211" t="s">
        <v>148</v>
      </c>
      <c r="B325" s="218" t="s">
        <v>224</v>
      </c>
      <c r="C325" s="213">
        <v>2854.1</v>
      </c>
      <c r="D325" s="213">
        <v>174.08</v>
      </c>
      <c r="E325" s="213">
        <v>165.324</v>
      </c>
      <c r="F325" s="214">
        <f t="shared" si="61"/>
        <v>-5.029871323529406</v>
      </c>
      <c r="G325" s="214"/>
      <c r="H325" s="213">
        <v>7727.731</v>
      </c>
      <c r="I325" s="213">
        <v>461.586</v>
      </c>
      <c r="J325" s="213">
        <v>631.108</v>
      </c>
      <c r="K325" s="214">
        <f t="shared" si="56"/>
        <v>36.72598389032595</v>
      </c>
      <c r="L325" s="214">
        <f t="shared" si="57"/>
        <v>0.26472095803359824</v>
      </c>
      <c r="M325" s="215">
        <f t="shared" si="58"/>
        <v>2651.573988970588</v>
      </c>
      <c r="N325" s="215">
        <f t="shared" si="59"/>
        <v>3817.400982313517</v>
      </c>
      <c r="O325" s="214">
        <f t="shared" si="60"/>
        <v>43.96735667917508</v>
      </c>
      <c r="P325" s="215"/>
      <c r="Q325" s="215"/>
      <c r="R325" s="217"/>
    </row>
    <row r="326" spans="1:18" s="216" customFormat="1" ht="11.25">
      <c r="A326" s="211" t="s">
        <v>149</v>
      </c>
      <c r="B326" s="218" t="s">
        <v>224</v>
      </c>
      <c r="C326" s="213">
        <v>24477.33</v>
      </c>
      <c r="D326" s="213">
        <v>2556.468</v>
      </c>
      <c r="E326" s="213">
        <v>1817.388</v>
      </c>
      <c r="F326" s="214">
        <f t="shared" si="61"/>
        <v>-28.910199540929128</v>
      </c>
      <c r="G326" s="214"/>
      <c r="H326" s="213">
        <v>41443.83</v>
      </c>
      <c r="I326" s="213">
        <v>4224.678</v>
      </c>
      <c r="J326" s="213">
        <v>2448.599</v>
      </c>
      <c r="K326" s="214">
        <f t="shared" si="56"/>
        <v>-42.04057682029257</v>
      </c>
      <c r="L326" s="214">
        <f t="shared" si="57"/>
        <v>1.0270753549631928</v>
      </c>
      <c r="M326" s="215">
        <f t="shared" si="58"/>
        <v>1652.5448392078445</v>
      </c>
      <c r="N326" s="215">
        <f t="shared" si="59"/>
        <v>1347.3176889029753</v>
      </c>
      <c r="O326" s="214">
        <f t="shared" si="60"/>
        <v>-18.47012819641138</v>
      </c>
      <c r="R326" s="217"/>
    </row>
    <row r="327" spans="1:18" s="216" customFormat="1" ht="11.25">
      <c r="A327" s="211" t="s">
        <v>136</v>
      </c>
      <c r="B327" s="218" t="s">
        <v>224</v>
      </c>
      <c r="C327" s="213"/>
      <c r="D327" s="213"/>
      <c r="E327" s="213"/>
      <c r="F327" s="214"/>
      <c r="G327" s="214"/>
      <c r="H327" s="213">
        <v>1506761.266</v>
      </c>
      <c r="I327" s="213">
        <v>127037.653</v>
      </c>
      <c r="J327" s="213">
        <v>108582.22200000001</v>
      </c>
      <c r="K327" s="214">
        <f t="shared" si="56"/>
        <v>-14.527528306902838</v>
      </c>
      <c r="L327" s="214">
        <f t="shared" si="57"/>
        <v>45.54527883223926</v>
      </c>
      <c r="M327" s="215"/>
      <c r="N327" s="215"/>
      <c r="O327" s="214"/>
      <c r="R327" s="217"/>
    </row>
    <row r="328" spans="1:18" ht="11.25">
      <c r="A328" s="2"/>
      <c r="B328" s="2"/>
      <c r="C328" s="36"/>
      <c r="D328" s="36"/>
      <c r="E328" s="36"/>
      <c r="F328" s="36"/>
      <c r="G328" s="36"/>
      <c r="H328" s="169"/>
      <c r="I328" s="169"/>
      <c r="J328" s="169"/>
      <c r="K328" s="2"/>
      <c r="L328" s="2"/>
      <c r="R328" s="179"/>
    </row>
    <row r="329" spans="1:18" ht="11.25">
      <c r="A329" s="29" t="s">
        <v>150</v>
      </c>
      <c r="B329" s="29"/>
      <c r="C329" s="29"/>
      <c r="D329" s="29"/>
      <c r="E329" s="29"/>
      <c r="F329" s="29"/>
      <c r="G329" s="29"/>
      <c r="H329" s="29"/>
      <c r="I329" s="29"/>
      <c r="J329" s="29"/>
      <c r="K329" s="29"/>
      <c r="L329" s="29"/>
      <c r="R329" s="179"/>
    </row>
    <row r="330" ht="11.25">
      <c r="R330" s="179"/>
    </row>
    <row r="331" spans="1:18" ht="19.5" customHeight="1">
      <c r="A331" s="267" t="s">
        <v>438</v>
      </c>
      <c r="B331" s="267"/>
      <c r="C331" s="267"/>
      <c r="D331" s="267"/>
      <c r="E331" s="267"/>
      <c r="F331" s="267"/>
      <c r="G331" s="267"/>
      <c r="H331" s="267"/>
      <c r="I331" s="267"/>
      <c r="J331" s="267"/>
      <c r="K331" s="267"/>
      <c r="L331" s="189"/>
      <c r="R331" s="179"/>
    </row>
    <row r="332" spans="1:20" ht="19.5" customHeight="1">
      <c r="A332" s="266" t="s">
        <v>439</v>
      </c>
      <c r="B332" s="266"/>
      <c r="C332" s="266"/>
      <c r="D332" s="266"/>
      <c r="E332" s="266"/>
      <c r="F332" s="266"/>
      <c r="G332" s="266"/>
      <c r="H332" s="266"/>
      <c r="I332" s="266"/>
      <c r="J332" s="266"/>
      <c r="K332" s="266"/>
      <c r="L332" s="190"/>
      <c r="R332" s="179"/>
      <c r="S332" s="27"/>
      <c r="T332" s="27"/>
    </row>
    <row r="333" spans="1:21" ht="12.75">
      <c r="A333" s="29"/>
      <c r="B333" s="29"/>
      <c r="C333" s="273" t="s">
        <v>183</v>
      </c>
      <c r="D333" s="273"/>
      <c r="E333" s="273"/>
      <c r="F333" s="273"/>
      <c r="G333" s="30"/>
      <c r="H333" s="273" t="s">
        <v>356</v>
      </c>
      <c r="I333" s="273"/>
      <c r="J333" s="273"/>
      <c r="K333" s="273"/>
      <c r="L333" s="30"/>
      <c r="M333" s="270"/>
      <c r="N333" s="270"/>
      <c r="O333" s="270"/>
      <c r="P333" s="170"/>
      <c r="Q333" s="170"/>
      <c r="R333" s="94"/>
      <c r="S333" s="94"/>
      <c r="T333" s="94"/>
      <c r="U333" s="170"/>
    </row>
    <row r="334" spans="1:21" ht="12.75">
      <c r="A334" s="29" t="s">
        <v>200</v>
      </c>
      <c r="B334" s="46" t="s">
        <v>168</v>
      </c>
      <c r="C334" s="52">
        <f>+C294</f>
        <v>2008</v>
      </c>
      <c r="D334" s="272" t="str">
        <f>+D294</f>
        <v>Enero</v>
      </c>
      <c r="E334" s="272"/>
      <c r="F334" s="272"/>
      <c r="G334" s="30"/>
      <c r="H334" s="52">
        <f>+H294</f>
        <v>2008</v>
      </c>
      <c r="I334" s="272" t="str">
        <f>+D334</f>
        <v>Enero</v>
      </c>
      <c r="J334" s="272"/>
      <c r="K334" s="272"/>
      <c r="L334" s="191" t="s">
        <v>402</v>
      </c>
      <c r="M334" s="271"/>
      <c r="N334" s="271"/>
      <c r="O334" s="271"/>
      <c r="P334" s="170"/>
      <c r="Q334" s="170"/>
      <c r="R334" s="123"/>
      <c r="S334" s="123"/>
      <c r="T334" s="123"/>
      <c r="U334" s="170"/>
    </row>
    <row r="335" spans="1:20" ht="12.75">
      <c r="A335" s="2"/>
      <c r="B335" s="47" t="s">
        <v>49</v>
      </c>
      <c r="C335" s="2"/>
      <c r="D335" s="53">
        <f>+D295</f>
        <v>2008</v>
      </c>
      <c r="E335" s="53">
        <f>+E295</f>
        <v>2009</v>
      </c>
      <c r="F335" s="54" t="str">
        <f>+F295</f>
        <v>Var % 09/08</v>
      </c>
      <c r="G335" s="35"/>
      <c r="H335" s="2"/>
      <c r="I335" s="53">
        <f>+I295</f>
        <v>2008</v>
      </c>
      <c r="J335" s="53">
        <f>+J295</f>
        <v>2009</v>
      </c>
      <c r="K335" s="54" t="str">
        <f>+K295</f>
        <v>Var % 09/08</v>
      </c>
      <c r="L335" s="35">
        <v>2008</v>
      </c>
      <c r="M335" s="187"/>
      <c r="N335" s="187"/>
      <c r="O335" s="35"/>
      <c r="R335" s="123"/>
      <c r="S335" s="123"/>
      <c r="T335" s="123"/>
    </row>
    <row r="336" spans="1:20" s="61" customFormat="1" ht="12.75">
      <c r="A336" s="60" t="s">
        <v>412</v>
      </c>
      <c r="B336" s="60"/>
      <c r="C336" s="60"/>
      <c r="D336" s="60"/>
      <c r="E336" s="60"/>
      <c r="F336" s="60"/>
      <c r="G336" s="60"/>
      <c r="H336" s="60">
        <f>+H346+H338+H352+H357</f>
        <v>1124268.377</v>
      </c>
      <c r="I336" s="60">
        <f>+I346+I338+I352+I357</f>
        <v>37759.092000000004</v>
      </c>
      <c r="J336" s="60">
        <f>+J346+J338+J352+J357</f>
        <v>27516.541</v>
      </c>
      <c r="K336" s="186">
        <f>+J336/I336*100-100</f>
        <v>-27.126052183670097</v>
      </c>
      <c r="L336" s="60"/>
      <c r="R336" s="123"/>
      <c r="S336" s="123"/>
      <c r="T336" s="123"/>
    </row>
    <row r="337" spans="1:20" ht="12.75">
      <c r="A337" s="170"/>
      <c r="B337" s="61"/>
      <c r="C337" s="61"/>
      <c r="D337" s="61"/>
      <c r="F337" s="61"/>
      <c r="G337" s="61"/>
      <c r="H337" s="61"/>
      <c r="J337" s="203"/>
      <c r="K337" s="61"/>
      <c r="M337" s="26"/>
      <c r="N337" s="26"/>
      <c r="O337" s="26"/>
      <c r="R337" s="94"/>
      <c r="S337" s="94"/>
      <c r="T337" s="94"/>
    </row>
    <row r="338" spans="1:20" ht="12.75">
      <c r="A338" s="197" t="s">
        <v>418</v>
      </c>
      <c r="B338" s="205"/>
      <c r="C338" s="204">
        <f>SUM(C339:C344)</f>
        <v>1045509.089</v>
      </c>
      <c r="D338" s="204">
        <f>SUM(D339:D344)</f>
        <v>31546.449000000004</v>
      </c>
      <c r="E338" s="204">
        <f>SUM(E339:E344)</f>
        <v>9646.229000000001</v>
      </c>
      <c r="F338" s="33">
        <f aca="true" t="shared" si="62" ref="F338:F355">+E338/D338*100-100</f>
        <v>-69.422140032306</v>
      </c>
      <c r="G338" s="204"/>
      <c r="H338" s="204">
        <f>SUM(H339:H344)</f>
        <v>787179.025</v>
      </c>
      <c r="I338" s="204">
        <f>SUM(I339:I344)</f>
        <v>16040.830000000002</v>
      </c>
      <c r="J338" s="204">
        <f>SUM(J339:J344)</f>
        <v>4726.015</v>
      </c>
      <c r="K338" s="33">
        <f aca="true" t="shared" si="63" ref="K338:K355">+J338/I338*100-100</f>
        <v>-70.53759063589602</v>
      </c>
      <c r="L338" s="181">
        <f aca="true" t="shared" si="64" ref="L338:L344">+J338/$J$338*100</f>
        <v>100</v>
      </c>
      <c r="M338" s="215">
        <f aca="true" t="shared" si="65" ref="M338:M365">+I338/D338*1000</f>
        <v>508.48290405046856</v>
      </c>
      <c r="N338" s="215">
        <f aca="true" t="shared" si="66" ref="N338:N365">+J338/E338*1000</f>
        <v>489.9339420617114</v>
      </c>
      <c r="O338" s="214">
        <f aca="true" t="shared" si="67" ref="O338:O365">+N338/M338*100-100</f>
        <v>-3.6479027792281755</v>
      </c>
      <c r="R338" s="123"/>
      <c r="S338" s="123"/>
      <c r="T338" s="123"/>
    </row>
    <row r="339" spans="1:20" ht="12.75">
      <c r="A339" s="170" t="s">
        <v>419</v>
      </c>
      <c r="B339" s="205" t="s">
        <v>224</v>
      </c>
      <c r="C339" s="206">
        <v>492926.06</v>
      </c>
      <c r="D339" s="206">
        <v>23919.075</v>
      </c>
      <c r="E339" s="206">
        <v>4804.409</v>
      </c>
      <c r="F339" s="34">
        <f t="shared" si="62"/>
        <v>-79.91390135279062</v>
      </c>
      <c r="G339" s="206"/>
      <c r="H339" s="206">
        <v>324133.092</v>
      </c>
      <c r="I339" s="206">
        <v>12115.439</v>
      </c>
      <c r="J339" s="206">
        <v>1355.267</v>
      </c>
      <c r="K339" s="34">
        <f t="shared" si="63"/>
        <v>-88.81371942031981</v>
      </c>
      <c r="L339" s="179">
        <f t="shared" si="64"/>
        <v>28.676739282461018</v>
      </c>
      <c r="M339" s="215">
        <f t="shared" si="65"/>
        <v>506.517873287324</v>
      </c>
      <c r="N339" s="215">
        <f t="shared" si="66"/>
        <v>282.08818191790084</v>
      </c>
      <c r="O339" s="214">
        <f t="shared" si="67"/>
        <v>-44.30834590551845</v>
      </c>
      <c r="R339" s="123"/>
      <c r="S339" s="123"/>
      <c r="T339" s="123"/>
    </row>
    <row r="340" spans="1:20" ht="12.75">
      <c r="A340" s="170" t="s">
        <v>420</v>
      </c>
      <c r="B340" s="205" t="s">
        <v>224</v>
      </c>
      <c r="C340" s="206">
        <v>100795.883</v>
      </c>
      <c r="D340" s="206">
        <v>93.83</v>
      </c>
      <c r="E340" s="206">
        <v>10.5</v>
      </c>
      <c r="F340" s="34">
        <f t="shared" si="62"/>
        <v>-88.80954918469573</v>
      </c>
      <c r="G340" s="206"/>
      <c r="H340" s="206">
        <v>95730.416</v>
      </c>
      <c r="I340" s="206">
        <v>43.441</v>
      </c>
      <c r="J340" s="206">
        <v>11.517</v>
      </c>
      <c r="K340" s="34">
        <f t="shared" si="63"/>
        <v>-73.48817936971986</v>
      </c>
      <c r="L340" s="179">
        <f t="shared" si="64"/>
        <v>0.24369368273270395</v>
      </c>
      <c r="M340" s="215">
        <f t="shared" si="65"/>
        <v>462.9755941596504</v>
      </c>
      <c r="N340" s="215">
        <f t="shared" si="66"/>
        <v>1096.8571428571427</v>
      </c>
      <c r="O340" s="214">
        <f t="shared" si="67"/>
        <v>136.91467902277964</v>
      </c>
      <c r="R340" s="123"/>
      <c r="S340" s="123"/>
      <c r="T340" s="123"/>
    </row>
    <row r="341" spans="1:20" ht="11.25">
      <c r="A341" s="170" t="s">
        <v>421</v>
      </c>
      <c r="B341" s="205" t="s">
        <v>224</v>
      </c>
      <c r="C341" s="206">
        <v>68035.668</v>
      </c>
      <c r="D341" s="206">
        <v>3857</v>
      </c>
      <c r="E341" s="206">
        <v>3913.224</v>
      </c>
      <c r="F341" s="34">
        <f t="shared" si="62"/>
        <v>1.4577132486388393</v>
      </c>
      <c r="G341" s="206"/>
      <c r="H341" s="206">
        <v>38412.426</v>
      </c>
      <c r="I341" s="206">
        <v>1294.07</v>
      </c>
      <c r="J341" s="206">
        <v>2320.962</v>
      </c>
      <c r="K341" s="34">
        <f t="shared" si="63"/>
        <v>79.35366711228914</v>
      </c>
      <c r="L341" s="179">
        <f t="shared" si="64"/>
        <v>49.11033926045516</v>
      </c>
      <c r="M341" s="215">
        <f t="shared" si="65"/>
        <v>335.51205600207413</v>
      </c>
      <c r="N341" s="215">
        <f t="shared" si="66"/>
        <v>593.10737131327</v>
      </c>
      <c r="O341" s="214">
        <f t="shared" si="67"/>
        <v>76.77676873393887</v>
      </c>
      <c r="R341" s="27"/>
      <c r="S341" s="27"/>
      <c r="T341" s="27"/>
    </row>
    <row r="342" spans="1:15" ht="11.25">
      <c r="A342" s="170" t="s">
        <v>422</v>
      </c>
      <c r="B342" s="205" t="s">
        <v>224</v>
      </c>
      <c r="C342" s="206">
        <v>75583.712</v>
      </c>
      <c r="D342" s="206">
        <v>85.98</v>
      </c>
      <c r="E342" s="206">
        <v>81.7</v>
      </c>
      <c r="F342" s="34">
        <f t="shared" si="62"/>
        <v>-4.977901837636651</v>
      </c>
      <c r="G342" s="206"/>
      <c r="H342" s="206">
        <v>90936.434</v>
      </c>
      <c r="I342" s="206">
        <v>66.007</v>
      </c>
      <c r="J342" s="206">
        <v>145.541</v>
      </c>
      <c r="K342" s="34">
        <f t="shared" si="63"/>
        <v>120.49328101564981</v>
      </c>
      <c r="L342" s="179">
        <f t="shared" si="64"/>
        <v>3.0795712667014383</v>
      </c>
      <c r="M342" s="215">
        <f t="shared" si="65"/>
        <v>767.7017911142127</v>
      </c>
      <c r="N342" s="215">
        <f t="shared" si="66"/>
        <v>1781.4075887392898</v>
      </c>
      <c r="O342" s="214">
        <f t="shared" si="67"/>
        <v>132.0442142194072</v>
      </c>
    </row>
    <row r="343" spans="1:15" ht="11.25">
      <c r="A343" s="170" t="s">
        <v>423</v>
      </c>
      <c r="B343" s="205" t="s">
        <v>224</v>
      </c>
      <c r="C343" s="206">
        <v>87767.065</v>
      </c>
      <c r="D343" s="206">
        <v>386.7</v>
      </c>
      <c r="E343" s="206">
        <v>0</v>
      </c>
      <c r="F343" s="34">
        <f t="shared" si="62"/>
        <v>-100</v>
      </c>
      <c r="G343" s="206"/>
      <c r="H343" s="206">
        <v>96510.637</v>
      </c>
      <c r="I343" s="206">
        <v>255.128</v>
      </c>
      <c r="J343" s="206">
        <v>0</v>
      </c>
      <c r="K343" s="34">
        <f t="shared" si="63"/>
        <v>-100</v>
      </c>
      <c r="L343" s="179">
        <f t="shared" si="64"/>
        <v>0</v>
      </c>
      <c r="M343" s="215">
        <f t="shared" si="65"/>
        <v>659.7569175071114</v>
      </c>
      <c r="N343" s="215" t="e">
        <f t="shared" si="66"/>
        <v>#DIV/0!</v>
      </c>
      <c r="O343" s="214" t="e">
        <f t="shared" si="67"/>
        <v>#DIV/0!</v>
      </c>
    </row>
    <row r="344" spans="1:15" ht="11.25">
      <c r="A344" s="170" t="s">
        <v>424</v>
      </c>
      <c r="B344" s="205" t="s">
        <v>224</v>
      </c>
      <c r="C344" s="206">
        <v>220400.701</v>
      </c>
      <c r="D344" s="206">
        <v>3203.864</v>
      </c>
      <c r="E344" s="206">
        <v>836.396</v>
      </c>
      <c r="F344" s="34">
        <f t="shared" si="62"/>
        <v>-73.89414781651156</v>
      </c>
      <c r="G344" s="206"/>
      <c r="H344" s="206">
        <v>141456.02</v>
      </c>
      <c r="I344" s="206">
        <v>2266.745</v>
      </c>
      <c r="J344" s="206">
        <v>892.728</v>
      </c>
      <c r="K344" s="34">
        <f t="shared" si="63"/>
        <v>-60.61630223073173</v>
      </c>
      <c r="L344" s="179">
        <f t="shared" si="64"/>
        <v>18.889656507649676</v>
      </c>
      <c r="M344" s="215">
        <f t="shared" si="65"/>
        <v>707.5035020213091</v>
      </c>
      <c r="N344" s="215">
        <f t="shared" si="66"/>
        <v>1067.35087207495</v>
      </c>
      <c r="O344" s="214">
        <f t="shared" si="67"/>
        <v>50.86156733154979</v>
      </c>
    </row>
    <row r="345" spans="1:15" ht="11.25">
      <c r="A345" s="170"/>
      <c r="B345" s="205"/>
      <c r="C345" s="61"/>
      <c r="D345" s="61"/>
      <c r="E345" s="61"/>
      <c r="F345" s="34"/>
      <c r="G345" s="61"/>
      <c r="H345" s="61"/>
      <c r="I345" s="61"/>
      <c r="J345" s="207"/>
      <c r="K345" s="34"/>
      <c r="M345" s="215"/>
      <c r="N345" s="215"/>
      <c r="O345" s="214"/>
    </row>
    <row r="346" spans="1:15" ht="11.25">
      <c r="A346" s="197" t="s">
        <v>413</v>
      </c>
      <c r="C346" s="204">
        <f>SUM(C347:C350)</f>
        <v>32544.638</v>
      </c>
      <c r="D346" s="204">
        <f>SUM(D347:D350)</f>
        <v>1698.624</v>
      </c>
      <c r="E346" s="204">
        <f>SUM(E347:E350)</f>
        <v>2661.9120000000003</v>
      </c>
      <c r="F346" s="33">
        <f>+E346/D346*100-100</f>
        <v>56.709901661580204</v>
      </c>
      <c r="G346" s="204"/>
      <c r="H346" s="204">
        <f>SUM(H347:H350)</f>
        <v>252952.463</v>
      </c>
      <c r="I346" s="204">
        <f>SUM(I347:I350)</f>
        <v>11031.447000000002</v>
      </c>
      <c r="J346" s="204">
        <f>SUM(J347:J350)</f>
        <v>17139.596</v>
      </c>
      <c r="K346" s="33">
        <f>+J346/I346*100-100</f>
        <v>55.37033355642282</v>
      </c>
      <c r="L346" s="181">
        <f>+J346/$J$346*100</f>
        <v>100</v>
      </c>
      <c r="M346" s="26"/>
      <c r="N346" s="26"/>
      <c r="O346" s="26"/>
    </row>
    <row r="347" spans="1:15" ht="11.25">
      <c r="A347" s="170" t="s">
        <v>414</v>
      </c>
      <c r="B347" s="205" t="s">
        <v>224</v>
      </c>
      <c r="C347" s="27">
        <v>9670.295</v>
      </c>
      <c r="D347" s="206">
        <v>354.434</v>
      </c>
      <c r="E347" s="206">
        <v>690.461</v>
      </c>
      <c r="F347" s="34">
        <f>+E347/D347*100-100</f>
        <v>94.8066494749375</v>
      </c>
      <c r="G347" s="27"/>
      <c r="H347" s="206">
        <v>64902.985</v>
      </c>
      <c r="I347" s="206">
        <v>1540.91</v>
      </c>
      <c r="J347" s="206">
        <v>4278.396</v>
      </c>
      <c r="K347" s="34">
        <f>+J347/I347*100-100</f>
        <v>177.65385389153158</v>
      </c>
      <c r="L347" s="179">
        <f>+J347/$J$346*100</f>
        <v>24.96205861561731</v>
      </c>
      <c r="M347" s="215">
        <f aca="true" t="shared" si="68" ref="M347:N350">+I347/D347*1000</f>
        <v>4347.523093156977</v>
      </c>
      <c r="N347" s="215">
        <f t="shared" si="68"/>
        <v>6196.433976719902</v>
      </c>
      <c r="O347" s="214">
        <f>+N347/M347*100-100</f>
        <v>42.52791403162689</v>
      </c>
    </row>
    <row r="348" spans="1:15" ht="11.25">
      <c r="A348" s="170" t="s">
        <v>415</v>
      </c>
      <c r="B348" s="205" t="s">
        <v>224</v>
      </c>
      <c r="C348" s="27">
        <v>3911.104</v>
      </c>
      <c r="D348" s="206">
        <v>132.918</v>
      </c>
      <c r="E348" s="206">
        <v>171.437</v>
      </c>
      <c r="F348" s="34">
        <f>+E348/D348*100-100</f>
        <v>28.979521208564677</v>
      </c>
      <c r="G348" s="206"/>
      <c r="H348" s="206">
        <v>56369.893</v>
      </c>
      <c r="I348" s="206">
        <v>2349.225</v>
      </c>
      <c r="J348" s="206">
        <v>4157.974</v>
      </c>
      <c r="K348" s="34">
        <f>+J348/I348*100-100</f>
        <v>76.99343400483139</v>
      </c>
      <c r="L348" s="179">
        <f>+J348/$J$346*100</f>
        <v>24.259463291900225</v>
      </c>
      <c r="M348" s="215">
        <f t="shared" si="68"/>
        <v>17674.242766216765</v>
      </c>
      <c r="N348" s="215">
        <f t="shared" si="68"/>
        <v>24253.655861920124</v>
      </c>
      <c r="O348" s="214">
        <f>+N348/M348*100-100</f>
        <v>37.22599707795973</v>
      </c>
    </row>
    <row r="349" spans="1:15" ht="11.25">
      <c r="A349" s="170" t="s">
        <v>416</v>
      </c>
      <c r="B349" s="205" t="s">
        <v>224</v>
      </c>
      <c r="C349" s="27">
        <v>8336.048</v>
      </c>
      <c r="D349" s="206">
        <v>518.119</v>
      </c>
      <c r="E349" s="206">
        <v>1056.761</v>
      </c>
      <c r="F349" s="34">
        <f>+E349/D349*100-100</f>
        <v>103.96105913892367</v>
      </c>
      <c r="G349" s="206"/>
      <c r="H349" s="206">
        <v>91431.712</v>
      </c>
      <c r="I349" s="206">
        <v>5148.353</v>
      </c>
      <c r="J349" s="206">
        <v>6706.97</v>
      </c>
      <c r="K349" s="34">
        <f>+J349/I349*100-100</f>
        <v>30.27408959719739</v>
      </c>
      <c r="L349" s="179">
        <f>+J349/$J$346*100</f>
        <v>39.13143577013133</v>
      </c>
      <c r="M349" s="215">
        <f t="shared" si="68"/>
        <v>9936.622667765512</v>
      </c>
      <c r="N349" s="215">
        <f t="shared" si="68"/>
        <v>6346.723620572675</v>
      </c>
      <c r="O349" s="214">
        <f>+N349/M349*100-100</f>
        <v>-36.12795984332282</v>
      </c>
    </row>
    <row r="350" spans="1:15" ht="11.25">
      <c r="A350" s="170" t="s">
        <v>417</v>
      </c>
      <c r="B350" s="205" t="s">
        <v>224</v>
      </c>
      <c r="C350" s="206">
        <v>10627.191</v>
      </c>
      <c r="D350" s="206">
        <v>693.153</v>
      </c>
      <c r="E350" s="206">
        <v>743.253</v>
      </c>
      <c r="F350" s="34">
        <f>+E350/D350*100-100</f>
        <v>7.227841472229073</v>
      </c>
      <c r="G350" s="206"/>
      <c r="H350" s="206">
        <v>40247.873</v>
      </c>
      <c r="I350" s="206">
        <v>1992.959</v>
      </c>
      <c r="J350" s="206">
        <v>1996.256</v>
      </c>
      <c r="K350" s="34">
        <f>+J350/I350*100-100</f>
        <v>0.16543240478104337</v>
      </c>
      <c r="L350" s="179">
        <f>+J350/$J$346*100</f>
        <v>11.64704232235112</v>
      </c>
      <c r="M350" s="215">
        <f t="shared" si="68"/>
        <v>2875.2079266770825</v>
      </c>
      <c r="N350" s="215">
        <f t="shared" si="68"/>
        <v>2685.8364513833108</v>
      </c>
      <c r="O350" s="214">
        <f>+N350/M350*100-100</f>
        <v>-6.586357582584682</v>
      </c>
    </row>
    <row r="351" spans="1:15" ht="11.25">
      <c r="A351" s="170"/>
      <c r="B351" s="205"/>
      <c r="C351" s="206"/>
      <c r="D351" s="206"/>
      <c r="E351" s="206"/>
      <c r="F351" s="34"/>
      <c r="G351" s="206"/>
      <c r="H351" s="206"/>
      <c r="I351" s="206"/>
      <c r="J351" s="206"/>
      <c r="K351" s="34"/>
      <c r="L351" s="179"/>
      <c r="M351" s="215"/>
      <c r="N351" s="215"/>
      <c r="O351" s="214"/>
    </row>
    <row r="352" spans="1:15" ht="11.25">
      <c r="A352" s="197" t="s">
        <v>425</v>
      </c>
      <c r="B352" s="205"/>
      <c r="C352" s="204">
        <f>SUM(C353:C355)</f>
        <v>2207.164</v>
      </c>
      <c r="D352" s="204">
        <f>SUM(D353:D355)</f>
        <v>155.401</v>
      </c>
      <c r="E352" s="204">
        <f>SUM(E353:E355)</f>
        <v>177.38299999999998</v>
      </c>
      <c r="F352" s="33">
        <f t="shared" si="62"/>
        <v>14.145340120076426</v>
      </c>
      <c r="G352" s="204"/>
      <c r="H352" s="204">
        <f>SUM(H353:H355)</f>
        <v>57062.007999999994</v>
      </c>
      <c r="I352" s="204">
        <f>SUM(I353:I355)</f>
        <v>8253.794</v>
      </c>
      <c r="J352" s="204">
        <f>SUM(J353:J355)</f>
        <v>3646.2830000000004</v>
      </c>
      <c r="K352" s="33">
        <f t="shared" si="63"/>
        <v>-55.82294639289519</v>
      </c>
      <c r="L352" s="181">
        <f>+J352/$J$352*100</f>
        <v>100</v>
      </c>
      <c r="M352" s="215">
        <f t="shared" si="65"/>
        <v>53112.875721520446</v>
      </c>
      <c r="N352" s="215">
        <f t="shared" si="66"/>
        <v>20555.989018113352</v>
      </c>
      <c r="O352" s="214">
        <f t="shared" si="67"/>
        <v>-61.29754087146064</v>
      </c>
    </row>
    <row r="353" spans="1:15" ht="11.25">
      <c r="A353" s="170" t="s">
        <v>426</v>
      </c>
      <c r="B353" s="205" t="s">
        <v>224</v>
      </c>
      <c r="C353" s="206">
        <v>1282.861</v>
      </c>
      <c r="D353" s="206">
        <v>110.569</v>
      </c>
      <c r="E353" s="206">
        <v>120.195</v>
      </c>
      <c r="F353" s="34">
        <f t="shared" si="62"/>
        <v>8.705875968852013</v>
      </c>
      <c r="G353" s="206"/>
      <c r="H353" s="206">
        <v>11896.124</v>
      </c>
      <c r="I353" s="206">
        <v>852.01</v>
      </c>
      <c r="J353" s="206">
        <v>873.88</v>
      </c>
      <c r="K353" s="34">
        <f t="shared" si="63"/>
        <v>2.566871280853505</v>
      </c>
      <c r="L353" s="179">
        <f>+J353/$J$352*100</f>
        <v>23.966324062065393</v>
      </c>
      <c r="M353" s="215">
        <f t="shared" si="65"/>
        <v>7705.686042199894</v>
      </c>
      <c r="N353" s="215">
        <f t="shared" si="66"/>
        <v>7270.518740380216</v>
      </c>
      <c r="O353" s="214">
        <f t="shared" si="67"/>
        <v>-5.647353129059525</v>
      </c>
    </row>
    <row r="354" spans="1:15" ht="11.25">
      <c r="A354" s="170" t="s">
        <v>427</v>
      </c>
      <c r="B354" s="205" t="s">
        <v>224</v>
      </c>
      <c r="C354" s="206">
        <v>120.995</v>
      </c>
      <c r="D354" s="206">
        <v>13.006</v>
      </c>
      <c r="E354" s="206">
        <v>6.815</v>
      </c>
      <c r="F354" s="34">
        <f t="shared" si="62"/>
        <v>-47.60110718130094</v>
      </c>
      <c r="G354" s="206"/>
      <c r="H354" s="206">
        <v>26280.909</v>
      </c>
      <c r="I354" s="206">
        <v>5419.902</v>
      </c>
      <c r="J354" s="206">
        <v>2054.355</v>
      </c>
      <c r="K354" s="34">
        <f t="shared" si="63"/>
        <v>-62.09608587018732</v>
      </c>
      <c r="L354" s="179">
        <f>+J354/$J$352*100</f>
        <v>56.341073910061276</v>
      </c>
      <c r="M354" s="215">
        <f t="shared" si="65"/>
        <v>416723.2046747655</v>
      </c>
      <c r="N354" s="215">
        <f t="shared" si="66"/>
        <v>301446.07483492297</v>
      </c>
      <c r="O354" s="214">
        <f t="shared" si="67"/>
        <v>-27.662757568254776</v>
      </c>
    </row>
    <row r="355" spans="1:15" ht="11.25">
      <c r="A355" s="170" t="s">
        <v>428</v>
      </c>
      <c r="B355" s="205" t="s">
        <v>224</v>
      </c>
      <c r="C355" s="206">
        <v>803.308</v>
      </c>
      <c r="D355" s="206">
        <v>31.826</v>
      </c>
      <c r="E355" s="206">
        <v>50.373</v>
      </c>
      <c r="F355" s="34">
        <f t="shared" si="62"/>
        <v>58.27625212090743</v>
      </c>
      <c r="G355" s="206"/>
      <c r="H355" s="206">
        <v>18884.975</v>
      </c>
      <c r="I355" s="206">
        <v>1981.882</v>
      </c>
      <c r="J355" s="206">
        <v>718.048</v>
      </c>
      <c r="K355" s="34">
        <f t="shared" si="63"/>
        <v>-63.76938687570703</v>
      </c>
      <c r="L355" s="179">
        <f>+J355/$J$352*100</f>
        <v>19.692602027873317</v>
      </c>
      <c r="M355" s="215">
        <f t="shared" si="65"/>
        <v>62272.41877710048</v>
      </c>
      <c r="N355" s="215">
        <f t="shared" si="66"/>
        <v>14254.620530839935</v>
      </c>
      <c r="O355" s="214">
        <f t="shared" si="67"/>
        <v>-77.10925509114509</v>
      </c>
    </row>
    <row r="356" spans="1:15" ht="11.25">
      <c r="A356" s="170"/>
      <c r="C356" s="61"/>
      <c r="D356" s="61"/>
      <c r="E356" s="61"/>
      <c r="F356" s="207"/>
      <c r="G356" s="61"/>
      <c r="H356" s="61"/>
      <c r="I356" s="61"/>
      <c r="J356" s="206"/>
      <c r="K356" s="207"/>
      <c r="M356" s="215"/>
      <c r="N356" s="215"/>
      <c r="O356" s="214"/>
    </row>
    <row r="357" spans="1:15" ht="11.25">
      <c r="A357" s="197" t="s">
        <v>428</v>
      </c>
      <c r="C357" s="204"/>
      <c r="D357" s="204"/>
      <c r="E357" s="204"/>
      <c r="F357" s="207"/>
      <c r="G357" s="204"/>
      <c r="H357" s="204">
        <f>SUM(H358:H359)</f>
        <v>27074.881</v>
      </c>
      <c r="I357" s="204">
        <f>SUM(I358:I359)</f>
        <v>2433.021</v>
      </c>
      <c r="J357" s="204">
        <f>SUM(J358:J359)</f>
        <v>2004.647</v>
      </c>
      <c r="K357" s="33">
        <f>+J357/I357*100-100</f>
        <v>-17.606670883646302</v>
      </c>
      <c r="L357" s="181">
        <f>+J357/$J$357*100</f>
        <v>100</v>
      </c>
      <c r="M357" s="215"/>
      <c r="N357" s="215"/>
      <c r="O357" s="214"/>
    </row>
    <row r="358" spans="1:15" ht="22.5">
      <c r="A358" s="208" t="s">
        <v>429</v>
      </c>
      <c r="C358" s="206">
        <v>499.534</v>
      </c>
      <c r="D358" s="206">
        <v>51.145</v>
      </c>
      <c r="E358" s="206">
        <v>45.57</v>
      </c>
      <c r="F358" s="34">
        <f>+E358/D358*100-100</f>
        <v>-10.900381268941246</v>
      </c>
      <c r="G358" s="206"/>
      <c r="H358" s="206">
        <v>15015.23</v>
      </c>
      <c r="I358" s="206">
        <v>1480.236</v>
      </c>
      <c r="J358" s="206">
        <v>986.259</v>
      </c>
      <c r="K358" s="34">
        <f>+J358/I358*100-100</f>
        <v>-33.37150292250696</v>
      </c>
      <c r="L358" s="179">
        <f>+J358/$J$357*100</f>
        <v>49.19863696700716</v>
      </c>
      <c r="M358" s="215">
        <f t="shared" si="65"/>
        <v>28941.949359663704</v>
      </c>
      <c r="N358" s="215">
        <f t="shared" si="66"/>
        <v>21642.72547728769</v>
      </c>
      <c r="O358" s="214">
        <f t="shared" si="67"/>
        <v>-25.22022200947154</v>
      </c>
    </row>
    <row r="359" spans="1:15" ht="11.25">
      <c r="A359" s="170" t="s">
        <v>430</v>
      </c>
      <c r="C359" s="206">
        <v>4009.368</v>
      </c>
      <c r="D359" s="206">
        <v>304.942</v>
      </c>
      <c r="E359" s="206">
        <v>350.342</v>
      </c>
      <c r="F359" s="34">
        <f>+E359/D359*100-100</f>
        <v>14.888077076952328</v>
      </c>
      <c r="G359" s="206"/>
      <c r="H359" s="206">
        <v>12059.651</v>
      </c>
      <c r="I359" s="206">
        <v>952.785</v>
      </c>
      <c r="J359" s="206">
        <v>1018.388</v>
      </c>
      <c r="K359" s="34">
        <f>+J359/I359*100-100</f>
        <v>6.885393871649967</v>
      </c>
      <c r="L359" s="179">
        <f>+J359/$J$357*100</f>
        <v>50.80136303299284</v>
      </c>
      <c r="M359" s="215">
        <f t="shared" si="65"/>
        <v>3124.479409199126</v>
      </c>
      <c r="N359" s="215">
        <f t="shared" si="66"/>
        <v>2906.8396024456106</v>
      </c>
      <c r="O359" s="214">
        <f t="shared" si="67"/>
        <v>-6.965634214542689</v>
      </c>
    </row>
    <row r="360" spans="1:15" ht="11.25">
      <c r="A360" s="170"/>
      <c r="C360" s="61"/>
      <c r="D360" s="61"/>
      <c r="E360" s="61"/>
      <c r="G360" s="61"/>
      <c r="H360" s="61"/>
      <c r="I360" s="61"/>
      <c r="M360" s="215"/>
      <c r="N360" s="215"/>
      <c r="O360" s="214"/>
    </row>
    <row r="361" spans="1:15" s="61" customFormat="1" ht="11.25">
      <c r="A361" s="60" t="s">
        <v>436</v>
      </c>
      <c r="B361" s="60"/>
      <c r="C361" s="60"/>
      <c r="D361" s="60"/>
      <c r="E361" s="60"/>
      <c r="F361" s="60"/>
      <c r="G361" s="60"/>
      <c r="H361" s="60">
        <f>SUM(H363:H366)</f>
        <v>514130.28099999996</v>
      </c>
      <c r="I361" s="60">
        <f>SUM(I363:I366)</f>
        <v>40501.647</v>
      </c>
      <c r="J361" s="60">
        <f>SUM(J363:J366)</f>
        <v>32325.132999999998</v>
      </c>
      <c r="K361" s="186">
        <f>+J361/I361*100-100</f>
        <v>-20.188102473956178</v>
      </c>
      <c r="L361" s="60"/>
      <c r="M361" s="215"/>
      <c r="N361" s="215"/>
      <c r="O361" s="214"/>
    </row>
    <row r="362" spans="1:15" ht="11.25">
      <c r="A362" s="170"/>
      <c r="C362" s="61"/>
      <c r="D362" s="61"/>
      <c r="E362" s="61"/>
      <c r="F362" s="27"/>
      <c r="G362" s="61"/>
      <c r="H362" s="61"/>
      <c r="I362" s="61"/>
      <c r="J362" s="27"/>
      <c r="K362" s="27"/>
      <c r="M362" s="215"/>
      <c r="N362" s="215"/>
      <c r="O362" s="214"/>
    </row>
    <row r="363" spans="1:15" ht="11.25">
      <c r="A363" s="170" t="s">
        <v>431</v>
      </c>
      <c r="C363" s="206">
        <v>4268</v>
      </c>
      <c r="D363" s="206">
        <v>288</v>
      </c>
      <c r="E363" s="206">
        <v>197</v>
      </c>
      <c r="F363" s="34">
        <f>+E363/D363*100-100</f>
        <v>-31.597222222222214</v>
      </c>
      <c r="G363" s="206"/>
      <c r="H363" s="206">
        <v>107091.379</v>
      </c>
      <c r="I363" s="206">
        <v>6649.744</v>
      </c>
      <c r="J363" s="206">
        <v>5358.202</v>
      </c>
      <c r="K363" s="34">
        <f>+J363/I363*100-100</f>
        <v>-19.42243190113784</v>
      </c>
      <c r="L363" s="179">
        <f>+J363/$J$361*100</f>
        <v>16.575962734631286</v>
      </c>
      <c r="M363" s="215">
        <f t="shared" si="65"/>
        <v>23089.388888888887</v>
      </c>
      <c r="N363" s="215">
        <f t="shared" si="66"/>
        <v>27198.994923857867</v>
      </c>
      <c r="O363" s="214">
        <f t="shared" si="67"/>
        <v>17.7986782359</v>
      </c>
    </row>
    <row r="364" spans="1:15" ht="11.25">
      <c r="A364" s="170" t="s">
        <v>432</v>
      </c>
      <c r="C364" s="206">
        <v>200</v>
      </c>
      <c r="D364" s="206">
        <v>34</v>
      </c>
      <c r="E364" s="206">
        <v>11</v>
      </c>
      <c r="F364" s="34">
        <f>+E364/D364*100-100</f>
        <v>-67.64705882352942</v>
      </c>
      <c r="G364" s="206"/>
      <c r="H364" s="206">
        <v>9277.54</v>
      </c>
      <c r="I364" s="206">
        <v>1347.473</v>
      </c>
      <c r="J364" s="206">
        <v>1475.77</v>
      </c>
      <c r="K364" s="34">
        <f>+J364/I364*100-100</f>
        <v>9.521303951915925</v>
      </c>
      <c r="L364" s="179">
        <f>+J364/$J$361*100</f>
        <v>4.56539498228824</v>
      </c>
      <c r="M364" s="215">
        <f t="shared" si="65"/>
        <v>39631.55882352941</v>
      </c>
      <c r="N364" s="215">
        <f t="shared" si="66"/>
        <v>134160.9090909091</v>
      </c>
      <c r="O364" s="214">
        <f t="shared" si="67"/>
        <v>238.52039403319463</v>
      </c>
    </row>
    <row r="365" spans="1:15" ht="22.5">
      <c r="A365" s="208" t="s">
        <v>433</v>
      </c>
      <c r="C365" s="206">
        <v>1006</v>
      </c>
      <c r="D365" s="206">
        <v>73</v>
      </c>
      <c r="E365" s="206">
        <v>175</v>
      </c>
      <c r="F365" s="34">
        <f>+E365/D365*100-100</f>
        <v>139.72602739726025</v>
      </c>
      <c r="G365" s="206"/>
      <c r="H365" s="206">
        <v>8827.133</v>
      </c>
      <c r="I365" s="206">
        <v>778.416</v>
      </c>
      <c r="J365" s="206">
        <v>225.634</v>
      </c>
      <c r="K365" s="34">
        <f>+J365/I365*100-100</f>
        <v>-71.01369961562969</v>
      </c>
      <c r="L365" s="179">
        <f>+J365/$J$361*100</f>
        <v>0.6980141427415009</v>
      </c>
      <c r="M365" s="215">
        <f t="shared" si="65"/>
        <v>10663.23287671233</v>
      </c>
      <c r="N365" s="215">
        <f t="shared" si="66"/>
        <v>1289.3371428571427</v>
      </c>
      <c r="O365" s="214">
        <f t="shared" si="67"/>
        <v>-87.90857183966267</v>
      </c>
    </row>
    <row r="366" spans="1:15" ht="11.25">
      <c r="A366" s="170" t="s">
        <v>434</v>
      </c>
      <c r="C366" s="61"/>
      <c r="D366" s="61"/>
      <c r="E366" s="61"/>
      <c r="G366" s="61"/>
      <c r="H366" s="61">
        <v>388934.229</v>
      </c>
      <c r="I366" s="61">
        <v>31726.014</v>
      </c>
      <c r="J366" s="206">
        <v>25265.527</v>
      </c>
      <c r="K366" s="34">
        <f>+J366/I366*100-100</f>
        <v>-20.363374358972422</v>
      </c>
      <c r="L366" s="179">
        <f>+J366/$J$361*100</f>
        <v>78.16062814033897</v>
      </c>
      <c r="M366" s="215"/>
      <c r="N366" s="215"/>
      <c r="O366" s="214"/>
    </row>
    <row r="367" spans="3:15" ht="11.25">
      <c r="C367" s="206"/>
      <c r="D367" s="206"/>
      <c r="E367" s="206"/>
      <c r="G367" s="61"/>
      <c r="H367" s="61"/>
      <c r="I367" s="61"/>
      <c r="J367" s="206"/>
      <c r="M367" s="26"/>
      <c r="N367" s="26"/>
      <c r="O367" s="26"/>
    </row>
    <row r="368" spans="1:15" ht="11.25">
      <c r="A368" s="209"/>
      <c r="B368" s="209"/>
      <c r="C368" s="209"/>
      <c r="D368" s="210"/>
      <c r="E368" s="210"/>
      <c r="F368" s="210"/>
      <c r="G368" s="210"/>
      <c r="H368" s="210"/>
      <c r="I368" s="210"/>
      <c r="J368" s="210"/>
      <c r="K368" s="210"/>
      <c r="L368" s="210"/>
      <c r="M368" s="26"/>
      <c r="N368" s="26"/>
      <c r="O368" s="26"/>
    </row>
    <row r="369" spans="1:15" ht="11.25">
      <c r="A369" s="170" t="s">
        <v>435</v>
      </c>
      <c r="B369" s="61"/>
      <c r="C369" s="61"/>
      <c r="D369" s="61"/>
      <c r="F369" s="61"/>
      <c r="G369" s="61"/>
      <c r="H369" s="61"/>
      <c r="J369" s="203"/>
      <c r="K369" s="61"/>
      <c r="M369" s="26"/>
      <c r="N369" s="26"/>
      <c r="O369" s="26"/>
    </row>
    <row r="370" spans="13:15" ht="11.25">
      <c r="M370" s="26"/>
      <c r="N370" s="26"/>
      <c r="O370" s="26"/>
    </row>
  </sheetData>
  <mergeCells count="72">
    <mergeCell ref="M333:O333"/>
    <mergeCell ref="D334:F334"/>
    <mergeCell ref="I334:K334"/>
    <mergeCell ref="M334:O334"/>
    <mergeCell ref="C333:F333"/>
    <mergeCell ref="H333:K333"/>
    <mergeCell ref="A331:K331"/>
    <mergeCell ref="A332:K332"/>
    <mergeCell ref="M293:O293"/>
    <mergeCell ref="M294:O294"/>
    <mergeCell ref="A292:K292"/>
    <mergeCell ref="A291:K291"/>
    <mergeCell ref="D294:F294"/>
    <mergeCell ref="I294:K294"/>
    <mergeCell ref="C293:F293"/>
    <mergeCell ref="H293:K293"/>
    <mergeCell ref="A1:L1"/>
    <mergeCell ref="A2:L2"/>
    <mergeCell ref="A54:L54"/>
    <mergeCell ref="A55:L55"/>
    <mergeCell ref="C3:F3"/>
    <mergeCell ref="H3:K3"/>
    <mergeCell ref="M253:O253"/>
    <mergeCell ref="M254:O254"/>
    <mergeCell ref="A110:L110"/>
    <mergeCell ref="A111:L111"/>
    <mergeCell ref="A144:L144"/>
    <mergeCell ref="A145:L145"/>
    <mergeCell ref="M181:O181"/>
    <mergeCell ref="M182:O182"/>
    <mergeCell ref="M212:O212"/>
    <mergeCell ref="M213:O213"/>
    <mergeCell ref="M112:O112"/>
    <mergeCell ref="M113:O113"/>
    <mergeCell ref="M146:O146"/>
    <mergeCell ref="M147:O147"/>
    <mergeCell ref="C146:F146"/>
    <mergeCell ref="H146:K146"/>
    <mergeCell ref="C112:F112"/>
    <mergeCell ref="H112:K112"/>
    <mergeCell ref="D113:F113"/>
    <mergeCell ref="I113:K113"/>
    <mergeCell ref="C212:F212"/>
    <mergeCell ref="H212:K212"/>
    <mergeCell ref="A210:L210"/>
    <mergeCell ref="A211:L211"/>
    <mergeCell ref="A179:L179"/>
    <mergeCell ref="A180:L180"/>
    <mergeCell ref="D147:F147"/>
    <mergeCell ref="I147:K147"/>
    <mergeCell ref="D182:F182"/>
    <mergeCell ref="I182:K182"/>
    <mergeCell ref="C181:F181"/>
    <mergeCell ref="H181:K181"/>
    <mergeCell ref="D213:F213"/>
    <mergeCell ref="I213:K213"/>
    <mergeCell ref="D254:F254"/>
    <mergeCell ref="I254:K254"/>
    <mergeCell ref="A251:L251"/>
    <mergeCell ref="A252:L252"/>
    <mergeCell ref="C253:F253"/>
    <mergeCell ref="H253:K253"/>
    <mergeCell ref="M3:O3"/>
    <mergeCell ref="M4:O4"/>
    <mergeCell ref="D57:F57"/>
    <mergeCell ref="I57:K57"/>
    <mergeCell ref="C56:F56"/>
    <mergeCell ref="H56:K56"/>
    <mergeCell ref="D4:F4"/>
    <mergeCell ref="I4:K4"/>
    <mergeCell ref="M56:O56"/>
    <mergeCell ref="M57:O57"/>
  </mergeCells>
  <printOptions horizontalCentered="1"/>
  <pageMargins left="1.3250000000000002" right="0.7874015748031497" top="0.4724409448818898" bottom="0.17" header="0" footer="0.21"/>
  <pageSetup horizontalDpi="300" verticalDpi="300" orientation="landscape" paperSize="127" scale="90" r:id="rId1"/>
  <headerFooter alignWithMargins="0">
    <oddFooter>&amp;C&amp;P</oddFooter>
  </headerFooter>
  <rowBreaks count="8" manualBreakCount="8">
    <brk id="53" max="11" man="1"/>
    <brk id="109" max="255" man="1"/>
    <brk id="143" max="255" man="1"/>
    <brk id="178" max="255" man="1"/>
    <brk id="209" max="255" man="1"/>
    <brk id="250" max="255" man="1"/>
    <brk id="290" max="255" man="1"/>
    <brk id="3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2009-02-17T13:12:57Z</cp:lastPrinted>
  <dcterms:created xsi:type="dcterms:W3CDTF">2004-11-22T15:10:56Z</dcterms:created>
  <dcterms:modified xsi:type="dcterms:W3CDTF">2009-02-17T13:13:08Z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