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390" windowHeight="12030" activeTab="2"/>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'balanza'!$A$1:$G$42</definedName>
    <definedName name="_xlnm.Print_Area" localSheetId="4">'balanza productos_clase_sector'!$A$1:$F$81</definedName>
    <definedName name="_xlnm.Print_Area" localSheetId="3">'evolución_comercio'!$A$1:$F$73</definedName>
    <definedName name="_xlnm.Print_Area" localSheetId="0">'portada'!$A$1:$H$89</definedName>
    <definedName name="_xlnm.Print_Area" localSheetId="6">'prin paises exp e imp'!$A$1:$F$95</definedName>
    <definedName name="_xlnm.Print_Area" localSheetId="7">'prin prod exp e imp'!$A$1:$G$98</definedName>
    <definedName name="_xlnm.Print_Area" localSheetId="8">'productos'!$A$1:$K$411</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<sst xmlns="http://schemas.openxmlformats.org/spreadsheetml/2006/main" count="814" uniqueCount="540">
  <si>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</si>
  <si>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</si>
  <si>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</si>
  <si>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</si>
  <si>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</si>
  <si>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</si>
  <si>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</si>
  <si>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</si>
  <si>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</si>
  <si>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</si>
  <si>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</si>
  <si>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</si>
  <si>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</si>
  <si>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</si>
  <si>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</si>
  <si>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</si>
  <si>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</si>
  <si>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</si>
  <si>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</si>
  <si>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</si>
  <si>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</si>
  <si>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</si>
  <si>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</si>
  <si>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</si>
  <si>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</si>
  <si>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</si>
  <si>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</si>
  <si>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</si>
  <si>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</si>
  <si>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</si>
  <si>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</si>
  <si>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</si>
  <si>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</si>
  <si>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</si>
  <si>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</si>
  <si>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</si>
  <si>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</si>
  <si>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</si>
  <si>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</si>
  <si>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</si>
  <si>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</si>
  <si>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</si>
  <si>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</si>
  <si>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</si>
  <si>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</si>
  <si>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</si>
  <si>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</si>
  <si>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</si>
  <si>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</si>
  <si>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</si>
  <si>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</si>
  <si>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</si>
  <si>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</si>
  <si>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</si>
  <si>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</si>
  <si>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</si>
  <si>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</si>
  <si>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</si>
  <si>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</si>
  <si>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</si>
  <si>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</si>
  <si>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</si>
  <si>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</si>
  <si>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</si>
  <si>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</si>
  <si>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</si>
  <si>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</si>
  <si>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</si>
  <si>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</si>
  <si>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</si>
  <si>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</si>
  <si>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</si>
  <si>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</si>
  <si>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</si>
  <si>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</si>
  <si>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</si>
  <si>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</si>
  <si>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</si>
  <si>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</si>
  <si>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</si>
  <si>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</si>
  <si>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</si>
  <si>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</si>
  <si>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</si>
  <si>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</si>
  <si>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</si>
  <si>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</si>
  <si>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</si>
  <si>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</si>
  <si>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</si>
  <si>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</si>
  <si>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</si>
  <si>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</si>
  <si>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</si>
  <si>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</si>
  <si>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</si>
  <si>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</si>
  <si>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</si>
  <si>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</si>
  <si>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</si>
  <si>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</si>
  <si>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</si>
  <si>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</si>
  <si>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</si>
  <si>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</si>
  <si>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</si>
  <si>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</si>
  <si>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</si>
  <si>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</si>
  <si>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</si>
  <si>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</si>
  <si>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</si>
  <si>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</si>
  <si>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</si>
  <si>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</si>
  <si>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</si>
  <si>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</si>
  <si>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</si>
  <si>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</si>
  <si>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</si>
  <si>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</si>
  <si>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</si>
  <si>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</si>
  <si>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</si>
  <si>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</si>
  <si>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</si>
  <si>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</si>
  <si>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</si>
  <si>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</si>
  <si>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</si>
  <si>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</si>
  <si>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</si>
  <si>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</si>
  <si>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</si>
  <si>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</si>
  <si>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</si>
  <si>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</si>
  <si>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</si>
  <si>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</si>
  <si>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</si>
  <si>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</si>
  <si>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</si>
  <si>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</si>
  <si>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</si>
  <si>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</si>
  <si>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</si>
  <si>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</si>
  <si>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</si>
  <si>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</si>
  <si>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</si>
  <si>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</si>
  <si>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</si>
  <si>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</si>
  <si>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</si>
  <si>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</si>
  <si>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</si>
  <si>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</si>
  <si>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</si>
  <si>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</si>
  <si>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Venezuela</t>
  </si>
  <si>
    <t>08061000</t>
  </si>
  <si>
    <t>08081000</t>
  </si>
  <si>
    <t>08105000</t>
  </si>
  <si>
    <t xml:space="preserve">  Nº 13</t>
  </si>
  <si>
    <t xml:space="preserve">  Nº 14</t>
  </si>
  <si>
    <t xml:space="preserve">Congelados                                        </t>
  </si>
  <si>
    <t>Conservas</t>
  </si>
  <si>
    <t xml:space="preserve">Deshidratados                                     </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</si>
  <si>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</si>
  <si>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</si>
  <si>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</si>
  <si>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</si>
  <si>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</si>
  <si>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</si>
  <si>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</si>
  <si>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</si>
  <si>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</si>
  <si>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</si>
  <si>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</si>
  <si>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</si>
  <si>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</si>
  <si>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</si>
  <si>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</si>
  <si>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</si>
  <si>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</si>
  <si>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</si>
  <si>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</si>
  <si>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</si>
  <si>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</si>
  <si>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</si>
  <si>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</si>
  <si>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</si>
  <si>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</si>
  <si>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</si>
  <si>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</si>
  <si>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</si>
  <si>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</si>
  <si>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</si>
  <si>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</si>
  <si>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</si>
  <si>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</si>
  <si>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</si>
  <si>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</si>
  <si>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</si>
  <si>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</si>
  <si>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</si>
  <si>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</si>
  <si>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</si>
  <si>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</si>
  <si>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</si>
  <si>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</si>
  <si>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</si>
  <si>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</si>
  <si>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</si>
  <si>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</si>
  <si>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</si>
  <si>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</si>
  <si>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</si>
  <si>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</si>
  <si>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</si>
  <si>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</si>
  <si>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</si>
  <si>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</si>
  <si>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</si>
  <si>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</si>
  <si>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</si>
  <si>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</si>
  <si>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</si>
  <si>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</si>
  <si>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</si>
  <si>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</si>
  <si>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</si>
  <si>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</si>
  <si>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</si>
  <si>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</si>
  <si>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</si>
  <si>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</si>
  <si>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</si>
  <si>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</si>
  <si>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</si>
  <si>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</si>
  <si>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</si>
  <si>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</si>
  <si>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</si>
  <si>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</si>
  <si>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</si>
  <si>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</si>
  <si>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</si>
  <si>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</si>
  <si>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</si>
  <si>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</si>
  <si>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</si>
  <si>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</si>
  <si>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</si>
  <si>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</si>
  <si>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</si>
  <si>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</si>
  <si>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</si>
  <si>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</si>
  <si>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</si>
  <si>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</si>
  <si>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</si>
  <si>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</si>
  <si>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</si>
  <si>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</si>
  <si>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</si>
  <si>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</si>
  <si>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</si>
  <si>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</si>
  <si>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</si>
  <si>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</si>
  <si>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</si>
  <si>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</si>
  <si>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</si>
  <si>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</si>
  <si>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</si>
  <si>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</si>
  <si>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</si>
  <si>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</si>
  <si>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</si>
  <si>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</si>
  <si>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</si>
  <si>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</si>
  <si>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</si>
  <si>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</si>
  <si>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</si>
  <si>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</si>
  <si>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</si>
  <si>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</si>
  <si>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</si>
  <si>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</si>
  <si>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</si>
  <si>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</si>
  <si>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</si>
  <si>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</si>
  <si>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</si>
  <si>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</si>
  <si>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</si>
  <si>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</si>
  <si>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</si>
  <si>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</si>
  <si>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</si>
  <si>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</si>
  <si>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</si>
  <si>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</si>
  <si>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</si>
  <si>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</si>
  <si>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</si>
  <si>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</si>
  <si>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</si>
  <si>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</si>
  <si>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</si>
  <si>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</si>
  <si>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</si>
  <si>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</si>
  <si>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</si>
  <si>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</si>
  <si>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</si>
  <si>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</si>
  <si>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</si>
  <si>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</si>
  <si>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</si>
  <si>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</si>
  <si>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</si>
  <si>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</si>
  <si>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</si>
  <si>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</si>
  <si>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</si>
  <si>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</si>
  <si>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</si>
  <si>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</si>
  <si>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</si>
  <si>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</si>
  <si>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</si>
  <si>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</si>
  <si>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</si>
  <si>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</si>
  <si>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</si>
  <si>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</si>
  <si>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</si>
  <si>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</si>
  <si>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</si>
  <si>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</si>
  <si>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</si>
  <si>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</si>
  <si>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</si>
  <si>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</si>
  <si>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</si>
  <si>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</si>
  <si>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</si>
  <si>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</si>
  <si>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</si>
  <si>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</si>
  <si>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</si>
  <si>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</si>
  <si>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</si>
  <si>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</si>
  <si>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</si>
  <si>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</si>
  <si>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</si>
  <si>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</si>
  <si>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</si>
  <si>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</si>
  <si>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</si>
  <si>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</si>
  <si>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</si>
  <si>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</si>
  <si>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</si>
  <si>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</si>
  <si>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</si>
  <si>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</si>
  <si>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</si>
  <si>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</si>
  <si>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</si>
  <si>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</si>
  <si>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</si>
  <si>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</si>
  <si>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</si>
  <si>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</si>
  <si>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</si>
  <si>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MAQUINARIA 1/</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</si>
  <si>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</si>
  <si>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</si>
  <si>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</si>
  <si>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</si>
  <si>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</si>
  <si>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</si>
  <si>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</si>
  <si>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</si>
  <si>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</si>
  <si>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</si>
  <si>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</si>
  <si>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</si>
  <si>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</si>
  <si>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</si>
  <si>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</si>
  <si>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</si>
  <si>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</si>
  <si>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</si>
  <si>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</si>
  <si>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</si>
  <si>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</si>
  <si>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</si>
  <si>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</si>
  <si>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</si>
  <si>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</si>
  <si>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</si>
  <si>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 xml:space="preserve">TOTAL HORTALIZAS Y TUBERCULOS </t>
  </si>
  <si>
    <t>Var % 09/08</t>
  </si>
  <si>
    <t xml:space="preserve">Arándanos                                                                                                                            </t>
  </si>
  <si>
    <t>Total</t>
  </si>
  <si>
    <t>Cuadro N°  3</t>
  </si>
  <si>
    <t>Exportaciones miles</t>
  </si>
  <si>
    <t>Evolucion Balanza (miles)</t>
  </si>
  <si>
    <t>Cuadro N°  4</t>
  </si>
  <si>
    <t>Cuadro N°6</t>
  </si>
  <si>
    <t>Cuadro N° 16</t>
  </si>
  <si>
    <t>Cuadro N° 17</t>
  </si>
  <si>
    <t>Cuadro N° 18</t>
  </si>
  <si>
    <t>Cuadro N° 19</t>
  </si>
  <si>
    <t>Cuadro N° 20</t>
  </si>
  <si>
    <t xml:space="preserve">  Nº 17</t>
  </si>
  <si>
    <t xml:space="preserve">  Nº 18</t>
  </si>
  <si>
    <t>Uruguay</t>
  </si>
  <si>
    <t>Bananas o plátanos, frescos o secos</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</si>
  <si>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</si>
  <si>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</si>
  <si>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</si>
  <si>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</si>
  <si>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</si>
  <si>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</si>
  <si>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</si>
  <si>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</si>
  <si>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</si>
  <si>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</si>
  <si>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</si>
  <si>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</si>
  <si>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</si>
  <si>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</si>
  <si>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</si>
  <si>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</si>
  <si>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</si>
  <si>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</si>
  <si>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</si>
  <si>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</si>
  <si>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</si>
  <si>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</si>
  <si>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</si>
  <si>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Coservas</t>
  </si>
  <si>
    <t>Extraccion de aceites</t>
  </si>
  <si>
    <t>Cuadro N° 12 (continuación)</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</si>
  <si>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</si>
  <si>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</si>
  <si>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</si>
  <si>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</si>
  <si>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</si>
  <si>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</si>
  <si>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</si>
  <si>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</si>
  <si>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</si>
  <si>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</si>
  <si>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</si>
  <si>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</si>
  <si>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</si>
  <si>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</si>
  <si>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</si>
  <si>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</si>
  <si>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</si>
  <si>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</si>
  <si>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</si>
  <si>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</si>
  <si>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</si>
  <si>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</si>
  <si>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</si>
  <si>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</si>
  <si>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</si>
  <si>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</si>
  <si>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</si>
  <si>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</si>
  <si>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</si>
  <si>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</si>
  <si>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Avance mensual de enero de 2010</t>
  </si>
  <si>
    <t>enero 2010</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</si>
  <si>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</si>
  <si>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</si>
  <si>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</si>
  <si>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ene 06</t>
  </si>
  <si>
    <t>ene 07</t>
  </si>
  <si>
    <t>ene 08</t>
  </si>
  <si>
    <t>ene 09</t>
  </si>
  <si>
    <t>ene 10</t>
  </si>
  <si>
    <t>ene</t>
  </si>
  <si>
    <t>enero</t>
  </si>
  <si>
    <t xml:space="preserve">Fuente: ODEPA con información del Servicio Nacional de Aduanas   
* Cifras sujetas a revisión por informes de variación de valor (IVV).
</t>
  </si>
  <si>
    <t xml:space="preserve">Fuente: ODEPA con información del Servicio Nacional de Aduanas   
</t>
  </si>
  <si>
    <t>enero  2009</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</si>
  <si>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</si>
  <si>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</si>
  <si>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</si>
  <si>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</si>
  <si>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</si>
  <si>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</si>
  <si>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</si>
  <si>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</si>
  <si>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</si>
  <si>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España</t>
  </si>
  <si>
    <t>Hong Kong</t>
  </si>
  <si>
    <t>Cerezas frescas</t>
  </si>
  <si>
    <t>Cerveza de malta</t>
  </si>
  <si>
    <t>02032900</t>
  </si>
  <si>
    <t>02071400</t>
  </si>
  <si>
    <t>02013000</t>
  </si>
  <si>
    <t>08030000</t>
  </si>
  <si>
    <t>02071200</t>
  </si>
  <si>
    <t>Pasta química de maderas distintas a las coníferas</t>
  </si>
  <si>
    <t>Pasta química de coníferas  semiblanqueada</t>
  </si>
  <si>
    <t>Arándanos</t>
  </si>
  <si>
    <t>Las demás maderas contrachapadas</t>
  </si>
  <si>
    <t>Pasta química de coníferas cruda</t>
  </si>
  <si>
    <t>Las demás preparaciones para alimentar animales</t>
  </si>
  <si>
    <t>Mezclas aceites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</si>
  <si>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</si>
  <si>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</si>
  <si>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</si>
  <si>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</si>
  <si>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</si>
  <si>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Uvas frescas</t>
  </si>
  <si>
    <t>Las demás carnes porcinas congeladas</t>
  </si>
  <si>
    <t>Aguacates (paltas) frescas o refrigeradas</t>
  </si>
  <si>
    <t>Las demás maderas en plaquitas no coníferas</t>
  </si>
  <si>
    <t>Trozos y despojos de gallo o gallina, congelados</t>
  </si>
  <si>
    <t>Listones y molduras de madera de coníferas</t>
  </si>
  <si>
    <t xml:space="preserve">Los demás vinos </t>
  </si>
  <si>
    <t>Carne bovina deshuesada fresca o refrigerada</t>
  </si>
  <si>
    <t>Tortas y residuos de soja</t>
  </si>
  <si>
    <t xml:space="preserve">Sorgo para grano (granífero) </t>
  </si>
  <si>
    <t>Arroz semiblanqueado incluso pulido</t>
  </si>
  <si>
    <t>Torta y demás residuos de girasol</t>
  </si>
  <si>
    <t>Carne de gallo o gallina sin trocear congelada</t>
  </si>
  <si>
    <t xml:space="preserve">Fuente: ODEPA con información del Servicio Nacional de Aduanas 
* Cifras sujetas a revisión por informes de variación de valor (IVV).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</si>
</sst>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s>
  <fonts count="7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11"/>
      <color indexed="8"/>
      <name val="Times New Roman"/>
      <family val="0"/>
    </font>
    <font>
      <b/>
      <sz val="16"/>
      <color indexed="8"/>
      <name val="Arial"/>
      <family val="0"/>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294">
    <xf numFmtId="0" fontId="0" fillId="0" borderId="0" xfId="0" applyAlignment="1">
      <alignment/>
    </xf>
    <xf numFmtId="0" fontId="0" fillId="0" borderId="0" xfId="0" applyFont="1" applyAlignment="1">
      <alignment/>
    </xf>
    <xf numFmtId="0" fontId="5" fillId="0" borderId="0" xfId="53" applyFont="1" applyProtection="1">
      <alignment/>
      <protection/>
    </xf>
    <xf numFmtId="0" fontId="5" fillId="0" borderId="0" xfId="53" applyFont="1" applyBorder="1" applyProtection="1">
      <alignment/>
      <protection/>
    </xf>
    <xf numFmtId="0" fontId="3" fillId="0" borderId="0" xfId="53" applyFont="1" applyBorder="1" applyAlignment="1" applyProtection="1">
      <alignment horizontal="centerContinuous" vertical="center"/>
      <protection/>
    </xf>
    <xf numFmtId="0" fontId="2" fillId="0" borderId="0" xfId="53" applyFont="1" applyBorder="1" applyAlignment="1" applyProtection="1">
      <alignment horizontal="centerContinuous" vertical="center"/>
      <protection/>
    </xf>
    <xf numFmtId="0" fontId="2" fillId="0" borderId="0" xfId="53" applyFont="1" applyBorder="1" applyProtection="1">
      <alignment/>
      <protection/>
    </xf>
    <xf numFmtId="0" fontId="2" fillId="0" borderId="0" xfId="53" applyFont="1" applyBorder="1" applyAlignment="1" applyProtection="1">
      <alignment horizontal="center"/>
      <protection/>
    </xf>
    <xf numFmtId="0" fontId="2" fillId="0" borderId="0" xfId="53" applyFont="1" applyBorder="1" applyAlignment="1" applyProtection="1">
      <alignment horizontal="left"/>
      <protection/>
    </xf>
    <xf numFmtId="0" fontId="2" fillId="0" borderId="0" xfId="53" applyFont="1" applyBorder="1" applyAlignment="1" applyProtection="1">
      <alignment horizontal="right"/>
      <protection/>
    </xf>
    <xf numFmtId="0" fontId="3" fillId="0" borderId="0" xfId="53"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2" fillId="0" borderId="11" xfId="53" applyFont="1" applyBorder="1" applyAlignment="1" applyProtection="1">
      <alignment horizontal="left"/>
      <protection/>
    </xf>
    <xf numFmtId="0" fontId="2" fillId="0" borderId="11" xfId="53" applyFont="1" applyBorder="1" applyProtection="1">
      <alignment/>
      <protection/>
    </xf>
    <xf numFmtId="0" fontId="2" fillId="0" borderId="11" xfId="53"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5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5"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5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NumberFormat="1" applyFont="1" applyFill="1" applyBorder="1" applyAlignment="1">
      <alignment horizontal="right"/>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5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5"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NumberFormat="1" applyFont="1" applyFill="1" applyBorder="1" applyAlignment="1">
      <alignment horizontal="right"/>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55" applyNumberFormat="1" applyFont="1" applyFill="1" applyBorder="1" applyAlignment="1">
      <alignment/>
    </xf>
    <xf numFmtId="166" fontId="2" fillId="34" borderId="13" xfId="55"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6" fillId="35" borderId="0"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6" fillId="35" borderId="0" xfId="0" applyFont="1" applyFill="1" applyBorder="1" applyAlignment="1">
      <alignment horizontal="center"/>
    </xf>
    <xf numFmtId="0" fontId="4" fillId="0" borderId="0" xfId="0" applyFont="1" applyAlignment="1">
      <alignment horizontal="center"/>
    </xf>
    <xf numFmtId="0" fontId="4" fillId="0" borderId="0" xfId="0" applyFont="1" applyBorder="1" applyAlignment="1">
      <alignment/>
    </xf>
    <xf numFmtId="0" fontId="7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167" fontId="4" fillId="0" borderId="0" xfId="0" applyNumberFormat="1" applyFont="1" applyFill="1" applyAlignment="1">
      <alignment vertical="center"/>
    </xf>
    <xf numFmtId="0" fontId="4" fillId="0" borderId="0" xfId="0" applyFont="1" applyFill="1" applyBorder="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4" xfId="0" applyNumberFormat="1" applyFont="1" applyFill="1" applyBorder="1" applyAlignment="1">
      <alignment horizontal="center"/>
    </xf>
    <xf numFmtId="0" fontId="4" fillId="0" borderId="15" xfId="0" applyNumberFormat="1" applyFont="1" applyFill="1" applyBorder="1" applyAlignment="1">
      <alignment horizontal="center"/>
    </xf>
    <xf numFmtId="3" fontId="4" fillId="0" borderId="0" xfId="0" applyNumberFormat="1" applyFont="1" applyFill="1" applyAlignment="1">
      <alignment/>
    </xf>
    <xf numFmtId="3" fontId="4" fillId="0" borderId="0" xfId="0" applyNumberFormat="1" applyFont="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3" xfId="0" applyFont="1" applyFill="1" applyBorder="1" applyAlignment="1">
      <alignment vertical="center" wrapText="1"/>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3"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095"/>
        </c:manualLayout>
      </c:layout>
      <c:spPr>
        <a:noFill/>
        <a:ln w="3175">
          <a:noFill/>
        </a:ln>
      </c:spPr>
    </c:title>
    <c:plotArea>
      <c:layout>
        <c:manualLayout>
          <c:xMode val="edge"/>
          <c:yMode val="edge"/>
          <c:x val="0.05275"/>
          <c:y val="0.17925"/>
          <c:w val="0.7585"/>
          <c:h val="0.793"/>
        </c:manualLayout>
      </c:layout>
      <c:lineChart>
        <c:grouping val="standard"/>
        <c:varyColors val="0"/>
        <c:ser>
          <c:idx val="0"/>
          <c:order val="0"/>
          <c:tx>
            <c:strRef>
              <c:f>balanza!$Y$24</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balanza!$X$25:$X$29</c:f>
              <c:strCache/>
            </c:strRef>
          </c:cat>
          <c:val>
            <c:numRef>
              <c:f>balanza!$Y$25:$Y$29</c:f>
              <c:numCache/>
            </c:numRef>
          </c:val>
          <c:smooth val="0"/>
        </c:ser>
        <c:ser>
          <c:idx val="1"/>
          <c:order val="1"/>
          <c:tx>
            <c:strRef>
              <c:f>balanza!$Z$24</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balanza!$X$25:$X$29</c:f>
              <c:strCache/>
            </c:strRef>
          </c:cat>
          <c:val>
            <c:numRef>
              <c:f>balanza!$Z$25:$Z$29</c:f>
              <c:numCache/>
            </c:numRef>
          </c:val>
          <c:smooth val="0"/>
        </c:ser>
        <c:ser>
          <c:idx val="2"/>
          <c:order val="2"/>
          <c:tx>
            <c:strRef>
              <c:f>balanza!$AA$24</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balanza!$X$25:$X$29</c:f>
              <c:strCache/>
            </c:strRef>
          </c:cat>
          <c:val>
            <c:numRef>
              <c:f>balanza!$AA$25:$AA$29</c:f>
              <c:numCache/>
            </c:numRef>
          </c:val>
          <c:smooth val="0"/>
        </c:ser>
        <c:ser>
          <c:idx val="3"/>
          <c:order val="3"/>
          <c:tx>
            <c:strRef>
              <c:f>balanza!$AB$24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balanza!$X$25:$X$29</c:f>
              <c:strCache/>
            </c:strRef>
          </c:cat>
          <c:val>
            <c:numRef>
              <c:f>balanza!$AB$25:$AB$29</c:f>
              <c:numCache/>
            </c:numRef>
          </c:val>
          <c:smooth val="0"/>
        </c:ser>
        <c:marker val="1"/>
        <c:axId val="47532281"/>
        <c:axId val="25137346"/>
      </c:lineChart>
      <c:catAx>
        <c:axId val="47532281"/>
        <c:scaling>
          <c:orientation val="minMax"/>
        </c:scaling>
        <c:axPos val="b"/>
        <c:delete val="0"/>
        <c:numFmt formatCode="General" sourceLinked="1"/>
        <c:majorTickMark val="none"/>
        <c:minorTickMark val="none"/>
        <c:tickLblPos val="nextTo"/>
        <c:spPr>
          <a:ln w="3175">
            <a:solidFill>
              <a:srgbClr val="808080"/>
            </a:solidFill>
          </a:ln>
        </c:spPr>
        <c:crossAx val="25137346"/>
        <c:crosses val="autoZero"/>
        <c:auto val="1"/>
        <c:lblOffset val="100"/>
        <c:tickLblSkip val="1"/>
        <c:noMultiLvlLbl val="0"/>
      </c:catAx>
      <c:valAx>
        <c:axId val="2513734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532281"/>
        <c:crossesAt val="1"/>
        <c:crossBetween val="between"/>
        <c:dispUnits>
          <c:builtInUnit val="thousands"/>
          <c:dispUnitsLbl>
            <c:layout>
              <c:manualLayout>
                <c:xMode val="edge"/>
                <c:yMode val="edge"/>
                <c:x val="-0.017"/>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3"/>
          <c:y val="0.47825"/>
          <c:w val="0.1245"/>
          <c:h val="0.20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47366433"/>
        <c:axId val="23644714"/>
      </c:barChart>
      <c:catAx>
        <c:axId val="4736643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3644714"/>
        <c:crosses val="autoZero"/>
        <c:auto val="1"/>
        <c:lblOffset val="100"/>
        <c:tickLblSkip val="1"/>
        <c:noMultiLvlLbl val="0"/>
      </c:catAx>
      <c:valAx>
        <c:axId val="236447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6643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1475835"/>
        <c:axId val="36173652"/>
      </c:barChart>
      <c:catAx>
        <c:axId val="11475835"/>
        <c:scaling>
          <c:orientation val="minMax"/>
        </c:scaling>
        <c:axPos val="l"/>
        <c:delete val="0"/>
        <c:numFmt formatCode="General" sourceLinked="1"/>
        <c:majorTickMark val="out"/>
        <c:minorTickMark val="none"/>
        <c:tickLblPos val="nextTo"/>
        <c:spPr>
          <a:ln w="3175">
            <a:solidFill>
              <a:srgbClr val="808080"/>
            </a:solidFill>
          </a:ln>
        </c:spPr>
        <c:crossAx val="36173652"/>
        <c:crosses val="autoZero"/>
        <c:auto val="1"/>
        <c:lblOffset val="100"/>
        <c:tickLblSkip val="1"/>
        <c:noMultiLvlLbl val="0"/>
      </c:catAx>
      <c:valAx>
        <c:axId val="361736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7583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7127413"/>
        <c:axId val="44384670"/>
      </c:barChart>
      <c:catAx>
        <c:axId val="57127413"/>
        <c:scaling>
          <c:orientation val="minMax"/>
        </c:scaling>
        <c:axPos val="l"/>
        <c:delete val="0"/>
        <c:numFmt formatCode="General" sourceLinked="1"/>
        <c:majorTickMark val="out"/>
        <c:minorTickMark val="none"/>
        <c:tickLblPos val="nextTo"/>
        <c:spPr>
          <a:ln w="3175">
            <a:solidFill>
              <a:srgbClr val="808080"/>
            </a:solidFill>
          </a:ln>
        </c:spPr>
        <c:crossAx val="44384670"/>
        <c:crosses val="autoZero"/>
        <c:auto val="1"/>
        <c:lblOffset val="100"/>
        <c:tickLblSkip val="1"/>
        <c:noMultiLvlLbl val="0"/>
      </c:catAx>
      <c:valAx>
        <c:axId val="443846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12741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45"/>
          <c:y val="0.224"/>
          <c:w val="0.743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24909523"/>
        <c:axId val="22859116"/>
      </c:lineChart>
      <c:catAx>
        <c:axId val="2490952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859116"/>
        <c:crosses val="autoZero"/>
        <c:auto val="1"/>
        <c:lblOffset val="100"/>
        <c:tickLblSkip val="1"/>
        <c:noMultiLvlLbl val="0"/>
      </c:catAx>
      <c:valAx>
        <c:axId val="22859116"/>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909523"/>
        <c:crossesAt val="1"/>
        <c:crossBetween val="between"/>
        <c:dispUnits>
          <c:builtInUnit val="thousands"/>
        </c:dispUnits>
      </c:valAx>
      <c:spPr>
        <a:solidFill>
          <a:srgbClr val="FFFFFF"/>
        </a:solidFill>
        <a:ln w="3175">
          <a:noFill/>
        </a:ln>
      </c:spPr>
    </c:plotArea>
    <c:legend>
      <c:legendPos val="r"/>
      <c:layout>
        <c:manualLayout>
          <c:xMode val="edge"/>
          <c:yMode val="edge"/>
          <c:x val="0.8245"/>
          <c:y val="0.4635"/>
          <c:w val="0.16625"/>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5"/>
          <c:y val="-0.01"/>
        </c:manualLayout>
      </c:layout>
      <c:spPr>
        <a:noFill/>
        <a:ln w="3175">
          <a:noFill/>
        </a:ln>
      </c:spPr>
    </c:title>
    <c:plotArea>
      <c:layout>
        <c:manualLayout>
          <c:xMode val="edge"/>
          <c:yMode val="edge"/>
          <c:x val="0.052"/>
          <c:y val="0.22325"/>
          <c:w val="0.7712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4405453"/>
        <c:axId val="39649078"/>
      </c:lineChart>
      <c:catAx>
        <c:axId val="4405453"/>
        <c:scaling>
          <c:orientation val="minMax"/>
        </c:scaling>
        <c:axPos val="b"/>
        <c:delete val="0"/>
        <c:numFmt formatCode="General" sourceLinked="1"/>
        <c:majorTickMark val="out"/>
        <c:minorTickMark val="none"/>
        <c:tickLblPos val="nextTo"/>
        <c:spPr>
          <a:ln w="3175">
            <a:solidFill>
              <a:srgbClr val="808080"/>
            </a:solidFill>
          </a:ln>
        </c:spPr>
        <c:crossAx val="39649078"/>
        <c:crosses val="autoZero"/>
        <c:auto val="1"/>
        <c:lblOffset val="100"/>
        <c:tickLblSkip val="1"/>
        <c:noMultiLvlLbl val="0"/>
      </c:catAx>
      <c:valAx>
        <c:axId val="396490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5453"/>
        <c:crossesAt val="1"/>
        <c:crossBetween val="between"/>
        <c:dispUnits>
          <c:builtInUnit val="thousands"/>
          <c:dispUnitsLbl>
            <c:layout>
              <c:manualLayout>
                <c:xMode val="edge"/>
                <c:yMode val="edge"/>
                <c:x val="-0.014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5875"/>
          <c:w val="0.144"/>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de 2010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de 2010
</a:t>
            </a:r>
          </a:p>
        </c:rich>
      </c:tx>
      <c:layout>
        <c:manualLayout>
          <c:xMode val="factor"/>
          <c:yMode val="factor"/>
          <c:x val="-0.0015"/>
          <c:y val="-0.01225"/>
        </c:manualLayout>
      </c:layout>
      <c:spPr>
        <a:noFill/>
        <a:ln w="3175">
          <a:noFill/>
        </a:ln>
      </c:spPr>
    </c:title>
    <c:plotArea>
      <c:layout>
        <c:manualLayout>
          <c:xMode val="edge"/>
          <c:yMode val="edge"/>
          <c:x val="0.3025"/>
          <c:y val="0.2365"/>
          <c:w val="0.4255"/>
          <c:h val="0.68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1297383"/>
        <c:axId val="57458720"/>
      </c:barChart>
      <c:catAx>
        <c:axId val="2129738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7458720"/>
        <c:crosses val="autoZero"/>
        <c:auto val="1"/>
        <c:lblOffset val="100"/>
        <c:tickLblSkip val="1"/>
        <c:noMultiLvlLbl val="0"/>
      </c:catAx>
      <c:valAx>
        <c:axId val="574587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9738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15</xdr:row>
      <xdr:rowOff>66675</xdr:rowOff>
    </xdr:from>
    <xdr:to>
      <xdr:col>5</xdr:col>
      <xdr:colOff>742950</xdr:colOff>
      <xdr:row>19</xdr:row>
      <xdr:rowOff>0</xdr:rowOff>
    </xdr:to>
    <xdr:pic>
      <xdr:nvPicPr>
        <xdr:cNvPr id="1" name="Picture 467" descr="logo"/>
        <xdr:cNvPicPr preferRelativeResize="1">
          <a:picLocks noChangeAspect="1"/>
        </xdr:cNvPicPr>
      </xdr:nvPicPr>
      <xdr:blipFill>
        <a:blip r:embed="rId1"/>
        <a:stretch>
          <a:fillRect/>
        </a:stretch>
      </xdr:blipFill>
      <xdr:spPr>
        <a:xfrm>
          <a:off x="3400425" y="2971800"/>
          <a:ext cx="1152525" cy="962025"/>
        </a:xfrm>
        <a:prstGeom prst="rect">
          <a:avLst/>
        </a:prstGeom>
        <a:noFill/>
        <a:ln w="9525" cmpd="sng">
          <a:noFill/>
        </a:ln>
      </xdr:spPr>
    </xdr:pic>
    <xdr:clientData/>
  </xdr:twoCellAnchor>
  <xdr:twoCellAnchor>
    <xdr:from>
      <xdr:col>1</xdr:col>
      <xdr:colOff>247650</xdr:colOff>
      <xdr:row>15</xdr:row>
      <xdr:rowOff>28575</xdr:rowOff>
    </xdr:from>
    <xdr:to>
      <xdr:col>4</xdr:col>
      <xdr:colOff>152400</xdr:colOff>
      <xdr:row>19</xdr:row>
      <xdr:rowOff>38100</xdr:rowOff>
    </xdr:to>
    <xdr:pic>
      <xdr:nvPicPr>
        <xdr:cNvPr id="2" name="Picture 468"/>
        <xdr:cNvPicPr preferRelativeResize="1">
          <a:picLocks noChangeAspect="1"/>
        </xdr:cNvPicPr>
      </xdr:nvPicPr>
      <xdr:blipFill>
        <a:blip r:embed="rId2"/>
        <a:stretch>
          <a:fillRect/>
        </a:stretch>
      </xdr:blipFill>
      <xdr:spPr>
        <a:xfrm>
          <a:off x="1009650" y="293370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-0.0215</cdr:y>
    </cdr:from>
    <cdr:to>
      <cdr:x>-0.00475</cdr:x>
      <cdr:y>-0.011</cdr:y>
    </cdr:to>
    <cdr:pic>
      <cdr:nvPicPr>
        <cdr:cNvPr id="1"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-0.009</cdr:x>
      <cdr:y>-0.0215</cdr:y>
    </cdr:from>
    <cdr:to>
      <cdr:x>-0.0035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-0.009</cdr:x>
      <cdr:y>0.961</cdr:y>
    </cdr:from>
    <cdr:to>
      <cdr:x>1</cdr:x>
      <cdr:y>1</cdr:y>
    </cdr:to>
    <cdr:sp>
      <cdr:nvSpPr>
        <cdr:cNvPr id="3" name="1 CuadroTexto"/>
        <cdr:cNvSpPr txBox="1">
          <a:spLocks noChangeArrowheads="1"/>
        </cdr:cNvSpPr>
      </cdr:nvSpPr>
      <cdr:spPr>
        <a:xfrm>
          <a:off x="-47624" y="3009900"/>
          <a:ext cx="59721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0.96475</cdr:y>
    </cdr:from>
    <cdr:to>
      <cdr:x>0.83225</cdr:x>
      <cdr:y>1</cdr:y>
    </cdr:to>
    <cdr:sp>
      <cdr:nvSpPr>
        <cdr:cNvPr id="1" name="1 CuadroTexto"/>
        <cdr:cNvSpPr txBox="1">
          <a:spLocks noChangeArrowheads="1"/>
        </cdr:cNvSpPr>
      </cdr:nvSpPr>
      <cdr:spPr>
        <a:xfrm>
          <a:off x="-38099" y="3552825"/>
          <a:ext cx="56388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0.9625</cdr:y>
    </cdr:from>
    <cdr:to>
      <cdr:x>0.8285</cdr:x>
      <cdr:y>1</cdr:y>
    </cdr:to>
    <cdr:sp>
      <cdr:nvSpPr>
        <cdr:cNvPr id="1" name="1 CuadroTexto"/>
        <cdr:cNvSpPr txBox="1">
          <a:spLocks noChangeArrowheads="1"/>
        </cdr:cNvSpPr>
      </cdr:nvSpPr>
      <cdr:spPr>
        <a:xfrm>
          <a:off x="-47624" y="3438525"/>
          <a:ext cx="5715000"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-0.0165</cdr:y>
    </cdr:from>
    <cdr:to>
      <cdr:x>-0.00425</cdr:x>
      <cdr:y>-0.0085</cdr:y>
    </cdr:to>
    <cdr:pic>
      <cdr:nvPicPr>
        <cdr:cNvPr id="1" name="chart"/>
        <cdr:cNvPicPr preferRelativeResize="1">
          <a:picLocks noChangeAspect="1"/>
        </cdr:cNvPicPr>
      </cdr:nvPicPr>
      <cdr:blipFill>
        <a:blip r:embed="rId1"/>
        <a:stretch>
          <a:fillRect/>
        </a:stretch>
      </cdr:blipFill>
      <cdr:spPr>
        <a:xfrm>
          <a:off x="-38099" y="-47624"/>
          <a:ext cx="19050" cy="28575"/>
        </a:xfrm>
        <a:prstGeom prst="rect">
          <a:avLst/>
        </a:prstGeom>
        <a:noFill/>
        <a:ln w="9525" cmpd="sng">
          <a:noFill/>
        </a:ln>
      </cdr:spPr>
    </cdr:pic>
  </cdr:relSizeAnchor>
  <cdr:relSizeAnchor xmlns:cdr="http://schemas.openxmlformats.org/drawingml/2006/chartDrawing">
    <cdr:from>
      <cdr:x>-0.0085</cdr:x>
      <cdr:y>0.9665</cdr:y>
    </cdr:from>
    <cdr:to>
      <cdr:x>0.8965</cdr:x>
      <cdr:y>1</cdr:y>
    </cdr:to>
    <cdr:sp>
      <cdr:nvSpPr>
        <cdr:cNvPr id="2" name="1 CuadroTexto"/>
        <cdr:cNvSpPr txBox="1">
          <a:spLocks noChangeArrowheads="1"/>
        </cdr:cNvSpPr>
      </cdr:nvSpPr>
      <cdr:spPr>
        <a:xfrm>
          <a:off x="-38099" y="2981325"/>
          <a:ext cx="4667250" cy="1428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6</xdr:col>
      <xdr:colOff>561975</xdr:colOff>
      <xdr:row>40</xdr:row>
      <xdr:rowOff>9525</xdr:rowOff>
    </xdr:to>
    <xdr:graphicFrame>
      <xdr:nvGraphicFramePr>
        <xdr:cNvPr id="1" name="7 Gráfico"/>
        <xdr:cNvGraphicFramePr/>
      </xdr:nvGraphicFramePr>
      <xdr:xfrm>
        <a:off x="133350" y="4581525"/>
        <a:ext cx="51530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0.95575</cdr:y>
    </cdr:from>
    <cdr:to>
      <cdr:x>0.90875</cdr:x>
      <cdr:y>1</cdr:y>
    </cdr:to>
    <cdr:sp>
      <cdr:nvSpPr>
        <cdr:cNvPr id="1" name="1 CuadroTexto"/>
        <cdr:cNvSpPr txBox="1">
          <a:spLocks noChangeArrowheads="1"/>
        </cdr:cNvSpPr>
      </cdr:nvSpPr>
      <cdr:spPr>
        <a:xfrm>
          <a:off x="-19049" y="2828925"/>
          <a:ext cx="48387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0.95675</cdr:y>
    </cdr:from>
    <cdr:to>
      <cdr:x>0.859</cdr:x>
      <cdr:y>1</cdr:y>
    </cdr:to>
    <cdr:sp>
      <cdr:nvSpPr>
        <cdr:cNvPr id="1" name="1 CuadroTexto"/>
        <cdr:cNvSpPr txBox="1">
          <a:spLocks noChangeArrowheads="1"/>
        </cdr:cNvSpPr>
      </cdr:nvSpPr>
      <cdr:spPr>
        <a:xfrm>
          <a:off x="-47624" y="2838450"/>
          <a:ext cx="48387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2959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57212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0.57125</cdr:y>
    </cdr:from>
    <cdr:to>
      <cdr:x>0.5015</cdr:x>
      <cdr:y>0.635</cdr:y>
    </cdr:to>
    <cdr:sp>
      <cdr:nvSpPr>
        <cdr:cNvPr id="1" name="Text Box 1"/>
        <cdr:cNvSpPr txBox="1">
          <a:spLocks noChangeArrowheads="1"/>
        </cdr:cNvSpPr>
      </cdr:nvSpPr>
      <cdr:spPr>
        <a:xfrm>
          <a:off x="-85724" y="0"/>
          <a:ext cx="2971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0.9605</cdr:y>
    </cdr:from>
    <cdr:to>
      <cdr:x>0.745</cdr:x>
      <cdr:y>1</cdr:y>
    </cdr:to>
    <cdr:sp>
      <cdr:nvSpPr>
        <cdr:cNvPr id="1" name="1 CuadroTexto"/>
        <cdr:cNvSpPr txBox="1">
          <a:spLocks noChangeArrowheads="1"/>
        </cdr:cNvSpPr>
      </cdr:nvSpPr>
      <cdr:spPr>
        <a:xfrm>
          <a:off x="-47624" y="38766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-0.013</cdr:y>
    </cdr:from>
    <cdr:to>
      <cdr:x>-0.004</cdr:x>
      <cdr:y>-0.00675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cdr:y>
    </cdr:from>
    <cdr:to>
      <cdr:x>-0.004</cdr:x>
      <cdr:y>-0.00675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0.9695</cdr:y>
    </cdr:from>
    <cdr:to>
      <cdr:x>0.752</cdr:x>
      <cdr:y>1</cdr:y>
    </cdr:to>
    <cdr:sp>
      <cdr:nvSpPr>
        <cdr:cNvPr id="3" name="1 CuadroTexto"/>
        <cdr:cNvSpPr txBox="1">
          <a:spLocks noChangeArrowheads="1"/>
        </cdr:cNvSpPr>
      </cdr:nvSpPr>
      <cdr:spPr>
        <a:xfrm>
          <a:off x="-47624" y="38385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89"/>
  <sheetViews>
    <sheetView zoomScaleSheetLayoutView="100" workbookViewId="0" topLeftCell="A1">
      <selection activeCell="H16" sqref="H16"/>
    </sheetView>
  </sheetViews>
  <sheetFormatPr defaultColWidth="11.421875" defaultRowHeight="12.75"/>
  <cols>
    <col min="8" max="8" width="11.421875" style="0" customWidth="1"/>
  </cols>
  <sheetData>
    <row r="1" s="235" customFormat="1" ht="12.75"/>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10" ht="21">
      <c r="A12" s="12"/>
      <c r="B12" s="11"/>
      <c r="C12" s="11"/>
      <c r="D12" s="11"/>
      <c r="E12" s="11"/>
      <c r="F12" s="11"/>
      <c r="G12" s="11"/>
      <c r="J12" s="236"/>
    </row>
    <row r="13" spans="1:7" ht="20.25">
      <c r="A13" s="12"/>
      <c r="B13" s="11"/>
      <c r="C13" s="11"/>
      <c r="D13" s="11"/>
      <c r="E13" s="11"/>
      <c r="F13" s="11"/>
      <c r="G13" s="11"/>
    </row>
    <row r="14" spans="1:7" ht="27" customHeight="1">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B21" s="11"/>
      <c r="C21" s="11"/>
      <c r="D21" s="11"/>
      <c r="E21" s="11"/>
      <c r="F21" s="11"/>
      <c r="G21" s="11"/>
    </row>
    <row r="22" spans="1:8" ht="20.25" customHeight="1">
      <c r="A22" s="256" t="s">
        <v>456</v>
      </c>
      <c r="B22" s="256"/>
      <c r="C22" s="256"/>
      <c r="D22" s="256"/>
      <c r="E22" s="256"/>
      <c r="F22" s="256"/>
      <c r="G22" s="256"/>
      <c r="H22" s="256"/>
    </row>
    <row r="23" spans="1:17" ht="20.25">
      <c r="A23" s="258" t="s">
        <v>481</v>
      </c>
      <c r="B23" s="258"/>
      <c r="C23" s="258"/>
      <c r="D23" s="258"/>
      <c r="E23" s="258"/>
      <c r="F23" s="258"/>
      <c r="G23" s="258"/>
      <c r="H23" s="258"/>
      <c r="J23" s="258"/>
      <c r="K23" s="258"/>
      <c r="L23" s="258"/>
      <c r="M23" s="258"/>
      <c r="N23" s="258"/>
      <c r="O23" s="258"/>
      <c r="P23" s="258"/>
      <c r="Q23" s="258"/>
    </row>
    <row r="24" spans="1:7" ht="20.25">
      <c r="A24" s="12"/>
      <c r="B24" s="11"/>
      <c r="C24" s="11"/>
      <c r="D24" s="11"/>
      <c r="E24" s="11"/>
      <c r="F24" s="11"/>
      <c r="G24" s="11"/>
    </row>
    <row r="25" spans="1:7" ht="20.25">
      <c r="A25" s="12"/>
      <c r="B25" s="11"/>
      <c r="C25" s="11"/>
      <c r="D25" s="11"/>
      <c r="E25" s="11"/>
      <c r="F25" s="11"/>
      <c r="G25" s="11"/>
    </row>
    <row r="26" spans="1:7" ht="20.25">
      <c r="A26" s="12"/>
      <c r="G26" s="11"/>
    </row>
    <row r="27" spans="1:7" ht="20.25">
      <c r="A27" s="12"/>
      <c r="G27" s="11"/>
    </row>
    <row r="28" spans="1:7" ht="20.25">
      <c r="A28" s="12"/>
      <c r="G28" s="11"/>
    </row>
    <row r="29" spans="1:7" ht="20.25">
      <c r="A29" s="12"/>
      <c r="B29" s="11"/>
      <c r="C29" s="11"/>
      <c r="D29" s="11"/>
      <c r="E29" s="11"/>
      <c r="F29" s="11"/>
      <c r="G29" s="11"/>
    </row>
    <row r="30" spans="1:7" ht="20.25">
      <c r="A30" s="12"/>
      <c r="B30" s="11"/>
      <c r="C30" s="11"/>
      <c r="D30" s="11"/>
      <c r="E30" s="11"/>
      <c r="F30" s="11"/>
      <c r="G30" s="11"/>
    </row>
    <row r="31" spans="1:7" ht="20.25">
      <c r="A31" s="12"/>
      <c r="B31" s="11"/>
      <c r="C31" s="11"/>
      <c r="D31" s="11"/>
      <c r="E31" s="11"/>
      <c r="F31" s="11"/>
      <c r="G31" s="11"/>
    </row>
    <row r="32" spans="1:7" ht="20.25">
      <c r="A32" s="12"/>
      <c r="B32" s="11"/>
      <c r="C32" s="11"/>
      <c r="D32" s="11"/>
      <c r="E32" s="11"/>
      <c r="F32" s="11"/>
      <c r="G32" s="11"/>
    </row>
    <row r="33" spans="1:7" ht="20.25">
      <c r="A33" s="12"/>
      <c r="B33" s="11"/>
      <c r="C33" s="11"/>
      <c r="D33" s="11"/>
      <c r="E33" s="11"/>
      <c r="F33" s="11"/>
      <c r="G33" s="11"/>
    </row>
    <row r="34" s="11" customFormat="1" ht="20.25">
      <c r="A34" s="12"/>
    </row>
    <row r="35" s="11" customFormat="1" ht="20.25">
      <c r="A35" s="12"/>
    </row>
    <row r="36" spans="1:7" s="11" customFormat="1" ht="18">
      <c r="A36" s="259"/>
      <c r="B36" s="260"/>
      <c r="C36" s="260"/>
      <c r="D36" s="260"/>
      <c r="E36" s="260"/>
      <c r="F36" s="260"/>
      <c r="G36" s="260"/>
    </row>
    <row r="37" spans="1:8" s="11" customFormat="1" ht="18">
      <c r="A37" s="259" t="s">
        <v>482</v>
      </c>
      <c r="B37" s="259"/>
      <c r="C37" s="259"/>
      <c r="D37" s="259"/>
      <c r="E37" s="259"/>
      <c r="F37" s="259"/>
      <c r="G37" s="259"/>
      <c r="H37" s="259"/>
    </row>
    <row r="38" s="11" customFormat="1" ht="20.25">
      <c r="A38" s="13"/>
    </row>
    <row r="39" spans="1:8" ht="12.75">
      <c r="A39" s="11"/>
      <c r="B39" s="11"/>
      <c r="C39" s="11"/>
      <c r="D39" s="11"/>
      <c r="E39" s="11"/>
      <c r="F39" s="11"/>
      <c r="G39" s="11"/>
      <c r="H39" s="11"/>
    </row>
    <row r="44" spans="1:8" ht="12.75">
      <c r="A44" s="257" t="s">
        <v>456</v>
      </c>
      <c r="B44" s="257"/>
      <c r="C44" s="257"/>
      <c r="D44" s="257"/>
      <c r="E44" s="257"/>
      <c r="F44" s="257"/>
      <c r="G44" s="257"/>
      <c r="H44" s="257"/>
    </row>
    <row r="45" spans="1:8" ht="12.75">
      <c r="A45" s="257" t="s">
        <v>481</v>
      </c>
      <c r="B45" s="257"/>
      <c r="C45" s="257"/>
      <c r="D45" s="257"/>
      <c r="E45" s="257"/>
      <c r="F45" s="257"/>
      <c r="G45" s="257"/>
      <c r="H45" s="257"/>
    </row>
    <row r="46" spans="1:8" ht="12.75">
      <c r="A46" s="234"/>
      <c r="B46" s="234"/>
      <c r="C46" s="234"/>
      <c r="D46" s="234"/>
      <c r="E46" s="234"/>
      <c r="F46" s="234"/>
      <c r="G46" s="234"/>
      <c r="H46" s="234"/>
    </row>
    <row r="47" spans="1:8" ht="12.75">
      <c r="A47" s="257" t="s">
        <v>286</v>
      </c>
      <c r="B47" s="257"/>
      <c r="C47" s="257"/>
      <c r="D47" s="257"/>
      <c r="E47" s="257"/>
      <c r="F47" s="257"/>
      <c r="G47" s="257"/>
      <c r="H47" s="257"/>
    </row>
    <row r="48" spans="1:7" ht="12.75">
      <c r="A48" s="234"/>
      <c r="B48" s="234"/>
      <c r="C48" s="234"/>
      <c r="D48" s="234"/>
      <c r="E48" s="234"/>
      <c r="F48" s="234"/>
      <c r="G48" s="234"/>
    </row>
    <row r="49" spans="1:7" ht="12.75">
      <c r="A49" s="234"/>
      <c r="B49" s="234"/>
      <c r="C49" s="234"/>
      <c r="D49" s="234"/>
      <c r="E49" s="234"/>
      <c r="F49" s="234"/>
      <c r="G49" s="234"/>
    </row>
    <row r="50" spans="1:8" ht="12.75">
      <c r="A50" s="255" t="s">
        <v>451</v>
      </c>
      <c r="B50" s="255"/>
      <c r="C50" s="255"/>
      <c r="D50" s="255"/>
      <c r="E50" s="255"/>
      <c r="F50" s="255"/>
      <c r="G50" s="255"/>
      <c r="H50" s="255"/>
    </row>
    <row r="51" spans="1:8" ht="12.75">
      <c r="A51" s="255" t="s">
        <v>230</v>
      </c>
      <c r="B51" s="255"/>
      <c r="C51" s="255"/>
      <c r="D51" s="255"/>
      <c r="E51" s="255"/>
      <c r="F51" s="255"/>
      <c r="G51" s="255"/>
      <c r="H51" s="255"/>
    </row>
    <row r="52" spans="1:7" ht="12.75">
      <c r="A52" s="220"/>
      <c r="B52" s="220"/>
      <c r="C52" s="220"/>
      <c r="D52" s="220"/>
      <c r="E52" s="220"/>
      <c r="F52" s="220"/>
      <c r="G52" s="220"/>
    </row>
    <row r="53" spans="1:7" ht="12.75">
      <c r="A53" s="255"/>
      <c r="B53" s="255"/>
      <c r="C53" s="255"/>
      <c r="D53" s="255"/>
      <c r="E53" s="255"/>
      <c r="F53" s="255"/>
      <c r="G53" s="255"/>
    </row>
    <row r="54" spans="1:7" ht="12.75">
      <c r="A54" s="255"/>
      <c r="B54" s="255"/>
      <c r="C54" s="255"/>
      <c r="D54" s="255"/>
      <c r="E54" s="255"/>
      <c r="F54" s="255"/>
      <c r="G54" s="255"/>
    </row>
    <row r="55" spans="1:7" ht="12.75">
      <c r="A55" s="237"/>
      <c r="B55" s="220"/>
      <c r="C55" s="220"/>
      <c r="D55" s="220"/>
      <c r="E55" s="220"/>
      <c r="F55" s="220"/>
      <c r="G55" s="220"/>
    </row>
    <row r="58" spans="1:7" ht="12.75">
      <c r="A58" s="237"/>
      <c r="B58" s="220"/>
      <c r="C58" s="220"/>
      <c r="D58" s="220"/>
      <c r="E58" s="220"/>
      <c r="F58" s="220"/>
      <c r="G58" s="220"/>
    </row>
    <row r="60" spans="1:8" ht="12.75">
      <c r="A60" s="257" t="s">
        <v>69</v>
      </c>
      <c r="B60" s="257"/>
      <c r="C60" s="257"/>
      <c r="D60" s="257"/>
      <c r="E60" s="257"/>
      <c r="F60" s="257"/>
      <c r="G60" s="257"/>
      <c r="H60" s="257"/>
    </row>
    <row r="61" spans="1:8" ht="12.75">
      <c r="A61" s="255" t="s">
        <v>284</v>
      </c>
      <c r="B61" s="255"/>
      <c r="C61" s="255"/>
      <c r="D61" s="255"/>
      <c r="E61" s="255"/>
      <c r="F61" s="255"/>
      <c r="G61" s="255"/>
      <c r="H61" s="255"/>
    </row>
    <row r="62" spans="1:7" ht="12.75">
      <c r="A62" s="237"/>
      <c r="B62" s="220"/>
      <c r="C62" s="220"/>
      <c r="D62" s="220"/>
      <c r="E62" s="220"/>
      <c r="F62" s="220"/>
      <c r="G62" s="220"/>
    </row>
    <row r="65" spans="1:7" ht="12.75">
      <c r="A65" s="237"/>
      <c r="B65" s="220"/>
      <c r="C65" s="220"/>
      <c r="D65" s="220"/>
      <c r="E65" s="220"/>
      <c r="F65" s="220"/>
      <c r="G65" s="220"/>
    </row>
    <row r="66" spans="1:8" ht="15">
      <c r="A66" s="261" t="s">
        <v>478</v>
      </c>
      <c r="B66" s="261"/>
      <c r="C66" s="261"/>
      <c r="D66" s="261"/>
      <c r="E66" s="261"/>
      <c r="F66" s="261"/>
      <c r="G66" s="261"/>
      <c r="H66" s="261"/>
    </row>
    <row r="67" spans="1:7" ht="12.75">
      <c r="A67" s="237"/>
      <c r="B67" s="220"/>
      <c r="C67" s="220"/>
      <c r="D67" s="220"/>
      <c r="E67" s="220"/>
      <c r="F67" s="220"/>
      <c r="G67" s="220"/>
    </row>
    <row r="68" spans="1:7" ht="15">
      <c r="A68" s="240"/>
      <c r="B68" s="220"/>
      <c r="C68" s="220"/>
      <c r="D68" s="220"/>
      <c r="E68" s="220"/>
      <c r="F68" s="220"/>
      <c r="G68" s="220"/>
    </row>
    <row r="69" spans="1:7" ht="15">
      <c r="A69" s="240"/>
      <c r="B69" s="220"/>
      <c r="C69" s="220"/>
      <c r="D69" s="220"/>
      <c r="E69" s="220"/>
      <c r="F69" s="220"/>
      <c r="G69" s="220"/>
    </row>
    <row r="77" spans="1:7" ht="12.75" customHeight="1">
      <c r="A77" s="220"/>
      <c r="B77" s="20"/>
      <c r="C77" s="220"/>
      <c r="D77" s="220"/>
      <c r="E77" s="220"/>
      <c r="F77" s="220"/>
      <c r="G77" s="220"/>
    </row>
    <row r="78" ht="12.75" customHeight="1">
      <c r="G78" s="220"/>
    </row>
    <row r="79" spans="1:7" ht="12.75">
      <c r="A79" s="220"/>
      <c r="B79" s="220"/>
      <c r="C79" s="220"/>
      <c r="D79" s="220"/>
      <c r="E79" s="220"/>
      <c r="F79" s="220"/>
      <c r="G79" s="220"/>
    </row>
    <row r="80" spans="1:7" ht="12.75">
      <c r="A80" s="238"/>
      <c r="B80" s="220"/>
      <c r="C80" s="220"/>
      <c r="D80" s="220"/>
      <c r="E80" s="220"/>
      <c r="F80" s="220"/>
      <c r="G80" s="220"/>
    </row>
    <row r="81" spans="1:7" ht="12.75">
      <c r="A81" s="220"/>
      <c r="B81" s="220"/>
      <c r="C81" s="220"/>
      <c r="D81" s="220"/>
      <c r="E81" s="220"/>
      <c r="F81" s="220"/>
      <c r="G81" s="220"/>
    </row>
    <row r="83" spans="1:8" ht="12.75">
      <c r="A83" s="255" t="s">
        <v>452</v>
      </c>
      <c r="B83" s="255"/>
      <c r="C83" s="255"/>
      <c r="D83" s="255"/>
      <c r="E83" s="255"/>
      <c r="F83" s="255"/>
      <c r="G83" s="255"/>
      <c r="H83" s="255"/>
    </row>
    <row r="84" spans="1:8" ht="12.75">
      <c r="A84" s="255" t="s">
        <v>453</v>
      </c>
      <c r="B84" s="255"/>
      <c r="C84" s="255"/>
      <c r="D84" s="255"/>
      <c r="E84" s="255"/>
      <c r="F84" s="255"/>
      <c r="G84" s="255"/>
      <c r="H84" s="255"/>
    </row>
    <row r="85" spans="1:8" ht="12.75">
      <c r="A85" s="255" t="s">
        <v>454</v>
      </c>
      <c r="B85" s="255"/>
      <c r="C85" s="255"/>
      <c r="D85" s="255"/>
      <c r="E85" s="255"/>
      <c r="F85" s="255"/>
      <c r="G85" s="255"/>
      <c r="H85" s="255"/>
    </row>
    <row r="86" spans="1:8" ht="12.75">
      <c r="A86" s="255" t="s">
        <v>455</v>
      </c>
      <c r="B86" s="255"/>
      <c r="C86" s="255"/>
      <c r="D86" s="255"/>
      <c r="E86" s="255"/>
      <c r="F86" s="255"/>
      <c r="G86" s="255"/>
      <c r="H86" s="255"/>
    </row>
    <row r="87" spans="1:8" ht="12.75">
      <c r="A87" s="255" t="s">
        <v>70</v>
      </c>
      <c r="B87" s="255"/>
      <c r="C87" s="255"/>
      <c r="D87" s="255"/>
      <c r="E87" s="255"/>
      <c r="F87" s="255"/>
      <c r="G87" s="255"/>
      <c r="H87" s="255"/>
    </row>
    <row r="88" spans="1:8" ht="12.75">
      <c r="A88" s="255" t="s">
        <v>71</v>
      </c>
      <c r="B88" s="255"/>
      <c r="C88" s="255"/>
      <c r="D88" s="255"/>
      <c r="E88" s="255"/>
      <c r="F88" s="255"/>
      <c r="G88" s="255"/>
      <c r="H88" s="255"/>
    </row>
    <row r="89" spans="1:7" ht="12.75">
      <c r="A89" s="255"/>
      <c r="B89" s="255"/>
      <c r="C89" s="255"/>
      <c r="D89" s="255"/>
      <c r="E89" s="255"/>
      <c r="F89" s="255"/>
      <c r="G89" s="255"/>
    </row>
  </sheetData>
  <sheetProtection/>
  <mergeCells count="22">
    <mergeCell ref="A83:H83"/>
    <mergeCell ref="A84:H84"/>
    <mergeCell ref="A53:G53"/>
    <mergeCell ref="A50:H50"/>
    <mergeCell ref="A51:H51"/>
    <mergeCell ref="A66:H66"/>
    <mergeCell ref="A45:H45"/>
    <mergeCell ref="A47:H47"/>
    <mergeCell ref="A23:H23"/>
    <mergeCell ref="J23:Q23"/>
    <mergeCell ref="A36:G36"/>
    <mergeCell ref="A37:H37"/>
    <mergeCell ref="A89:G89"/>
    <mergeCell ref="A22:H22"/>
    <mergeCell ref="A44:H44"/>
    <mergeCell ref="A54:G54"/>
    <mergeCell ref="A60:H60"/>
    <mergeCell ref="A61:H61"/>
    <mergeCell ref="A87:H87"/>
    <mergeCell ref="A88:H88"/>
    <mergeCell ref="A85:H85"/>
    <mergeCell ref="A86:H86"/>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9"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51"/>
  <sheetViews>
    <sheetView zoomScaleSheetLayoutView="100" zoomScalePageLayoutView="0" workbookViewId="0" topLeftCell="A1">
      <selection activeCell="A1" sqref="A1"/>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62" t="s">
        <v>58</v>
      </c>
      <c r="B5" s="262"/>
      <c r="C5" s="262"/>
      <c r="D5" s="262"/>
      <c r="E5" s="262"/>
      <c r="F5" s="262"/>
      <c r="G5" s="262"/>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39" t="s">
        <v>457</v>
      </c>
      <c r="C10" s="6"/>
      <c r="D10" s="6"/>
      <c r="E10" s="6"/>
      <c r="F10" s="6"/>
      <c r="G10" s="9">
        <v>4</v>
      </c>
    </row>
    <row r="11" spans="1:7" ht="12.75">
      <c r="A11" s="8" t="s">
        <v>63</v>
      </c>
      <c r="B11" s="239" t="s">
        <v>523</v>
      </c>
      <c r="C11" s="6"/>
      <c r="D11" s="6"/>
      <c r="E11" s="6"/>
      <c r="F11" s="6"/>
      <c r="G11" s="9">
        <v>5</v>
      </c>
    </row>
    <row r="12" spans="1:7" ht="12.75">
      <c r="A12" s="8" t="s">
        <v>64</v>
      </c>
      <c r="B12" s="239" t="s">
        <v>524</v>
      </c>
      <c r="C12" s="6"/>
      <c r="D12" s="6"/>
      <c r="E12" s="6"/>
      <c r="F12" s="6"/>
      <c r="G12" s="9">
        <v>6</v>
      </c>
    </row>
    <row r="13" spans="1:7" ht="12.75">
      <c r="A13" s="8" t="s">
        <v>65</v>
      </c>
      <c r="B13" s="239" t="s">
        <v>458</v>
      </c>
      <c r="C13" s="6"/>
      <c r="D13" s="6"/>
      <c r="E13" s="6"/>
      <c r="F13" s="6"/>
      <c r="G13" s="9">
        <v>7</v>
      </c>
    </row>
    <row r="14" spans="1:7" ht="12.75">
      <c r="A14" s="8" t="s">
        <v>66</v>
      </c>
      <c r="B14" s="239" t="s">
        <v>474</v>
      </c>
      <c r="C14" s="6"/>
      <c r="D14" s="6"/>
      <c r="E14" s="6"/>
      <c r="F14" s="6"/>
      <c r="G14" s="9">
        <v>9</v>
      </c>
    </row>
    <row r="15" spans="1:7" ht="12.75">
      <c r="A15" s="8" t="s">
        <v>67</v>
      </c>
      <c r="B15" s="239" t="s">
        <v>472</v>
      </c>
      <c r="C15" s="6"/>
      <c r="D15" s="6"/>
      <c r="E15" s="6"/>
      <c r="F15" s="6"/>
      <c r="G15" s="9">
        <v>11</v>
      </c>
    </row>
    <row r="16" spans="1:7" ht="12.75">
      <c r="A16" s="8" t="s">
        <v>68</v>
      </c>
      <c r="B16" s="239" t="s">
        <v>473</v>
      </c>
      <c r="C16" s="6"/>
      <c r="D16" s="6"/>
      <c r="E16" s="6"/>
      <c r="F16" s="6"/>
      <c r="G16" s="9">
        <v>12</v>
      </c>
    </row>
    <row r="17" spans="1:7" ht="12.75">
      <c r="A17" s="8" t="s">
        <v>72</v>
      </c>
      <c r="B17" s="239" t="s">
        <v>459</v>
      </c>
      <c r="C17" s="6"/>
      <c r="D17" s="6"/>
      <c r="E17" s="6"/>
      <c r="F17" s="6"/>
      <c r="G17" s="9">
        <v>13</v>
      </c>
    </row>
    <row r="18" spans="1:7" ht="12.75">
      <c r="A18" s="8" t="s">
        <v>73</v>
      </c>
      <c r="B18" s="239" t="s">
        <v>267</v>
      </c>
      <c r="C18" s="6"/>
      <c r="D18" s="6"/>
      <c r="E18" s="6"/>
      <c r="F18" s="6"/>
      <c r="G18" s="9">
        <v>14</v>
      </c>
    </row>
    <row r="19" spans="1:7" ht="12.75">
      <c r="A19" s="8" t="s">
        <v>101</v>
      </c>
      <c r="B19" s="239" t="s">
        <v>460</v>
      </c>
      <c r="C19" s="6"/>
      <c r="D19" s="6"/>
      <c r="E19" s="6"/>
      <c r="F19" s="6"/>
      <c r="G19" s="9">
        <v>15</v>
      </c>
    </row>
    <row r="20" spans="1:7" ht="12.75">
      <c r="A20" s="8" t="s">
        <v>127</v>
      </c>
      <c r="B20" s="239" t="s">
        <v>461</v>
      </c>
      <c r="C20" s="6"/>
      <c r="D20" s="6"/>
      <c r="E20" s="6"/>
      <c r="F20" s="6"/>
      <c r="G20" s="9">
        <v>17</v>
      </c>
    </row>
    <row r="21" spans="1:7" ht="12.75">
      <c r="A21" s="8" t="s">
        <v>128</v>
      </c>
      <c r="B21" s="239" t="s">
        <v>462</v>
      </c>
      <c r="C21" s="6"/>
      <c r="D21" s="6"/>
      <c r="E21" s="6"/>
      <c r="F21" s="6"/>
      <c r="G21" s="9">
        <v>18</v>
      </c>
    </row>
    <row r="22" spans="1:7" ht="12.75">
      <c r="A22" s="8" t="s">
        <v>163</v>
      </c>
      <c r="B22" s="239" t="s">
        <v>475</v>
      </c>
      <c r="C22" s="6"/>
      <c r="D22" s="6"/>
      <c r="E22" s="6"/>
      <c r="F22" s="6"/>
      <c r="G22" s="9">
        <v>19</v>
      </c>
    </row>
    <row r="23" spans="1:7" ht="12.75">
      <c r="A23" s="8" t="s">
        <v>164</v>
      </c>
      <c r="B23" s="239" t="s">
        <v>463</v>
      </c>
      <c r="C23" s="6"/>
      <c r="D23" s="6"/>
      <c r="E23" s="6"/>
      <c r="F23" s="6"/>
      <c r="G23" s="9">
        <v>20</v>
      </c>
    </row>
    <row r="24" spans="1:7" ht="12.75">
      <c r="A24" s="8" t="s">
        <v>168</v>
      </c>
      <c r="B24" s="239" t="s">
        <v>464</v>
      </c>
      <c r="C24" s="6"/>
      <c r="D24" s="6"/>
      <c r="E24" s="6"/>
      <c r="F24" s="6"/>
      <c r="G24" s="9">
        <v>21</v>
      </c>
    </row>
    <row r="25" spans="1:7" ht="12.75">
      <c r="A25" s="8" t="s">
        <v>383</v>
      </c>
      <c r="B25" s="239" t="s">
        <v>465</v>
      </c>
      <c r="C25" s="6"/>
      <c r="D25" s="6"/>
      <c r="E25" s="6"/>
      <c r="F25" s="6"/>
      <c r="G25" s="9">
        <v>22</v>
      </c>
    </row>
    <row r="26" spans="1:7" ht="12.75">
      <c r="A26" s="8" t="s">
        <v>421</v>
      </c>
      <c r="B26" s="239" t="s">
        <v>466</v>
      </c>
      <c r="C26" s="6"/>
      <c r="D26" s="6"/>
      <c r="E26" s="6"/>
      <c r="F26" s="6"/>
      <c r="G26" s="9">
        <v>23</v>
      </c>
    </row>
    <row r="27" spans="1:7" ht="12.75">
      <c r="A27" s="8" t="s">
        <v>422</v>
      </c>
      <c r="B27" s="239" t="s">
        <v>467</v>
      </c>
      <c r="C27" s="6"/>
      <c r="D27" s="6"/>
      <c r="E27" s="6"/>
      <c r="F27" s="6"/>
      <c r="G27" s="9">
        <v>24</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39" t="s">
        <v>457</v>
      </c>
      <c r="C33" s="6"/>
      <c r="D33" s="6"/>
      <c r="E33" s="6"/>
      <c r="F33" s="6"/>
      <c r="G33" s="9">
        <v>4</v>
      </c>
    </row>
    <row r="34" spans="1:7" ht="12.75">
      <c r="A34" s="8" t="s">
        <v>63</v>
      </c>
      <c r="B34" s="239" t="s">
        <v>468</v>
      </c>
      <c r="C34" s="6"/>
      <c r="D34" s="6"/>
      <c r="E34" s="6"/>
      <c r="F34" s="6"/>
      <c r="G34" s="9">
        <v>5</v>
      </c>
    </row>
    <row r="35" spans="1:7" ht="12.75">
      <c r="A35" s="8" t="s">
        <v>64</v>
      </c>
      <c r="B35" s="239" t="s">
        <v>469</v>
      </c>
      <c r="C35" s="6"/>
      <c r="D35" s="6"/>
      <c r="E35" s="6"/>
      <c r="F35" s="6"/>
      <c r="G35" s="9">
        <v>6</v>
      </c>
    </row>
    <row r="36" spans="1:7" ht="12.75">
      <c r="A36" s="8" t="s">
        <v>65</v>
      </c>
      <c r="B36" s="239" t="s">
        <v>470</v>
      </c>
      <c r="C36" s="6"/>
      <c r="D36" s="6"/>
      <c r="E36" s="6"/>
      <c r="F36" s="6"/>
      <c r="G36" s="9">
        <v>8</v>
      </c>
    </row>
    <row r="37" spans="1:7" ht="12.75">
      <c r="A37" s="8" t="s">
        <v>66</v>
      </c>
      <c r="B37" s="239" t="s">
        <v>471</v>
      </c>
      <c r="C37" s="6"/>
      <c r="D37" s="6"/>
      <c r="E37" s="6"/>
      <c r="F37" s="6"/>
      <c r="G37" s="9">
        <v>8</v>
      </c>
    </row>
    <row r="38" spans="1:7" ht="12.75">
      <c r="A38" s="8" t="s">
        <v>67</v>
      </c>
      <c r="B38" s="239" t="s">
        <v>476</v>
      </c>
      <c r="C38" s="6"/>
      <c r="D38" s="6"/>
      <c r="E38" s="6"/>
      <c r="F38" s="6"/>
      <c r="G38" s="9">
        <v>8</v>
      </c>
    </row>
    <row r="39" spans="1:7" ht="12.75">
      <c r="A39" s="8" t="s">
        <v>68</v>
      </c>
      <c r="B39" s="239" t="s">
        <v>477</v>
      </c>
      <c r="C39" s="6"/>
      <c r="D39" s="6"/>
      <c r="E39" s="6"/>
      <c r="F39" s="6"/>
      <c r="G39" s="9">
        <v>8</v>
      </c>
    </row>
    <row r="40" spans="1:7" ht="12.75">
      <c r="A40" s="8" t="s">
        <v>72</v>
      </c>
      <c r="B40" s="239" t="s">
        <v>472</v>
      </c>
      <c r="C40" s="6"/>
      <c r="D40" s="6"/>
      <c r="E40" s="6"/>
      <c r="F40" s="6"/>
      <c r="G40" s="9">
        <v>9</v>
      </c>
    </row>
    <row r="41" spans="1:7" ht="12.75">
      <c r="A41" s="8" t="s">
        <v>73</v>
      </c>
      <c r="B41" s="239" t="s">
        <v>473</v>
      </c>
      <c r="C41" s="6"/>
      <c r="D41" s="6"/>
      <c r="E41" s="6"/>
      <c r="F41" s="6"/>
      <c r="G41" s="9">
        <v>10</v>
      </c>
    </row>
    <row r="42" spans="1:7" ht="12.75">
      <c r="A42" s="8" t="s">
        <v>101</v>
      </c>
      <c r="B42" s="239" t="s">
        <v>459</v>
      </c>
      <c r="C42" s="6"/>
      <c r="D42" s="6"/>
      <c r="E42" s="6"/>
      <c r="F42" s="6"/>
      <c r="G42" s="9">
        <v>11</v>
      </c>
    </row>
    <row r="43" spans="1:7" ht="12.75">
      <c r="A43" s="8" t="s">
        <v>127</v>
      </c>
      <c r="B43" s="239" t="s">
        <v>267</v>
      </c>
      <c r="C43" s="6"/>
      <c r="D43" s="6"/>
      <c r="E43" s="6"/>
      <c r="F43" s="6"/>
      <c r="G43" s="9">
        <v>12</v>
      </c>
    </row>
    <row r="44" spans="1:7" ht="12.75">
      <c r="A44" s="17"/>
      <c r="B44" s="18"/>
      <c r="C44" s="18"/>
      <c r="D44" s="18"/>
      <c r="E44" s="18"/>
      <c r="F44" s="18"/>
      <c r="G44" s="19"/>
    </row>
    <row r="45" spans="1:7" ht="12.75">
      <c r="A45" s="8"/>
      <c r="B45" s="6"/>
      <c r="C45" s="6"/>
      <c r="D45" s="6"/>
      <c r="E45" s="6"/>
      <c r="F45" s="6"/>
      <c r="G45" s="9"/>
    </row>
    <row r="46" spans="1:7" ht="81.75" customHeight="1">
      <c r="A46" s="263" t="s">
        <v>483</v>
      </c>
      <c r="B46" s="264"/>
      <c r="C46" s="264"/>
      <c r="D46" s="264"/>
      <c r="E46" s="264"/>
      <c r="F46" s="264"/>
      <c r="G46" s="264"/>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B48"/>
  <sheetViews>
    <sheetView tabSelected="1" zoomScale="125" zoomScaleNormal="125" zoomScaleSheetLayoutView="100" zoomScalePageLayoutView="0" workbookViewId="0" topLeftCell="A1">
      <selection activeCell="K10" sqref="K10"/>
    </sheetView>
  </sheetViews>
  <sheetFormatPr defaultColWidth="11.421875" defaultRowHeight="12.75"/>
  <cols>
    <col min="1" max="1" width="18.28125" style="1" bestFit="1" customWidth="1"/>
    <col min="2" max="2" width="10.7109375" style="1" bestFit="1" customWidth="1"/>
    <col min="3" max="3" width="10.7109375" style="1" customWidth="1"/>
    <col min="4" max="4" width="10.28125" style="1" customWidth="1"/>
    <col min="5" max="5" width="10.421875" style="1" customWidth="1"/>
    <col min="6" max="6" width="10.421875" style="1" bestFit="1" customWidth="1"/>
    <col min="7" max="7" width="13.140625" style="1" bestFit="1" customWidth="1"/>
    <col min="8" max="10" width="11.421875" style="1" customWidth="1"/>
    <col min="11" max="11" width="12.00390625" style="1" bestFit="1" customWidth="1"/>
    <col min="12" max="12" width="13.28125" style="1" bestFit="1" customWidth="1"/>
    <col min="13" max="13" width="12.8515625" style="1" bestFit="1" customWidth="1"/>
    <col min="14" max="14" width="18.8515625" style="31" customWidth="1"/>
    <col min="15" max="18" width="11.421875" style="31" customWidth="1"/>
    <col min="19" max="20" width="11.421875" style="1" customWidth="1"/>
    <col min="21" max="21" width="18.140625" style="1" bestFit="1" customWidth="1"/>
    <col min="22" max="22" width="19.7109375" style="1" bestFit="1" customWidth="1"/>
    <col min="23" max="23" width="18.140625" style="1" bestFit="1" customWidth="1"/>
    <col min="24" max="24" width="19.7109375" style="1" bestFit="1" customWidth="1"/>
    <col min="25" max="25" width="18.140625" style="1" bestFit="1" customWidth="1"/>
    <col min="26" max="26" width="17.140625" style="1" bestFit="1" customWidth="1"/>
    <col min="27" max="27" width="18.140625" style="1" bestFit="1" customWidth="1"/>
    <col min="28" max="28" width="19.7109375" style="1" bestFit="1" customWidth="1"/>
    <col min="29" max="16384" width="11.421875" style="1" customWidth="1"/>
  </cols>
  <sheetData>
    <row r="1" spans="1:24" s="63" customFormat="1" ht="15.75" customHeight="1">
      <c r="A1" s="265" t="s">
        <v>242</v>
      </c>
      <c r="B1" s="265"/>
      <c r="C1" s="265"/>
      <c r="D1" s="265"/>
      <c r="E1" s="265"/>
      <c r="F1" s="265"/>
      <c r="G1" s="265"/>
      <c r="J1" s="58"/>
      <c r="K1" s="58"/>
      <c r="L1" s="58"/>
      <c r="M1" s="58"/>
      <c r="N1" s="58"/>
      <c r="P1" s="59"/>
      <c r="Q1" s="68"/>
      <c r="R1" s="69"/>
      <c r="U1" s="58"/>
      <c r="V1" s="58"/>
      <c r="W1" s="59"/>
      <c r="X1" s="58"/>
    </row>
    <row r="2" spans="1:24" s="63" customFormat="1" ht="15.75" customHeight="1">
      <c r="A2" s="266" t="s">
        <v>243</v>
      </c>
      <c r="B2" s="266"/>
      <c r="C2" s="266"/>
      <c r="D2" s="266"/>
      <c r="E2" s="266"/>
      <c r="F2" s="266"/>
      <c r="G2" s="266"/>
      <c r="J2" s="58"/>
      <c r="K2" s="58"/>
      <c r="L2" s="58"/>
      <c r="M2" s="58"/>
      <c r="N2" s="58"/>
      <c r="P2" s="59"/>
      <c r="Q2" s="68"/>
      <c r="R2" s="69"/>
      <c r="U2" s="58"/>
      <c r="V2" s="58"/>
      <c r="X2" s="58"/>
    </row>
    <row r="3" spans="1:24" s="63" customFormat="1" ht="15.75" customHeight="1">
      <c r="A3" s="266" t="s">
        <v>244</v>
      </c>
      <c r="B3" s="266"/>
      <c r="C3" s="266"/>
      <c r="D3" s="266"/>
      <c r="E3" s="266"/>
      <c r="F3" s="266"/>
      <c r="G3" s="266"/>
      <c r="J3" s="58"/>
      <c r="K3" s="58"/>
      <c r="L3" s="58"/>
      <c r="M3" s="58"/>
      <c r="N3" s="58"/>
      <c r="P3" s="59"/>
      <c r="Q3" s="68"/>
      <c r="R3" s="69"/>
      <c r="U3" s="58"/>
      <c r="V3" s="58"/>
      <c r="W3" s="59"/>
      <c r="X3" s="58"/>
    </row>
    <row r="4" spans="1:24" s="63" customFormat="1" ht="15.75" customHeight="1" thickBot="1">
      <c r="A4" s="266" t="s">
        <v>484</v>
      </c>
      <c r="B4" s="266"/>
      <c r="C4" s="266"/>
      <c r="D4" s="266"/>
      <c r="E4" s="266"/>
      <c r="F4" s="266"/>
      <c r="G4" s="266"/>
      <c r="J4" s="58"/>
      <c r="K4" s="58"/>
      <c r="L4" s="58"/>
      <c r="M4" s="58"/>
      <c r="N4" s="58"/>
      <c r="P4" s="59"/>
      <c r="Q4" s="68"/>
      <c r="R4" s="69"/>
      <c r="U4" s="58"/>
      <c r="V4" s="58"/>
      <c r="X4" s="58"/>
    </row>
    <row r="5" spans="1:24" s="63" customFormat="1" ht="13.5" thickTop="1">
      <c r="A5" s="70" t="s">
        <v>245</v>
      </c>
      <c r="B5" s="87">
        <v>2009</v>
      </c>
      <c r="C5" s="87">
        <v>2008</v>
      </c>
      <c r="D5" s="249">
        <v>2009</v>
      </c>
      <c r="E5" s="249">
        <v>2010</v>
      </c>
      <c r="F5" s="88" t="s">
        <v>260</v>
      </c>
      <c r="G5" s="88" t="s">
        <v>251</v>
      </c>
      <c r="J5" s="58"/>
      <c r="K5" s="58"/>
      <c r="L5" s="58"/>
      <c r="M5" s="58"/>
      <c r="N5" s="58"/>
      <c r="P5" s="59"/>
      <c r="Q5" s="68"/>
      <c r="R5" s="69"/>
      <c r="U5" s="58"/>
      <c r="V5" s="58"/>
      <c r="X5" s="58"/>
    </row>
    <row r="6" spans="1:24" s="63" customFormat="1" ht="13.5" thickBot="1">
      <c r="A6" s="71"/>
      <c r="B6" s="89" t="s">
        <v>250</v>
      </c>
      <c r="C6" s="89" t="s">
        <v>491</v>
      </c>
      <c r="D6" s="250" t="s">
        <v>491</v>
      </c>
      <c r="E6" s="250" t="str">
        <f>+D6</f>
        <v>ene</v>
      </c>
      <c r="F6" s="91" t="s">
        <v>485</v>
      </c>
      <c r="G6" s="91">
        <v>2010</v>
      </c>
      <c r="J6" s="58"/>
      <c r="K6" s="58"/>
      <c r="L6" s="58"/>
      <c r="M6" s="58"/>
      <c r="N6" s="58"/>
      <c r="P6" s="59"/>
      <c r="Q6" s="68"/>
      <c r="R6" s="69"/>
      <c r="U6" s="58"/>
      <c r="V6" s="58"/>
      <c r="W6" s="67"/>
      <c r="X6" s="58"/>
    </row>
    <row r="7" spans="1:24" s="63" customFormat="1" ht="15.75" customHeight="1" thickTop="1">
      <c r="A7" s="266" t="s">
        <v>247</v>
      </c>
      <c r="B7" s="266"/>
      <c r="C7" s="266"/>
      <c r="D7" s="266"/>
      <c r="E7" s="266"/>
      <c r="F7" s="266"/>
      <c r="G7" s="266"/>
      <c r="J7" s="58"/>
      <c r="K7" s="58"/>
      <c r="L7" s="58"/>
      <c r="M7" s="58"/>
      <c r="N7" s="58"/>
      <c r="P7" s="59"/>
      <c r="Q7" s="68"/>
      <c r="R7" s="69"/>
      <c r="U7" s="58"/>
      <c r="V7" s="58"/>
      <c r="W7" s="59"/>
      <c r="X7" s="58"/>
    </row>
    <row r="8" spans="1:24" s="63" customFormat="1" ht="15.75" customHeight="1">
      <c r="A8" s="55" t="s">
        <v>504</v>
      </c>
      <c r="B8" s="251">
        <v>10623180</v>
      </c>
      <c r="C8" s="252">
        <v>1185363</v>
      </c>
      <c r="D8" s="251">
        <v>989340</v>
      </c>
      <c r="E8" s="251">
        <v>1000847</v>
      </c>
      <c r="F8" s="56">
        <f>+(E8-D8)/D8</f>
        <v>0.011630986314108395</v>
      </c>
      <c r="G8" s="57"/>
      <c r="J8" s="58"/>
      <c r="K8" s="58"/>
      <c r="L8" s="58"/>
      <c r="M8" s="58"/>
      <c r="N8" s="58"/>
      <c r="P8" s="59"/>
      <c r="Q8" s="68"/>
      <c r="R8" s="69"/>
      <c r="U8" s="58"/>
      <c r="V8" s="58"/>
      <c r="W8" s="59"/>
      <c r="X8" s="58"/>
    </row>
    <row r="9" spans="1:24" s="63" customFormat="1" ht="15.75" customHeight="1">
      <c r="A9" s="247" t="s">
        <v>22</v>
      </c>
      <c r="B9" s="244">
        <v>6048149</v>
      </c>
      <c r="C9" s="32">
        <v>655984</v>
      </c>
      <c r="D9" s="244">
        <v>590576</v>
      </c>
      <c r="E9" s="244">
        <v>557151</v>
      </c>
      <c r="F9" s="60">
        <f aca="true" t="shared" si="0" ref="F9:F21">+(E9-D9)/D9</f>
        <v>-0.05659728807130666</v>
      </c>
      <c r="G9" s="60">
        <f>+E9/$E$8</f>
        <v>0.556679492469878</v>
      </c>
      <c r="J9" s="58"/>
      <c r="K9" s="58"/>
      <c r="L9" s="58"/>
      <c r="M9" s="58"/>
      <c r="N9" s="58"/>
      <c r="P9" s="59"/>
      <c r="Q9" s="68"/>
      <c r="R9" s="69"/>
      <c r="U9" s="58"/>
      <c r="V9" s="58"/>
      <c r="W9" s="59"/>
      <c r="X9" s="58"/>
    </row>
    <row r="10" spans="1:24" s="63" customFormat="1" ht="15.75" customHeight="1">
      <c r="A10" s="247" t="s">
        <v>23</v>
      </c>
      <c r="B10" s="244">
        <v>949456</v>
      </c>
      <c r="C10" s="32">
        <v>101435</v>
      </c>
      <c r="D10" s="244">
        <v>66360</v>
      </c>
      <c r="E10" s="244">
        <v>80973</v>
      </c>
      <c r="F10" s="60">
        <f t="shared" si="0"/>
        <v>0.22020795660036166</v>
      </c>
      <c r="G10" s="60">
        <f>+E10/$E$8</f>
        <v>0.08090447391059773</v>
      </c>
      <c r="J10" s="58"/>
      <c r="K10" s="58"/>
      <c r="L10" s="58"/>
      <c r="M10" s="58"/>
      <c r="N10" s="58"/>
      <c r="P10" s="59"/>
      <c r="Q10" s="68"/>
      <c r="R10" s="69"/>
      <c r="U10" s="58"/>
      <c r="V10" s="58"/>
      <c r="X10" s="58"/>
    </row>
    <row r="11" spans="1:24" s="63" customFormat="1" ht="15.75" customHeight="1">
      <c r="A11" s="247" t="s">
        <v>24</v>
      </c>
      <c r="B11" s="244">
        <v>3625575</v>
      </c>
      <c r="C11" s="32">
        <v>427944</v>
      </c>
      <c r="D11" s="244">
        <v>332404</v>
      </c>
      <c r="E11" s="244">
        <v>362723</v>
      </c>
      <c r="F11" s="60">
        <f t="shared" si="0"/>
        <v>0.0912112970963045</v>
      </c>
      <c r="G11" s="60">
        <f>+E11/$E$8</f>
        <v>0.36241603361952424</v>
      </c>
      <c r="J11" s="58"/>
      <c r="K11" s="58"/>
      <c r="L11" s="58"/>
      <c r="M11" s="58"/>
      <c r="N11" s="58"/>
      <c r="P11" s="59"/>
      <c r="Q11" s="68"/>
      <c r="R11" s="69"/>
      <c r="U11" s="58"/>
      <c r="V11" s="58"/>
      <c r="W11" s="59"/>
      <c r="X11" s="58"/>
    </row>
    <row r="12" spans="1:24" s="63" customFormat="1" ht="15.75" customHeight="1">
      <c r="A12" s="266" t="s">
        <v>249</v>
      </c>
      <c r="B12" s="266"/>
      <c r="C12" s="266"/>
      <c r="D12" s="266"/>
      <c r="E12" s="266"/>
      <c r="F12" s="266"/>
      <c r="G12" s="266"/>
      <c r="J12" s="58"/>
      <c r="K12" s="58"/>
      <c r="L12" s="58"/>
      <c r="M12" s="58"/>
      <c r="N12" s="58"/>
      <c r="P12" s="59"/>
      <c r="Q12" s="68"/>
      <c r="R12" s="69"/>
      <c r="U12" s="58"/>
      <c r="V12" s="58"/>
      <c r="W12" s="59"/>
      <c r="X12" s="58"/>
    </row>
    <row r="13" spans="1:24" s="63" customFormat="1" ht="15.75" customHeight="1">
      <c r="A13" s="61" t="s">
        <v>504</v>
      </c>
      <c r="B13" s="51">
        <v>2963463</v>
      </c>
      <c r="C13" s="252">
        <v>296270</v>
      </c>
      <c r="D13" s="51">
        <v>238141</v>
      </c>
      <c r="E13" s="51">
        <v>242712</v>
      </c>
      <c r="F13" s="56">
        <f t="shared" si="0"/>
        <v>0.019194510815021354</v>
      </c>
      <c r="G13" s="57"/>
      <c r="J13" s="58"/>
      <c r="K13" s="58"/>
      <c r="L13" s="58"/>
      <c r="M13" s="58"/>
      <c r="N13" s="58"/>
      <c r="P13" s="59"/>
      <c r="Q13" s="68"/>
      <c r="R13" s="69"/>
      <c r="U13" s="58"/>
      <c r="V13" s="58"/>
      <c r="W13" s="59"/>
      <c r="X13" s="58"/>
    </row>
    <row r="14" spans="1:24" s="63" customFormat="1" ht="15.75" customHeight="1">
      <c r="A14" s="247" t="s">
        <v>22</v>
      </c>
      <c r="B14" s="52">
        <v>2169980</v>
      </c>
      <c r="C14" s="32">
        <v>229315</v>
      </c>
      <c r="D14" s="52">
        <v>202265</v>
      </c>
      <c r="E14" s="52">
        <v>179948</v>
      </c>
      <c r="F14" s="60">
        <f t="shared" si="0"/>
        <v>-0.11033545101722987</v>
      </c>
      <c r="G14" s="60">
        <f>+E14/$E$13</f>
        <v>0.7414054517287979</v>
      </c>
      <c r="J14" s="58"/>
      <c r="K14" s="58"/>
      <c r="L14" s="58"/>
      <c r="M14" s="58"/>
      <c r="N14" s="58"/>
      <c r="P14" s="59"/>
      <c r="Q14" s="68"/>
      <c r="R14" s="69"/>
      <c r="U14" s="58"/>
      <c r="V14" s="58"/>
      <c r="W14" s="59"/>
      <c r="X14" s="58"/>
    </row>
    <row r="15" spans="1:24" s="63" customFormat="1" ht="15.75" customHeight="1">
      <c r="A15" s="247" t="s">
        <v>23</v>
      </c>
      <c r="B15" s="52">
        <v>649270</v>
      </c>
      <c r="C15" s="32">
        <v>53963</v>
      </c>
      <c r="D15" s="52">
        <v>28305</v>
      </c>
      <c r="E15" s="52">
        <v>53035</v>
      </c>
      <c r="F15" s="60">
        <f t="shared" si="0"/>
        <v>0.8736972266384031</v>
      </c>
      <c r="G15" s="60">
        <f>+E15/$E$13</f>
        <v>0.2185100036256963</v>
      </c>
      <c r="J15" s="58"/>
      <c r="K15" s="58"/>
      <c r="L15" s="58"/>
      <c r="M15" s="58"/>
      <c r="N15" s="58"/>
      <c r="P15" s="59"/>
      <c r="Q15" s="68"/>
      <c r="R15" s="69"/>
      <c r="U15" s="58"/>
      <c r="V15" s="58"/>
      <c r="X15" s="58"/>
    </row>
    <row r="16" spans="1:24" s="63" customFormat="1" ht="15.75" customHeight="1">
      <c r="A16" s="247" t="s">
        <v>24</v>
      </c>
      <c r="B16" s="52">
        <v>144213</v>
      </c>
      <c r="C16" s="32">
        <v>12992</v>
      </c>
      <c r="D16" s="52">
        <v>7571</v>
      </c>
      <c r="E16" s="52">
        <v>9729</v>
      </c>
      <c r="F16" s="60">
        <f t="shared" si="0"/>
        <v>0.2850350019812442</v>
      </c>
      <c r="G16" s="60">
        <f>+E16/$E$13</f>
        <v>0.04008454464550579</v>
      </c>
      <c r="J16" s="58"/>
      <c r="K16" s="58"/>
      <c r="L16" s="58"/>
      <c r="M16" s="58"/>
      <c r="N16" s="58"/>
      <c r="P16" s="59"/>
      <c r="Q16" s="68"/>
      <c r="R16" s="69"/>
      <c r="U16" s="58"/>
      <c r="V16" s="58"/>
      <c r="X16" s="58"/>
    </row>
    <row r="17" spans="1:24" s="63" customFormat="1" ht="15.75" customHeight="1">
      <c r="A17" s="266" t="s">
        <v>261</v>
      </c>
      <c r="B17" s="266"/>
      <c r="C17" s="266"/>
      <c r="D17" s="266"/>
      <c r="E17" s="266"/>
      <c r="F17" s="266"/>
      <c r="G17" s="266"/>
      <c r="J17" s="58"/>
      <c r="K17" s="58"/>
      <c r="L17" s="58"/>
      <c r="M17" s="58"/>
      <c r="N17" s="58"/>
      <c r="P17" s="59"/>
      <c r="Q17" s="68"/>
      <c r="R17" s="69"/>
      <c r="U17" s="58"/>
      <c r="V17" s="58"/>
      <c r="W17" s="58"/>
      <c r="X17" s="58"/>
    </row>
    <row r="18" spans="1:24" s="63" customFormat="1" ht="15.75" customHeight="1">
      <c r="A18" s="61" t="s">
        <v>504</v>
      </c>
      <c r="B18" s="51">
        <v>7659717</v>
      </c>
      <c r="C18" s="252">
        <v>889093</v>
      </c>
      <c r="D18" s="51">
        <v>751199</v>
      </c>
      <c r="E18" s="51">
        <v>758135</v>
      </c>
      <c r="F18" s="56">
        <f t="shared" si="0"/>
        <v>0.009233239128380097</v>
      </c>
      <c r="G18" s="62"/>
      <c r="J18" s="58"/>
      <c r="K18" s="58"/>
      <c r="L18" s="58"/>
      <c r="M18" s="58"/>
      <c r="N18" s="58"/>
      <c r="P18" s="59"/>
      <c r="Q18" s="68"/>
      <c r="R18" s="69"/>
      <c r="U18" s="58"/>
      <c r="V18" s="58"/>
      <c r="W18" s="69"/>
      <c r="X18" s="69"/>
    </row>
    <row r="19" spans="1:24" s="63" customFormat="1" ht="15.75" customHeight="1">
      <c r="A19" s="247" t="s">
        <v>22</v>
      </c>
      <c r="B19" s="52">
        <v>3878169</v>
      </c>
      <c r="C19" s="32">
        <v>426669</v>
      </c>
      <c r="D19" s="52">
        <v>388311</v>
      </c>
      <c r="E19" s="52">
        <v>377203</v>
      </c>
      <c r="F19" s="60">
        <f t="shared" si="0"/>
        <v>-0.02860593699380136</v>
      </c>
      <c r="G19" s="60">
        <f>+E19/$E$18</f>
        <v>0.49754067547336556</v>
      </c>
      <c r="J19" s="58"/>
      <c r="K19" s="58"/>
      <c r="L19" s="58"/>
      <c r="M19" s="58"/>
      <c r="N19" s="58"/>
      <c r="P19" s="59"/>
      <c r="Q19" s="68"/>
      <c r="R19" s="69"/>
      <c r="U19" s="58"/>
      <c r="V19" s="58"/>
      <c r="W19" s="69"/>
      <c r="X19" s="69"/>
    </row>
    <row r="20" spans="1:24" s="63" customFormat="1" ht="15.75" customHeight="1">
      <c r="A20" s="247" t="s">
        <v>23</v>
      </c>
      <c r="B20" s="52">
        <v>300186</v>
      </c>
      <c r="C20" s="32">
        <v>47472</v>
      </c>
      <c r="D20" s="52">
        <v>38055</v>
      </c>
      <c r="E20" s="52">
        <v>27938</v>
      </c>
      <c r="F20" s="60">
        <f t="shared" si="0"/>
        <v>-0.26585205623439756</v>
      </c>
      <c r="G20" s="60">
        <f>+E20/$E$18</f>
        <v>0.0368509566238203</v>
      </c>
      <c r="H20" s="62"/>
      <c r="N20" s="58"/>
      <c r="O20" s="58"/>
      <c r="P20" s="58"/>
      <c r="Q20" s="58"/>
      <c r="R20" s="58"/>
      <c r="T20" s="59"/>
      <c r="U20" s="68"/>
      <c r="V20" s="69"/>
      <c r="W20" s="69"/>
      <c r="X20" s="69"/>
    </row>
    <row r="21" spans="1:24" s="63" customFormat="1" ht="15.75" customHeight="1" thickBot="1">
      <c r="A21" s="248" t="s">
        <v>24</v>
      </c>
      <c r="B21" s="111">
        <v>3481362</v>
      </c>
      <c r="C21" s="111">
        <v>414952</v>
      </c>
      <c r="D21" s="111">
        <v>324833</v>
      </c>
      <c r="E21" s="111">
        <v>352994</v>
      </c>
      <c r="F21" s="112">
        <f t="shared" si="0"/>
        <v>0.08669377803363575</v>
      </c>
      <c r="G21" s="112">
        <f>+E21/$E$18</f>
        <v>0.4656083679028141</v>
      </c>
      <c r="H21" s="62"/>
      <c r="N21" s="58"/>
      <c r="O21" s="58"/>
      <c r="P21" s="58"/>
      <c r="Q21" s="58"/>
      <c r="R21" s="58"/>
      <c r="T21" s="59"/>
      <c r="U21" s="68"/>
      <c r="V21" s="69"/>
      <c r="W21" s="69"/>
      <c r="X21" s="69"/>
    </row>
    <row r="22" spans="1:24" ht="27" customHeight="1" thickTop="1">
      <c r="A22" s="267" t="s">
        <v>539</v>
      </c>
      <c r="B22" s="267"/>
      <c r="C22" s="267"/>
      <c r="D22" s="267"/>
      <c r="E22" s="267"/>
      <c r="F22" s="267"/>
      <c r="G22" s="267"/>
      <c r="H22" s="33"/>
      <c r="T22" s="32"/>
      <c r="U22" s="53"/>
      <c r="V22" s="54"/>
      <c r="W22" s="54"/>
      <c r="X22" s="54"/>
    </row>
    <row r="23" spans="8:25" ht="33" customHeight="1">
      <c r="H23" s="34"/>
      <c r="J23" s="32"/>
      <c r="K23" s="32"/>
      <c r="L23" s="32"/>
      <c r="Y23" s="220" t="s">
        <v>413</v>
      </c>
    </row>
    <row r="24" spans="1:28" ht="12.75">
      <c r="A24" s="35"/>
      <c r="B24" s="35"/>
      <c r="C24" s="35"/>
      <c r="D24" s="35"/>
      <c r="E24" s="35"/>
      <c r="F24" s="35"/>
      <c r="G24" s="35"/>
      <c r="J24" s="32"/>
      <c r="K24" s="32"/>
      <c r="L24" s="32"/>
      <c r="Y24" s="220" t="s">
        <v>22</v>
      </c>
      <c r="Z24" s="220" t="s">
        <v>23</v>
      </c>
      <c r="AA24" s="220" t="s">
        <v>24</v>
      </c>
      <c r="AB24" s="1" t="s">
        <v>410</v>
      </c>
    </row>
    <row r="25" spans="1:28" ht="12.75">
      <c r="A25" s="35"/>
      <c r="B25" s="35"/>
      <c r="C25" s="35"/>
      <c r="D25" s="35"/>
      <c r="E25" s="35"/>
      <c r="F25" s="35"/>
      <c r="G25" s="35"/>
      <c r="J25" s="32"/>
      <c r="K25" s="32"/>
      <c r="L25" s="32"/>
      <c r="X25" s="245" t="s">
        <v>486</v>
      </c>
      <c r="Y25" s="75">
        <v>275835.43799999997</v>
      </c>
      <c r="Z25" s="75">
        <v>5595.671999999999</v>
      </c>
      <c r="AA25" s="75">
        <v>242672.515</v>
      </c>
      <c r="AB25" s="53">
        <f>SUM(Y25:AA25)</f>
        <v>524103.625</v>
      </c>
    </row>
    <row r="26" spans="1:28" ht="12.75">
      <c r="A26" s="35"/>
      <c r="B26" s="35"/>
      <c r="C26" s="35"/>
      <c r="D26" s="35"/>
      <c r="E26" s="35"/>
      <c r="F26" s="35"/>
      <c r="G26" s="35"/>
      <c r="X26" s="245" t="s">
        <v>487</v>
      </c>
      <c r="Y26" s="75">
        <v>388624.358</v>
      </c>
      <c r="Z26" s="75">
        <v>25101.215000000004</v>
      </c>
      <c r="AA26" s="75">
        <v>354220.14999999997</v>
      </c>
      <c r="AB26" s="53">
        <f>SUM(Y26:AA26)</f>
        <v>767945.723</v>
      </c>
    </row>
    <row r="27" spans="1:28" ht="12.75">
      <c r="A27" s="35"/>
      <c r="B27" s="35"/>
      <c r="C27" s="35"/>
      <c r="D27" s="35"/>
      <c r="E27" s="35"/>
      <c r="F27" s="35"/>
      <c r="G27" s="35"/>
      <c r="J27" s="32"/>
      <c r="K27" s="32"/>
      <c r="L27" s="32"/>
      <c r="X27" s="245" t="s">
        <v>488</v>
      </c>
      <c r="Y27" s="75">
        <v>426668.94999999995</v>
      </c>
      <c r="Z27" s="75">
        <v>47472.78699999999</v>
      </c>
      <c r="AA27" s="75">
        <v>414952.345</v>
      </c>
      <c r="AB27" s="53">
        <f>SUM(Y27:AA27)</f>
        <v>889094.0819999999</v>
      </c>
    </row>
    <row r="28" spans="1:28" ht="12.75">
      <c r="A28" s="35"/>
      <c r="B28" s="35"/>
      <c r="C28" s="35"/>
      <c r="D28" s="35"/>
      <c r="E28" s="35"/>
      <c r="F28" s="35"/>
      <c r="G28" s="35"/>
      <c r="J28" s="32"/>
      <c r="K28" s="32"/>
      <c r="L28" s="32"/>
      <c r="X28" s="245" t="s">
        <v>489</v>
      </c>
      <c r="Y28" s="75">
        <v>388310.24400000006</v>
      </c>
      <c r="Z28" s="75">
        <v>38055.774</v>
      </c>
      <c r="AA28" s="75">
        <v>324833.47099999996</v>
      </c>
      <c r="AB28" s="53">
        <f>SUM(Y28:AA28)</f>
        <v>751199.4890000001</v>
      </c>
    </row>
    <row r="29" spans="1:28" ht="12.75">
      <c r="A29" s="35"/>
      <c r="B29" s="35"/>
      <c r="C29" s="35"/>
      <c r="D29" s="35"/>
      <c r="E29" s="35"/>
      <c r="F29" s="35"/>
      <c r="G29" s="35"/>
      <c r="J29" s="32"/>
      <c r="K29" s="32"/>
      <c r="L29" s="32"/>
      <c r="X29" s="245" t="s">
        <v>490</v>
      </c>
      <c r="Y29" s="75">
        <v>377203.62</v>
      </c>
      <c r="Z29" s="75">
        <v>27937.89</v>
      </c>
      <c r="AA29" s="75">
        <v>352994.44299999997</v>
      </c>
      <c r="AB29" s="53">
        <f>SUM(Y29:AA29)</f>
        <v>758135.953</v>
      </c>
    </row>
    <row r="30" spans="1:12" ht="12.75">
      <c r="A30" s="35"/>
      <c r="B30" s="35"/>
      <c r="C30" s="35"/>
      <c r="D30" s="35"/>
      <c r="E30" s="35"/>
      <c r="F30" s="35"/>
      <c r="G30" s="35"/>
      <c r="J30" s="32"/>
      <c r="K30" s="32"/>
      <c r="L30" s="32"/>
    </row>
    <row r="31" spans="1:7" ht="12.75">
      <c r="A31" s="35"/>
      <c r="B31" s="35"/>
      <c r="C31" s="35"/>
      <c r="D31" s="35"/>
      <c r="E31" s="35"/>
      <c r="F31" s="35"/>
      <c r="G31" s="35"/>
    </row>
    <row r="32" spans="1:12" ht="12.75">
      <c r="A32" s="35"/>
      <c r="B32" s="35"/>
      <c r="C32" s="35"/>
      <c r="D32" s="35"/>
      <c r="E32" s="35"/>
      <c r="F32" s="35"/>
      <c r="G32" s="35"/>
      <c r="J32" s="32"/>
      <c r="K32" s="32"/>
      <c r="L32" s="32"/>
    </row>
    <row r="33" spans="1:12" ht="12.75">
      <c r="A33" s="35"/>
      <c r="B33" s="35"/>
      <c r="C33" s="35"/>
      <c r="D33" s="35"/>
      <c r="E33" s="35"/>
      <c r="F33" s="35"/>
      <c r="G33" s="35"/>
      <c r="J33" s="32"/>
      <c r="K33" s="32"/>
      <c r="L33" s="32"/>
    </row>
    <row r="34" spans="1:12" ht="12.75">
      <c r="A34" s="35"/>
      <c r="B34" s="35"/>
      <c r="C34" s="35"/>
      <c r="D34" s="35"/>
      <c r="E34" s="35"/>
      <c r="F34" s="35"/>
      <c r="G34" s="35"/>
      <c r="J34" s="32"/>
      <c r="K34" s="32"/>
      <c r="L34" s="32"/>
    </row>
    <row r="35" spans="1:12" ht="12.75">
      <c r="A35" s="35"/>
      <c r="B35" s="35"/>
      <c r="C35" s="35"/>
      <c r="D35" s="35"/>
      <c r="E35" s="35"/>
      <c r="F35" s="35"/>
      <c r="G35" s="35"/>
      <c r="J35" s="32"/>
      <c r="K35" s="32"/>
      <c r="L35" s="32"/>
    </row>
    <row r="36" spans="1:7" ht="12.75">
      <c r="A36" s="35"/>
      <c r="B36" s="35"/>
      <c r="C36" s="35"/>
      <c r="D36" s="35"/>
      <c r="E36" s="35"/>
      <c r="F36" s="35"/>
      <c r="G36" s="35"/>
    </row>
    <row r="37" spans="1:12" ht="12.75">
      <c r="A37" s="35"/>
      <c r="B37" s="35"/>
      <c r="C37" s="35"/>
      <c r="D37" s="35"/>
      <c r="E37" s="35"/>
      <c r="F37" s="35"/>
      <c r="G37" s="35"/>
      <c r="J37" s="32"/>
      <c r="K37" s="32"/>
      <c r="L37" s="32"/>
    </row>
    <row r="38" spans="1:12" ht="12.75">
      <c r="A38" s="35"/>
      <c r="B38" s="35"/>
      <c r="C38" s="35"/>
      <c r="D38" s="35"/>
      <c r="E38" s="35"/>
      <c r="F38" s="35"/>
      <c r="G38" s="35"/>
      <c r="J38" s="32"/>
      <c r="K38" s="32"/>
      <c r="L38" s="32"/>
    </row>
    <row r="39" spans="1:12" ht="12.75">
      <c r="A39" s="35"/>
      <c r="B39" s="35"/>
      <c r="C39" s="35"/>
      <c r="D39" s="35"/>
      <c r="E39" s="35"/>
      <c r="F39" s="35"/>
      <c r="G39" s="35"/>
      <c r="J39" s="32"/>
      <c r="K39" s="32"/>
      <c r="L39" s="32"/>
    </row>
    <row r="40" spans="1:12" ht="12.75">
      <c r="A40" s="35"/>
      <c r="B40" s="35"/>
      <c r="C40" s="35"/>
      <c r="D40" s="35"/>
      <c r="E40" s="35"/>
      <c r="F40" s="35"/>
      <c r="G40" s="35"/>
      <c r="J40" s="32"/>
      <c r="K40" s="32"/>
      <c r="L40" s="32"/>
    </row>
    <row r="41" spans="1:7" ht="12.75">
      <c r="A41" s="35"/>
      <c r="B41" s="35"/>
      <c r="C41" s="35"/>
      <c r="D41" s="35"/>
      <c r="E41" s="35"/>
      <c r="F41" s="35"/>
      <c r="G41" s="35"/>
    </row>
    <row r="42" spans="1:7" ht="12.75">
      <c r="A42" s="35"/>
      <c r="B42" s="35"/>
      <c r="C42" s="35"/>
      <c r="D42" s="35"/>
      <c r="E42" s="35"/>
      <c r="F42" s="35"/>
      <c r="G42" s="35"/>
    </row>
    <row r="43" spans="1:7" ht="12.75">
      <c r="A43" s="35"/>
      <c r="B43" s="35"/>
      <c r="C43" s="35"/>
      <c r="D43" s="35"/>
      <c r="E43" s="35"/>
      <c r="F43" s="35"/>
      <c r="G43" s="35"/>
    </row>
    <row r="44" spans="1:7" ht="12.75">
      <c r="A44" s="35"/>
      <c r="B44" s="35"/>
      <c r="C44" s="35"/>
      <c r="D44" s="35"/>
      <c r="E44" s="35"/>
      <c r="F44" s="35"/>
      <c r="G44" s="35"/>
    </row>
    <row r="45" spans="1:7" ht="12.75">
      <c r="A45" s="35"/>
      <c r="B45" s="35"/>
      <c r="C45" s="35"/>
      <c r="D45" s="35"/>
      <c r="E45" s="35"/>
      <c r="F45" s="35"/>
      <c r="G45" s="35"/>
    </row>
    <row r="46" spans="1:7" ht="12.75">
      <c r="A46" s="35"/>
      <c r="B46" s="35"/>
      <c r="C46" s="35"/>
      <c r="D46" s="35"/>
      <c r="E46" s="35"/>
      <c r="F46" s="35"/>
      <c r="G46" s="35"/>
    </row>
    <row r="47" spans="1:7" ht="12.75">
      <c r="A47" s="35"/>
      <c r="B47" s="35"/>
      <c r="C47" s="35"/>
      <c r="D47" s="35"/>
      <c r="E47" s="35"/>
      <c r="F47" s="35"/>
      <c r="G47" s="35"/>
    </row>
    <row r="48" spans="1:7" ht="12.75">
      <c r="A48" s="35"/>
      <c r="B48" s="35"/>
      <c r="C48" s="35"/>
      <c r="D48" s="35"/>
      <c r="E48" s="35"/>
      <c r="F48" s="35"/>
      <c r="G48" s="35"/>
    </row>
  </sheetData>
  <sheetProtection/>
  <mergeCells count="8">
    <mergeCell ref="A22:G22"/>
    <mergeCell ref="A7:G7"/>
    <mergeCell ref="A1:G1"/>
    <mergeCell ref="A2:G2"/>
    <mergeCell ref="A3:G3"/>
    <mergeCell ref="A4:G4"/>
    <mergeCell ref="A12:G12"/>
    <mergeCell ref="A17:G17"/>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48"/>
  <sheetViews>
    <sheetView zoomScaleSheetLayoutView="100" workbookViewId="0" topLeftCell="A1">
      <selection activeCell="A1" sqref="A1:F1"/>
    </sheetView>
  </sheetViews>
  <sheetFormatPr defaultColWidth="11.421875" defaultRowHeight="12.75"/>
  <cols>
    <col min="1" max="1" width="15.140625" style="0" customWidth="1"/>
    <col min="2" max="3" width="13.421875" style="0" bestFit="1"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3.421875" style="0" bestFit="1" customWidth="1"/>
    <col min="18" max="18" width="14.7109375" style="0" customWidth="1"/>
    <col min="19" max="19" width="13.421875" style="0" bestFit="1" customWidth="1"/>
    <col min="20" max="20" width="14.421875" style="0" bestFit="1" customWidth="1"/>
    <col min="21" max="21" width="12.7109375" style="0" bestFit="1" customWidth="1"/>
  </cols>
  <sheetData>
    <row r="1" spans="1:29" s="63" customFormat="1" ht="15.75" customHeight="1">
      <c r="A1" s="265" t="s">
        <v>252</v>
      </c>
      <c r="B1" s="265"/>
      <c r="C1" s="265"/>
      <c r="D1" s="265"/>
      <c r="E1" s="265"/>
      <c r="F1" s="265"/>
      <c r="G1" s="226"/>
      <c r="H1" s="226"/>
      <c r="I1" s="226"/>
      <c r="J1" s="226"/>
      <c r="K1" s="226"/>
      <c r="L1" s="226"/>
      <c r="P1" s="221" t="s">
        <v>412</v>
      </c>
      <c r="Q1" s="58"/>
      <c r="R1" s="58"/>
      <c r="S1" s="58"/>
      <c r="T1" s="58"/>
      <c r="U1" s="58"/>
      <c r="V1" s="58"/>
      <c r="W1" s="58"/>
      <c r="Z1" s="59"/>
      <c r="AA1" s="59"/>
      <c r="AB1" s="59"/>
      <c r="AC1" s="58"/>
    </row>
    <row r="2" spans="1:20" ht="13.5" customHeight="1">
      <c r="A2" s="266" t="s">
        <v>522</v>
      </c>
      <c r="B2" s="266"/>
      <c r="C2" s="266"/>
      <c r="D2" s="266"/>
      <c r="E2" s="266"/>
      <c r="F2" s="266"/>
      <c r="G2" s="226"/>
      <c r="H2" s="226"/>
      <c r="I2" s="226"/>
      <c r="J2" s="226"/>
      <c r="K2" s="226"/>
      <c r="L2" s="226"/>
      <c r="P2" s="52" t="s">
        <v>245</v>
      </c>
      <c r="Q2" s="254" t="s">
        <v>22</v>
      </c>
      <c r="R2" s="254" t="s">
        <v>23</v>
      </c>
      <c r="S2" s="254" t="s">
        <v>24</v>
      </c>
      <c r="T2" s="222" t="s">
        <v>410</v>
      </c>
    </row>
    <row r="3" spans="1:29" s="63" customFormat="1" ht="15.75" customHeight="1">
      <c r="A3" s="266" t="s">
        <v>244</v>
      </c>
      <c r="B3" s="266"/>
      <c r="C3" s="266"/>
      <c r="D3" s="266"/>
      <c r="E3" s="266"/>
      <c r="F3" s="266"/>
      <c r="G3" s="226"/>
      <c r="H3" s="226"/>
      <c r="I3" s="226"/>
      <c r="J3" s="226"/>
      <c r="K3" s="226"/>
      <c r="L3" s="226"/>
      <c r="M3" s="64"/>
      <c r="P3" s="246" t="s">
        <v>486</v>
      </c>
      <c r="Q3" s="72">
        <v>419234.633</v>
      </c>
      <c r="R3" s="72">
        <v>58027.991</v>
      </c>
      <c r="S3" s="72">
        <v>251625.812</v>
      </c>
      <c r="T3" s="72">
        <f>SUM(Q3:S3)</f>
        <v>728888.436</v>
      </c>
      <c r="U3" s="58"/>
      <c r="V3" s="58"/>
      <c r="W3" s="58"/>
      <c r="Y3" s="65"/>
      <c r="Z3" s="59"/>
      <c r="AA3" s="59"/>
      <c r="AB3" s="59"/>
      <c r="AC3" s="58"/>
    </row>
    <row r="4" spans="1:29" s="63" customFormat="1" ht="15.75" customHeight="1">
      <c r="A4" s="266" t="s">
        <v>484</v>
      </c>
      <c r="B4" s="266"/>
      <c r="C4" s="266"/>
      <c r="D4" s="266"/>
      <c r="E4" s="266"/>
      <c r="F4" s="266"/>
      <c r="G4" s="226"/>
      <c r="H4" s="226"/>
      <c r="I4" s="226"/>
      <c r="J4" s="226"/>
      <c r="K4" s="226"/>
      <c r="L4" s="226"/>
      <c r="M4" s="64"/>
      <c r="P4" s="246" t="s">
        <v>487</v>
      </c>
      <c r="Q4" s="72">
        <v>555267.545</v>
      </c>
      <c r="R4" s="72">
        <v>68314.387</v>
      </c>
      <c r="S4" s="72">
        <v>365015.295</v>
      </c>
      <c r="T4" s="72">
        <f>SUM(Q4:S4)</f>
        <v>988597.227</v>
      </c>
      <c r="U4" s="58"/>
      <c r="V4" s="58"/>
      <c r="W4" s="58"/>
      <c r="AC4" s="58"/>
    </row>
    <row r="5" spans="2:20" ht="13.5" thickBot="1">
      <c r="B5" s="74"/>
      <c r="C5" s="74"/>
      <c r="D5" s="74"/>
      <c r="E5" s="74"/>
      <c r="F5" s="74"/>
      <c r="G5" s="74"/>
      <c r="H5" s="74"/>
      <c r="I5" s="74"/>
      <c r="J5" s="74"/>
      <c r="K5" s="74"/>
      <c r="L5" s="74"/>
      <c r="P5" s="246" t="s">
        <v>488</v>
      </c>
      <c r="Q5" s="72">
        <v>655983.945</v>
      </c>
      <c r="R5" s="72">
        <v>101435.358</v>
      </c>
      <c r="S5" s="72">
        <v>427943.904</v>
      </c>
      <c r="T5" s="72">
        <f>SUM(Q5:S5)</f>
        <v>1185363.207</v>
      </c>
    </row>
    <row r="6" spans="1:20" ht="15" customHeight="1" thickTop="1">
      <c r="A6" s="96" t="s">
        <v>245</v>
      </c>
      <c r="B6" s="268" t="s">
        <v>492</v>
      </c>
      <c r="C6" s="268"/>
      <c r="D6" s="268"/>
      <c r="E6" s="268"/>
      <c r="F6" s="268"/>
      <c r="G6" s="227"/>
      <c r="H6" s="227"/>
      <c r="I6" s="227"/>
      <c r="J6" s="227"/>
      <c r="K6" s="227"/>
      <c r="L6" s="227"/>
      <c r="P6" s="246" t="s">
        <v>489</v>
      </c>
      <c r="Q6" s="72">
        <v>590575.66</v>
      </c>
      <c r="R6" s="72">
        <v>66360.371</v>
      </c>
      <c r="S6" s="72">
        <v>332404.013</v>
      </c>
      <c r="T6" s="72">
        <f>SUM(Q6:S6)</f>
        <v>989340.044</v>
      </c>
    </row>
    <row r="7" spans="1:20" ht="15" customHeight="1">
      <c r="A7" s="98"/>
      <c r="B7" s="97">
        <v>2006</v>
      </c>
      <c r="C7" s="97">
        <v>2007</v>
      </c>
      <c r="D7" s="97">
        <v>2008</v>
      </c>
      <c r="E7" s="97">
        <v>2009</v>
      </c>
      <c r="F7" s="97">
        <v>2010</v>
      </c>
      <c r="G7" s="227"/>
      <c r="H7" s="227"/>
      <c r="I7" s="227"/>
      <c r="J7" s="227"/>
      <c r="K7" s="227"/>
      <c r="L7" s="227"/>
      <c r="P7" s="246" t="s">
        <v>490</v>
      </c>
      <c r="Q7" s="223">
        <v>557151.48</v>
      </c>
      <c r="R7" s="223">
        <v>80972.955</v>
      </c>
      <c r="S7" s="223">
        <v>362723.147</v>
      </c>
      <c r="T7" s="72">
        <f>SUM(Q7:S7)</f>
        <v>1000847.5819999999</v>
      </c>
    </row>
    <row r="8" spans="1:20" ht="19.5" customHeight="1">
      <c r="A8" s="253" t="s">
        <v>22</v>
      </c>
      <c r="B8" s="95">
        <v>419234.633</v>
      </c>
      <c r="C8" s="95">
        <v>555267.545</v>
      </c>
      <c r="D8" s="95">
        <v>655983.945</v>
      </c>
      <c r="E8" s="95">
        <v>590575.66</v>
      </c>
      <c r="F8" s="95">
        <v>557151.48</v>
      </c>
      <c r="G8" s="95"/>
      <c r="H8" s="95"/>
      <c r="I8" s="95"/>
      <c r="J8" s="95"/>
      <c r="K8" s="95"/>
      <c r="L8" s="95"/>
      <c r="P8" s="11"/>
      <c r="Q8" s="11"/>
      <c r="R8" s="11"/>
      <c r="S8" s="11"/>
      <c r="T8" s="11"/>
    </row>
    <row r="9" spans="1:12" ht="19.5" customHeight="1">
      <c r="A9" s="253" t="s">
        <v>23</v>
      </c>
      <c r="B9" s="76">
        <v>58027.991</v>
      </c>
      <c r="C9" s="76">
        <v>68314.387</v>
      </c>
      <c r="D9" s="76">
        <v>101435.358</v>
      </c>
      <c r="E9" s="76">
        <v>66360.371</v>
      </c>
      <c r="F9" s="76">
        <v>80972.955</v>
      </c>
      <c r="G9" s="76"/>
      <c r="H9" s="76"/>
      <c r="I9" s="76"/>
      <c r="J9" s="76"/>
      <c r="K9" s="76"/>
      <c r="L9" s="76"/>
    </row>
    <row r="10" spans="1:20" ht="19.5" customHeight="1">
      <c r="A10" s="253" t="s">
        <v>24</v>
      </c>
      <c r="B10" s="76">
        <v>251625.812</v>
      </c>
      <c r="C10" s="76">
        <v>365015.295</v>
      </c>
      <c r="D10" s="76">
        <v>427943.904</v>
      </c>
      <c r="E10" s="76">
        <v>332404.013</v>
      </c>
      <c r="F10" s="76">
        <v>362723.147</v>
      </c>
      <c r="G10" s="76"/>
      <c r="H10" s="76"/>
      <c r="I10" s="76"/>
      <c r="J10" s="76"/>
      <c r="K10" s="76"/>
      <c r="L10" s="76"/>
      <c r="P10" s="31" t="s">
        <v>16</v>
      </c>
      <c r="Q10" s="11"/>
      <c r="R10" s="11"/>
      <c r="S10" s="11"/>
      <c r="T10" s="11"/>
    </row>
    <row r="11" spans="1:20" ht="19.5" customHeight="1" thickBot="1">
      <c r="A11" s="92" t="s">
        <v>410</v>
      </c>
      <c r="B11" s="93">
        <f>SUM(B8:B10)</f>
        <v>728888.436</v>
      </c>
      <c r="C11" s="93">
        <f>SUM(C8:C10)</f>
        <v>988597.227</v>
      </c>
      <c r="D11" s="93">
        <f>SUM(D8:D10)</f>
        <v>1185363.207</v>
      </c>
      <c r="E11" s="93">
        <f>+balanza!D8</f>
        <v>989340</v>
      </c>
      <c r="F11" s="94">
        <f>+balanza!E8</f>
        <v>1000847</v>
      </c>
      <c r="G11" s="95"/>
      <c r="H11" s="95"/>
      <c r="I11" s="95"/>
      <c r="J11" s="95"/>
      <c r="K11" s="95"/>
      <c r="L11" s="95"/>
      <c r="P11" s="11"/>
      <c r="Q11" s="254" t="s">
        <v>22</v>
      </c>
      <c r="R11" s="254" t="s">
        <v>23</v>
      </c>
      <c r="S11" s="254" t="s">
        <v>24</v>
      </c>
      <c r="T11" s="224" t="s">
        <v>410</v>
      </c>
    </row>
    <row r="12" spans="1:20" ht="30.75" customHeight="1" thickTop="1">
      <c r="A12" s="269" t="s">
        <v>493</v>
      </c>
      <c r="B12" s="270"/>
      <c r="C12" s="270"/>
      <c r="D12" s="270"/>
      <c r="E12" s="270"/>
      <c r="P12" s="246" t="s">
        <v>486</v>
      </c>
      <c r="Q12" s="225">
        <v>143399.195</v>
      </c>
      <c r="R12" s="225">
        <v>52432.319</v>
      </c>
      <c r="S12" s="225">
        <v>8953.297</v>
      </c>
      <c r="T12" s="225">
        <f>SUM(Q12:S12)</f>
        <v>204784.81100000002</v>
      </c>
    </row>
    <row r="13" spans="1:20" ht="12.75">
      <c r="A13" s="32"/>
      <c r="B13" s="53"/>
      <c r="C13" s="54"/>
      <c r="D13" s="54"/>
      <c r="E13" s="54"/>
      <c r="P13" s="246" t="s">
        <v>487</v>
      </c>
      <c r="Q13" s="225">
        <v>166643.187</v>
      </c>
      <c r="R13" s="225">
        <v>43213.172</v>
      </c>
      <c r="S13" s="225">
        <v>10795.145</v>
      </c>
      <c r="T13" s="225">
        <f>SUM(Q13:S13)</f>
        <v>220651.504</v>
      </c>
    </row>
    <row r="14" spans="1:20" ht="12.75">
      <c r="A14" s="32"/>
      <c r="B14" s="53"/>
      <c r="C14" s="54"/>
      <c r="D14" s="54"/>
      <c r="E14" s="54"/>
      <c r="P14" s="246" t="s">
        <v>488</v>
      </c>
      <c r="Q14" s="225">
        <v>229314.995</v>
      </c>
      <c r="R14" s="225">
        <v>53962.571</v>
      </c>
      <c r="S14" s="225">
        <v>12991.559</v>
      </c>
      <c r="T14" s="225">
        <f>SUM(Q14:S14)</f>
        <v>296269.125</v>
      </c>
    </row>
    <row r="15" spans="1:20" ht="12.75">
      <c r="A15" s="32"/>
      <c r="B15" s="53"/>
      <c r="C15" s="54"/>
      <c r="D15" s="54"/>
      <c r="E15" s="54"/>
      <c r="P15" s="246" t="s">
        <v>489</v>
      </c>
      <c r="Q15" s="225">
        <v>202265.416</v>
      </c>
      <c r="R15" s="225">
        <v>28304.597</v>
      </c>
      <c r="S15" s="225">
        <v>7570.542</v>
      </c>
      <c r="T15" s="225">
        <f>SUM(Q15:S15)</f>
        <v>238140.555</v>
      </c>
    </row>
    <row r="16" spans="16:20" ht="12.75">
      <c r="P16" s="246" t="s">
        <v>490</v>
      </c>
      <c r="Q16" s="11">
        <v>179947.86</v>
      </c>
      <c r="R16" s="11">
        <v>53035.065</v>
      </c>
      <c r="S16" s="11">
        <v>9728.704</v>
      </c>
      <c r="T16" s="225">
        <f>SUM(Q16:S16)</f>
        <v>242711.629</v>
      </c>
    </row>
    <row r="32" spans="17:20" ht="12.75">
      <c r="Q32" s="75"/>
      <c r="R32" s="75"/>
      <c r="S32" s="75"/>
      <c r="T32" s="75"/>
    </row>
    <row r="33" spans="17:21" ht="12.75">
      <c r="Q33" s="75"/>
      <c r="R33" s="75"/>
      <c r="S33" s="75"/>
      <c r="T33" s="75"/>
      <c r="U33" s="73"/>
    </row>
    <row r="34" spans="17:21" ht="12.75">
      <c r="Q34" s="75"/>
      <c r="R34" s="75"/>
      <c r="S34" s="75"/>
      <c r="T34" s="75"/>
      <c r="U34" s="73"/>
    </row>
    <row r="35" spans="17:21" ht="12.75">
      <c r="Q35" s="75"/>
      <c r="R35" s="75"/>
      <c r="S35" s="75"/>
      <c r="T35" s="75"/>
      <c r="U35" s="73"/>
    </row>
    <row r="36" spans="17:21" ht="12.75">
      <c r="Q36" s="75"/>
      <c r="R36" s="75"/>
      <c r="S36" s="75"/>
      <c r="T36" s="75"/>
      <c r="U36" s="73"/>
    </row>
    <row r="37" spans="1:29" s="63" customFormat="1" ht="15.75" customHeight="1">
      <c r="A37" s="265" t="s">
        <v>411</v>
      </c>
      <c r="B37" s="265"/>
      <c r="C37" s="265"/>
      <c r="D37" s="265"/>
      <c r="E37" s="265"/>
      <c r="F37" s="265"/>
      <c r="G37" s="226"/>
      <c r="H37" s="226"/>
      <c r="I37" s="226"/>
      <c r="J37" s="226"/>
      <c r="K37" s="226"/>
      <c r="L37" s="226"/>
      <c r="O37"/>
      <c r="P37"/>
      <c r="Q37" s="75"/>
      <c r="R37" s="75"/>
      <c r="S37" s="75"/>
      <c r="T37" s="75"/>
      <c r="U37" s="73"/>
      <c r="V37" s="58"/>
      <c r="W37" s="58"/>
      <c r="Z37" s="59"/>
      <c r="AA37" s="59"/>
      <c r="AB37" s="59"/>
      <c r="AC37" s="58"/>
    </row>
    <row r="38" spans="1:21" ht="13.5" customHeight="1">
      <c r="A38" s="266" t="s">
        <v>525</v>
      </c>
      <c r="B38" s="266"/>
      <c r="C38" s="266"/>
      <c r="D38" s="266"/>
      <c r="E38" s="266"/>
      <c r="F38" s="266"/>
      <c r="G38" s="226"/>
      <c r="H38" s="226"/>
      <c r="I38" s="226"/>
      <c r="J38" s="226"/>
      <c r="K38" s="226"/>
      <c r="L38" s="226"/>
      <c r="Q38" s="75"/>
      <c r="R38" s="75"/>
      <c r="S38" s="75"/>
      <c r="T38" s="75"/>
      <c r="U38" s="73"/>
    </row>
    <row r="39" spans="1:29" s="63" customFormat="1" ht="15.75" customHeight="1">
      <c r="A39" s="266" t="s">
        <v>244</v>
      </c>
      <c r="B39" s="266"/>
      <c r="C39" s="266"/>
      <c r="D39" s="266"/>
      <c r="E39" s="266"/>
      <c r="F39" s="266"/>
      <c r="G39" s="226"/>
      <c r="H39" s="226"/>
      <c r="I39" s="226"/>
      <c r="J39" s="226"/>
      <c r="K39" s="226"/>
      <c r="L39" s="226"/>
      <c r="M39" s="64"/>
      <c r="O39"/>
      <c r="P39"/>
      <c r="Q39" s="75"/>
      <c r="R39" s="75"/>
      <c r="S39" s="75"/>
      <c r="T39" s="75"/>
      <c r="U39" s="73"/>
      <c r="V39" s="58"/>
      <c r="W39" s="58"/>
      <c r="Y39" s="65"/>
      <c r="Z39" s="59"/>
      <c r="AA39" s="59"/>
      <c r="AB39" s="59"/>
      <c r="AC39" s="58"/>
    </row>
    <row r="40" spans="1:29" s="63" customFormat="1" ht="15.75" customHeight="1">
      <c r="A40" s="266" t="s">
        <v>484</v>
      </c>
      <c r="B40" s="266"/>
      <c r="C40" s="266"/>
      <c r="D40" s="266"/>
      <c r="E40" s="266"/>
      <c r="F40" s="266"/>
      <c r="G40" s="226"/>
      <c r="H40" s="226"/>
      <c r="I40" s="226"/>
      <c r="J40" s="226"/>
      <c r="K40" s="226"/>
      <c r="L40" s="226"/>
      <c r="M40" s="64"/>
      <c r="O40"/>
      <c r="P40"/>
      <c r="Q40" s="75"/>
      <c r="R40" s="75"/>
      <c r="S40" s="75"/>
      <c r="T40" s="75"/>
      <c r="U40" s="73"/>
      <c r="V40" s="58"/>
      <c r="W40" s="58"/>
      <c r="AC40" s="58"/>
    </row>
    <row r="41" spans="2:21" ht="13.5" thickBot="1">
      <c r="B41" s="74"/>
      <c r="C41" s="74"/>
      <c r="D41" s="74"/>
      <c r="E41" s="74"/>
      <c r="F41" s="74"/>
      <c r="G41" s="74"/>
      <c r="H41" s="74"/>
      <c r="I41" s="74"/>
      <c r="J41" s="74"/>
      <c r="K41" s="74"/>
      <c r="L41" s="74"/>
      <c r="Q41" s="75"/>
      <c r="R41" s="75"/>
      <c r="S41" s="75"/>
      <c r="T41" s="75"/>
      <c r="U41" s="73"/>
    </row>
    <row r="42" spans="1:21" ht="13.5" thickTop="1">
      <c r="A42" s="96" t="s">
        <v>245</v>
      </c>
      <c r="B42" s="268" t="str">
        <f>+B6</f>
        <v>enero</v>
      </c>
      <c r="C42" s="268"/>
      <c r="D42" s="268"/>
      <c r="E42" s="268"/>
      <c r="F42" s="268"/>
      <c r="G42" s="227"/>
      <c r="H42" s="227"/>
      <c r="I42" s="227"/>
      <c r="J42" s="227"/>
      <c r="K42" s="227"/>
      <c r="L42" s="227"/>
      <c r="Q42" s="75"/>
      <c r="R42" s="75"/>
      <c r="S42" s="75"/>
      <c r="T42" s="75"/>
      <c r="U42" s="73"/>
    </row>
    <row r="43" spans="1:21" ht="12.75">
      <c r="A43" s="98"/>
      <c r="B43" s="97">
        <v>2006</v>
      </c>
      <c r="C43" s="97">
        <v>2007</v>
      </c>
      <c r="D43" s="97">
        <v>2008</v>
      </c>
      <c r="E43" s="97">
        <v>2009</v>
      </c>
      <c r="F43" s="97">
        <v>2010</v>
      </c>
      <c r="G43" s="227"/>
      <c r="H43" s="227"/>
      <c r="I43" s="227"/>
      <c r="J43" s="227"/>
      <c r="K43" s="227"/>
      <c r="L43" s="227"/>
      <c r="Q43" s="75"/>
      <c r="R43" s="75"/>
      <c r="S43" s="75"/>
      <c r="T43" s="75"/>
      <c r="U43" s="73"/>
    </row>
    <row r="44" spans="1:12" ht="19.5" customHeight="1">
      <c r="A44" s="253" t="s">
        <v>22</v>
      </c>
      <c r="B44" s="95">
        <v>143399.195</v>
      </c>
      <c r="C44" s="95">
        <v>166643.187</v>
      </c>
      <c r="D44" s="95">
        <v>229314.995</v>
      </c>
      <c r="E44" s="95">
        <v>202265.416</v>
      </c>
      <c r="F44" s="95">
        <v>179947.86</v>
      </c>
      <c r="G44" s="95"/>
      <c r="H44" s="95"/>
      <c r="I44" s="95"/>
      <c r="J44" s="95"/>
      <c r="K44" s="95"/>
      <c r="L44" s="95"/>
    </row>
    <row r="45" spans="1:12" ht="19.5" customHeight="1">
      <c r="A45" s="253" t="s">
        <v>23</v>
      </c>
      <c r="B45" s="76">
        <v>52432.319</v>
      </c>
      <c r="C45" s="76">
        <v>43213.172</v>
      </c>
      <c r="D45" s="76">
        <v>53962.571</v>
      </c>
      <c r="E45" s="76">
        <v>28304.597</v>
      </c>
      <c r="F45" s="76">
        <v>53035.065</v>
      </c>
      <c r="G45" s="76"/>
      <c r="H45" s="76"/>
      <c r="I45" s="76"/>
      <c r="J45" s="76"/>
      <c r="K45" s="76"/>
      <c r="L45" s="76"/>
    </row>
    <row r="46" spans="1:12" ht="19.5" customHeight="1">
      <c r="A46" s="253" t="s">
        <v>24</v>
      </c>
      <c r="B46" s="76">
        <v>8953.297</v>
      </c>
      <c r="C46" s="76">
        <v>10795.145</v>
      </c>
      <c r="D46" s="76">
        <v>12991.559</v>
      </c>
      <c r="E46" s="76">
        <v>7570.542</v>
      </c>
      <c r="F46" s="76">
        <v>9728.704</v>
      </c>
      <c r="G46" s="76"/>
      <c r="H46" s="76"/>
      <c r="I46" s="76"/>
      <c r="J46" s="76"/>
      <c r="K46" s="76"/>
      <c r="L46" s="76"/>
    </row>
    <row r="47" spans="1:12" ht="19.5" customHeight="1" thickBot="1">
      <c r="A47" s="202" t="s">
        <v>410</v>
      </c>
      <c r="B47" s="203">
        <f>SUM(B44:B46)</f>
        <v>204784.81100000002</v>
      </c>
      <c r="C47" s="203">
        <f>SUM(C44:C46)</f>
        <v>220651.504</v>
      </c>
      <c r="D47" s="203">
        <f>SUM(D44:D46)</f>
        <v>296269.125</v>
      </c>
      <c r="E47" s="203">
        <f>+balanza!D13</f>
        <v>238141</v>
      </c>
      <c r="F47" s="203">
        <f>+balanza!E13</f>
        <v>242712</v>
      </c>
      <c r="G47" s="223"/>
      <c r="H47" s="223"/>
      <c r="I47" s="223"/>
      <c r="J47" s="223"/>
      <c r="K47" s="223"/>
      <c r="L47" s="223"/>
    </row>
    <row r="48" spans="1:5" ht="30.75" customHeight="1" thickTop="1">
      <c r="A48" s="269" t="s">
        <v>494</v>
      </c>
      <c r="B48" s="270"/>
      <c r="C48" s="270"/>
      <c r="D48" s="270"/>
      <c r="E48" s="270"/>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zoomScaleSheetLayoutView="100" zoomScalePageLayoutView="0" workbookViewId="0" topLeftCell="A1">
      <selection activeCell="H21" sqref="H21"/>
    </sheetView>
  </sheetViews>
  <sheetFormatPr defaultColWidth="11.421875" defaultRowHeight="12.75"/>
  <cols>
    <col min="1" max="1" width="32.140625" style="63" customWidth="1"/>
    <col min="2" max="2" width="14.140625" style="63" bestFit="1" customWidth="1"/>
    <col min="3" max="3" width="13.7109375" style="63" bestFit="1" customWidth="1"/>
    <col min="4" max="4" width="13.421875" style="63" bestFit="1" customWidth="1"/>
    <col min="5" max="5" width="14.57421875" style="63" customWidth="1"/>
    <col min="6" max="6" width="14.00390625" style="63" customWidth="1"/>
    <col min="7" max="7" width="12.421875" style="63" customWidth="1"/>
    <col min="8" max="11" width="11.421875" style="63" customWidth="1"/>
    <col min="12" max="15" width="11.421875" style="58" customWidth="1"/>
    <col min="16" max="16" width="42.57421875" style="58" bestFit="1" customWidth="1"/>
    <col min="17" max="17" width="11.421875" style="58" customWidth="1"/>
    <col min="18" max="18" width="11.421875" style="63" customWidth="1"/>
    <col min="19" max="20" width="11.57421875" style="63" bestFit="1" customWidth="1"/>
    <col min="21" max="16384" width="11.421875" style="63" customWidth="1"/>
  </cols>
  <sheetData>
    <row r="1" spans="1:21" ht="15.75" customHeight="1">
      <c r="A1" s="265" t="s">
        <v>414</v>
      </c>
      <c r="B1" s="265"/>
      <c r="C1" s="265"/>
      <c r="D1" s="265"/>
      <c r="E1" s="265"/>
      <c r="F1" s="265"/>
      <c r="U1" s="61"/>
    </row>
    <row r="2" spans="1:21" ht="15.75" customHeight="1">
      <c r="A2" s="266" t="s">
        <v>253</v>
      </c>
      <c r="B2" s="266"/>
      <c r="C2" s="266"/>
      <c r="D2" s="266"/>
      <c r="E2" s="266"/>
      <c r="F2" s="266"/>
      <c r="G2" s="64"/>
      <c r="H2" s="64"/>
      <c r="U2" s="58"/>
    </row>
    <row r="3" spans="1:21" ht="15.75" customHeight="1">
      <c r="A3" s="266" t="s">
        <v>244</v>
      </c>
      <c r="B3" s="266"/>
      <c r="C3" s="266"/>
      <c r="D3" s="266"/>
      <c r="E3" s="266"/>
      <c r="F3" s="266"/>
      <c r="G3" s="64"/>
      <c r="H3" s="64"/>
      <c r="R3" s="65" t="s">
        <v>219</v>
      </c>
      <c r="U3" s="99"/>
    </row>
    <row r="4" spans="1:21" ht="15.75" customHeight="1" thickBot="1">
      <c r="A4" s="266" t="s">
        <v>484</v>
      </c>
      <c r="B4" s="266"/>
      <c r="C4" s="266"/>
      <c r="D4" s="266"/>
      <c r="E4" s="266"/>
      <c r="F4" s="266"/>
      <c r="G4" s="64"/>
      <c r="H4" s="64"/>
      <c r="M4" s="66"/>
      <c r="N4" s="274"/>
      <c r="O4" s="274"/>
      <c r="R4" s="65"/>
      <c r="U4" s="58"/>
    </row>
    <row r="5" spans="1:21" ht="18" customHeight="1" thickTop="1">
      <c r="A5" s="105" t="s">
        <v>254</v>
      </c>
      <c r="B5" s="106">
        <f>+balanza!B5</f>
        <v>2009</v>
      </c>
      <c r="C5" s="107">
        <f>+balanza!D5</f>
        <v>2009</v>
      </c>
      <c r="D5" s="107">
        <f>+balanza!E5</f>
        <v>2010</v>
      </c>
      <c r="E5" s="108" t="s">
        <v>259</v>
      </c>
      <c r="F5" s="108" t="s">
        <v>251</v>
      </c>
      <c r="G5" s="66"/>
      <c r="H5" s="66"/>
      <c r="M5" s="66"/>
      <c r="N5" s="100"/>
      <c r="O5" s="100"/>
      <c r="S5" s="59">
        <f>+S6+S7</f>
        <v>1000847</v>
      </c>
      <c r="U5" s="58"/>
    </row>
    <row r="6" spans="1:21" ht="18" customHeight="1" thickBot="1">
      <c r="A6" s="109"/>
      <c r="B6" s="89" t="s">
        <v>250</v>
      </c>
      <c r="C6" s="90" t="str">
        <f>+balanza!D6</f>
        <v>ene</v>
      </c>
      <c r="D6" s="90" t="str">
        <f>+C6</f>
        <v>ene</v>
      </c>
      <c r="E6" s="91" t="str">
        <f>+balanza!$F$6</f>
        <v> 2010-2009</v>
      </c>
      <c r="F6" s="91">
        <f>+balanza!$G$6</f>
        <v>2010</v>
      </c>
      <c r="G6" s="66"/>
      <c r="H6" s="66"/>
      <c r="M6" s="52"/>
      <c r="N6" s="52"/>
      <c r="O6" s="52"/>
      <c r="R6" s="63" t="s">
        <v>17</v>
      </c>
      <c r="S6" s="59">
        <f>D9</f>
        <v>364056</v>
      </c>
      <c r="T6" s="101">
        <f>+S6/S5*100</f>
        <v>36.37479055240212</v>
      </c>
      <c r="U6" s="61"/>
    </row>
    <row r="7" spans="1:21" ht="18" customHeight="1" thickTop="1">
      <c r="A7" s="266" t="s">
        <v>257</v>
      </c>
      <c r="B7" s="266"/>
      <c r="C7" s="266"/>
      <c r="D7" s="266"/>
      <c r="E7" s="266"/>
      <c r="F7" s="266"/>
      <c r="G7" s="66"/>
      <c r="H7" s="66"/>
      <c r="M7" s="52"/>
      <c r="N7" s="52"/>
      <c r="O7" s="52"/>
      <c r="R7" s="63" t="s">
        <v>19</v>
      </c>
      <c r="S7" s="59">
        <f>D13</f>
        <v>636791</v>
      </c>
      <c r="T7" s="101">
        <f>+S7/S5*100</f>
        <v>63.62520944759788</v>
      </c>
      <c r="U7" s="58"/>
    </row>
    <row r="8" spans="1:21" ht="18" customHeight="1">
      <c r="A8" s="102" t="s">
        <v>246</v>
      </c>
      <c r="B8" s="52">
        <f>+balanza!B8</f>
        <v>10623180</v>
      </c>
      <c r="C8" s="52">
        <f>+balanza!D8</f>
        <v>989340</v>
      </c>
      <c r="D8" s="52">
        <f>+balanza!E8</f>
        <v>1000847</v>
      </c>
      <c r="E8" s="60">
        <f>+(D8-C8)/C8</f>
        <v>0.011630986314108395</v>
      </c>
      <c r="F8" s="102"/>
      <c r="G8" s="57"/>
      <c r="H8" s="57"/>
      <c r="M8" s="52"/>
      <c r="N8" s="52"/>
      <c r="O8" s="52"/>
      <c r="T8" s="101">
        <f>SUM(T6:T7)</f>
        <v>100</v>
      </c>
      <c r="U8" s="58"/>
    </row>
    <row r="9" spans="1:21" s="65" customFormat="1" ht="18" customHeight="1">
      <c r="A9" s="55" t="s">
        <v>256</v>
      </c>
      <c r="B9" s="51">
        <v>3671083</v>
      </c>
      <c r="C9" s="51">
        <v>436963</v>
      </c>
      <c r="D9" s="51">
        <v>364056</v>
      </c>
      <c r="E9" s="56">
        <f aca="true" t="shared" si="0" ref="E9:E36">+(D9-C9)/C9</f>
        <v>-0.16684936710888565</v>
      </c>
      <c r="F9" s="56">
        <f>+D9/$D$8</f>
        <v>0.36374790552402114</v>
      </c>
      <c r="G9" s="57"/>
      <c r="H9" s="57"/>
      <c r="M9" s="51"/>
      <c r="N9" s="51"/>
      <c r="O9" s="51"/>
      <c r="P9" s="61"/>
      <c r="Q9" s="61"/>
      <c r="R9" s="65" t="s">
        <v>218</v>
      </c>
      <c r="S9" s="59">
        <f>SUM(S10:S12)</f>
        <v>1000847</v>
      </c>
      <c r="T9" s="101"/>
      <c r="U9" s="58"/>
    </row>
    <row r="10" spans="1:21" ht="18" customHeight="1">
      <c r="A10" s="102" t="s">
        <v>18</v>
      </c>
      <c r="B10" s="52">
        <v>3306657</v>
      </c>
      <c r="C10" s="52">
        <v>386294</v>
      </c>
      <c r="D10" s="52">
        <v>339675</v>
      </c>
      <c r="E10" s="60">
        <f t="shared" si="0"/>
        <v>-0.1206826924570405</v>
      </c>
      <c r="F10" s="60">
        <f>+D10/$D$9</f>
        <v>0.9330295339178588</v>
      </c>
      <c r="G10" s="57"/>
      <c r="H10" s="62"/>
      <c r="M10" s="52"/>
      <c r="N10" s="52"/>
      <c r="O10" s="52"/>
      <c r="R10" s="63" t="s">
        <v>22</v>
      </c>
      <c r="S10" s="59">
        <f>D10+D14</f>
        <v>557151</v>
      </c>
      <c r="T10" s="101">
        <f>+S10/$S9*100</f>
        <v>55.6679492469878</v>
      </c>
      <c r="U10" s="61"/>
    </row>
    <row r="11" spans="1:21" ht="18" customHeight="1">
      <c r="A11" s="102" t="s">
        <v>20</v>
      </c>
      <c r="B11" s="52">
        <v>84749</v>
      </c>
      <c r="C11" s="52">
        <v>6690</v>
      </c>
      <c r="D11" s="52">
        <v>5200</v>
      </c>
      <c r="E11" s="60">
        <f t="shared" si="0"/>
        <v>-0.2227204783258595</v>
      </c>
      <c r="F11" s="60">
        <f>+D11/$D$9</f>
        <v>0.014283516821587888</v>
      </c>
      <c r="G11" s="57"/>
      <c r="H11" s="62"/>
      <c r="M11" s="52"/>
      <c r="N11" s="52"/>
      <c r="O11" s="52"/>
      <c r="R11" s="63" t="s">
        <v>23</v>
      </c>
      <c r="S11" s="59">
        <f>D11+D15</f>
        <v>80973</v>
      </c>
      <c r="T11" s="101">
        <f>+S11/S9*100</f>
        <v>8.090447391059772</v>
      </c>
      <c r="U11" s="58"/>
    </row>
    <row r="12" spans="1:21" ht="18" customHeight="1">
      <c r="A12" s="102" t="s">
        <v>21</v>
      </c>
      <c r="B12" s="52">
        <v>279677</v>
      </c>
      <c r="C12" s="52">
        <v>43979</v>
      </c>
      <c r="D12" s="52">
        <v>19181</v>
      </c>
      <c r="E12" s="60">
        <f t="shared" si="0"/>
        <v>-0.5638600241024125</v>
      </c>
      <c r="F12" s="60">
        <f>+D12/$D$9</f>
        <v>0.05268694926055332</v>
      </c>
      <c r="G12" s="57"/>
      <c r="H12" s="62"/>
      <c r="M12" s="52"/>
      <c r="N12" s="52"/>
      <c r="O12" s="52"/>
      <c r="R12" s="63" t="s">
        <v>24</v>
      </c>
      <c r="S12" s="59">
        <f>D12+D16</f>
        <v>362723</v>
      </c>
      <c r="T12" s="101">
        <f>+S12/S9*100</f>
        <v>36.24160336195242</v>
      </c>
      <c r="U12" s="58"/>
    </row>
    <row r="13" spans="1:21" s="65" customFormat="1" ht="18" customHeight="1">
      <c r="A13" s="55" t="s">
        <v>255</v>
      </c>
      <c r="B13" s="51">
        <v>6952096</v>
      </c>
      <c r="C13" s="51">
        <v>552377</v>
      </c>
      <c r="D13" s="51">
        <v>636791</v>
      </c>
      <c r="E13" s="56">
        <f t="shared" si="0"/>
        <v>0.15281954172603132</v>
      </c>
      <c r="F13" s="56">
        <f>+D13/$D$8</f>
        <v>0.6362520944759789</v>
      </c>
      <c r="G13" s="57"/>
      <c r="H13" s="57"/>
      <c r="M13" s="51"/>
      <c r="N13" s="51"/>
      <c r="O13" s="51"/>
      <c r="P13" s="61"/>
      <c r="Q13" s="61"/>
      <c r="R13" s="63"/>
      <c r="S13" s="63"/>
      <c r="T13" s="101">
        <f>SUM(T10:T12)</f>
        <v>100</v>
      </c>
      <c r="U13" s="58"/>
    </row>
    <row r="14" spans="1:21" ht="18" customHeight="1">
      <c r="A14" s="102" t="s">
        <v>18</v>
      </c>
      <c r="B14" s="52">
        <v>2741491</v>
      </c>
      <c r="C14" s="52">
        <v>204282</v>
      </c>
      <c r="D14" s="52">
        <v>217476</v>
      </c>
      <c r="E14" s="60">
        <f t="shared" si="0"/>
        <v>0.06458718829852851</v>
      </c>
      <c r="F14" s="60">
        <f>+D14/$D$13</f>
        <v>0.3415186458351327</v>
      </c>
      <c r="G14" s="57"/>
      <c r="H14" s="62"/>
      <c r="M14" s="52"/>
      <c r="N14" s="52"/>
      <c r="O14" s="52"/>
      <c r="T14" s="101"/>
      <c r="U14" s="58"/>
    </row>
    <row r="15" spans="1:21" ht="18" customHeight="1">
      <c r="A15" s="102" t="s">
        <v>20</v>
      </c>
      <c r="B15" s="52">
        <v>864707</v>
      </c>
      <c r="C15" s="52">
        <v>59670</v>
      </c>
      <c r="D15" s="52">
        <v>75773</v>
      </c>
      <c r="E15" s="60">
        <f t="shared" si="0"/>
        <v>0.2698676051617228</v>
      </c>
      <c r="F15" s="60">
        <f>+D15/$D$13</f>
        <v>0.1189919455519943</v>
      </c>
      <c r="G15" s="57"/>
      <c r="H15" s="62"/>
      <c r="U15" s="58"/>
    </row>
    <row r="16" spans="1:15" ht="18" customHeight="1">
      <c r="A16" s="102" t="s">
        <v>21</v>
      </c>
      <c r="B16" s="52">
        <v>3345898</v>
      </c>
      <c r="C16" s="52">
        <v>288425</v>
      </c>
      <c r="D16" s="52">
        <v>343542</v>
      </c>
      <c r="E16" s="60">
        <f t="shared" si="0"/>
        <v>0.19109647221981452</v>
      </c>
      <c r="F16" s="60">
        <f>+D16/$D$13</f>
        <v>0.539489408612873</v>
      </c>
      <c r="G16" s="57"/>
      <c r="H16" s="62"/>
      <c r="M16" s="52"/>
      <c r="N16" s="52"/>
      <c r="O16" s="52"/>
    </row>
    <row r="17" spans="1:15" ht="18" customHeight="1">
      <c r="A17" s="266" t="s">
        <v>258</v>
      </c>
      <c r="B17" s="266"/>
      <c r="C17" s="266"/>
      <c r="D17" s="266"/>
      <c r="E17" s="266"/>
      <c r="F17" s="266"/>
      <c r="G17" s="57"/>
      <c r="H17" s="62"/>
      <c r="M17" s="52"/>
      <c r="N17" s="52"/>
      <c r="O17" s="52"/>
    </row>
    <row r="18" spans="1:15" ht="18" customHeight="1">
      <c r="A18" s="102" t="s">
        <v>246</v>
      </c>
      <c r="B18" s="52">
        <f>+balanza!B13</f>
        <v>2963463</v>
      </c>
      <c r="C18" s="52">
        <f>+balanza!D13</f>
        <v>238141</v>
      </c>
      <c r="D18" s="52">
        <f>+balanza!E13</f>
        <v>242712</v>
      </c>
      <c r="E18" s="60">
        <f t="shared" si="0"/>
        <v>0.019194510815021354</v>
      </c>
      <c r="F18" s="103"/>
      <c r="G18" s="57"/>
      <c r="H18" s="57"/>
      <c r="M18" s="52"/>
      <c r="N18" s="52"/>
      <c r="O18" s="52"/>
    </row>
    <row r="19" spans="1:15" ht="18" customHeight="1">
      <c r="A19" s="55" t="s">
        <v>256</v>
      </c>
      <c r="B19" s="51">
        <v>704806</v>
      </c>
      <c r="C19" s="51">
        <v>64983</v>
      </c>
      <c r="D19" s="51">
        <v>56783</v>
      </c>
      <c r="E19" s="56">
        <f t="shared" si="0"/>
        <v>-0.12618684886816553</v>
      </c>
      <c r="F19" s="56">
        <f>+D19/$D$18</f>
        <v>0.23395217376973532</v>
      </c>
      <c r="G19" s="57"/>
      <c r="H19" s="62"/>
      <c r="M19" s="52"/>
      <c r="N19" s="52"/>
      <c r="O19" s="52"/>
    </row>
    <row r="20" spans="1:15" ht="18" customHeight="1">
      <c r="A20" s="102" t="s">
        <v>18</v>
      </c>
      <c r="B20" s="52">
        <v>672730</v>
      </c>
      <c r="C20" s="52">
        <v>62335</v>
      </c>
      <c r="D20" s="52">
        <v>53963</v>
      </c>
      <c r="E20" s="60">
        <f t="shared" si="0"/>
        <v>-0.1343065693430657</v>
      </c>
      <c r="F20" s="60">
        <f>+D20/$D$19</f>
        <v>0.9503372488244721</v>
      </c>
      <c r="G20" s="57"/>
      <c r="H20" s="62"/>
      <c r="M20" s="52"/>
      <c r="N20" s="52"/>
      <c r="O20" s="52"/>
    </row>
    <row r="21" spans="1:15" ht="18" customHeight="1">
      <c r="A21" s="102" t="s">
        <v>20</v>
      </c>
      <c r="B21" s="52">
        <v>21350</v>
      </c>
      <c r="C21" s="52">
        <v>2015</v>
      </c>
      <c r="D21" s="52">
        <v>2173</v>
      </c>
      <c r="E21" s="60">
        <f t="shared" si="0"/>
        <v>0.07841191066997519</v>
      </c>
      <c r="F21" s="60">
        <f>+D21/$D$19</f>
        <v>0.03826849585263195</v>
      </c>
      <c r="G21" s="57"/>
      <c r="H21" s="62"/>
      <c r="M21" s="52"/>
      <c r="N21" s="52"/>
      <c r="O21" s="52"/>
    </row>
    <row r="22" spans="1:15" ht="18" customHeight="1">
      <c r="A22" s="102" t="s">
        <v>21</v>
      </c>
      <c r="B22" s="52">
        <v>10726</v>
      </c>
      <c r="C22" s="52">
        <v>633</v>
      </c>
      <c r="D22" s="52">
        <v>647</v>
      </c>
      <c r="E22" s="60">
        <f t="shared" si="0"/>
        <v>0.022116903633491312</v>
      </c>
      <c r="F22" s="60">
        <f>+D22/$D$19</f>
        <v>0.011394255322895936</v>
      </c>
      <c r="G22" s="57"/>
      <c r="H22" s="62"/>
      <c r="M22" s="52"/>
      <c r="N22" s="52"/>
      <c r="O22" s="52"/>
    </row>
    <row r="23" spans="1:15" ht="18" customHeight="1">
      <c r="A23" s="55" t="s">
        <v>255</v>
      </c>
      <c r="B23" s="51">
        <v>2258657</v>
      </c>
      <c r="C23" s="51">
        <v>173158</v>
      </c>
      <c r="D23" s="51">
        <v>185929</v>
      </c>
      <c r="E23" s="56">
        <f t="shared" si="0"/>
        <v>0.0737534506058051</v>
      </c>
      <c r="F23" s="56">
        <f>+D23/$D$18</f>
        <v>0.7660478262302647</v>
      </c>
      <c r="G23" s="57"/>
      <c r="H23" s="62"/>
      <c r="M23" s="52"/>
      <c r="N23" s="52"/>
      <c r="O23" s="52"/>
    </row>
    <row r="24" spans="1:15" ht="18" customHeight="1">
      <c r="A24" s="102" t="s">
        <v>18</v>
      </c>
      <c r="B24" s="52">
        <v>1497250</v>
      </c>
      <c r="C24" s="52">
        <v>139931</v>
      </c>
      <c r="D24" s="52">
        <v>125985</v>
      </c>
      <c r="E24" s="60">
        <f t="shared" si="0"/>
        <v>-0.09966340553558539</v>
      </c>
      <c r="F24" s="60">
        <f>+D24/$D$23</f>
        <v>0.6775973624340474</v>
      </c>
      <c r="G24" s="57"/>
      <c r="H24" s="62"/>
      <c r="M24" s="52"/>
      <c r="N24" s="52"/>
      <c r="O24" s="52"/>
    </row>
    <row r="25" spans="1:8" ht="18" customHeight="1">
      <c r="A25" s="102" t="s">
        <v>20</v>
      </c>
      <c r="B25" s="52">
        <v>627920</v>
      </c>
      <c r="C25" s="52">
        <v>26290</v>
      </c>
      <c r="D25" s="52">
        <v>50862</v>
      </c>
      <c r="E25" s="60">
        <f t="shared" si="0"/>
        <v>0.9346519589197414</v>
      </c>
      <c r="F25" s="60">
        <f>+D25/$D$23</f>
        <v>0.27355603483049984</v>
      </c>
      <c r="G25" s="57"/>
      <c r="H25" s="62"/>
    </row>
    <row r="26" spans="1:15" ht="18" customHeight="1">
      <c r="A26" s="102" t="s">
        <v>21</v>
      </c>
      <c r="B26" s="52">
        <v>133487</v>
      </c>
      <c r="C26" s="52">
        <v>6937</v>
      </c>
      <c r="D26" s="52">
        <v>9082</v>
      </c>
      <c r="E26" s="60">
        <f t="shared" si="0"/>
        <v>0.30921147470087934</v>
      </c>
      <c r="F26" s="60">
        <f>+D26/$D$23</f>
        <v>0.04884660273545278</v>
      </c>
      <c r="G26" s="57"/>
      <c r="H26" s="62"/>
      <c r="M26" s="52"/>
      <c r="N26" s="52"/>
      <c r="O26" s="52"/>
    </row>
    <row r="27" spans="1:15" ht="18" customHeight="1">
      <c r="A27" s="266" t="s">
        <v>248</v>
      </c>
      <c r="B27" s="266"/>
      <c r="C27" s="266"/>
      <c r="D27" s="266"/>
      <c r="E27" s="266"/>
      <c r="F27" s="266"/>
      <c r="G27" s="57"/>
      <c r="H27" s="62"/>
      <c r="M27" s="52"/>
      <c r="N27" s="52"/>
      <c r="O27" s="52"/>
    </row>
    <row r="28" spans="1:15" ht="18" customHeight="1">
      <c r="A28" s="102" t="s">
        <v>246</v>
      </c>
      <c r="B28" s="52">
        <f>+balanza!B18</f>
        <v>7659717</v>
      </c>
      <c r="C28" s="52">
        <f>+balanza!D18</f>
        <v>751199</v>
      </c>
      <c r="D28" s="52">
        <f>+balanza!E18</f>
        <v>758135</v>
      </c>
      <c r="E28" s="60">
        <f t="shared" si="0"/>
        <v>0.009233239128380097</v>
      </c>
      <c r="F28" s="57"/>
      <c r="G28" s="57"/>
      <c r="H28" s="57"/>
      <c r="M28" s="52"/>
      <c r="N28" s="52"/>
      <c r="O28" s="52"/>
    </row>
    <row r="29" spans="1:15" ht="18" customHeight="1">
      <c r="A29" s="55" t="s">
        <v>256</v>
      </c>
      <c r="B29" s="51">
        <v>2966277</v>
      </c>
      <c r="C29" s="51">
        <v>371980</v>
      </c>
      <c r="D29" s="51">
        <v>307273</v>
      </c>
      <c r="E29" s="56">
        <f t="shared" si="0"/>
        <v>-0.17395290069358568</v>
      </c>
      <c r="F29" s="56">
        <f>+D29/$D$28</f>
        <v>0.40530116667875776</v>
      </c>
      <c r="G29" s="57"/>
      <c r="H29" s="62"/>
      <c r="M29" s="52"/>
      <c r="N29" s="52"/>
      <c r="O29" s="52"/>
    </row>
    <row r="30" spans="1:15" ht="18" customHeight="1">
      <c r="A30" s="102" t="s">
        <v>18</v>
      </c>
      <c r="B30" s="52">
        <v>2633927</v>
      </c>
      <c r="C30" s="52">
        <v>323959</v>
      </c>
      <c r="D30" s="52">
        <v>285712</v>
      </c>
      <c r="E30" s="60">
        <f t="shared" si="0"/>
        <v>-0.11806123614407996</v>
      </c>
      <c r="F30" s="60">
        <f>+D30/$D$29</f>
        <v>0.9298311273688219</v>
      </c>
      <c r="G30" s="57"/>
      <c r="H30" s="62"/>
      <c r="M30" s="52"/>
      <c r="N30" s="52"/>
      <c r="O30" s="52"/>
    </row>
    <row r="31" spans="1:15" ht="18" customHeight="1">
      <c r="A31" s="102" t="s">
        <v>20</v>
      </c>
      <c r="B31" s="52">
        <v>63399</v>
      </c>
      <c r="C31" s="52">
        <v>4675</v>
      </c>
      <c r="D31" s="52">
        <v>3027</v>
      </c>
      <c r="E31" s="60">
        <f t="shared" si="0"/>
        <v>-0.35251336898395724</v>
      </c>
      <c r="F31" s="60">
        <f>+D31/$D$29</f>
        <v>0.009851174688306489</v>
      </c>
      <c r="G31" s="57"/>
      <c r="H31" s="62"/>
      <c r="M31" s="52"/>
      <c r="N31" s="52"/>
      <c r="O31" s="52"/>
    </row>
    <row r="32" spans="1:15" ht="18" customHeight="1">
      <c r="A32" s="102" t="s">
        <v>21</v>
      </c>
      <c r="B32" s="52">
        <v>268951</v>
      </c>
      <c r="C32" s="52">
        <v>43346</v>
      </c>
      <c r="D32" s="52">
        <v>18534</v>
      </c>
      <c r="E32" s="60">
        <f t="shared" si="0"/>
        <v>-0.5724172934065427</v>
      </c>
      <c r="F32" s="60">
        <f>+D32/$D$29</f>
        <v>0.060317697942871645</v>
      </c>
      <c r="G32" s="57"/>
      <c r="H32" s="62"/>
      <c r="M32" s="52"/>
      <c r="N32" s="52"/>
      <c r="O32" s="52"/>
    </row>
    <row r="33" spans="1:15" ht="18" customHeight="1">
      <c r="A33" s="55" t="s">
        <v>255</v>
      </c>
      <c r="B33" s="51">
        <v>4693439</v>
      </c>
      <c r="C33" s="51">
        <v>379219</v>
      </c>
      <c r="D33" s="51">
        <v>450862</v>
      </c>
      <c r="E33" s="56">
        <f t="shared" si="0"/>
        <v>0.18892249597198452</v>
      </c>
      <c r="F33" s="56">
        <f>+D33/$D$28</f>
        <v>0.5946988333212423</v>
      </c>
      <c r="G33" s="57"/>
      <c r="H33" s="62"/>
      <c r="M33" s="52"/>
      <c r="N33" s="52"/>
      <c r="O33" s="52"/>
    </row>
    <row r="34" spans="1:15" ht="18" customHeight="1">
      <c r="A34" s="102" t="s">
        <v>18</v>
      </c>
      <c r="B34" s="52">
        <v>1244241</v>
      </c>
      <c r="C34" s="52">
        <v>64351</v>
      </c>
      <c r="D34" s="52">
        <v>91491</v>
      </c>
      <c r="E34" s="60">
        <f t="shared" si="0"/>
        <v>0.42174946776273875</v>
      </c>
      <c r="F34" s="60">
        <f>+D34/$D$33</f>
        <v>0.20292461995022867</v>
      </c>
      <c r="G34" s="57"/>
      <c r="H34" s="62"/>
      <c r="M34" s="52"/>
      <c r="N34" s="52"/>
      <c r="O34" s="52"/>
    </row>
    <row r="35" spans="1:15" ht="18" customHeight="1">
      <c r="A35" s="102" t="s">
        <v>20</v>
      </c>
      <c r="B35" s="52">
        <v>236787</v>
      </c>
      <c r="C35" s="52">
        <v>33380</v>
      </c>
      <c r="D35" s="52">
        <v>24911</v>
      </c>
      <c r="E35" s="60">
        <f t="shared" si="0"/>
        <v>-0.2537147992810066</v>
      </c>
      <c r="F35" s="60">
        <f>+D35/$D$33</f>
        <v>0.05525193961788751</v>
      </c>
      <c r="G35" s="62"/>
      <c r="H35" s="62"/>
      <c r="M35" s="52"/>
      <c r="N35" s="52"/>
      <c r="O35" s="52"/>
    </row>
    <row r="36" spans="1:15" ht="18" customHeight="1" thickBot="1">
      <c r="A36" s="110" t="s">
        <v>21</v>
      </c>
      <c r="B36" s="111">
        <v>3212411</v>
      </c>
      <c r="C36" s="111">
        <v>281488</v>
      </c>
      <c r="D36" s="111">
        <v>334460</v>
      </c>
      <c r="E36" s="112">
        <f t="shared" si="0"/>
        <v>0.1881856420167112</v>
      </c>
      <c r="F36" s="112">
        <f>+D36/$D$33</f>
        <v>0.7418234404318839</v>
      </c>
      <c r="G36" s="57"/>
      <c r="H36" s="62"/>
      <c r="M36" s="52"/>
      <c r="N36" s="52"/>
      <c r="O36" s="52"/>
    </row>
    <row r="37" spans="1:15" ht="25.5" customHeight="1" thickTop="1">
      <c r="A37" s="271" t="s">
        <v>493</v>
      </c>
      <c r="B37" s="272"/>
      <c r="C37" s="272"/>
      <c r="D37" s="272"/>
      <c r="E37" s="272"/>
      <c r="F37" s="102"/>
      <c r="G37" s="102"/>
      <c r="H37" s="102"/>
      <c r="M37" s="52"/>
      <c r="N37" s="52"/>
      <c r="O37" s="52"/>
    </row>
    <row r="39" spans="1:8" ht="15.75" customHeight="1">
      <c r="A39" s="273"/>
      <c r="B39" s="273"/>
      <c r="C39" s="273"/>
      <c r="D39" s="273"/>
      <c r="E39" s="273"/>
      <c r="F39" s="64"/>
      <c r="G39" s="64"/>
      <c r="H39" s="64"/>
    </row>
    <row r="40" ht="15.75" customHeight="1"/>
    <row r="41" ht="15.75" customHeight="1">
      <c r="G41" s="64"/>
    </row>
    <row r="42" spans="8:11" ht="15.75" customHeight="1">
      <c r="H42" s="104"/>
      <c r="I42" s="59"/>
      <c r="J42" s="59"/>
      <c r="K42" s="59"/>
    </row>
    <row r="43" spans="7:11" ht="15.75" customHeight="1">
      <c r="G43" s="64"/>
      <c r="I43" s="59"/>
      <c r="J43" s="59"/>
      <c r="K43" s="59"/>
    </row>
    <row r="44" spans="9:11" ht="15.75" customHeight="1">
      <c r="I44" s="59"/>
      <c r="J44" s="59"/>
      <c r="K44" s="59"/>
    </row>
    <row r="45" spans="7:11" ht="15.75" customHeight="1">
      <c r="G45" s="64"/>
      <c r="I45" s="59"/>
      <c r="J45" s="59"/>
      <c r="K45" s="59"/>
    </row>
    <row r="46" spans="9:11" ht="15.75" customHeight="1">
      <c r="I46" s="59"/>
      <c r="J46" s="59"/>
      <c r="K46" s="59"/>
    </row>
    <row r="47" spans="7:11" ht="15.75" customHeight="1">
      <c r="G47" s="64"/>
      <c r="I47" s="59"/>
      <c r="J47" s="59"/>
      <c r="K47" s="59"/>
    </row>
    <row r="48" spans="9:11" ht="15.75" customHeight="1">
      <c r="I48" s="59"/>
      <c r="J48" s="59"/>
      <c r="K48" s="59"/>
    </row>
    <row r="49" spans="7:11" ht="15.75" customHeight="1">
      <c r="G49" s="64"/>
      <c r="I49" s="59"/>
      <c r="J49" s="59"/>
      <c r="K49" s="59"/>
    </row>
    <row r="50" spans="9:11" ht="15.75" customHeight="1">
      <c r="I50" s="59"/>
      <c r="J50" s="59"/>
      <c r="K50" s="59"/>
    </row>
    <row r="51" ht="15.75" customHeight="1">
      <c r="G51" s="64"/>
    </row>
    <row r="52" spans="9:11" ht="15.75" customHeight="1">
      <c r="I52" s="59"/>
      <c r="J52" s="59"/>
      <c r="K52" s="59"/>
    </row>
    <row r="53" spans="7:11" ht="15.75" customHeight="1">
      <c r="G53" s="64"/>
      <c r="I53" s="59"/>
      <c r="J53" s="59"/>
      <c r="K53" s="59"/>
    </row>
    <row r="54" spans="9:11" ht="15.75" customHeight="1">
      <c r="I54" s="59"/>
      <c r="J54" s="59"/>
      <c r="K54" s="59"/>
    </row>
    <row r="55" spans="7:11" ht="15.75" customHeight="1">
      <c r="G55" s="64"/>
      <c r="I55" s="59"/>
      <c r="J55" s="59"/>
      <c r="K55" s="59"/>
    </row>
    <row r="56" spans="9:11" ht="15.75" customHeight="1">
      <c r="I56" s="59"/>
      <c r="J56" s="59"/>
      <c r="K56" s="59"/>
    </row>
    <row r="57" spans="7:11" ht="15.75" customHeight="1">
      <c r="G57" s="64"/>
      <c r="I57" s="59"/>
      <c r="J57" s="59"/>
      <c r="K57" s="59"/>
    </row>
    <row r="58" spans="9:11" ht="15.75" customHeight="1">
      <c r="I58" s="59"/>
      <c r="J58" s="59"/>
      <c r="K58" s="59"/>
    </row>
    <row r="59" spans="9:11" ht="15.75" customHeight="1">
      <c r="I59" s="59"/>
      <c r="J59" s="59"/>
      <c r="K59" s="59"/>
    </row>
    <row r="60" spans="7:11" ht="15.75" customHeight="1">
      <c r="G60" s="64"/>
      <c r="I60" s="59"/>
      <c r="J60" s="59"/>
      <c r="K60" s="59"/>
    </row>
    <row r="61" ht="15.75" customHeight="1"/>
    <row r="62" spans="7:11" ht="15.75" customHeight="1">
      <c r="G62" s="64"/>
      <c r="I62" s="59"/>
      <c r="J62" s="59"/>
      <c r="K62" s="59"/>
    </row>
    <row r="63" spans="9:11" ht="15.75" customHeight="1">
      <c r="I63" s="59"/>
      <c r="J63" s="59"/>
      <c r="K63" s="59"/>
    </row>
    <row r="64" spans="7:11" ht="15.75" customHeight="1">
      <c r="G64" s="64"/>
      <c r="I64" s="59"/>
      <c r="J64" s="59"/>
      <c r="K64" s="59"/>
    </row>
    <row r="65" spans="9:11" ht="15.75" customHeight="1">
      <c r="I65" s="59"/>
      <c r="J65" s="59"/>
      <c r="K65" s="59"/>
    </row>
    <row r="66" spans="7:11" ht="15.75" customHeight="1">
      <c r="G66" s="64"/>
      <c r="I66" s="59"/>
      <c r="J66" s="59"/>
      <c r="K66" s="59"/>
    </row>
    <row r="67" spans="9:11" ht="15.75" customHeight="1">
      <c r="I67" s="59"/>
      <c r="J67" s="59"/>
      <c r="K67" s="59"/>
    </row>
    <row r="68" spans="7:11" ht="15.75" customHeight="1">
      <c r="G68" s="64"/>
      <c r="I68" s="59"/>
      <c r="J68" s="59"/>
      <c r="K68" s="59"/>
    </row>
    <row r="69" spans="9:11" ht="15.75" customHeight="1">
      <c r="I69" s="59"/>
      <c r="J69" s="59"/>
      <c r="K69" s="59"/>
    </row>
    <row r="70" spans="7:11" ht="15.75" customHeight="1">
      <c r="G70" s="64"/>
      <c r="I70" s="59"/>
      <c r="J70" s="59"/>
      <c r="K70" s="59"/>
    </row>
    <row r="71" ht="15.75" customHeight="1"/>
    <row r="72" ht="15.75" customHeight="1">
      <c r="G72" s="64"/>
    </row>
    <row r="73" ht="15.75" customHeight="1"/>
    <row r="74" ht="15.75" customHeight="1">
      <c r="G74" s="64"/>
    </row>
    <row r="75" ht="15.75" customHeight="1"/>
    <row r="76" ht="15.75" customHeight="1">
      <c r="G76" s="64"/>
    </row>
    <row r="77" ht="15.75" customHeight="1"/>
    <row r="78" ht="15.75" customHeight="1">
      <c r="G78" s="64"/>
    </row>
    <row r="79" spans="1:5" ht="15.75" customHeight="1">
      <c r="A79" s="58"/>
      <c r="B79" s="58"/>
      <c r="C79" s="58"/>
      <c r="D79" s="58"/>
      <c r="E79" s="58"/>
    </row>
    <row r="80" spans="1:6" ht="15.75" customHeight="1" thickBot="1">
      <c r="A80" s="204"/>
      <c r="B80" s="204"/>
      <c r="C80" s="204"/>
      <c r="D80" s="204"/>
      <c r="E80" s="204"/>
      <c r="F80" s="204"/>
    </row>
    <row r="81" spans="1:6" ht="26.25" customHeight="1" thickTop="1">
      <c r="A81" s="271"/>
      <c r="B81" s="272"/>
      <c r="C81" s="272"/>
      <c r="D81" s="272"/>
      <c r="E81" s="272"/>
      <c r="F81" s="58"/>
    </row>
  </sheetData>
  <sheetProtection/>
  <mergeCells count="11">
    <mergeCell ref="N4:O4"/>
    <mergeCell ref="A17:F17"/>
    <mergeCell ref="A7:F7"/>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zoomScaleSheetLayoutView="100" zoomScalePageLayoutView="0" workbookViewId="0" topLeftCell="A1">
      <selection activeCell="A1" sqref="A1:D1"/>
    </sheetView>
  </sheetViews>
  <sheetFormatPr defaultColWidth="11.421875" defaultRowHeight="12.75"/>
  <cols>
    <col min="1" max="1" width="34.7109375" style="113" customWidth="1"/>
    <col min="2" max="2" width="12.140625" style="113" bestFit="1" customWidth="1"/>
    <col min="3" max="3" width="12.421875" style="137" bestFit="1" customWidth="1"/>
    <col min="4" max="4" width="11.7109375" style="113" customWidth="1"/>
    <col min="5" max="5" width="12.8515625" style="113" customWidth="1"/>
    <col min="6" max="6" width="12.7109375" style="113" customWidth="1"/>
    <col min="7" max="7" width="14.00390625" style="113" customWidth="1"/>
    <col min="8" max="16384" width="11.421875" style="113" customWidth="1"/>
  </cols>
  <sheetData>
    <row r="1" spans="1:26" ht="15.75" customHeight="1">
      <c r="A1" s="276" t="s">
        <v>314</v>
      </c>
      <c r="B1" s="276"/>
      <c r="C1" s="276"/>
      <c r="D1" s="276"/>
      <c r="U1" s="114"/>
      <c r="V1" s="114"/>
      <c r="W1" s="114"/>
      <c r="X1" s="114"/>
      <c r="Y1" s="114"/>
      <c r="Z1" s="114"/>
    </row>
    <row r="2" spans="1:256" ht="15.75" customHeight="1">
      <c r="A2" s="275" t="s">
        <v>262</v>
      </c>
      <c r="B2" s="275"/>
      <c r="C2" s="275"/>
      <c r="D2" s="275"/>
      <c r="E2" s="114"/>
      <c r="F2" s="114"/>
      <c r="G2" s="114"/>
      <c r="H2" s="114"/>
      <c r="I2" s="114"/>
      <c r="J2" s="114"/>
      <c r="K2" s="114"/>
      <c r="L2" s="114"/>
      <c r="M2" s="114"/>
      <c r="N2" s="114"/>
      <c r="O2" s="114"/>
      <c r="P2" s="114"/>
      <c r="Q2" s="275"/>
      <c r="R2" s="275"/>
      <c r="S2" s="275"/>
      <c r="T2" s="275"/>
      <c r="U2" s="114"/>
      <c r="V2" s="114" t="s">
        <v>281</v>
      </c>
      <c r="W2" s="114"/>
      <c r="X2" s="114"/>
      <c r="Y2" s="114"/>
      <c r="Z2" s="114"/>
      <c r="AA2" s="115"/>
      <c r="AB2" s="11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275"/>
      <c r="ES2" s="275"/>
      <c r="ET2" s="275"/>
      <c r="EU2" s="275"/>
      <c r="EV2" s="275"/>
      <c r="EW2" s="275"/>
      <c r="EX2" s="275"/>
      <c r="EY2" s="275"/>
      <c r="EZ2" s="275"/>
      <c r="FA2" s="275"/>
      <c r="FB2" s="275"/>
      <c r="FC2" s="275"/>
      <c r="FD2" s="275"/>
      <c r="FE2" s="275"/>
      <c r="FF2" s="275"/>
      <c r="FG2" s="275"/>
      <c r="FH2" s="275"/>
      <c r="FI2" s="275"/>
      <c r="FJ2" s="275"/>
      <c r="FK2" s="275"/>
      <c r="FL2" s="275"/>
      <c r="FM2" s="275"/>
      <c r="FN2" s="275"/>
      <c r="FO2" s="275"/>
      <c r="FP2" s="275"/>
      <c r="FQ2" s="275"/>
      <c r="FR2" s="275"/>
      <c r="FS2" s="275"/>
      <c r="FT2" s="275"/>
      <c r="FU2" s="275"/>
      <c r="FV2" s="275"/>
      <c r="FW2" s="275"/>
      <c r="FX2" s="275"/>
      <c r="FY2" s="275"/>
      <c r="FZ2" s="275"/>
      <c r="GA2" s="275"/>
      <c r="GB2" s="275"/>
      <c r="GC2" s="275"/>
      <c r="GD2" s="275"/>
      <c r="GE2" s="275"/>
      <c r="GF2" s="275"/>
      <c r="GG2" s="275"/>
      <c r="GH2" s="275"/>
      <c r="GI2" s="275"/>
      <c r="GJ2" s="275"/>
      <c r="GK2" s="275"/>
      <c r="GL2" s="275"/>
      <c r="GM2" s="275"/>
      <c r="GN2" s="275"/>
      <c r="GO2" s="275"/>
      <c r="GP2" s="275"/>
      <c r="GQ2" s="275"/>
      <c r="GR2" s="275"/>
      <c r="GS2" s="275"/>
      <c r="GT2" s="275"/>
      <c r="GU2" s="275"/>
      <c r="GV2" s="275"/>
      <c r="GW2" s="275"/>
      <c r="GX2" s="275"/>
      <c r="GY2" s="275"/>
      <c r="GZ2" s="275"/>
      <c r="HA2" s="275"/>
      <c r="HB2" s="275"/>
      <c r="HC2" s="275"/>
      <c r="HD2" s="275"/>
      <c r="HE2" s="275"/>
      <c r="HF2" s="275"/>
      <c r="HG2" s="275"/>
      <c r="HH2" s="275"/>
      <c r="HI2" s="275"/>
      <c r="HJ2" s="275"/>
      <c r="HK2" s="275"/>
      <c r="HL2" s="275"/>
      <c r="HM2" s="275"/>
      <c r="HN2" s="275"/>
      <c r="HO2" s="275"/>
      <c r="HP2" s="275"/>
      <c r="HQ2" s="275"/>
      <c r="HR2" s="275"/>
      <c r="HS2" s="275"/>
      <c r="HT2" s="275"/>
      <c r="HU2" s="275"/>
      <c r="HV2" s="275"/>
      <c r="HW2" s="275"/>
      <c r="HX2" s="275"/>
      <c r="HY2" s="275"/>
      <c r="HZ2" s="275"/>
      <c r="IA2" s="275"/>
      <c r="IB2" s="275"/>
      <c r="IC2" s="275"/>
      <c r="ID2" s="275"/>
      <c r="IE2" s="275"/>
      <c r="IF2" s="275"/>
      <c r="IG2" s="275"/>
      <c r="IH2" s="275"/>
      <c r="II2" s="275"/>
      <c r="IJ2" s="275"/>
      <c r="IK2" s="275"/>
      <c r="IL2" s="275"/>
      <c r="IM2" s="275"/>
      <c r="IN2" s="275"/>
      <c r="IO2" s="275"/>
      <c r="IP2" s="275"/>
      <c r="IQ2" s="275"/>
      <c r="IR2" s="275"/>
      <c r="IS2" s="275"/>
      <c r="IT2" s="275"/>
      <c r="IU2" s="275"/>
      <c r="IV2" s="275"/>
    </row>
    <row r="3" spans="1:256" ht="15.75" customHeight="1" thickBot="1">
      <c r="A3" s="277" t="s">
        <v>484</v>
      </c>
      <c r="B3" s="277"/>
      <c r="C3" s="277"/>
      <c r="D3" s="277"/>
      <c r="E3" s="114"/>
      <c r="F3" s="114"/>
      <c r="M3" s="114"/>
      <c r="N3" s="114"/>
      <c r="O3" s="114"/>
      <c r="P3" s="114"/>
      <c r="Q3" s="275"/>
      <c r="R3" s="275"/>
      <c r="S3" s="275"/>
      <c r="T3" s="275"/>
      <c r="U3" s="114"/>
      <c r="V3" s="114"/>
      <c r="W3" s="114"/>
      <c r="X3" s="114"/>
      <c r="Y3" s="114"/>
      <c r="Z3" s="114"/>
      <c r="AA3" s="115"/>
      <c r="AB3" s="11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c r="BE3" s="275"/>
      <c r="BF3" s="275"/>
      <c r="BG3" s="275"/>
      <c r="BH3" s="275"/>
      <c r="BI3" s="275"/>
      <c r="BJ3" s="275"/>
      <c r="BK3" s="275"/>
      <c r="BL3" s="275"/>
      <c r="BM3" s="275"/>
      <c r="BN3" s="275"/>
      <c r="BO3" s="275"/>
      <c r="BP3" s="275"/>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c r="CV3" s="275"/>
      <c r="CW3" s="275"/>
      <c r="CX3" s="275"/>
      <c r="CY3" s="275"/>
      <c r="CZ3" s="275"/>
      <c r="DA3" s="275"/>
      <c r="DB3" s="275"/>
      <c r="DC3" s="275"/>
      <c r="DD3" s="275"/>
      <c r="DE3" s="275"/>
      <c r="DF3" s="275"/>
      <c r="DG3" s="275"/>
      <c r="DH3" s="275"/>
      <c r="DI3" s="275"/>
      <c r="DJ3" s="275"/>
      <c r="DK3" s="275"/>
      <c r="DL3" s="275"/>
      <c r="DM3" s="275"/>
      <c r="DN3" s="275"/>
      <c r="DO3" s="275"/>
      <c r="DP3" s="275"/>
      <c r="DQ3" s="275"/>
      <c r="DR3" s="275"/>
      <c r="DS3" s="275"/>
      <c r="DT3" s="275"/>
      <c r="DU3" s="275"/>
      <c r="DV3" s="275"/>
      <c r="DW3" s="275"/>
      <c r="DX3" s="275"/>
      <c r="DY3" s="275"/>
      <c r="DZ3" s="275"/>
      <c r="EA3" s="275"/>
      <c r="EB3" s="275"/>
      <c r="EC3" s="275"/>
      <c r="ED3" s="275"/>
      <c r="EE3" s="275"/>
      <c r="EF3" s="275"/>
      <c r="EG3" s="275"/>
      <c r="EH3" s="275"/>
      <c r="EI3" s="275"/>
      <c r="EJ3" s="275"/>
      <c r="EK3" s="275"/>
      <c r="EL3" s="275"/>
      <c r="EM3" s="275"/>
      <c r="EN3" s="275"/>
      <c r="EO3" s="275"/>
      <c r="EP3" s="275"/>
      <c r="EQ3" s="275"/>
      <c r="ER3" s="275"/>
      <c r="ES3" s="275"/>
      <c r="ET3" s="275"/>
      <c r="EU3" s="275"/>
      <c r="EV3" s="275"/>
      <c r="EW3" s="275"/>
      <c r="EX3" s="275"/>
      <c r="EY3" s="275"/>
      <c r="EZ3" s="275"/>
      <c r="FA3" s="275"/>
      <c r="FB3" s="275"/>
      <c r="FC3" s="275"/>
      <c r="FD3" s="275"/>
      <c r="FE3" s="275"/>
      <c r="FF3" s="275"/>
      <c r="FG3" s="275"/>
      <c r="FH3" s="275"/>
      <c r="FI3" s="275"/>
      <c r="FJ3" s="275"/>
      <c r="FK3" s="275"/>
      <c r="FL3" s="275"/>
      <c r="FM3" s="275"/>
      <c r="FN3" s="275"/>
      <c r="FO3" s="275"/>
      <c r="FP3" s="275"/>
      <c r="FQ3" s="275"/>
      <c r="FR3" s="275"/>
      <c r="FS3" s="275"/>
      <c r="FT3" s="275"/>
      <c r="FU3" s="275"/>
      <c r="FV3" s="275"/>
      <c r="FW3" s="275"/>
      <c r="FX3" s="275"/>
      <c r="FY3" s="275"/>
      <c r="FZ3" s="275"/>
      <c r="GA3" s="275"/>
      <c r="GB3" s="275"/>
      <c r="GC3" s="275"/>
      <c r="GD3" s="275"/>
      <c r="GE3" s="275"/>
      <c r="GF3" s="275"/>
      <c r="GG3" s="275"/>
      <c r="GH3" s="275"/>
      <c r="GI3" s="275"/>
      <c r="GJ3" s="275"/>
      <c r="GK3" s="275"/>
      <c r="GL3" s="275"/>
      <c r="GM3" s="275"/>
      <c r="GN3" s="275"/>
      <c r="GO3" s="275"/>
      <c r="GP3" s="275"/>
      <c r="GQ3" s="275"/>
      <c r="GR3" s="275"/>
      <c r="GS3" s="275"/>
      <c r="GT3" s="275"/>
      <c r="GU3" s="275"/>
      <c r="GV3" s="275"/>
      <c r="GW3" s="275"/>
      <c r="GX3" s="275"/>
      <c r="GY3" s="275"/>
      <c r="GZ3" s="275"/>
      <c r="HA3" s="275"/>
      <c r="HB3" s="275"/>
      <c r="HC3" s="275"/>
      <c r="HD3" s="275"/>
      <c r="HE3" s="275"/>
      <c r="HF3" s="275"/>
      <c r="HG3" s="275"/>
      <c r="HH3" s="275"/>
      <c r="HI3" s="275"/>
      <c r="HJ3" s="275"/>
      <c r="HK3" s="275"/>
      <c r="HL3" s="275"/>
      <c r="HM3" s="275"/>
      <c r="HN3" s="275"/>
      <c r="HO3" s="275"/>
      <c r="HP3" s="275"/>
      <c r="HQ3" s="275"/>
      <c r="HR3" s="275"/>
      <c r="HS3" s="275"/>
      <c r="HT3" s="275"/>
      <c r="HU3" s="275"/>
      <c r="HV3" s="275"/>
      <c r="HW3" s="275"/>
      <c r="HX3" s="275"/>
      <c r="HY3" s="275"/>
      <c r="HZ3" s="275"/>
      <c r="IA3" s="275"/>
      <c r="IB3" s="275"/>
      <c r="IC3" s="275"/>
      <c r="ID3" s="275"/>
      <c r="IE3" s="275"/>
      <c r="IF3" s="275"/>
      <c r="IG3" s="275"/>
      <c r="IH3" s="275"/>
      <c r="II3" s="275"/>
      <c r="IJ3" s="275"/>
      <c r="IK3" s="275"/>
      <c r="IL3" s="275"/>
      <c r="IM3" s="275"/>
      <c r="IN3" s="275"/>
      <c r="IO3" s="275"/>
      <c r="IP3" s="275"/>
      <c r="IQ3" s="275"/>
      <c r="IR3" s="275"/>
      <c r="IS3" s="275"/>
      <c r="IT3" s="275"/>
      <c r="IU3" s="275"/>
      <c r="IV3" s="275"/>
    </row>
    <row r="4" spans="1:26" s="114" customFormat="1" ht="13.5" customHeight="1" thickTop="1">
      <c r="A4" s="138" t="s">
        <v>263</v>
      </c>
      <c r="B4" s="139" t="s">
        <v>15</v>
      </c>
      <c r="C4" s="139" t="s">
        <v>16</v>
      </c>
      <c r="D4" s="139" t="s">
        <v>50</v>
      </c>
      <c r="U4" s="113"/>
      <c r="V4" s="113" t="s">
        <v>49</v>
      </c>
      <c r="W4" s="116">
        <f>SUM(W5:W9)</f>
        <v>1000847</v>
      </c>
      <c r="X4" s="117">
        <f>SUM(X5:X9)</f>
        <v>99.99999999999999</v>
      </c>
      <c r="Y4" s="113"/>
      <c r="Z4" s="113"/>
    </row>
    <row r="5" spans="1:26" s="114" customFormat="1" ht="13.5" customHeight="1" thickBot="1">
      <c r="A5" s="140"/>
      <c r="B5" s="141"/>
      <c r="C5" s="142"/>
      <c r="D5" s="141"/>
      <c r="E5" s="119"/>
      <c r="F5" s="119"/>
      <c r="U5" s="113"/>
      <c r="V5" s="113" t="s">
        <v>55</v>
      </c>
      <c r="W5" s="116">
        <f>+B9</f>
        <v>295183</v>
      </c>
      <c r="X5" s="120">
        <f>+W5/$W$4*100</f>
        <v>29.493319158672605</v>
      </c>
      <c r="Y5" s="113"/>
      <c r="Z5" s="113"/>
    </row>
    <row r="6" spans="1:24" ht="13.5" customHeight="1" thickTop="1">
      <c r="A6" s="278" t="s">
        <v>52</v>
      </c>
      <c r="B6" s="278"/>
      <c r="C6" s="278"/>
      <c r="D6" s="278"/>
      <c r="E6" s="114"/>
      <c r="F6" s="114"/>
      <c r="V6" s="113" t="s">
        <v>53</v>
      </c>
      <c r="W6" s="116">
        <f>+B21</f>
        <v>42107</v>
      </c>
      <c r="X6" s="120">
        <f>+W6/$W$4*100</f>
        <v>4.2071365553376285</v>
      </c>
    </row>
    <row r="7" spans="1:24" ht="13.5" customHeight="1">
      <c r="A7" s="121">
        <v>2009</v>
      </c>
      <c r="B7" s="122">
        <v>3136770</v>
      </c>
      <c r="C7" s="123">
        <v>131507</v>
      </c>
      <c r="D7" s="122">
        <v>3005263</v>
      </c>
      <c r="E7" s="122"/>
      <c r="F7" s="122"/>
      <c r="V7" s="113" t="s">
        <v>54</v>
      </c>
      <c r="W7" s="116">
        <f>+B27</f>
        <v>364454</v>
      </c>
      <c r="X7" s="120">
        <f>+W7/$W$4*100</f>
        <v>36.41455687033083</v>
      </c>
    </row>
    <row r="8" spans="1:24" ht="13.5" customHeight="1">
      <c r="A8" s="124" t="s">
        <v>495</v>
      </c>
      <c r="B8" s="122">
        <v>264933</v>
      </c>
      <c r="C8" s="123">
        <v>9300</v>
      </c>
      <c r="D8" s="122">
        <v>255633</v>
      </c>
      <c r="E8" s="122"/>
      <c r="F8" s="122"/>
      <c r="V8" s="113" t="s">
        <v>56</v>
      </c>
      <c r="W8" s="116">
        <f>+B15</f>
        <v>212518</v>
      </c>
      <c r="X8" s="120">
        <f>+W8/$W$4*100</f>
        <v>21.233814958729955</v>
      </c>
    </row>
    <row r="9" spans="1:24" ht="13.5" customHeight="1">
      <c r="A9" s="124" t="s">
        <v>482</v>
      </c>
      <c r="B9" s="122">
        <v>295183</v>
      </c>
      <c r="C9" s="123">
        <v>9917</v>
      </c>
      <c r="D9" s="122">
        <v>285266</v>
      </c>
      <c r="E9" s="122"/>
      <c r="F9" s="122"/>
      <c r="V9" s="113" t="s">
        <v>57</v>
      </c>
      <c r="W9" s="116">
        <f>+B33</f>
        <v>86585</v>
      </c>
      <c r="X9" s="120">
        <f>+W9/$W$4*100</f>
        <v>8.65117245692898</v>
      </c>
    </row>
    <row r="10" spans="1:22" ht="13.5" customHeight="1">
      <c r="A10" s="125" t="s">
        <v>496</v>
      </c>
      <c r="B10" s="126">
        <f>+B9/B8*100-100</f>
        <v>11.417981149951117</v>
      </c>
      <c r="C10" s="127">
        <f>+C9/C8*100-100</f>
        <v>6.634408602150543</v>
      </c>
      <c r="D10" s="126">
        <f>+D9/D8*100-100</f>
        <v>11.592008856446554</v>
      </c>
      <c r="E10" s="126"/>
      <c r="F10" s="126"/>
      <c r="V10" s="114" t="s">
        <v>282</v>
      </c>
    </row>
    <row r="11" spans="1:24" ht="13.5" customHeight="1">
      <c r="A11" s="125"/>
      <c r="B11" s="126"/>
      <c r="C11" s="127"/>
      <c r="D11" s="126"/>
      <c r="E11" s="126"/>
      <c r="F11" s="126"/>
      <c r="V11" s="113" t="s">
        <v>51</v>
      </c>
      <c r="W11" s="116">
        <f>SUM(W12:W16)</f>
        <v>242712</v>
      </c>
      <c r="X11" s="117">
        <f>SUM(X12:X16)</f>
        <v>100</v>
      </c>
    </row>
    <row r="12" spans="1:24" ht="13.5" customHeight="1">
      <c r="A12" s="278" t="s">
        <v>144</v>
      </c>
      <c r="B12" s="278"/>
      <c r="C12" s="278"/>
      <c r="D12" s="278"/>
      <c r="E12" s="114"/>
      <c r="F12" s="114"/>
      <c r="V12" s="113" t="s">
        <v>55</v>
      </c>
      <c r="W12" s="116">
        <f>+C9</f>
        <v>9917</v>
      </c>
      <c r="X12" s="120">
        <f>+W12/$W$11*100</f>
        <v>4.08591252183658</v>
      </c>
    </row>
    <row r="13" spans="1:24" ht="13.5" customHeight="1">
      <c r="A13" s="121">
        <f>+A7</f>
        <v>2009</v>
      </c>
      <c r="B13" s="122">
        <v>2475247</v>
      </c>
      <c r="C13" s="123">
        <v>224506</v>
      </c>
      <c r="D13" s="122">
        <v>2250741</v>
      </c>
      <c r="E13" s="122"/>
      <c r="F13" s="122"/>
      <c r="V13" s="113" t="s">
        <v>53</v>
      </c>
      <c r="W13" s="116">
        <f>+C21</f>
        <v>153702</v>
      </c>
      <c r="X13" s="120">
        <f>+W13/$W$11*100</f>
        <v>63.32690596262237</v>
      </c>
    </row>
    <row r="14" spans="1:24" ht="13.5" customHeight="1">
      <c r="A14" s="128" t="str">
        <f>+A8</f>
        <v>enero  2009</v>
      </c>
      <c r="B14" s="122">
        <v>195432</v>
      </c>
      <c r="C14" s="123">
        <v>15373</v>
      </c>
      <c r="D14" s="122">
        <v>180059</v>
      </c>
      <c r="E14" s="122"/>
      <c r="F14" s="122"/>
      <c r="V14" s="113" t="s">
        <v>54</v>
      </c>
      <c r="W14" s="116">
        <f>+C27</f>
        <v>27761</v>
      </c>
      <c r="X14" s="120">
        <f>+W14/$W$11*100</f>
        <v>11.437835788918553</v>
      </c>
    </row>
    <row r="15" spans="1:24" ht="13.5" customHeight="1">
      <c r="A15" s="128" t="str">
        <f>+A9</f>
        <v>enero 2010</v>
      </c>
      <c r="B15" s="122">
        <v>212518</v>
      </c>
      <c r="C15" s="123">
        <v>17586</v>
      </c>
      <c r="D15" s="122">
        <v>194932</v>
      </c>
      <c r="E15" s="122"/>
      <c r="F15" s="122"/>
      <c r="V15" s="113" t="s">
        <v>56</v>
      </c>
      <c r="W15" s="116">
        <f>+C15</f>
        <v>17586</v>
      </c>
      <c r="X15" s="120">
        <f>+W15/$W$11*100</f>
        <v>7.2456244437852275</v>
      </c>
    </row>
    <row r="16" spans="1:24" ht="13.5" customHeight="1">
      <c r="A16" s="125" t="str">
        <f>+A10</f>
        <v>Var. (%)   2010/2009</v>
      </c>
      <c r="B16" s="129">
        <f>+B15/B14*100-100</f>
        <v>8.742682876908603</v>
      </c>
      <c r="C16" s="130">
        <f>+C15/C14*100-100</f>
        <v>14.395368503219942</v>
      </c>
      <c r="D16" s="129">
        <f>+D15/D14*100-100</f>
        <v>8.26007031028719</v>
      </c>
      <c r="E16" s="126"/>
      <c r="F16" s="126"/>
      <c r="V16" s="113" t="s">
        <v>57</v>
      </c>
      <c r="W16" s="116">
        <f>+C33</f>
        <v>33746</v>
      </c>
      <c r="X16" s="120">
        <f>+W16/$W$11*100</f>
        <v>13.903721282837273</v>
      </c>
    </row>
    <row r="17" spans="1:6" ht="13.5" customHeight="1">
      <c r="A17" s="125"/>
      <c r="B17" s="129"/>
      <c r="C17" s="130"/>
      <c r="D17" s="129"/>
      <c r="E17" s="126"/>
      <c r="F17" s="126"/>
    </row>
    <row r="18" spans="1:6" ht="13.5" customHeight="1">
      <c r="A18" s="278" t="s">
        <v>53</v>
      </c>
      <c r="B18" s="278"/>
      <c r="C18" s="278"/>
      <c r="D18" s="278"/>
      <c r="E18" s="114"/>
      <c r="F18" s="114"/>
    </row>
    <row r="19" spans="1:6" ht="13.5" customHeight="1">
      <c r="A19" s="121">
        <f>+A7</f>
        <v>2009</v>
      </c>
      <c r="B19" s="122">
        <v>404302</v>
      </c>
      <c r="C19" s="123">
        <v>1836903</v>
      </c>
      <c r="D19" s="122">
        <v>-1432601</v>
      </c>
      <c r="E19" s="122"/>
      <c r="F19" s="122"/>
    </row>
    <row r="20" spans="1:6" ht="13.5" customHeight="1">
      <c r="A20" s="128" t="str">
        <f>+A14</f>
        <v>enero  2009</v>
      </c>
      <c r="B20" s="122">
        <v>25293</v>
      </c>
      <c r="C20" s="123">
        <v>159132</v>
      </c>
      <c r="D20" s="122">
        <v>-133839</v>
      </c>
      <c r="E20" s="122"/>
      <c r="F20" s="122"/>
    </row>
    <row r="21" spans="1:10" ht="13.5" customHeight="1">
      <c r="A21" s="128" t="str">
        <f>+A15</f>
        <v>enero 2010</v>
      </c>
      <c r="B21" s="122">
        <v>42107</v>
      </c>
      <c r="C21" s="123">
        <v>153702</v>
      </c>
      <c r="D21" s="122">
        <v>-111595</v>
      </c>
      <c r="E21" s="122"/>
      <c r="F21" s="122"/>
      <c r="G21" s="116"/>
      <c r="H21" s="116"/>
      <c r="I21" s="116"/>
      <c r="J21" s="116"/>
    </row>
    <row r="22" spans="1:10" ht="13.5" customHeight="1">
      <c r="A22" s="125" t="str">
        <f>+A16</f>
        <v>Var. (%)   2010/2009</v>
      </c>
      <c r="B22" s="129">
        <f>+B21/B20*100-100</f>
        <v>66.47689083936268</v>
      </c>
      <c r="C22" s="130">
        <f>+C21/C20*100-100</f>
        <v>-3.4122615187391574</v>
      </c>
      <c r="D22" s="129">
        <f>+D21/D20*100-100</f>
        <v>-16.619968768445673</v>
      </c>
      <c r="E22" s="126"/>
      <c r="F22" s="126"/>
      <c r="G22" s="116"/>
      <c r="H22" s="116"/>
      <c r="I22" s="116"/>
      <c r="J22" s="116"/>
    </row>
    <row r="23" spans="1:10" ht="13.5" customHeight="1">
      <c r="A23" s="125"/>
      <c r="B23" s="129"/>
      <c r="C23" s="130"/>
      <c r="D23" s="129"/>
      <c r="E23" s="126"/>
      <c r="F23" s="126"/>
      <c r="G23" s="116"/>
      <c r="H23" s="116"/>
      <c r="I23" s="116"/>
      <c r="J23" s="116"/>
    </row>
    <row r="24" spans="1:10" ht="13.5" customHeight="1">
      <c r="A24" s="278" t="s">
        <v>54</v>
      </c>
      <c r="B24" s="278"/>
      <c r="C24" s="278"/>
      <c r="D24" s="278"/>
      <c r="E24" s="114"/>
      <c r="F24" s="114"/>
      <c r="G24" s="116"/>
      <c r="H24" s="116"/>
      <c r="I24" s="116"/>
      <c r="J24" s="116"/>
    </row>
    <row r="25" spans="1:10" ht="13.5" customHeight="1">
      <c r="A25" s="121">
        <f>+A19</f>
        <v>2009</v>
      </c>
      <c r="B25" s="122">
        <v>3279343</v>
      </c>
      <c r="C25" s="123">
        <v>373945</v>
      </c>
      <c r="D25" s="122">
        <v>2905398</v>
      </c>
      <c r="E25" s="122"/>
      <c r="F25" s="122"/>
      <c r="G25" s="116"/>
      <c r="H25" s="116"/>
      <c r="I25" s="116"/>
      <c r="J25" s="116"/>
    </row>
    <row r="26" spans="1:6" ht="13.5" customHeight="1">
      <c r="A26" s="128" t="str">
        <f>+A20</f>
        <v>enero  2009</v>
      </c>
      <c r="B26" s="122">
        <v>421279</v>
      </c>
      <c r="C26" s="123">
        <v>34770</v>
      </c>
      <c r="D26" s="122">
        <v>386509</v>
      </c>
      <c r="E26" s="122"/>
      <c r="F26" s="122"/>
    </row>
    <row r="27" spans="1:6" ht="13.5" customHeight="1">
      <c r="A27" s="128" t="str">
        <f>+A21</f>
        <v>enero 2010</v>
      </c>
      <c r="B27" s="122">
        <v>364454</v>
      </c>
      <c r="C27" s="123">
        <v>27761</v>
      </c>
      <c r="D27" s="122">
        <v>336693</v>
      </c>
      <c r="E27" s="122"/>
      <c r="F27" s="122"/>
    </row>
    <row r="28" spans="1:6" ht="13.5" customHeight="1">
      <c r="A28" s="125" t="str">
        <f>+A22</f>
        <v>Var. (%)   2010/2009</v>
      </c>
      <c r="B28" s="129">
        <f>+B27/B26*100-100</f>
        <v>-13.488685645379903</v>
      </c>
      <c r="C28" s="130">
        <f>+C27/C26*100-100</f>
        <v>-20.15818234109865</v>
      </c>
      <c r="D28" s="129">
        <f>+D27/D26*100-100</f>
        <v>-12.888703755928063</v>
      </c>
      <c r="E28" s="118"/>
      <c r="F28" s="126"/>
    </row>
    <row r="29" spans="1:8" ht="13.5" customHeight="1">
      <c r="A29" s="125"/>
      <c r="B29" s="129"/>
      <c r="C29" s="130"/>
      <c r="D29" s="129"/>
      <c r="E29" s="126"/>
      <c r="F29" s="131"/>
      <c r="G29" s="132"/>
      <c r="H29" s="133"/>
    </row>
    <row r="30" spans="1:6" ht="13.5" customHeight="1">
      <c r="A30" s="278" t="s">
        <v>264</v>
      </c>
      <c r="B30" s="278"/>
      <c r="C30" s="278"/>
      <c r="D30" s="278"/>
      <c r="E30" s="114"/>
      <c r="F30" s="114"/>
    </row>
    <row r="31" spans="1:8" ht="13.5" customHeight="1">
      <c r="A31" s="121">
        <f>+A25</f>
        <v>2009</v>
      </c>
      <c r="B31" s="122">
        <f>+B37-(B7+B13+B19+B25)</f>
        <v>1327518</v>
      </c>
      <c r="C31" s="123">
        <f>+C37-(C7+C13+C19+C25)</f>
        <v>396602</v>
      </c>
      <c r="D31" s="122">
        <f>+D37-(D7+D13+D19+D25)</f>
        <v>930916</v>
      </c>
      <c r="E31" s="134"/>
      <c r="F31" s="122"/>
      <c r="G31" s="122"/>
      <c r="H31" s="122"/>
    </row>
    <row r="32" spans="1:8" ht="13.5" customHeight="1">
      <c r="A32" s="128" t="str">
        <f>+A26</f>
        <v>enero  2009</v>
      </c>
      <c r="B32" s="122">
        <f aca="true" t="shared" si="0" ref="B32:D33">+B38-(B8+B14+B20+B26)</f>
        <v>82403</v>
      </c>
      <c r="C32" s="123">
        <f t="shared" si="0"/>
        <v>19566</v>
      </c>
      <c r="D32" s="122">
        <f t="shared" si="0"/>
        <v>62837</v>
      </c>
      <c r="E32" s="135"/>
      <c r="F32" s="122"/>
      <c r="G32" s="122"/>
      <c r="H32" s="122"/>
    </row>
    <row r="33" spans="1:8" ht="13.5" customHeight="1">
      <c r="A33" s="128" t="str">
        <f>+A27</f>
        <v>enero 2010</v>
      </c>
      <c r="B33" s="122">
        <f t="shared" si="0"/>
        <v>86585</v>
      </c>
      <c r="C33" s="123">
        <f t="shared" si="0"/>
        <v>33746</v>
      </c>
      <c r="D33" s="122">
        <f t="shared" si="0"/>
        <v>52839</v>
      </c>
      <c r="E33" s="135"/>
      <c r="F33" s="122"/>
      <c r="G33" s="122"/>
      <c r="H33" s="122"/>
    </row>
    <row r="34" spans="1:8" ht="13.5" customHeight="1">
      <c r="A34" s="125" t="str">
        <f>+A28</f>
        <v>Var. (%)   2010/2009</v>
      </c>
      <c r="B34" s="129">
        <f>(B33/B32-1)*100</f>
        <v>5.0750579469194035</v>
      </c>
      <c r="C34" s="130">
        <f>(C33/C32-1)*100</f>
        <v>72.47265664928959</v>
      </c>
      <c r="D34" s="129">
        <f>(D33/D32-1)*100</f>
        <v>-15.911007845696012</v>
      </c>
      <c r="E34" s="126"/>
      <c r="F34" s="122"/>
      <c r="G34" s="122"/>
      <c r="H34" s="122"/>
    </row>
    <row r="35" spans="1:8" ht="13.5" customHeight="1">
      <c r="A35" s="125"/>
      <c r="B35" s="122"/>
      <c r="C35" s="123"/>
      <c r="E35" s="126"/>
      <c r="F35" s="136"/>
      <c r="G35" s="136"/>
      <c r="H35" s="122"/>
    </row>
    <row r="36" spans="1:8" ht="13.5" customHeight="1">
      <c r="A36" s="275" t="s">
        <v>248</v>
      </c>
      <c r="B36" s="275"/>
      <c r="C36" s="275"/>
      <c r="D36" s="275"/>
      <c r="E36" s="132"/>
      <c r="F36" s="132"/>
      <c r="G36" s="132"/>
      <c r="H36" s="133"/>
    </row>
    <row r="37" spans="1:8" ht="13.5" customHeight="1">
      <c r="A37" s="121">
        <f>+A31</f>
        <v>2009</v>
      </c>
      <c r="B37" s="122">
        <f>+balanza!B8</f>
        <v>10623180</v>
      </c>
      <c r="C37" s="123">
        <f>+balanza!B13</f>
        <v>2963463</v>
      </c>
      <c r="D37" s="122">
        <f>+B37-C37</f>
        <v>7659717</v>
      </c>
      <c r="E37" s="134"/>
      <c r="F37" s="122"/>
      <c r="G37" s="122"/>
      <c r="H37" s="122"/>
    </row>
    <row r="38" spans="1:8" ht="13.5" customHeight="1">
      <c r="A38" s="128" t="str">
        <f>+A32</f>
        <v>enero  2009</v>
      </c>
      <c r="B38" s="122">
        <f>+balanza!D8</f>
        <v>989340</v>
      </c>
      <c r="C38" s="123">
        <f>+balanza!D13</f>
        <v>238141</v>
      </c>
      <c r="D38" s="122">
        <f>+B38-C38</f>
        <v>751199</v>
      </c>
      <c r="E38" s="136"/>
      <c r="F38" s="122"/>
      <c r="G38" s="122"/>
      <c r="H38" s="122"/>
    </row>
    <row r="39" spans="1:8" ht="13.5" customHeight="1">
      <c r="A39" s="128" t="str">
        <f>+A33</f>
        <v>enero 2010</v>
      </c>
      <c r="B39" s="122">
        <f>+balanza!E8</f>
        <v>1000847</v>
      </c>
      <c r="C39" s="123">
        <f>+balanza!E13</f>
        <v>242712</v>
      </c>
      <c r="D39" s="122">
        <f>+B39-C39</f>
        <v>758135</v>
      </c>
      <c r="E39" s="136"/>
      <c r="F39" s="122"/>
      <c r="G39" s="122"/>
      <c r="H39" s="122"/>
    </row>
    <row r="40" spans="1:8" ht="13.5" customHeight="1" thickBot="1">
      <c r="A40" s="143" t="str">
        <f>+A34</f>
        <v>Var. (%)   2010/2009</v>
      </c>
      <c r="B40" s="144">
        <f>+B39/B38*100-100</f>
        <v>1.163098631410847</v>
      </c>
      <c r="C40" s="145">
        <f>+C39/C38*100-100</f>
        <v>1.9194510815021317</v>
      </c>
      <c r="D40" s="144">
        <f>+D39/D38*100-100</f>
        <v>0.9233239128380006</v>
      </c>
      <c r="E40" s="126"/>
      <c r="F40" s="122"/>
      <c r="G40" s="122"/>
      <c r="H40" s="122"/>
    </row>
    <row r="41" spans="1:8" ht="26.25" customHeight="1" thickTop="1">
      <c r="A41" s="271" t="s">
        <v>497</v>
      </c>
      <c r="B41" s="272"/>
      <c r="C41" s="272"/>
      <c r="D41" s="272"/>
      <c r="E41" s="126"/>
      <c r="F41" s="122"/>
      <c r="G41" s="122"/>
      <c r="H41" s="122"/>
    </row>
    <row r="42" spans="5:8" ht="13.5" customHeight="1">
      <c r="E42" s="126"/>
      <c r="F42" s="122"/>
      <c r="G42" s="122"/>
      <c r="H42" s="122"/>
    </row>
    <row r="43" ht="13.5" customHeight="1"/>
    <row r="44" spans="5:8" ht="13.5" customHeight="1">
      <c r="E44" s="134"/>
      <c r="F44" s="116"/>
      <c r="G44" s="116"/>
      <c r="H44" s="116"/>
    </row>
    <row r="45" spans="5:8" ht="13.5" customHeight="1">
      <c r="E45" s="136"/>
      <c r="F45" s="116"/>
      <c r="G45" s="116"/>
      <c r="H45" s="116"/>
    </row>
    <row r="46" spans="5:8" ht="13.5" customHeight="1">
      <c r="E46" s="136"/>
      <c r="F46" s="116"/>
      <c r="G46" s="116"/>
      <c r="H46" s="116"/>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4"/>
      <c r="B82" s="114"/>
      <c r="C82" s="125"/>
      <c r="D82" s="114"/>
    </row>
    <row r="83" spans="1:4" ht="34.5" customHeight="1">
      <c r="A83" s="279"/>
      <c r="B83" s="280"/>
      <c r="C83" s="280"/>
      <c r="D83" s="280"/>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zoomScaleSheetLayoutView="100" zoomScalePageLayoutView="0" workbookViewId="0" topLeftCell="A1">
      <selection activeCell="A1" sqref="A1:F1"/>
    </sheetView>
  </sheetViews>
  <sheetFormatPr defaultColWidth="11.421875" defaultRowHeight="12.75"/>
  <cols>
    <col min="1" max="1" width="30.7109375" style="23" customWidth="1"/>
    <col min="2" max="5" width="11.421875" style="23" customWidth="1"/>
    <col min="6" max="6" width="14.57421875" style="36" bestFit="1" customWidth="1"/>
    <col min="7" max="16384" width="11.421875" style="23" customWidth="1"/>
  </cols>
  <sheetData>
    <row r="1" spans="1:6" ht="15.75" customHeight="1">
      <c r="A1" s="285" t="s">
        <v>415</v>
      </c>
      <c r="B1" s="285"/>
      <c r="C1" s="285"/>
      <c r="D1" s="285"/>
      <c r="E1" s="285"/>
      <c r="F1" s="285"/>
    </row>
    <row r="2" spans="1:6" ht="15.75" customHeight="1">
      <c r="A2" s="284" t="s">
        <v>265</v>
      </c>
      <c r="B2" s="284"/>
      <c r="C2" s="284"/>
      <c r="D2" s="284"/>
      <c r="E2" s="284"/>
      <c r="F2" s="284"/>
    </row>
    <row r="3" spans="1:6" ht="15.75" customHeight="1" thickBot="1">
      <c r="A3" s="284" t="s">
        <v>498</v>
      </c>
      <c r="B3" s="284"/>
      <c r="C3" s="284"/>
      <c r="D3" s="284"/>
      <c r="E3" s="284"/>
      <c r="F3" s="284"/>
    </row>
    <row r="4" spans="1:6" ht="12.75" customHeight="1" thickTop="1">
      <c r="A4" s="282" t="s">
        <v>39</v>
      </c>
      <c r="B4" s="205">
        <f>+'balanza productos_clase_sector'!B5</f>
        <v>2009</v>
      </c>
      <c r="C4" s="206">
        <f>+'balanza productos_clase_sector'!C5</f>
        <v>2009</v>
      </c>
      <c r="D4" s="206">
        <f>+'balanza productos_clase_sector'!D5</f>
        <v>2010</v>
      </c>
      <c r="E4" s="207" t="s">
        <v>260</v>
      </c>
      <c r="F4" s="208" t="s">
        <v>251</v>
      </c>
    </row>
    <row r="5" spans="1:6" ht="12" thickBot="1">
      <c r="A5" s="283"/>
      <c r="B5" s="83" t="s">
        <v>250</v>
      </c>
      <c r="C5" s="84" t="str">
        <f>+balanza!D6</f>
        <v>ene</v>
      </c>
      <c r="D5" s="84" t="str">
        <f>+C5</f>
        <v>ene</v>
      </c>
      <c r="E5" s="85" t="str">
        <f>+'balanza productos_clase_sector'!E6</f>
        <v> 2010-2009</v>
      </c>
      <c r="F5" s="86">
        <f>+'balanza productos_clase_sector'!F6</f>
        <v>2010</v>
      </c>
    </row>
    <row r="6" spans="1:6" ht="12" thickTop="1">
      <c r="A6" s="81"/>
      <c r="B6" s="79"/>
      <c r="C6" s="79"/>
      <c r="D6" s="79"/>
      <c r="E6" s="79"/>
      <c r="F6" s="82"/>
    </row>
    <row r="7" spans="1:6" ht="12.75" customHeight="1">
      <c r="A7" s="78" t="s">
        <v>26</v>
      </c>
      <c r="B7" s="79">
        <v>2479914</v>
      </c>
      <c r="C7" s="79">
        <v>356024</v>
      </c>
      <c r="D7" s="79">
        <v>295431</v>
      </c>
      <c r="E7" s="22">
        <f>+(D7-C7)/C7</f>
        <v>-0.17019358245511537</v>
      </c>
      <c r="F7" s="80">
        <f>+D7/$D$23</f>
        <v>0.2951809817084929</v>
      </c>
    </row>
    <row r="8" spans="1:6" ht="11.25">
      <c r="A8" s="81" t="s">
        <v>31</v>
      </c>
      <c r="B8" s="79">
        <v>1020645</v>
      </c>
      <c r="C8" s="79">
        <v>93076</v>
      </c>
      <c r="D8" s="79">
        <v>94071</v>
      </c>
      <c r="E8" s="22">
        <f aca="true" t="shared" si="0" ref="E8:E23">+(D8-C8)/C8</f>
        <v>0.010690188663028063</v>
      </c>
      <c r="F8" s="80">
        <f aca="true" t="shared" si="1" ref="F8:F23">+D8/$D$23</f>
        <v>0.0939913892932686</v>
      </c>
    </row>
    <row r="9" spans="1:6" ht="11.25">
      <c r="A9" s="81" t="s">
        <v>29</v>
      </c>
      <c r="B9" s="79">
        <v>583296</v>
      </c>
      <c r="C9" s="79">
        <v>44923</v>
      </c>
      <c r="D9" s="79">
        <v>57636</v>
      </c>
      <c r="E9" s="22">
        <f t="shared" si="0"/>
        <v>0.2829953475947733</v>
      </c>
      <c r="F9" s="80">
        <f t="shared" si="1"/>
        <v>0.05758722362159251</v>
      </c>
    </row>
    <row r="10" spans="1:6" ht="11.25">
      <c r="A10" s="81" t="s">
        <v>158</v>
      </c>
      <c r="B10" s="79">
        <v>433481</v>
      </c>
      <c r="C10" s="79">
        <v>18185</v>
      </c>
      <c r="D10" s="79">
        <v>52976</v>
      </c>
      <c r="E10" s="22">
        <f t="shared" si="0"/>
        <v>1.9131701952158373</v>
      </c>
      <c r="F10" s="80">
        <f t="shared" si="1"/>
        <v>0.0529311673012958</v>
      </c>
    </row>
    <row r="11" spans="1:6" ht="11.25">
      <c r="A11" s="81" t="s">
        <v>27</v>
      </c>
      <c r="B11" s="79">
        <v>685347</v>
      </c>
      <c r="C11" s="79">
        <v>75794</v>
      </c>
      <c r="D11" s="79">
        <v>51386</v>
      </c>
      <c r="E11" s="22">
        <f t="shared" si="0"/>
        <v>-0.3220307676069346</v>
      </c>
      <c r="F11" s="80">
        <f t="shared" si="1"/>
        <v>0.05134251289158083</v>
      </c>
    </row>
    <row r="12" spans="1:6" ht="11.25">
      <c r="A12" s="81" t="s">
        <v>28</v>
      </c>
      <c r="B12" s="79">
        <v>556568</v>
      </c>
      <c r="C12" s="79">
        <v>46330</v>
      </c>
      <c r="D12" s="79">
        <v>48806</v>
      </c>
      <c r="E12" s="22">
        <f t="shared" si="0"/>
        <v>0.05344269371897259</v>
      </c>
      <c r="F12" s="80">
        <f t="shared" si="1"/>
        <v>0.048764696302232007</v>
      </c>
    </row>
    <row r="13" spans="1:6" ht="11.25">
      <c r="A13" s="81" t="s">
        <v>30</v>
      </c>
      <c r="B13" s="79">
        <v>502455</v>
      </c>
      <c r="C13" s="79">
        <v>42640</v>
      </c>
      <c r="D13" s="79">
        <v>37995</v>
      </c>
      <c r="E13" s="22">
        <f t="shared" si="0"/>
        <v>-0.10893527204502815</v>
      </c>
      <c r="F13" s="80">
        <f t="shared" si="1"/>
        <v>0.037962845469887006</v>
      </c>
    </row>
    <row r="14" spans="1:6" ht="11.25">
      <c r="A14" s="81" t="s">
        <v>33</v>
      </c>
      <c r="B14" s="79">
        <v>292808</v>
      </c>
      <c r="C14" s="79">
        <v>28992</v>
      </c>
      <c r="D14" s="79">
        <v>30573</v>
      </c>
      <c r="E14" s="22">
        <f t="shared" si="0"/>
        <v>0.05453228476821192</v>
      </c>
      <c r="F14" s="80">
        <f t="shared" si="1"/>
        <v>0.030547126583783536</v>
      </c>
    </row>
    <row r="15" spans="1:6" ht="11.25">
      <c r="A15" s="81" t="s">
        <v>43</v>
      </c>
      <c r="B15" s="79">
        <v>238519</v>
      </c>
      <c r="C15" s="79">
        <v>13566</v>
      </c>
      <c r="D15" s="79">
        <v>28521</v>
      </c>
      <c r="E15" s="22">
        <f t="shared" si="0"/>
        <v>1.102388323750553</v>
      </c>
      <c r="F15" s="80">
        <f t="shared" si="1"/>
        <v>0.0284968631569061</v>
      </c>
    </row>
    <row r="16" spans="1:6" ht="11.25">
      <c r="A16" s="81" t="s">
        <v>505</v>
      </c>
      <c r="B16" s="79">
        <v>180202</v>
      </c>
      <c r="C16" s="79">
        <v>12574</v>
      </c>
      <c r="D16" s="79">
        <v>22187</v>
      </c>
      <c r="E16" s="22">
        <f t="shared" si="0"/>
        <v>0.7645140766661365</v>
      </c>
      <c r="F16" s="80">
        <f t="shared" si="1"/>
        <v>0.022168223514683064</v>
      </c>
    </row>
    <row r="17" spans="1:6" ht="11.25">
      <c r="A17" s="81" t="s">
        <v>506</v>
      </c>
      <c r="B17" s="79">
        <v>136122</v>
      </c>
      <c r="C17" s="79">
        <v>21137</v>
      </c>
      <c r="D17" s="79">
        <v>21588</v>
      </c>
      <c r="E17" s="22">
        <f t="shared" si="0"/>
        <v>0.0213369920045418</v>
      </c>
      <c r="F17" s="80">
        <f t="shared" si="1"/>
        <v>0.021569730438318745</v>
      </c>
    </row>
    <row r="18" spans="1:6" ht="11.25">
      <c r="A18" s="81" t="s">
        <v>159</v>
      </c>
      <c r="B18" s="79">
        <v>395581</v>
      </c>
      <c r="C18" s="79">
        <v>25286</v>
      </c>
      <c r="D18" s="79">
        <v>21581</v>
      </c>
      <c r="E18" s="22">
        <f t="shared" si="0"/>
        <v>-0.1465237680930159</v>
      </c>
      <c r="F18" s="80">
        <f t="shared" si="1"/>
        <v>0.021562736362301133</v>
      </c>
    </row>
    <row r="19" spans="1:6" ht="11.25">
      <c r="A19" s="81" t="s">
        <v>32</v>
      </c>
      <c r="B19" s="79">
        <v>286839</v>
      </c>
      <c r="C19" s="79">
        <v>20568</v>
      </c>
      <c r="D19" s="79">
        <v>20648</v>
      </c>
      <c r="E19" s="22">
        <f t="shared" si="0"/>
        <v>0.0038895371450797353</v>
      </c>
      <c r="F19" s="80">
        <f t="shared" si="1"/>
        <v>0.020630525944524986</v>
      </c>
    </row>
    <row r="20" spans="1:6" ht="11.25">
      <c r="A20" s="81" t="s">
        <v>35</v>
      </c>
      <c r="B20" s="79">
        <v>242861</v>
      </c>
      <c r="C20" s="79">
        <v>18926</v>
      </c>
      <c r="D20" s="79">
        <v>20218</v>
      </c>
      <c r="E20" s="22">
        <f t="shared" si="0"/>
        <v>0.06826587762865899</v>
      </c>
      <c r="F20" s="80">
        <f t="shared" si="1"/>
        <v>0.020200889846300182</v>
      </c>
    </row>
    <row r="21" spans="1:6" ht="11.25">
      <c r="A21" s="81" t="s">
        <v>283</v>
      </c>
      <c r="B21" s="79">
        <v>245087</v>
      </c>
      <c r="C21" s="79">
        <v>18489</v>
      </c>
      <c r="D21" s="79">
        <v>19473</v>
      </c>
      <c r="E21" s="22">
        <f t="shared" si="0"/>
        <v>0.053220834009411</v>
      </c>
      <c r="F21" s="80">
        <f t="shared" si="1"/>
        <v>0.019456520327282793</v>
      </c>
    </row>
    <row r="22" spans="1:9" ht="11.25">
      <c r="A22" s="81" t="s">
        <v>37</v>
      </c>
      <c r="B22" s="79">
        <v>2343454</v>
      </c>
      <c r="C22" s="79">
        <v>152830</v>
      </c>
      <c r="D22" s="79">
        <v>177758</v>
      </c>
      <c r="E22" s="22">
        <f t="shared" si="0"/>
        <v>0.1631093371720212</v>
      </c>
      <c r="F22" s="80">
        <f t="shared" si="1"/>
        <v>0.1776075663912666</v>
      </c>
      <c r="I22" s="24"/>
    </row>
    <row r="23" spans="1:6" ht="12" thickBot="1">
      <c r="A23" s="209" t="s">
        <v>38</v>
      </c>
      <c r="B23" s="210">
        <f>+balanza!B8</f>
        <v>10623180</v>
      </c>
      <c r="C23" s="210">
        <f>+balanza!D8</f>
        <v>989340</v>
      </c>
      <c r="D23" s="210">
        <f>+balanza!E8</f>
        <v>1000847</v>
      </c>
      <c r="E23" s="211">
        <f t="shared" si="0"/>
        <v>0.011630986314108395</v>
      </c>
      <c r="F23" s="212">
        <f t="shared" si="1"/>
        <v>1</v>
      </c>
    </row>
    <row r="24" spans="1:6" s="81" customFormat="1" ht="31.5" customHeight="1" thickTop="1">
      <c r="A24" s="281" t="s">
        <v>497</v>
      </c>
      <c r="B24" s="281"/>
      <c r="C24" s="281"/>
      <c r="D24" s="281"/>
      <c r="E24" s="281"/>
      <c r="F24" s="281"/>
    </row>
    <row r="32" ht="11.25">
      <c r="F32" s="23"/>
    </row>
    <row r="33" ht="11.25">
      <c r="F33" s="23"/>
    </row>
    <row r="34" ht="11.25">
      <c r="F34" s="23"/>
    </row>
    <row r="35" ht="11.25">
      <c r="F35" s="23"/>
    </row>
    <row r="36" ht="11.25">
      <c r="F36" s="23"/>
    </row>
    <row r="37" ht="11.25">
      <c r="F37" s="23"/>
    </row>
    <row r="38" ht="11.25">
      <c r="F38" s="23"/>
    </row>
    <row r="49" spans="1:6" ht="15.75" customHeight="1">
      <c r="A49" s="285" t="s">
        <v>313</v>
      </c>
      <c r="B49" s="285"/>
      <c r="C49" s="285"/>
      <c r="D49" s="285"/>
      <c r="E49" s="285"/>
      <c r="F49" s="285"/>
    </row>
    <row r="50" spans="1:6" ht="15.75" customHeight="1">
      <c r="A50" s="284" t="s">
        <v>280</v>
      </c>
      <c r="B50" s="284"/>
      <c r="C50" s="284"/>
      <c r="D50" s="284"/>
      <c r="E50" s="284"/>
      <c r="F50" s="284"/>
    </row>
    <row r="51" spans="1:6" ht="15.75" customHeight="1" thickBot="1">
      <c r="A51" s="284" t="s">
        <v>499</v>
      </c>
      <c r="B51" s="284"/>
      <c r="C51" s="284"/>
      <c r="D51" s="284"/>
      <c r="E51" s="284"/>
      <c r="F51" s="284"/>
    </row>
    <row r="52" spans="1:6" ht="12.75" customHeight="1" thickTop="1">
      <c r="A52" s="282" t="s">
        <v>39</v>
      </c>
      <c r="B52" s="205">
        <f>+B4</f>
        <v>2009</v>
      </c>
      <c r="C52" s="206">
        <f>+C4</f>
        <v>2009</v>
      </c>
      <c r="D52" s="206">
        <f>+D4</f>
        <v>2010</v>
      </c>
      <c r="E52" s="207" t="s">
        <v>260</v>
      </c>
      <c r="F52" s="208" t="s">
        <v>251</v>
      </c>
    </row>
    <row r="53" spans="1:6" ht="12" thickBot="1">
      <c r="A53" s="283"/>
      <c r="B53" s="83" t="s">
        <v>250</v>
      </c>
      <c r="C53" s="84" t="str">
        <f>+balanza!D6</f>
        <v>ene</v>
      </c>
      <c r="D53" s="84" t="str">
        <f>+C53</f>
        <v>ene</v>
      </c>
      <c r="E53" s="85" t="str">
        <f>+E5</f>
        <v> 2010-2009</v>
      </c>
      <c r="F53" s="86">
        <f>+F5</f>
        <v>2010</v>
      </c>
    </row>
    <row r="54" spans="1:6" ht="12" thickTop="1">
      <c r="A54" s="81"/>
      <c r="B54" s="79"/>
      <c r="C54" s="79"/>
      <c r="D54" s="79"/>
      <c r="E54" s="79"/>
      <c r="F54" s="82"/>
    </row>
    <row r="55" spans="1:6" ht="12.75" customHeight="1">
      <c r="A55" s="81" t="s">
        <v>42</v>
      </c>
      <c r="B55" s="79">
        <v>1210974</v>
      </c>
      <c r="C55" s="79">
        <v>108633</v>
      </c>
      <c r="D55" s="79">
        <v>99449</v>
      </c>
      <c r="E55" s="22">
        <f>+(D55-C55)/C55</f>
        <v>-0.08454152973774083</v>
      </c>
      <c r="F55" s="80">
        <f>+D55/$D$71</f>
        <v>0.4097407627146577</v>
      </c>
    </row>
    <row r="56" spans="1:6" ht="11.25">
      <c r="A56" s="81" t="s">
        <v>44</v>
      </c>
      <c r="B56" s="79">
        <v>415169</v>
      </c>
      <c r="C56" s="79">
        <v>31234</v>
      </c>
      <c r="D56" s="79">
        <v>38259</v>
      </c>
      <c r="E56" s="22">
        <f aca="true" t="shared" si="2" ref="E56:E71">+(D56-C56)/C56</f>
        <v>0.2249151565601588</v>
      </c>
      <c r="F56" s="80">
        <f aca="true" t="shared" si="3" ref="F56:F71">+D56/$D$71</f>
        <v>0.1576312666864432</v>
      </c>
    </row>
    <row r="57" spans="1:6" ht="11.25">
      <c r="A57" s="81" t="s">
        <v>26</v>
      </c>
      <c r="B57" s="79">
        <v>234872</v>
      </c>
      <c r="C57" s="79">
        <v>21916</v>
      </c>
      <c r="D57" s="79">
        <v>20090</v>
      </c>
      <c r="E57" s="22">
        <f t="shared" si="2"/>
        <v>-0.08331812374520899</v>
      </c>
      <c r="F57" s="80">
        <f t="shared" si="3"/>
        <v>0.08277299845083885</v>
      </c>
    </row>
    <row r="58" spans="1:6" ht="11.25">
      <c r="A58" s="81" t="s">
        <v>43</v>
      </c>
      <c r="B58" s="79">
        <v>169176</v>
      </c>
      <c r="C58" s="79">
        <v>17230</v>
      </c>
      <c r="D58" s="79">
        <v>13079</v>
      </c>
      <c r="E58" s="22">
        <f t="shared" si="2"/>
        <v>-0.24091700522344747</v>
      </c>
      <c r="F58" s="80">
        <f t="shared" si="3"/>
        <v>0.05388691123636244</v>
      </c>
    </row>
    <row r="59" spans="1:6" ht="11.25">
      <c r="A59" s="81" t="s">
        <v>36</v>
      </c>
      <c r="B59" s="79">
        <v>72586</v>
      </c>
      <c r="C59" s="79">
        <v>1967</v>
      </c>
      <c r="D59" s="79">
        <v>10558</v>
      </c>
      <c r="E59" s="22">
        <f t="shared" si="2"/>
        <v>4.367564819522115</v>
      </c>
      <c r="F59" s="80">
        <f t="shared" si="3"/>
        <v>0.04350011536306404</v>
      </c>
    </row>
    <row r="60" spans="1:6" ht="11.25">
      <c r="A60" s="81" t="s">
        <v>46</v>
      </c>
      <c r="B60" s="79">
        <v>74161</v>
      </c>
      <c r="C60" s="79">
        <v>4959</v>
      </c>
      <c r="D60" s="79">
        <v>6828</v>
      </c>
      <c r="E60" s="22">
        <f t="shared" si="2"/>
        <v>0.37689050211736236</v>
      </c>
      <c r="F60" s="80">
        <f t="shared" si="3"/>
        <v>0.028132107188766933</v>
      </c>
    </row>
    <row r="61" spans="1:6" ht="11.25">
      <c r="A61" s="81" t="s">
        <v>45</v>
      </c>
      <c r="B61" s="79">
        <v>63396</v>
      </c>
      <c r="C61" s="79">
        <v>3437</v>
      </c>
      <c r="D61" s="79">
        <v>6374</v>
      </c>
      <c r="E61" s="22">
        <f t="shared" si="2"/>
        <v>0.8545242944428281</v>
      </c>
      <c r="F61" s="80">
        <f t="shared" si="3"/>
        <v>0.0262615775074986</v>
      </c>
    </row>
    <row r="62" spans="1:6" ht="11.25">
      <c r="A62" s="81" t="s">
        <v>31</v>
      </c>
      <c r="B62" s="79">
        <v>53998</v>
      </c>
      <c r="C62" s="79">
        <v>3489</v>
      </c>
      <c r="D62" s="79">
        <v>5455</v>
      </c>
      <c r="E62" s="22">
        <f t="shared" si="2"/>
        <v>0.5634852393235884</v>
      </c>
      <c r="F62" s="80">
        <f t="shared" si="3"/>
        <v>0.02247519694123076</v>
      </c>
    </row>
    <row r="63" spans="1:6" ht="11.25">
      <c r="A63" s="81" t="s">
        <v>35</v>
      </c>
      <c r="B63" s="79">
        <v>112840</v>
      </c>
      <c r="C63" s="79">
        <v>11126</v>
      </c>
      <c r="D63" s="79">
        <v>5161</v>
      </c>
      <c r="E63" s="22">
        <f t="shared" si="2"/>
        <v>-0.5361315836778716</v>
      </c>
      <c r="F63" s="80">
        <f t="shared" si="3"/>
        <v>0.02126388476877946</v>
      </c>
    </row>
    <row r="64" spans="1:6" ht="11.25">
      <c r="A64" s="81" t="s">
        <v>231</v>
      </c>
      <c r="B64" s="79">
        <v>36040</v>
      </c>
      <c r="C64" s="79">
        <v>3170</v>
      </c>
      <c r="D64" s="79">
        <v>3992</v>
      </c>
      <c r="E64" s="22">
        <f t="shared" si="2"/>
        <v>0.2593059936908517</v>
      </c>
      <c r="F64" s="80">
        <f t="shared" si="3"/>
        <v>0.016447476844985</v>
      </c>
    </row>
    <row r="65" spans="1:6" ht="11.25">
      <c r="A65" s="81" t="s">
        <v>29</v>
      </c>
      <c r="B65" s="79">
        <v>30434</v>
      </c>
      <c r="C65" s="79">
        <v>2599</v>
      </c>
      <c r="D65" s="79">
        <v>3202</v>
      </c>
      <c r="E65" s="22">
        <f t="shared" si="2"/>
        <v>0.23201231242785686</v>
      </c>
      <c r="F65" s="80">
        <f t="shared" si="3"/>
        <v>0.013192590395200897</v>
      </c>
    </row>
    <row r="66" spans="1:6" ht="11.25">
      <c r="A66" s="81" t="s">
        <v>423</v>
      </c>
      <c r="B66" s="79">
        <v>41585</v>
      </c>
      <c r="C66" s="79">
        <v>2035</v>
      </c>
      <c r="D66" s="79">
        <v>2916</v>
      </c>
      <c r="E66" s="22">
        <f t="shared" si="2"/>
        <v>0.4329238329238329</v>
      </c>
      <c r="F66" s="80">
        <f t="shared" si="3"/>
        <v>0.012014239098190448</v>
      </c>
    </row>
    <row r="67" spans="1:6" ht="11.25">
      <c r="A67" s="81" t="s">
        <v>220</v>
      </c>
      <c r="B67" s="79">
        <v>95217</v>
      </c>
      <c r="C67" s="79">
        <v>3533</v>
      </c>
      <c r="D67" s="79">
        <v>2570</v>
      </c>
      <c r="E67" s="22">
        <f t="shared" si="2"/>
        <v>-0.2725728842343617</v>
      </c>
      <c r="F67" s="80">
        <f t="shared" si="3"/>
        <v>0.010588681235373612</v>
      </c>
    </row>
    <row r="68" spans="1:6" ht="11.25">
      <c r="A68" s="81" t="s">
        <v>34</v>
      </c>
      <c r="B68" s="79">
        <v>53541</v>
      </c>
      <c r="C68" s="79">
        <v>2870</v>
      </c>
      <c r="D68" s="79">
        <v>2525</v>
      </c>
      <c r="E68" s="22">
        <f t="shared" si="2"/>
        <v>-0.12020905923344948</v>
      </c>
      <c r="F68" s="80">
        <f t="shared" si="3"/>
        <v>0.010403276311018821</v>
      </c>
    </row>
    <row r="69" spans="1:6" ht="11.25">
      <c r="A69" s="81" t="s">
        <v>28</v>
      </c>
      <c r="B69" s="79">
        <v>26234</v>
      </c>
      <c r="C69" s="79">
        <v>1728</v>
      </c>
      <c r="D69" s="79">
        <v>2509</v>
      </c>
      <c r="E69" s="22">
        <f t="shared" si="2"/>
        <v>0.4519675925925926</v>
      </c>
      <c r="F69" s="80">
        <f t="shared" si="3"/>
        <v>0.010337354560137117</v>
      </c>
    </row>
    <row r="70" spans="1:6" ht="11.25">
      <c r="A70" s="81" t="s">
        <v>37</v>
      </c>
      <c r="B70" s="79">
        <v>273243</v>
      </c>
      <c r="C70" s="79">
        <v>18213</v>
      </c>
      <c r="D70" s="79">
        <v>19745</v>
      </c>
      <c r="E70" s="22">
        <f t="shared" si="2"/>
        <v>0.08411574150332181</v>
      </c>
      <c r="F70" s="80">
        <f t="shared" si="3"/>
        <v>0.08135156069745213</v>
      </c>
    </row>
    <row r="71" spans="1:6" ht="12.75" customHeight="1" thickBot="1">
      <c r="A71" s="209" t="s">
        <v>38</v>
      </c>
      <c r="B71" s="210">
        <f>+balanza!B13</f>
        <v>2963463</v>
      </c>
      <c r="C71" s="210">
        <f>+balanza!D13</f>
        <v>238141</v>
      </c>
      <c r="D71" s="210">
        <f>+balanza!E13</f>
        <v>242712</v>
      </c>
      <c r="E71" s="211">
        <f t="shared" si="2"/>
        <v>0.019194510815021354</v>
      </c>
      <c r="F71" s="212">
        <f t="shared" si="3"/>
        <v>1</v>
      </c>
    </row>
    <row r="72" spans="1:6" ht="22.5" customHeight="1" thickTop="1">
      <c r="A72" s="281" t="s">
        <v>500</v>
      </c>
      <c r="B72" s="281"/>
      <c r="C72" s="281"/>
      <c r="D72" s="281"/>
      <c r="E72" s="281"/>
      <c r="F72" s="281"/>
    </row>
    <row r="94" s="38" customFormat="1" ht="11.25">
      <c r="F94" s="77"/>
    </row>
  </sheetData>
  <sheetProtection/>
  <mergeCells count="10">
    <mergeCell ref="A72:F72"/>
    <mergeCell ref="A52:A53"/>
    <mergeCell ref="A50:F50"/>
    <mergeCell ref="A51:F51"/>
    <mergeCell ref="A49:F49"/>
    <mergeCell ref="A1:F1"/>
    <mergeCell ref="A2:F2"/>
    <mergeCell ref="A3:F3"/>
    <mergeCell ref="A24:F24"/>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1">
      <selection activeCell="J12" sqref="J12"/>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8" customFormat="1" ht="15.75" customHeight="1">
      <c r="A1" s="285" t="s">
        <v>315</v>
      </c>
      <c r="B1" s="285"/>
      <c r="C1" s="285"/>
      <c r="D1" s="285"/>
      <c r="E1" s="285"/>
      <c r="F1" s="285"/>
      <c r="G1" s="285"/>
    </row>
    <row r="2" spans="1:7" s="38" customFormat="1" ht="15.75" customHeight="1">
      <c r="A2" s="284" t="s">
        <v>266</v>
      </c>
      <c r="B2" s="284"/>
      <c r="C2" s="284"/>
      <c r="D2" s="284"/>
      <c r="E2" s="284"/>
      <c r="F2" s="284"/>
      <c r="G2" s="284"/>
    </row>
    <row r="3" spans="1:7" s="38" customFormat="1" ht="15.75" customHeight="1" thickBot="1">
      <c r="A3" s="284" t="s">
        <v>501</v>
      </c>
      <c r="B3" s="284"/>
      <c r="C3" s="284"/>
      <c r="D3" s="284"/>
      <c r="E3" s="284"/>
      <c r="F3" s="284"/>
      <c r="G3" s="284"/>
    </row>
    <row r="4" spans="1:7" ht="12.75" customHeight="1" thickTop="1">
      <c r="A4" s="282" t="s">
        <v>41</v>
      </c>
      <c r="B4" s="213" t="s">
        <v>143</v>
      </c>
      <c r="C4" s="214">
        <f>+'prin paises exp e imp'!B4</f>
        <v>2009</v>
      </c>
      <c r="D4" s="214">
        <f>+'prin paises exp e imp'!C4</f>
        <v>2009</v>
      </c>
      <c r="E4" s="214">
        <f>+'prin paises exp e imp'!D4</f>
        <v>2010</v>
      </c>
      <c r="F4" s="215" t="s">
        <v>260</v>
      </c>
      <c r="G4" s="215" t="s">
        <v>251</v>
      </c>
    </row>
    <row r="5" spans="1:7" ht="12.75" customHeight="1" thickBot="1">
      <c r="A5" s="286"/>
      <c r="B5" s="83" t="s">
        <v>48</v>
      </c>
      <c r="C5" s="217" t="s">
        <v>250</v>
      </c>
      <c r="D5" s="216" t="str">
        <f>+balanza!D6</f>
        <v>ene</v>
      </c>
      <c r="E5" s="216" t="str">
        <f>+D5</f>
        <v>ene</v>
      </c>
      <c r="F5" s="217" t="str">
        <f>+'prin paises exp e imp'!E5</f>
        <v> 2010-2009</v>
      </c>
      <c r="G5" s="217">
        <f>+'prin paises exp e imp'!F5</f>
        <v>2010</v>
      </c>
    </row>
    <row r="6" spans="3:7" ht="12" thickTop="1">
      <c r="C6" s="24"/>
      <c r="D6" s="24"/>
      <c r="E6" s="24"/>
      <c r="F6" s="24"/>
      <c r="G6" s="24"/>
    </row>
    <row r="7" spans="1:7" ht="12.75" customHeight="1">
      <c r="A7" s="28" t="s">
        <v>526</v>
      </c>
      <c r="B7" s="25" t="s">
        <v>160</v>
      </c>
      <c r="C7" s="24">
        <v>1111624</v>
      </c>
      <c r="D7" s="24">
        <v>149489</v>
      </c>
      <c r="E7" s="24">
        <v>121073</v>
      </c>
      <c r="F7" s="22">
        <f>+(E7-D7)/D7</f>
        <v>-0.1900875649713357</v>
      </c>
      <c r="G7" s="26">
        <f>+E7/$E$23</f>
        <v>0.12097053795435267</v>
      </c>
    </row>
    <row r="8" spans="1:7" ht="12.75" customHeight="1">
      <c r="A8" s="28" t="s">
        <v>514</v>
      </c>
      <c r="B8" s="25">
        <v>47032900</v>
      </c>
      <c r="C8" s="24">
        <v>816987</v>
      </c>
      <c r="D8" s="24">
        <v>79430</v>
      </c>
      <c r="E8" s="24">
        <v>104836</v>
      </c>
      <c r="F8" s="22">
        <f aca="true" t="shared" si="0" ref="F8:F15">+(E8-D8)/D8</f>
        <v>0.3198539594611608</v>
      </c>
      <c r="G8" s="26">
        <f aca="true" t="shared" si="1" ref="G8:G23">+E8/$E$23</f>
        <v>0.10474727905464072</v>
      </c>
    </row>
    <row r="9" spans="1:7" ht="12.75" customHeight="1">
      <c r="A9" s="28" t="s">
        <v>515</v>
      </c>
      <c r="B9" s="25">
        <v>47032100</v>
      </c>
      <c r="C9" s="24">
        <v>990675</v>
      </c>
      <c r="D9" s="24">
        <v>76244</v>
      </c>
      <c r="E9" s="24">
        <v>100096</v>
      </c>
      <c r="F9" s="22">
        <f t="shared" si="0"/>
        <v>0.3128377314936257</v>
      </c>
      <c r="G9" s="26">
        <f t="shared" si="1"/>
        <v>0.10001129043699986</v>
      </c>
    </row>
    <row r="10" spans="1:7" ht="11.25">
      <c r="A10" s="28" t="s">
        <v>153</v>
      </c>
      <c r="B10" s="27">
        <v>22042110</v>
      </c>
      <c r="C10" s="24">
        <v>1069239</v>
      </c>
      <c r="D10" s="24">
        <v>81467</v>
      </c>
      <c r="E10" s="24">
        <v>93650</v>
      </c>
      <c r="F10" s="22">
        <f t="shared" si="0"/>
        <v>0.1495452146267814</v>
      </c>
      <c r="G10" s="22">
        <f t="shared" si="1"/>
        <v>0.09357074557849501</v>
      </c>
    </row>
    <row r="11" spans="1:7" ht="12" customHeight="1">
      <c r="A11" s="28" t="s">
        <v>507</v>
      </c>
      <c r="B11" s="25" t="s">
        <v>204</v>
      </c>
      <c r="C11" s="24">
        <v>94971</v>
      </c>
      <c r="D11" s="24">
        <v>53910</v>
      </c>
      <c r="E11" s="24">
        <v>70978</v>
      </c>
      <c r="F11" s="22">
        <f t="shared" si="0"/>
        <v>0.31660174364681876</v>
      </c>
      <c r="G11" s="26">
        <f t="shared" si="1"/>
        <v>0.07091793251116305</v>
      </c>
    </row>
    <row r="12" spans="1:7" ht="11.25">
      <c r="A12" s="28" t="s">
        <v>516</v>
      </c>
      <c r="B12" s="25" t="s">
        <v>197</v>
      </c>
      <c r="C12" s="24">
        <v>170891</v>
      </c>
      <c r="D12" s="24">
        <v>77109</v>
      </c>
      <c r="E12" s="24">
        <v>68769</v>
      </c>
      <c r="F12" s="22">
        <f t="shared" si="0"/>
        <v>-0.1081585807104229</v>
      </c>
      <c r="G12" s="26">
        <f t="shared" si="1"/>
        <v>0.06871080195074772</v>
      </c>
    </row>
    <row r="13" spans="1:7" ht="12.75" customHeight="1">
      <c r="A13" s="28" t="s">
        <v>527</v>
      </c>
      <c r="B13" s="25" t="s">
        <v>509</v>
      </c>
      <c r="C13" s="24">
        <v>311320</v>
      </c>
      <c r="D13" s="24">
        <v>18012</v>
      </c>
      <c r="E13" s="24">
        <v>26160</v>
      </c>
      <c r="F13" s="22">
        <f t="shared" si="0"/>
        <v>0.45236508994004</v>
      </c>
      <c r="G13" s="26">
        <f t="shared" si="1"/>
        <v>0.02613786123153689</v>
      </c>
    </row>
    <row r="14" spans="1:7" ht="12.75" customHeight="1">
      <c r="A14" s="28" t="s">
        <v>406</v>
      </c>
      <c r="B14" s="25">
        <v>44071012</v>
      </c>
      <c r="C14" s="24">
        <v>272692</v>
      </c>
      <c r="D14" s="24">
        <v>25655</v>
      </c>
      <c r="E14" s="24">
        <v>25881</v>
      </c>
      <c r="F14" s="22">
        <f t="shared" si="0"/>
        <v>0.008809198986552328</v>
      </c>
      <c r="G14" s="26">
        <f t="shared" si="1"/>
        <v>0.025859097344549168</v>
      </c>
    </row>
    <row r="15" spans="1:7" ht="12.75" customHeight="1">
      <c r="A15" s="28" t="s">
        <v>517</v>
      </c>
      <c r="B15" s="25">
        <v>44123910</v>
      </c>
      <c r="C15" s="24">
        <v>283482</v>
      </c>
      <c r="D15" s="24">
        <v>25974</v>
      </c>
      <c r="E15" s="24">
        <v>23015</v>
      </c>
      <c r="F15" s="22">
        <f t="shared" si="0"/>
        <v>-0.11392161392161392</v>
      </c>
      <c r="G15" s="26">
        <f t="shared" si="1"/>
        <v>0.022995522792195012</v>
      </c>
    </row>
    <row r="16" spans="1:7" ht="11.25">
      <c r="A16" s="28" t="s">
        <v>518</v>
      </c>
      <c r="B16" s="25">
        <v>47031100</v>
      </c>
      <c r="C16" s="24">
        <v>169471</v>
      </c>
      <c r="D16" s="24">
        <v>7842</v>
      </c>
      <c r="E16" s="24">
        <v>21496</v>
      </c>
      <c r="F16" s="22">
        <f aca="true" t="shared" si="2" ref="F16:F23">+(E16-D16)/D16</f>
        <v>1.7411374649324152</v>
      </c>
      <c r="G16" s="26">
        <f t="shared" si="1"/>
        <v>0.021477808296372972</v>
      </c>
    </row>
    <row r="17" spans="1:7" ht="12.75" customHeight="1">
      <c r="A17" s="28" t="s">
        <v>528</v>
      </c>
      <c r="B17" s="25" t="s">
        <v>194</v>
      </c>
      <c r="C17" s="24">
        <v>219990</v>
      </c>
      <c r="D17" s="24">
        <v>17249</v>
      </c>
      <c r="E17" s="24">
        <v>20634</v>
      </c>
      <c r="F17" s="22">
        <f t="shared" si="2"/>
        <v>0.19624326047886834</v>
      </c>
      <c r="G17" s="26">
        <f t="shared" si="1"/>
        <v>0.020616537792489762</v>
      </c>
    </row>
    <row r="18" spans="1:7" ht="12.75" customHeight="1">
      <c r="A18" s="28" t="s">
        <v>529</v>
      </c>
      <c r="B18" s="25">
        <v>44012200</v>
      </c>
      <c r="C18" s="24">
        <v>273745</v>
      </c>
      <c r="D18" s="24">
        <v>42995</v>
      </c>
      <c r="E18" s="24">
        <v>18947</v>
      </c>
      <c r="F18" s="22">
        <f t="shared" si="2"/>
        <v>-0.5593208512617747</v>
      </c>
      <c r="G18" s="26">
        <f t="shared" si="1"/>
        <v>0.018930965472245008</v>
      </c>
    </row>
    <row r="19" spans="1:7" ht="12.75" customHeight="1">
      <c r="A19" s="28" t="s">
        <v>532</v>
      </c>
      <c r="B19" s="25">
        <v>22042990</v>
      </c>
      <c r="C19" s="24">
        <v>211211</v>
      </c>
      <c r="D19" s="24">
        <v>13384</v>
      </c>
      <c r="E19" s="24">
        <v>17285</v>
      </c>
      <c r="F19" s="22">
        <f t="shared" si="2"/>
        <v>0.2914674237895995</v>
      </c>
      <c r="G19" s="26">
        <f t="shared" si="1"/>
        <v>0.017270371994920302</v>
      </c>
    </row>
    <row r="20" spans="1:7" ht="12.75" customHeight="1">
      <c r="A20" s="28" t="s">
        <v>530</v>
      </c>
      <c r="B20" s="25" t="s">
        <v>510</v>
      </c>
      <c r="C20" s="24">
        <v>163687</v>
      </c>
      <c r="D20" s="24">
        <v>11193</v>
      </c>
      <c r="E20" s="24">
        <v>14664</v>
      </c>
      <c r="F20" s="22">
        <f t="shared" si="2"/>
        <v>0.31010452961672474</v>
      </c>
      <c r="G20" s="26">
        <f t="shared" si="1"/>
        <v>0.014651590103182604</v>
      </c>
    </row>
    <row r="21" spans="1:7" ht="12.75" customHeight="1">
      <c r="A21" s="28" t="s">
        <v>531</v>
      </c>
      <c r="B21" s="25">
        <v>44091020</v>
      </c>
      <c r="C21" s="24">
        <v>136431</v>
      </c>
      <c r="D21" s="24">
        <v>14227</v>
      </c>
      <c r="E21" s="24">
        <v>12429</v>
      </c>
      <c r="F21" s="22">
        <f t="shared" si="2"/>
        <v>-0.1263794194137907</v>
      </c>
      <c r="G21" s="26">
        <f t="shared" si="1"/>
        <v>0.012418481546130428</v>
      </c>
    </row>
    <row r="22" spans="1:7" ht="12.75" customHeight="1">
      <c r="A22" s="28" t="s">
        <v>40</v>
      </c>
      <c r="B22" s="28"/>
      <c r="C22" s="24">
        <v>4326763</v>
      </c>
      <c r="D22" s="24">
        <v>295160</v>
      </c>
      <c r="E22" s="24">
        <v>260935</v>
      </c>
      <c r="F22" s="22">
        <f t="shared" si="2"/>
        <v>-0.11595405881555766</v>
      </c>
      <c r="G22" s="26">
        <f t="shared" si="1"/>
        <v>0.26071417509369565</v>
      </c>
    </row>
    <row r="23" spans="1:7" ht="12.75" customHeight="1">
      <c r="A23" s="28" t="s">
        <v>38</v>
      </c>
      <c r="B23" s="28"/>
      <c r="C23" s="24">
        <f>+balanza!B8</f>
        <v>10623180</v>
      </c>
      <c r="D23" s="24">
        <f>+balanza!D8</f>
        <v>989340</v>
      </c>
      <c r="E23" s="24">
        <f>+balanza!E8</f>
        <v>1000847</v>
      </c>
      <c r="F23" s="22">
        <f t="shared" si="2"/>
        <v>0.011630986314108395</v>
      </c>
      <c r="G23" s="26">
        <f t="shared" si="1"/>
        <v>1</v>
      </c>
    </row>
    <row r="24" spans="1:7" ht="12" thickBot="1">
      <c r="A24" s="209"/>
      <c r="B24" s="209"/>
      <c r="C24" s="210"/>
      <c r="D24" s="210"/>
      <c r="E24" s="210"/>
      <c r="F24" s="209"/>
      <c r="G24" s="209"/>
    </row>
    <row r="25" spans="1:7" ht="33.75" customHeight="1" thickTop="1">
      <c r="A25" s="281" t="s">
        <v>497</v>
      </c>
      <c r="B25" s="281"/>
      <c r="C25" s="281"/>
      <c r="D25" s="281"/>
      <c r="E25" s="281"/>
      <c r="F25" s="281"/>
      <c r="G25" s="281"/>
    </row>
    <row r="50" spans="1:7" ht="15.75" customHeight="1">
      <c r="A50" s="285" t="s">
        <v>269</v>
      </c>
      <c r="B50" s="285"/>
      <c r="C50" s="285"/>
      <c r="D50" s="285"/>
      <c r="E50" s="285"/>
      <c r="F50" s="285"/>
      <c r="G50" s="285"/>
    </row>
    <row r="51" spans="1:7" ht="15.75" customHeight="1">
      <c r="A51" s="284" t="s">
        <v>267</v>
      </c>
      <c r="B51" s="284"/>
      <c r="C51" s="284"/>
      <c r="D51" s="284"/>
      <c r="E51" s="284"/>
      <c r="F51" s="284"/>
      <c r="G51" s="284"/>
    </row>
    <row r="52" spans="1:7" ht="15.75" customHeight="1" thickBot="1">
      <c r="A52" s="284" t="s">
        <v>502</v>
      </c>
      <c r="B52" s="284"/>
      <c r="C52" s="284"/>
      <c r="D52" s="284"/>
      <c r="E52" s="284"/>
      <c r="F52" s="284"/>
      <c r="G52" s="284"/>
    </row>
    <row r="53" spans="1:7" ht="12.75" customHeight="1" thickTop="1">
      <c r="A53" s="282" t="s">
        <v>41</v>
      </c>
      <c r="B53" s="213" t="s">
        <v>143</v>
      </c>
      <c r="C53" s="214">
        <f>+C4</f>
        <v>2009</v>
      </c>
      <c r="D53" s="214">
        <f>+D4</f>
        <v>2009</v>
      </c>
      <c r="E53" s="214">
        <f>+E4</f>
        <v>2010</v>
      </c>
      <c r="F53" s="215" t="s">
        <v>260</v>
      </c>
      <c r="G53" s="215" t="s">
        <v>251</v>
      </c>
    </row>
    <row r="54" spans="1:7" ht="12.75" customHeight="1" thickBot="1">
      <c r="A54" s="283"/>
      <c r="B54" s="83" t="s">
        <v>48</v>
      </c>
      <c r="C54" s="217" t="s">
        <v>250</v>
      </c>
      <c r="D54" s="216" t="str">
        <f>+balanza!D6</f>
        <v>ene</v>
      </c>
      <c r="E54" s="216" t="str">
        <f>+D54</f>
        <v>ene</v>
      </c>
      <c r="F54" s="217" t="str">
        <f>+F5</f>
        <v> 2010-2009</v>
      </c>
      <c r="G54" s="217">
        <f>+G5</f>
        <v>2010</v>
      </c>
    </row>
    <row r="55" spans="3:7" ht="12" thickTop="1">
      <c r="C55" s="24"/>
      <c r="D55" s="24"/>
      <c r="E55" s="24"/>
      <c r="F55" s="24"/>
      <c r="G55" s="24"/>
    </row>
    <row r="56" spans="1:7" ht="12.75" customHeight="1">
      <c r="A56" s="23" t="s">
        <v>533</v>
      </c>
      <c r="B56" s="29" t="s">
        <v>511</v>
      </c>
      <c r="C56" s="24">
        <v>437185</v>
      </c>
      <c r="D56" s="24">
        <v>15178</v>
      </c>
      <c r="E56" s="24">
        <v>31855</v>
      </c>
      <c r="F56" s="22">
        <f>+(E56-D56)/D56</f>
        <v>1.0987613651337462</v>
      </c>
      <c r="G56" s="30">
        <f>+E56/$E$72</f>
        <v>0.1312460858960414</v>
      </c>
    </row>
    <row r="57" spans="1:7" ht="12.75" customHeight="1">
      <c r="A57" s="23" t="s">
        <v>229</v>
      </c>
      <c r="B57" s="25">
        <v>10059000</v>
      </c>
      <c r="C57" s="24">
        <v>144349</v>
      </c>
      <c r="D57" s="24">
        <v>19584</v>
      </c>
      <c r="E57" s="24">
        <v>21674</v>
      </c>
      <c r="F57" s="22">
        <f aca="true" t="shared" si="3" ref="F57:F72">+(E57-D57)/D57</f>
        <v>0.10671977124183006</v>
      </c>
      <c r="G57" s="30">
        <f aca="true" t="shared" si="4" ref="G57:G72">+E57/$E$72</f>
        <v>0.08929925178812749</v>
      </c>
    </row>
    <row r="58" spans="1:7" ht="12.75" customHeight="1">
      <c r="A58" s="23" t="s">
        <v>519</v>
      </c>
      <c r="B58" s="25">
        <v>23099090</v>
      </c>
      <c r="C58" s="24">
        <v>177566</v>
      </c>
      <c r="D58" s="24">
        <v>13066</v>
      </c>
      <c r="E58" s="24">
        <v>19550</v>
      </c>
      <c r="F58" s="22">
        <f t="shared" si="3"/>
        <v>0.4962498086637073</v>
      </c>
      <c r="G58" s="30">
        <f t="shared" si="4"/>
        <v>0.08054813935858136</v>
      </c>
    </row>
    <row r="59" spans="1:7" ht="12.75" customHeight="1">
      <c r="A59" s="23" t="s">
        <v>14</v>
      </c>
      <c r="B59" s="27">
        <v>17019900</v>
      </c>
      <c r="C59" s="24">
        <v>261097</v>
      </c>
      <c r="D59" s="24">
        <v>16067</v>
      </c>
      <c r="E59" s="24">
        <v>19506</v>
      </c>
      <c r="F59" s="22">
        <f t="shared" si="3"/>
        <v>0.21404120246467914</v>
      </c>
      <c r="G59" s="30">
        <f t="shared" si="4"/>
        <v>0.08036685454365668</v>
      </c>
    </row>
    <row r="60" spans="1:7" ht="12.75" customHeight="1">
      <c r="A60" s="23" t="s">
        <v>520</v>
      </c>
      <c r="B60" s="25">
        <v>15179000</v>
      </c>
      <c r="C60" s="24">
        <v>218954</v>
      </c>
      <c r="D60" s="24">
        <v>21209</v>
      </c>
      <c r="E60" s="24">
        <v>16777</v>
      </c>
      <c r="F60" s="22">
        <f t="shared" si="3"/>
        <v>-0.2089678909896742</v>
      </c>
      <c r="G60" s="30">
        <f t="shared" si="4"/>
        <v>0.06912307590889614</v>
      </c>
    </row>
    <row r="61" spans="1:7" ht="12.75" customHeight="1">
      <c r="A61" s="23" t="s">
        <v>534</v>
      </c>
      <c r="B61" s="25">
        <v>23040000</v>
      </c>
      <c r="C61" s="24">
        <v>202308</v>
      </c>
      <c r="D61" s="24">
        <v>30972</v>
      </c>
      <c r="E61" s="24">
        <v>13945</v>
      </c>
      <c r="F61" s="22">
        <f t="shared" si="3"/>
        <v>-0.5497546170734857</v>
      </c>
      <c r="G61" s="30">
        <f t="shared" si="4"/>
        <v>0.05745492600283464</v>
      </c>
    </row>
    <row r="62" spans="1:7" ht="12.75" customHeight="1">
      <c r="A62" s="23" t="s">
        <v>535</v>
      </c>
      <c r="B62" s="27">
        <v>10070000</v>
      </c>
      <c r="C62" s="24">
        <v>81898</v>
      </c>
      <c r="D62" s="24">
        <v>1649</v>
      </c>
      <c r="E62" s="24">
        <v>7367</v>
      </c>
      <c r="F62" s="22">
        <f t="shared" si="3"/>
        <v>3.4675560946027897</v>
      </c>
      <c r="G62" s="30">
        <f t="shared" si="4"/>
        <v>0.030352846171594318</v>
      </c>
    </row>
    <row r="63" spans="1:7" ht="12.75" customHeight="1">
      <c r="A63" s="23" t="s">
        <v>536</v>
      </c>
      <c r="B63" s="25">
        <v>10063000</v>
      </c>
      <c r="C63" s="24">
        <v>51515</v>
      </c>
      <c r="D63" s="24">
        <v>4926</v>
      </c>
      <c r="E63" s="24">
        <v>5373</v>
      </c>
      <c r="F63" s="22">
        <f t="shared" si="3"/>
        <v>0.0907429963459196</v>
      </c>
      <c r="G63" s="30">
        <f t="shared" si="4"/>
        <v>0.022137347967962028</v>
      </c>
    </row>
    <row r="64" spans="1:7" ht="12.75" customHeight="1">
      <c r="A64" s="23" t="s">
        <v>232</v>
      </c>
      <c r="B64" s="25">
        <v>21069090</v>
      </c>
      <c r="C64" s="24">
        <v>63640</v>
      </c>
      <c r="D64" s="24">
        <v>4618</v>
      </c>
      <c r="E64" s="24">
        <v>4841</v>
      </c>
      <c r="F64" s="22">
        <f t="shared" si="3"/>
        <v>0.04828930272845387</v>
      </c>
      <c r="G64" s="30">
        <f t="shared" si="4"/>
        <v>0.01994544975114539</v>
      </c>
    </row>
    <row r="65" spans="1:7" ht="12.75" customHeight="1">
      <c r="A65" s="23" t="s">
        <v>537</v>
      </c>
      <c r="B65" s="25">
        <v>23063000</v>
      </c>
      <c r="C65" s="24">
        <v>24357</v>
      </c>
      <c r="D65" s="24">
        <v>2570</v>
      </c>
      <c r="E65" s="24">
        <v>4019</v>
      </c>
      <c r="F65" s="22">
        <f t="shared" si="3"/>
        <v>0.5638132295719844</v>
      </c>
      <c r="G65" s="30">
        <f t="shared" si="4"/>
        <v>0.016558719799597877</v>
      </c>
    </row>
    <row r="66" spans="1:7" ht="12.75" customHeight="1">
      <c r="A66" s="23" t="s">
        <v>480</v>
      </c>
      <c r="B66" s="25">
        <v>10019000</v>
      </c>
      <c r="C66" s="24">
        <v>160743</v>
      </c>
      <c r="D66" s="24">
        <v>24395</v>
      </c>
      <c r="E66" s="24">
        <v>3592</v>
      </c>
      <c r="F66" s="22">
        <f t="shared" si="3"/>
        <v>-0.852756712441074</v>
      </c>
      <c r="G66" s="30">
        <f t="shared" si="4"/>
        <v>0.014799433072942417</v>
      </c>
    </row>
    <row r="67" spans="1:7" ht="12.75" customHeight="1">
      <c r="A67" s="23" t="s">
        <v>424</v>
      </c>
      <c r="B67" s="25" t="s">
        <v>512</v>
      </c>
      <c r="C67" s="24">
        <v>42715</v>
      </c>
      <c r="D67" s="24">
        <v>2651</v>
      </c>
      <c r="E67" s="24">
        <v>3263</v>
      </c>
      <c r="F67" s="22">
        <f t="shared" si="3"/>
        <v>0.23085628064881178</v>
      </c>
      <c r="G67" s="30">
        <f t="shared" si="4"/>
        <v>0.01344391707043739</v>
      </c>
    </row>
    <row r="68" spans="1:7" ht="12.75" customHeight="1">
      <c r="A68" s="23" t="s">
        <v>530</v>
      </c>
      <c r="B68" s="25" t="s">
        <v>510</v>
      </c>
      <c r="C68" s="24">
        <v>26407</v>
      </c>
      <c r="D68" s="24">
        <v>1658</v>
      </c>
      <c r="E68" s="24">
        <v>3197</v>
      </c>
      <c r="F68" s="22">
        <f t="shared" si="3"/>
        <v>0.928226779252111</v>
      </c>
      <c r="G68" s="30">
        <f t="shared" si="4"/>
        <v>0.013171989848050365</v>
      </c>
    </row>
    <row r="69" spans="1:7" ht="12.75" customHeight="1">
      <c r="A69" s="23" t="s">
        <v>538</v>
      </c>
      <c r="B69" s="25" t="s">
        <v>513</v>
      </c>
      <c r="C69" s="24">
        <v>21900</v>
      </c>
      <c r="D69" s="24">
        <v>793</v>
      </c>
      <c r="E69" s="24">
        <v>2848</v>
      </c>
      <c r="F69" s="22">
        <f t="shared" si="3"/>
        <v>2.591424968474149</v>
      </c>
      <c r="G69" s="30">
        <f t="shared" si="4"/>
        <v>0.011734071656943209</v>
      </c>
    </row>
    <row r="70" spans="1:7" ht="12.75" customHeight="1">
      <c r="A70" s="23" t="s">
        <v>508</v>
      </c>
      <c r="B70" s="25">
        <v>22030000</v>
      </c>
      <c r="C70" s="24">
        <v>21183</v>
      </c>
      <c r="D70" s="24">
        <v>1685</v>
      </c>
      <c r="E70" s="24">
        <v>2699</v>
      </c>
      <c r="F70" s="22">
        <f t="shared" si="3"/>
        <v>0.6017804154302671</v>
      </c>
      <c r="G70" s="30">
        <f t="shared" si="4"/>
        <v>0.011120175351857345</v>
      </c>
    </row>
    <row r="71" spans="1:7" ht="12.75" customHeight="1">
      <c r="A71" s="23" t="s">
        <v>40</v>
      </c>
      <c r="B71" s="28"/>
      <c r="C71" s="24">
        <v>1027645</v>
      </c>
      <c r="D71" s="24">
        <v>77119</v>
      </c>
      <c r="E71" s="24">
        <v>82206</v>
      </c>
      <c r="F71" s="22">
        <f t="shared" si="3"/>
        <v>0.06596299225871705</v>
      </c>
      <c r="G71" s="30">
        <f t="shared" si="4"/>
        <v>0.33869771581133196</v>
      </c>
    </row>
    <row r="72" spans="1:7" ht="12.75" customHeight="1">
      <c r="A72" s="28" t="s">
        <v>38</v>
      </c>
      <c r="B72" s="28"/>
      <c r="C72" s="24">
        <f>+balanza!B13</f>
        <v>2963463</v>
      </c>
      <c r="D72" s="24">
        <f>+balanza!D13</f>
        <v>238141</v>
      </c>
      <c r="E72" s="24">
        <f>+balanza!E13</f>
        <v>242712</v>
      </c>
      <c r="F72" s="22">
        <f t="shared" si="3"/>
        <v>0.019194510815021354</v>
      </c>
      <c r="G72" s="30">
        <f t="shared" si="4"/>
        <v>1</v>
      </c>
    </row>
    <row r="73" spans="1:7" ht="12" thickBot="1">
      <c r="A73" s="218"/>
      <c r="B73" s="218"/>
      <c r="C73" s="219"/>
      <c r="D73" s="219"/>
      <c r="E73" s="219"/>
      <c r="F73" s="218"/>
      <c r="G73" s="218"/>
    </row>
    <row r="74" spans="1:7" ht="12.75" customHeight="1" thickTop="1">
      <c r="A74" s="281" t="s">
        <v>500</v>
      </c>
      <c r="B74" s="281"/>
      <c r="C74" s="281"/>
      <c r="D74" s="281"/>
      <c r="E74" s="281"/>
      <c r="F74" s="281"/>
      <c r="G74" s="281"/>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412"/>
  <sheetViews>
    <sheetView zoomScaleSheetLayoutView="75" zoomScalePageLayoutView="0" workbookViewId="0" topLeftCell="A1">
      <selection activeCell="A1" sqref="A1:L1"/>
    </sheetView>
  </sheetViews>
  <sheetFormatPr defaultColWidth="11.421875" defaultRowHeight="12.75" outlineLevelRow="1"/>
  <cols>
    <col min="1" max="1" width="29.00390625" style="42" customWidth="1"/>
    <col min="2" max="2" width="10.421875" style="42" customWidth="1"/>
    <col min="3" max="3" width="10.8515625" style="42" bestFit="1" customWidth="1"/>
    <col min="4" max="4" width="11.140625" style="42" bestFit="1" customWidth="1"/>
    <col min="5" max="5" width="11.28125" style="42" bestFit="1" customWidth="1"/>
    <col min="6" max="6" width="8.7109375" style="42" customWidth="1"/>
    <col min="7" max="7" width="1.7109375" style="42" customWidth="1"/>
    <col min="8" max="8" width="10.8515625" style="42" bestFit="1" customWidth="1"/>
    <col min="9" max="9" width="10.57421875" style="42" bestFit="1" customWidth="1"/>
    <col min="10" max="10" width="11.00390625" style="42" bestFit="1" customWidth="1"/>
    <col min="11" max="11" width="9.7109375" style="42" bestFit="1" customWidth="1"/>
    <col min="12" max="12" width="11.57421875" style="42" hidden="1" customWidth="1"/>
    <col min="13" max="13" width="11.57421875" style="43" hidden="1" customWidth="1"/>
    <col min="14" max="14" width="7.57421875" style="43" hidden="1" customWidth="1"/>
    <col min="15" max="15" width="9.7109375" style="43" hidden="1" customWidth="1"/>
    <col min="16" max="18" width="13.00390625" style="42" customWidth="1"/>
    <col min="19" max="19" width="12.28125" style="42" customWidth="1"/>
    <col min="20" max="21" width="13.140625" style="42" bestFit="1" customWidth="1"/>
    <col min="22" max="22" width="11.7109375" style="42" bestFit="1" customWidth="1"/>
    <col min="23" max="16384" width="11.421875" style="42" customWidth="1"/>
  </cols>
  <sheetData>
    <row r="1" spans="1:21" ht="19.5" customHeight="1">
      <c r="A1" s="291" t="s">
        <v>273</v>
      </c>
      <c r="B1" s="291"/>
      <c r="C1" s="291"/>
      <c r="D1" s="291"/>
      <c r="E1" s="291"/>
      <c r="F1" s="291"/>
      <c r="G1" s="291"/>
      <c r="H1" s="291"/>
      <c r="I1" s="291"/>
      <c r="J1" s="291"/>
      <c r="K1" s="291"/>
      <c r="L1" s="291"/>
      <c r="M1" s="49"/>
      <c r="P1" s="148"/>
      <c r="Q1" s="148"/>
      <c r="R1" s="148"/>
      <c r="S1" s="148"/>
      <c r="T1" s="148"/>
      <c r="U1" s="148"/>
    </row>
    <row r="2" spans="1:21" ht="19.5" customHeight="1">
      <c r="A2" s="292" t="s">
        <v>268</v>
      </c>
      <c r="B2" s="292"/>
      <c r="C2" s="292"/>
      <c r="D2" s="292"/>
      <c r="E2" s="292"/>
      <c r="F2" s="292"/>
      <c r="G2" s="292"/>
      <c r="H2" s="292"/>
      <c r="I2" s="292"/>
      <c r="J2" s="292"/>
      <c r="K2" s="292"/>
      <c r="L2" s="292"/>
      <c r="P2" s="154"/>
      <c r="Q2" s="154"/>
      <c r="R2" s="154"/>
      <c r="S2" s="154"/>
      <c r="T2" s="154"/>
      <c r="U2" s="154"/>
    </row>
    <row r="3" spans="1:21" ht="11.25">
      <c r="A3" s="37"/>
      <c r="B3" s="37"/>
      <c r="C3" s="290" t="s">
        <v>156</v>
      </c>
      <c r="D3" s="290"/>
      <c r="E3" s="290"/>
      <c r="F3" s="290"/>
      <c r="G3" s="44"/>
      <c r="H3" s="290" t="s">
        <v>157</v>
      </c>
      <c r="I3" s="290"/>
      <c r="J3" s="290"/>
      <c r="K3" s="290"/>
      <c r="L3" s="44"/>
      <c r="M3" s="287" t="s">
        <v>311</v>
      </c>
      <c r="N3" s="287"/>
      <c r="O3" s="287"/>
      <c r="P3" s="148"/>
      <c r="Q3" s="148"/>
      <c r="R3" s="148"/>
      <c r="S3" s="148"/>
      <c r="T3" s="148"/>
      <c r="U3" s="148"/>
    </row>
    <row r="4" spans="1:21" ht="11.25">
      <c r="A4" s="37" t="s">
        <v>169</v>
      </c>
      <c r="B4" s="150" t="s">
        <v>143</v>
      </c>
      <c r="C4" s="149">
        <v>2009</v>
      </c>
      <c r="D4" s="288" t="s">
        <v>492</v>
      </c>
      <c r="E4" s="288"/>
      <c r="F4" s="288"/>
      <c r="G4" s="44"/>
      <c r="H4" s="149">
        <f>+C4</f>
        <v>2009</v>
      </c>
      <c r="I4" s="288" t="str">
        <f>+D4</f>
        <v>enero</v>
      </c>
      <c r="J4" s="288"/>
      <c r="K4" s="288"/>
      <c r="L4" s="150" t="s">
        <v>347</v>
      </c>
      <c r="M4" s="289" t="s">
        <v>310</v>
      </c>
      <c r="N4" s="289"/>
      <c r="O4" s="289"/>
      <c r="P4" s="148"/>
      <c r="Q4" s="148"/>
      <c r="R4" s="148"/>
      <c r="S4" s="148"/>
      <c r="T4" s="148"/>
      <c r="U4" s="148"/>
    </row>
    <row r="5" spans="1:15" ht="11.25">
      <c r="A5" s="151"/>
      <c r="B5" s="155" t="s">
        <v>48</v>
      </c>
      <c r="C5" s="151"/>
      <c r="D5" s="152">
        <v>2009</v>
      </c>
      <c r="E5" s="152">
        <v>2010</v>
      </c>
      <c r="F5" s="153" t="s">
        <v>503</v>
      </c>
      <c r="G5" s="155"/>
      <c r="H5" s="151"/>
      <c r="I5" s="152">
        <f>+D5</f>
        <v>2009</v>
      </c>
      <c r="J5" s="152">
        <f>+E5</f>
        <v>2010</v>
      </c>
      <c r="K5" s="153" t="str">
        <f>+F5</f>
        <v>Var % 10/09</v>
      </c>
      <c r="L5" s="155">
        <v>2008</v>
      </c>
      <c r="M5" s="156">
        <v>2007</v>
      </c>
      <c r="N5" s="156">
        <v>2008</v>
      </c>
      <c r="O5" s="155" t="s">
        <v>285</v>
      </c>
    </row>
    <row r="6" spans="1:12" ht="11.25">
      <c r="A6" s="37"/>
      <c r="B6" s="37"/>
      <c r="C6" s="37"/>
      <c r="D6" s="37"/>
      <c r="E6" s="37"/>
      <c r="F6" s="37"/>
      <c r="G6" s="37"/>
      <c r="H6" s="37"/>
      <c r="I6" s="37"/>
      <c r="J6" s="37"/>
      <c r="K6" s="37"/>
      <c r="L6" s="37"/>
    </row>
    <row r="7" spans="1:15" s="49" customFormat="1" ht="11.25">
      <c r="A7" s="46" t="s">
        <v>350</v>
      </c>
      <c r="B7" s="46"/>
      <c r="C7" s="46"/>
      <c r="D7" s="46"/>
      <c r="E7" s="46"/>
      <c r="F7" s="46"/>
      <c r="G7" s="46"/>
      <c r="H7" s="47">
        <f>+balanza!B9</f>
        <v>6048149</v>
      </c>
      <c r="I7" s="47">
        <f>+balanza!D9</f>
        <v>590576</v>
      </c>
      <c r="J7" s="47">
        <f>+balanza!E9</f>
        <v>557151</v>
      </c>
      <c r="K7" s="45">
        <f>+J7/I7*100-100</f>
        <v>-5.659728807130676</v>
      </c>
      <c r="L7" s="46"/>
      <c r="M7" s="48"/>
      <c r="N7" s="48"/>
      <c r="O7" s="48"/>
    </row>
    <row r="8" spans="1:15" s="49" customFormat="1" ht="11.25">
      <c r="A8" s="46"/>
      <c r="B8" s="46"/>
      <c r="C8" s="46"/>
      <c r="D8" s="46"/>
      <c r="E8" s="46"/>
      <c r="F8" s="46"/>
      <c r="G8" s="46"/>
      <c r="H8" s="47"/>
      <c r="I8" s="47"/>
      <c r="J8" s="47"/>
      <c r="K8" s="45"/>
      <c r="L8" s="46"/>
      <c r="M8" s="48"/>
      <c r="N8" s="48"/>
      <c r="O8" s="48"/>
    </row>
    <row r="9" spans="1:18" s="159" customFormat="1" ht="11.25">
      <c r="A9" s="157" t="s">
        <v>354</v>
      </c>
      <c r="B9" s="157"/>
      <c r="C9" s="157">
        <f>+C11+C49</f>
        <v>2912250.9429999995</v>
      </c>
      <c r="D9" s="157">
        <f>+D11+D49</f>
        <v>235579.155</v>
      </c>
      <c r="E9" s="157">
        <f>+E11+E49</f>
        <v>218751.626</v>
      </c>
      <c r="F9" s="158">
        <f>+E9/D9*100-100</f>
        <v>-7.143046675755343</v>
      </c>
      <c r="G9" s="157"/>
      <c r="H9" s="157">
        <f>+H11+H49</f>
        <v>3627295.7100000004</v>
      </c>
      <c r="I9" s="157">
        <f>+I11+I49</f>
        <v>432744.87499999994</v>
      </c>
      <c r="J9" s="157">
        <f>+J11+J49</f>
        <v>375471.79899999994</v>
      </c>
      <c r="K9" s="158">
        <f>+J9/I9*100-100</f>
        <v>-13.234836345548857</v>
      </c>
      <c r="L9" s="158">
        <f>+J9/$J$7*100</f>
        <v>67.39138922841383</v>
      </c>
      <c r="M9" s="158"/>
      <c r="N9" s="158"/>
      <c r="O9" s="158"/>
      <c r="R9" s="48"/>
    </row>
    <row r="10" spans="1:20" ht="11.25" customHeight="1">
      <c r="A10" s="37"/>
      <c r="B10" s="37"/>
      <c r="C10" s="39"/>
      <c r="D10" s="39"/>
      <c r="E10" s="39"/>
      <c r="F10" s="40"/>
      <c r="G10" s="40"/>
      <c r="H10" s="39"/>
      <c r="I10" s="39"/>
      <c r="J10" s="39"/>
      <c r="K10" s="40"/>
      <c r="R10" s="43"/>
      <c r="T10" s="41"/>
    </row>
    <row r="11" spans="1:18" ht="11.25" customHeight="1">
      <c r="A11" s="46" t="s">
        <v>170</v>
      </c>
      <c r="B11" s="46"/>
      <c r="C11" s="47">
        <f>+C13+C30</f>
        <v>2410149.5419999994</v>
      </c>
      <c r="D11" s="47">
        <f>+D13+D30</f>
        <v>201463.535</v>
      </c>
      <c r="E11" s="47">
        <f>+E13+E30</f>
        <v>182175.879</v>
      </c>
      <c r="F11" s="45">
        <f>+E11/D11*100-100</f>
        <v>-9.573770260707477</v>
      </c>
      <c r="G11" s="45"/>
      <c r="H11" s="47">
        <f>+H13+H30</f>
        <v>2794121.8540000003</v>
      </c>
      <c r="I11" s="47">
        <f>+I13+I30</f>
        <v>366032.99399999995</v>
      </c>
      <c r="J11" s="47">
        <f>+J13+J30</f>
        <v>317977.88499999995</v>
      </c>
      <c r="K11" s="45">
        <f>+J11/I11*100-100</f>
        <v>-13.128627688683167</v>
      </c>
      <c r="L11" s="45">
        <f>+J11/J9*100</f>
        <v>84.6875546570676</v>
      </c>
      <c r="M11" s="43">
        <f>+I11/D11</f>
        <v>1.8168697079598048</v>
      </c>
      <c r="N11" s="43">
        <f>+J11/E11</f>
        <v>1.7454444943284724</v>
      </c>
      <c r="O11" s="43">
        <f>+N11/M11*100-100</f>
        <v>-3.9312237591069277</v>
      </c>
      <c r="R11" s="48"/>
    </row>
    <row r="12" spans="1:18" ht="11.25" customHeight="1">
      <c r="A12" s="37"/>
      <c r="B12" s="37"/>
      <c r="C12" s="39"/>
      <c r="D12" s="39"/>
      <c r="E12" s="39"/>
      <c r="F12" s="40"/>
      <c r="G12" s="40"/>
      <c r="H12" s="39"/>
      <c r="I12" s="39"/>
      <c r="J12" s="39"/>
      <c r="K12" s="40"/>
      <c r="L12" s="40"/>
      <c r="R12" s="43"/>
    </row>
    <row r="13" spans="1:18" s="49" customFormat="1" ht="11.25" customHeight="1">
      <c r="A13" s="46" t="s">
        <v>328</v>
      </c>
      <c r="B13" s="46"/>
      <c r="C13" s="47">
        <f>SUM(C14:C28)</f>
        <v>2379953.3399999994</v>
      </c>
      <c r="D13" s="47">
        <f>SUM(D14:D28)</f>
        <v>201036.269</v>
      </c>
      <c r="E13" s="47">
        <f>SUM(E14:E28)</f>
        <v>181756.634</v>
      </c>
      <c r="F13" s="45">
        <f>+E13/D13*100-100</f>
        <v>-9.590127739587132</v>
      </c>
      <c r="G13" s="45"/>
      <c r="H13" s="47">
        <f>SUM(H14:H28)</f>
        <v>2663595.964</v>
      </c>
      <c r="I13" s="47">
        <f>SUM(I14:I28)</f>
        <v>363482.79999999993</v>
      </c>
      <c r="J13" s="47">
        <f>SUM(J14:J28)</f>
        <v>315491.27499999997</v>
      </c>
      <c r="K13" s="45">
        <f>+J13/I13*100-100</f>
        <v>-13.203245105408001</v>
      </c>
      <c r="L13" s="45">
        <f>+J13/J11*100</f>
        <v>99.21799278588196</v>
      </c>
      <c r="M13" s="48"/>
      <c r="N13" s="48"/>
      <c r="O13" s="48"/>
      <c r="R13" s="48"/>
    </row>
    <row r="14" spans="1:18" ht="11.25" customHeight="1">
      <c r="A14" s="38" t="s">
        <v>316</v>
      </c>
      <c r="B14" s="160" t="s">
        <v>160</v>
      </c>
      <c r="C14" s="39">
        <v>850405.202</v>
      </c>
      <c r="D14" s="39">
        <v>97413.486</v>
      </c>
      <c r="E14" s="39">
        <v>87255.745</v>
      </c>
      <c r="F14" s="40">
        <f aca="true" t="shared" si="0" ref="F14:F39">+E14/D14*100-100</f>
        <v>-10.427448413046221</v>
      </c>
      <c r="G14" s="40"/>
      <c r="H14" s="39">
        <v>1111623.818</v>
      </c>
      <c r="I14" s="39">
        <v>149488.81</v>
      </c>
      <c r="J14" s="39">
        <v>121073.104</v>
      </c>
      <c r="K14" s="40">
        <f aca="true" t="shared" si="1" ref="K14:K28">+J14/I14*100-100</f>
        <v>-19.00858398698871</v>
      </c>
      <c r="L14" s="40">
        <f>+J14/$J$13*100</f>
        <v>38.37605461513952</v>
      </c>
      <c r="M14" s="43">
        <f>+I14/D14</f>
        <v>1.5345802325563012</v>
      </c>
      <c r="N14" s="43">
        <f>+J14/E14</f>
        <v>1.387565987775361</v>
      </c>
      <c r="O14" s="43">
        <f>+N14/M14*100-100</f>
        <v>-9.580095042410662</v>
      </c>
      <c r="R14" s="43"/>
    </row>
    <row r="15" spans="1:18" ht="11.25" customHeight="1">
      <c r="A15" s="38" t="s">
        <v>145</v>
      </c>
      <c r="B15" s="160" t="s">
        <v>161</v>
      </c>
      <c r="C15" s="39">
        <v>678499.468</v>
      </c>
      <c r="D15" s="39">
        <v>2517.423</v>
      </c>
      <c r="E15" s="39">
        <v>163.811</v>
      </c>
      <c r="F15" s="40">
        <f t="shared" si="0"/>
        <v>-93.49290921708429</v>
      </c>
      <c r="G15" s="40"/>
      <c r="H15" s="39">
        <v>479454.772</v>
      </c>
      <c r="I15" s="39">
        <v>2324.218</v>
      </c>
      <c r="J15" s="39">
        <v>254.931</v>
      </c>
      <c r="K15" s="40">
        <f t="shared" si="1"/>
        <v>-89.03153662866391</v>
      </c>
      <c r="L15" s="40">
        <f aca="true" t="shared" si="2" ref="L15:L28">+J15/$J$13*100</f>
        <v>0.08080445330857408</v>
      </c>
      <c r="M15" s="43">
        <f aca="true" t="shared" si="3" ref="M15:M28">+I15/D15</f>
        <v>0.9232528661253989</v>
      </c>
      <c r="N15" s="43">
        <f aca="true" t="shared" si="4" ref="N15:N28">+J15/E15</f>
        <v>1.5562508012282448</v>
      </c>
      <c r="O15" s="43">
        <f aca="true" t="shared" si="5" ref="O15:O28">+N15/M15*100-100</f>
        <v>68.56170810054871</v>
      </c>
      <c r="R15" s="43"/>
    </row>
    <row r="16" spans="1:18" ht="11.25" customHeight="1">
      <c r="A16" s="38" t="s">
        <v>146</v>
      </c>
      <c r="B16" s="160" t="s">
        <v>162</v>
      </c>
      <c r="C16" s="39">
        <v>182770.792</v>
      </c>
      <c r="D16" s="39">
        <v>0.582</v>
      </c>
      <c r="E16" s="39">
        <v>0.065</v>
      </c>
      <c r="F16" s="40">
        <f t="shared" si="0"/>
        <v>-88.83161512027492</v>
      </c>
      <c r="G16" s="40"/>
      <c r="H16" s="39">
        <v>142991.182</v>
      </c>
      <c r="I16" s="39">
        <v>4.309</v>
      </c>
      <c r="J16" s="39">
        <v>0.065</v>
      </c>
      <c r="K16" s="40">
        <f t="shared" si="1"/>
        <v>-98.49152935715944</v>
      </c>
      <c r="L16" s="40">
        <f t="shared" si="2"/>
        <v>2.060278846063176E-05</v>
      </c>
      <c r="M16" s="43">
        <f t="shared" si="3"/>
        <v>7.403780068728523</v>
      </c>
      <c r="N16" s="43">
        <f t="shared" si="4"/>
        <v>1</v>
      </c>
      <c r="O16" s="43">
        <f t="shared" si="5"/>
        <v>-86.49338593641217</v>
      </c>
      <c r="R16" s="43"/>
    </row>
    <row r="17" spans="1:18" ht="11.25" customHeight="1">
      <c r="A17" s="38" t="s">
        <v>151</v>
      </c>
      <c r="B17" s="160" t="s">
        <v>194</v>
      </c>
      <c r="C17" s="39">
        <v>166183.932</v>
      </c>
      <c r="D17" s="39">
        <v>9868.172</v>
      </c>
      <c r="E17" s="39">
        <v>22579.102</v>
      </c>
      <c r="F17" s="40">
        <f t="shared" si="0"/>
        <v>128.80734142047788</v>
      </c>
      <c r="G17" s="40"/>
      <c r="H17" s="39">
        <v>219989.801</v>
      </c>
      <c r="I17" s="39">
        <v>17248.88</v>
      </c>
      <c r="J17" s="39">
        <v>20633.982</v>
      </c>
      <c r="K17" s="40">
        <f t="shared" si="1"/>
        <v>19.625053916544147</v>
      </c>
      <c r="L17" s="40">
        <f t="shared" si="2"/>
        <v>6.540270249945898</v>
      </c>
      <c r="M17" s="43">
        <f t="shared" si="3"/>
        <v>1.7479306197743614</v>
      </c>
      <c r="N17" s="43">
        <f t="shared" si="4"/>
        <v>0.9138530841483422</v>
      </c>
      <c r="O17" s="43">
        <f t="shared" si="5"/>
        <v>-47.71800014200159</v>
      </c>
      <c r="R17" s="43"/>
    </row>
    <row r="18" spans="1:18" ht="11.25" customHeight="1">
      <c r="A18" s="38" t="s">
        <v>147</v>
      </c>
      <c r="B18" s="160" t="s">
        <v>195</v>
      </c>
      <c r="C18" s="39">
        <v>95056.997</v>
      </c>
      <c r="D18" s="39">
        <v>18567.121</v>
      </c>
      <c r="E18" s="39">
        <v>11206.418</v>
      </c>
      <c r="F18" s="40">
        <f t="shared" si="0"/>
        <v>-39.643749830681884</v>
      </c>
      <c r="G18" s="40"/>
      <c r="H18" s="39">
        <v>104883.296</v>
      </c>
      <c r="I18" s="39">
        <v>19729.054</v>
      </c>
      <c r="J18" s="39">
        <v>10831.637</v>
      </c>
      <c r="K18" s="40">
        <f t="shared" si="1"/>
        <v>-45.09804170032683</v>
      </c>
      <c r="L18" s="40">
        <f t="shared" si="2"/>
        <v>3.4332603968208004</v>
      </c>
      <c r="M18" s="43">
        <f t="shared" si="3"/>
        <v>1.0625801382993088</v>
      </c>
      <c r="N18" s="43">
        <f t="shared" si="4"/>
        <v>0.9665565749912238</v>
      </c>
      <c r="O18" s="43">
        <f t="shared" si="5"/>
        <v>-9.036830244330886</v>
      </c>
      <c r="R18" s="43"/>
    </row>
    <row r="19" spans="1:18" ht="11.25" customHeight="1">
      <c r="A19" s="38" t="s">
        <v>317</v>
      </c>
      <c r="B19" s="160" t="s">
        <v>196</v>
      </c>
      <c r="C19" s="39">
        <v>129570.108</v>
      </c>
      <c r="D19" s="39">
        <v>4101.852</v>
      </c>
      <c r="E19" s="39">
        <v>1088.658</v>
      </c>
      <c r="F19" s="40">
        <f t="shared" si="0"/>
        <v>-73.45935445744996</v>
      </c>
      <c r="G19" s="40"/>
      <c r="H19" s="39">
        <v>112604.272</v>
      </c>
      <c r="I19" s="39">
        <v>4364.19</v>
      </c>
      <c r="J19" s="39">
        <v>765.373</v>
      </c>
      <c r="K19" s="40">
        <f t="shared" si="1"/>
        <v>-82.46242716288704</v>
      </c>
      <c r="L19" s="40">
        <f t="shared" si="2"/>
        <v>0.24259720019198633</v>
      </c>
      <c r="M19" s="43">
        <f t="shared" si="3"/>
        <v>1.0639559886607317</v>
      </c>
      <c r="N19" s="43">
        <f t="shared" si="4"/>
        <v>0.7030426451649647</v>
      </c>
      <c r="O19" s="43">
        <f t="shared" si="5"/>
        <v>-33.921830164241214</v>
      </c>
      <c r="R19" s="43"/>
    </row>
    <row r="20" spans="1:18" ht="11.25" customHeight="1">
      <c r="A20" s="38" t="s">
        <v>409</v>
      </c>
      <c r="B20" s="160" t="s">
        <v>197</v>
      </c>
      <c r="C20" s="39">
        <v>38506.044</v>
      </c>
      <c r="D20" s="39">
        <v>19636.262</v>
      </c>
      <c r="E20" s="39">
        <v>17748.076</v>
      </c>
      <c r="F20" s="40">
        <f t="shared" si="0"/>
        <v>-9.615811807766661</v>
      </c>
      <c r="G20" s="40"/>
      <c r="H20" s="39">
        <v>170891.296</v>
      </c>
      <c r="I20" s="39">
        <v>77109.317</v>
      </c>
      <c r="J20" s="39">
        <v>68768.992</v>
      </c>
      <c r="K20" s="40">
        <f t="shared" si="1"/>
        <v>-10.81623508609212</v>
      </c>
      <c r="L20" s="40">
        <f t="shared" si="2"/>
        <v>21.79743068964427</v>
      </c>
      <c r="M20" s="43">
        <f t="shared" si="3"/>
        <v>3.926883690999845</v>
      </c>
      <c r="N20" s="43">
        <f t="shared" si="4"/>
        <v>3.8747294072889926</v>
      </c>
      <c r="O20" s="43">
        <f t="shared" si="5"/>
        <v>-1.3281341596744056</v>
      </c>
      <c r="R20" s="43"/>
    </row>
    <row r="21" spans="1:18" ht="11.25" customHeight="1">
      <c r="A21" s="38" t="s">
        <v>318</v>
      </c>
      <c r="B21" s="160" t="s">
        <v>198</v>
      </c>
      <c r="C21" s="39">
        <v>55944.266</v>
      </c>
      <c r="D21" s="39">
        <v>16947.76</v>
      </c>
      <c r="E21" s="39">
        <v>9230.979</v>
      </c>
      <c r="F21" s="40">
        <f t="shared" si="0"/>
        <v>-45.53274887064721</v>
      </c>
      <c r="G21" s="40"/>
      <c r="H21" s="39">
        <v>62924.334</v>
      </c>
      <c r="I21" s="39">
        <v>19537.823</v>
      </c>
      <c r="J21" s="39">
        <v>9214.266</v>
      </c>
      <c r="K21" s="40">
        <f t="shared" si="1"/>
        <v>-52.838829587103945</v>
      </c>
      <c r="L21" s="40">
        <f t="shared" si="2"/>
        <v>2.9206088187383314</v>
      </c>
      <c r="M21" s="43">
        <f t="shared" si="3"/>
        <v>1.1528262732066068</v>
      </c>
      <c r="N21" s="43">
        <f t="shared" si="4"/>
        <v>0.9981894661443819</v>
      </c>
      <c r="O21" s="43">
        <f t="shared" si="5"/>
        <v>-13.413712946713119</v>
      </c>
      <c r="R21" s="43"/>
    </row>
    <row r="22" spans="1:18" ht="11.25" customHeight="1">
      <c r="A22" s="38" t="s">
        <v>148</v>
      </c>
      <c r="B22" s="160" t="s">
        <v>329</v>
      </c>
      <c r="C22" s="39">
        <v>40081.724</v>
      </c>
      <c r="D22" s="39">
        <v>16595.192</v>
      </c>
      <c r="E22" s="39">
        <v>9523.259</v>
      </c>
      <c r="F22" s="40">
        <f t="shared" si="0"/>
        <v>-42.61434878246663</v>
      </c>
      <c r="G22" s="40"/>
      <c r="H22" s="39">
        <v>38146.636</v>
      </c>
      <c r="I22" s="39">
        <v>14882.073</v>
      </c>
      <c r="J22" s="39">
        <v>9022.69</v>
      </c>
      <c r="K22" s="40">
        <f t="shared" si="1"/>
        <v>-39.372088821228054</v>
      </c>
      <c r="L22" s="40">
        <f t="shared" si="2"/>
        <v>2.8598857448593473</v>
      </c>
      <c r="M22" s="43">
        <f t="shared" si="3"/>
        <v>0.8967701608996148</v>
      </c>
      <c r="N22" s="43">
        <f t="shared" si="4"/>
        <v>0.947437216608306</v>
      </c>
      <c r="O22" s="43">
        <f t="shared" si="5"/>
        <v>5.649948885215309</v>
      </c>
      <c r="R22" s="43"/>
    </row>
    <row r="23" spans="1:18" ht="11.25" customHeight="1">
      <c r="A23" s="38" t="s">
        <v>339</v>
      </c>
      <c r="B23" s="160" t="s">
        <v>201</v>
      </c>
      <c r="C23" s="39">
        <v>786.324</v>
      </c>
      <c r="D23" s="39">
        <v>207.62</v>
      </c>
      <c r="E23" s="39">
        <v>139.929</v>
      </c>
      <c r="F23" s="40">
        <f t="shared" si="0"/>
        <v>-32.60331374626722</v>
      </c>
      <c r="G23" s="40"/>
      <c r="H23" s="39">
        <v>4350.873</v>
      </c>
      <c r="I23" s="39">
        <v>1135.055</v>
      </c>
      <c r="J23" s="39">
        <v>894.857</v>
      </c>
      <c r="K23" s="40">
        <f t="shared" si="1"/>
        <v>-21.161793921880445</v>
      </c>
      <c r="L23" s="40">
        <f t="shared" si="2"/>
        <v>0.28363922266947006</v>
      </c>
      <c r="M23" s="43">
        <f t="shared" si="3"/>
        <v>5.4669829496194975</v>
      </c>
      <c r="N23" s="43">
        <f t="shared" si="4"/>
        <v>6.395078932887393</v>
      </c>
      <c r="O23" s="43">
        <f t="shared" si="5"/>
        <v>16.976383351122237</v>
      </c>
      <c r="R23" s="43"/>
    </row>
    <row r="24" spans="1:18" ht="11.25" customHeight="1">
      <c r="A24" s="38" t="s">
        <v>319</v>
      </c>
      <c r="B24" s="160" t="s">
        <v>202</v>
      </c>
      <c r="C24" s="39">
        <v>36962.312</v>
      </c>
      <c r="D24" s="39">
        <v>0.15</v>
      </c>
      <c r="E24" s="39">
        <v>1006.443</v>
      </c>
      <c r="F24" s="40">
        <f t="shared" si="0"/>
        <v>670862</v>
      </c>
      <c r="G24" s="40"/>
      <c r="H24" s="39">
        <v>30556.509</v>
      </c>
      <c r="I24" s="39">
        <v>0.132</v>
      </c>
      <c r="J24" s="39">
        <v>649.919</v>
      </c>
      <c r="K24" s="40">
        <f t="shared" si="1"/>
        <v>492262.8787878787</v>
      </c>
      <c r="L24" s="40">
        <f t="shared" si="2"/>
        <v>0.20600221036223587</v>
      </c>
      <c r="M24" s="43">
        <f t="shared" si="3"/>
        <v>0.8800000000000001</v>
      </c>
      <c r="N24" s="43">
        <f t="shared" si="4"/>
        <v>0.6457583787656132</v>
      </c>
      <c r="O24" s="43">
        <f t="shared" si="5"/>
        <v>-26.61836604936215</v>
      </c>
      <c r="R24" s="43"/>
    </row>
    <row r="25" spans="1:18" ht="11.25" customHeight="1">
      <c r="A25" s="38" t="s">
        <v>338</v>
      </c>
      <c r="B25" s="160" t="s">
        <v>203</v>
      </c>
      <c r="C25" s="39">
        <v>32861.352</v>
      </c>
      <c r="D25" s="39">
        <v>42</v>
      </c>
      <c r="E25" s="39">
        <v>0</v>
      </c>
      <c r="F25" s="40">
        <f t="shared" si="0"/>
        <v>-100</v>
      </c>
      <c r="G25" s="40"/>
      <c r="H25" s="39">
        <v>38208.698</v>
      </c>
      <c r="I25" s="39">
        <v>45.176</v>
      </c>
      <c r="J25" s="39">
        <v>0</v>
      </c>
      <c r="K25" s="40">
        <f t="shared" si="1"/>
        <v>-100</v>
      </c>
      <c r="L25" s="40">
        <f t="shared" si="2"/>
        <v>0</v>
      </c>
      <c r="R25" s="43"/>
    </row>
    <row r="26" spans="1:18" ht="11.25" customHeight="1">
      <c r="A26" s="38" t="s">
        <v>149</v>
      </c>
      <c r="B26" s="160" t="s">
        <v>204</v>
      </c>
      <c r="C26" s="39">
        <v>23474.385</v>
      </c>
      <c r="D26" s="39">
        <v>13105.89</v>
      </c>
      <c r="E26" s="39">
        <v>20704.896</v>
      </c>
      <c r="F26" s="40">
        <f t="shared" si="0"/>
        <v>57.981609795290524</v>
      </c>
      <c r="G26" s="40"/>
      <c r="H26" s="39">
        <v>94971.455</v>
      </c>
      <c r="I26" s="39">
        <v>53909.852</v>
      </c>
      <c r="J26" s="39">
        <v>70977.84</v>
      </c>
      <c r="K26" s="40">
        <f t="shared" si="1"/>
        <v>31.660239022729996</v>
      </c>
      <c r="L26" s="40">
        <f t="shared" si="2"/>
        <v>22.497560352501033</v>
      </c>
      <c r="M26" s="43">
        <f t="shared" si="3"/>
        <v>4.113406414978304</v>
      </c>
      <c r="N26" s="43">
        <f t="shared" si="4"/>
        <v>3.4280703462601307</v>
      </c>
      <c r="O26" s="43">
        <f t="shared" si="5"/>
        <v>-16.661034665153252</v>
      </c>
      <c r="R26" s="43"/>
    </row>
    <row r="27" spans="1:18" ht="11.25" customHeight="1">
      <c r="A27" s="38" t="s">
        <v>152</v>
      </c>
      <c r="B27" s="160" t="s">
        <v>206</v>
      </c>
      <c r="C27" s="39">
        <v>38102.046</v>
      </c>
      <c r="D27" s="39">
        <v>13.924</v>
      </c>
      <c r="E27" s="39">
        <v>0.21</v>
      </c>
      <c r="F27" s="40">
        <f t="shared" si="0"/>
        <v>-98.49181269750072</v>
      </c>
      <c r="G27" s="40"/>
      <c r="H27" s="39">
        <v>32764.362</v>
      </c>
      <c r="I27" s="39">
        <v>10.45</v>
      </c>
      <c r="J27" s="39">
        <v>0.366</v>
      </c>
      <c r="K27" s="40">
        <f t="shared" si="1"/>
        <v>-96.49760765550239</v>
      </c>
      <c r="L27" s="40">
        <f t="shared" si="2"/>
        <v>0.00011600954733217267</v>
      </c>
      <c r="M27" s="43">
        <f t="shared" si="3"/>
        <v>0.750502729100833</v>
      </c>
      <c r="N27" s="43">
        <f t="shared" si="4"/>
        <v>1.7428571428571429</v>
      </c>
      <c r="O27" s="43">
        <f t="shared" si="5"/>
        <v>132.22529049897474</v>
      </c>
      <c r="R27" s="43"/>
    </row>
    <row r="28" spans="1:18" ht="11.25" customHeight="1">
      <c r="A28" s="38" t="s">
        <v>10</v>
      </c>
      <c r="B28" s="160" t="s">
        <v>193</v>
      </c>
      <c r="C28" s="39">
        <v>10748.388</v>
      </c>
      <c r="D28" s="39">
        <v>2018.835</v>
      </c>
      <c r="E28" s="39">
        <v>1109.043</v>
      </c>
      <c r="F28" s="40">
        <f t="shared" si="0"/>
        <v>-45.06519849319039</v>
      </c>
      <c r="G28" s="40"/>
      <c r="H28" s="39">
        <v>19234.66</v>
      </c>
      <c r="I28" s="39">
        <v>3693.461</v>
      </c>
      <c r="J28" s="39">
        <v>2403.253</v>
      </c>
      <c r="K28" s="40">
        <f t="shared" si="1"/>
        <v>-34.9322221082069</v>
      </c>
      <c r="L28" s="40">
        <f t="shared" si="2"/>
        <v>0.7617494334827486</v>
      </c>
      <c r="M28" s="43">
        <f t="shared" si="3"/>
        <v>1.8295011727060406</v>
      </c>
      <c r="N28" s="43">
        <f t="shared" si="4"/>
        <v>2.1669610646295956</v>
      </c>
      <c r="O28" s="43">
        <f t="shared" si="5"/>
        <v>18.445459175323364</v>
      </c>
      <c r="R28" s="43"/>
    </row>
    <row r="29" spans="1:18" ht="11.25" customHeight="1">
      <c r="A29" s="37"/>
      <c r="B29" s="44"/>
      <c r="C29" s="39"/>
      <c r="D29" s="39"/>
      <c r="E29" s="39"/>
      <c r="F29" s="40"/>
      <c r="G29" s="40"/>
      <c r="H29" s="39"/>
      <c r="I29" s="39"/>
      <c r="J29" s="39"/>
      <c r="K29" s="40"/>
      <c r="L29" s="40"/>
      <c r="R29" s="43"/>
    </row>
    <row r="30" spans="1:18" s="49" customFormat="1" ht="11.25" customHeight="1">
      <c r="A30" s="161" t="s">
        <v>327</v>
      </c>
      <c r="B30" s="162"/>
      <c r="C30" s="47">
        <f>SUM(C31:C40)</f>
        <v>30196.202</v>
      </c>
      <c r="D30" s="47">
        <f>SUM(D31:D40)</f>
        <v>427.26599999999996</v>
      </c>
      <c r="E30" s="47">
        <f>SUM(E31:E40)</f>
        <v>419.245</v>
      </c>
      <c r="F30" s="45">
        <f t="shared" si="0"/>
        <v>-1.8772848764001822</v>
      </c>
      <c r="G30" s="45"/>
      <c r="H30" s="47">
        <f>SUM(H31:H40)</f>
        <v>130525.89000000001</v>
      </c>
      <c r="I30" s="47">
        <f>SUM(I31:I40)</f>
        <v>2550.194</v>
      </c>
      <c r="J30" s="47">
        <f>SUM(J31:J40)</f>
        <v>2486.61</v>
      </c>
      <c r="K30" s="45">
        <f aca="true" t="shared" si="6" ref="K30:K39">+J30/I30*100-100</f>
        <v>-2.493300509686705</v>
      </c>
      <c r="L30" s="45">
        <f>+J30/$J$11*100</f>
        <v>0.7820072141180513</v>
      </c>
      <c r="M30" s="48"/>
      <c r="N30" s="48"/>
      <c r="O30" s="48"/>
      <c r="R30" s="48"/>
    </row>
    <row r="31" spans="1:18" ht="11.25" customHeight="1">
      <c r="A31" s="38" t="s">
        <v>320</v>
      </c>
      <c r="B31" s="160" t="s">
        <v>333</v>
      </c>
      <c r="C31" s="39">
        <v>766.44</v>
      </c>
      <c r="D31" s="39">
        <v>0</v>
      </c>
      <c r="E31" s="39">
        <v>0</v>
      </c>
      <c r="F31" s="40"/>
      <c r="G31" s="40"/>
      <c r="H31" s="39">
        <v>2421.749</v>
      </c>
      <c r="I31" s="39">
        <v>0</v>
      </c>
      <c r="J31" s="39">
        <v>0</v>
      </c>
      <c r="K31" s="40"/>
      <c r="L31" s="40">
        <f aca="true" t="shared" si="7" ref="L31:L40">+J31/$J$30*100</f>
        <v>0</v>
      </c>
      <c r="R31" s="43"/>
    </row>
    <row r="32" spans="1:18" ht="11.25" customHeight="1">
      <c r="A32" s="38" t="s">
        <v>321</v>
      </c>
      <c r="B32" s="160" t="s">
        <v>199</v>
      </c>
      <c r="C32" s="39">
        <v>7680.815</v>
      </c>
      <c r="D32" s="39">
        <v>296.51</v>
      </c>
      <c r="E32" s="39">
        <v>272.865</v>
      </c>
      <c r="F32" s="40">
        <f t="shared" si="0"/>
        <v>-7.974435938079651</v>
      </c>
      <c r="G32" s="40"/>
      <c r="H32" s="39">
        <v>33991.991</v>
      </c>
      <c r="I32" s="39">
        <v>1466.788</v>
      </c>
      <c r="J32" s="39">
        <v>1200.94</v>
      </c>
      <c r="K32" s="40">
        <f t="shared" si="6"/>
        <v>-18.12450060949503</v>
      </c>
      <c r="L32" s="40">
        <f t="shared" si="7"/>
        <v>48.29627484808635</v>
      </c>
      <c r="M32" s="43">
        <f>+I32/D32</f>
        <v>4.94684159050285</v>
      </c>
      <c r="N32" s="43">
        <f>+J32/E32</f>
        <v>4.401224048522163</v>
      </c>
      <c r="O32" s="43">
        <f>+N32/M32*100-100</f>
        <v>-11.029614189146187</v>
      </c>
      <c r="R32" s="43"/>
    </row>
    <row r="33" spans="1:18" ht="11.25" customHeight="1">
      <c r="A33" s="38" t="s">
        <v>322</v>
      </c>
      <c r="B33" s="160" t="s">
        <v>331</v>
      </c>
      <c r="C33" s="39">
        <v>2670.979</v>
      </c>
      <c r="D33" s="39">
        <v>0</v>
      </c>
      <c r="E33" s="39">
        <v>0</v>
      </c>
      <c r="F33" s="40"/>
      <c r="G33" s="40"/>
      <c r="H33" s="39">
        <v>6371.893</v>
      </c>
      <c r="I33" s="39">
        <v>0</v>
      </c>
      <c r="J33" s="39">
        <v>0</v>
      </c>
      <c r="K33" s="40"/>
      <c r="L33" s="40">
        <f t="shared" si="7"/>
        <v>0</v>
      </c>
      <c r="M33" s="43" t="e">
        <f>+I33/D33</f>
        <v>#DIV/0!</v>
      </c>
      <c r="N33" s="43" t="e">
        <f>+J33/E33</f>
        <v>#DIV/0!</v>
      </c>
      <c r="O33" s="43" t="e">
        <f>+N33/M33*100-100</f>
        <v>#DIV/0!</v>
      </c>
      <c r="R33" s="43"/>
    </row>
    <row r="34" spans="1:25" ht="11.25" customHeight="1">
      <c r="A34" s="38" t="s">
        <v>323</v>
      </c>
      <c r="B34" s="160" t="s">
        <v>334</v>
      </c>
      <c r="C34" s="39">
        <v>44.234</v>
      </c>
      <c r="D34" s="39">
        <v>0.57</v>
      </c>
      <c r="E34" s="39">
        <v>0</v>
      </c>
      <c r="F34" s="40">
        <f t="shared" si="0"/>
        <v>-100</v>
      </c>
      <c r="G34" s="40"/>
      <c r="H34" s="39">
        <v>248.718</v>
      </c>
      <c r="I34" s="39">
        <v>7.223</v>
      </c>
      <c r="J34" s="39">
        <v>0</v>
      </c>
      <c r="K34" s="40">
        <f t="shared" si="6"/>
        <v>-100</v>
      </c>
      <c r="L34" s="40">
        <f t="shared" si="7"/>
        <v>0</v>
      </c>
      <c r="R34" s="43"/>
      <c r="T34" s="41"/>
      <c r="U34" s="41"/>
      <c r="V34" s="41"/>
      <c r="W34" s="41"/>
      <c r="X34" s="41"/>
      <c r="Y34" s="41"/>
    </row>
    <row r="35" spans="1:18" ht="11.25" customHeight="1">
      <c r="A35" s="38" t="s">
        <v>324</v>
      </c>
      <c r="B35" s="160" t="s">
        <v>332</v>
      </c>
      <c r="C35" s="39">
        <v>732.811</v>
      </c>
      <c r="D35" s="39">
        <v>0</v>
      </c>
      <c r="E35" s="39">
        <v>0</v>
      </c>
      <c r="F35" s="40"/>
      <c r="G35" s="40"/>
      <c r="H35" s="39">
        <v>664.554</v>
      </c>
      <c r="I35" s="39">
        <v>0</v>
      </c>
      <c r="J35" s="39">
        <v>0</v>
      </c>
      <c r="K35" s="40"/>
      <c r="L35" s="40">
        <f t="shared" si="7"/>
        <v>0</v>
      </c>
      <c r="M35" s="43" t="e">
        <f>+I35/D35</f>
        <v>#DIV/0!</v>
      </c>
      <c r="R35" s="43"/>
    </row>
    <row r="36" spans="1:18" ht="11.25" customHeight="1">
      <c r="A36" s="38" t="s">
        <v>325</v>
      </c>
      <c r="B36" s="160" t="s">
        <v>335</v>
      </c>
      <c r="C36" s="39">
        <v>0.94</v>
      </c>
      <c r="D36" s="39">
        <v>0</v>
      </c>
      <c r="E36" s="39">
        <v>0</v>
      </c>
      <c r="F36" s="40"/>
      <c r="G36" s="40"/>
      <c r="H36" s="39">
        <v>10.589</v>
      </c>
      <c r="I36" s="39">
        <v>0</v>
      </c>
      <c r="J36" s="39">
        <v>0</v>
      </c>
      <c r="K36" s="40"/>
      <c r="L36" s="40">
        <f t="shared" si="7"/>
        <v>0</v>
      </c>
      <c r="R36" s="43"/>
    </row>
    <row r="37" spans="1:18" ht="11.25" customHeight="1">
      <c r="A37" s="38" t="s">
        <v>479</v>
      </c>
      <c r="B37" s="77" t="s">
        <v>193</v>
      </c>
      <c r="C37" s="39">
        <v>0.625</v>
      </c>
      <c r="D37" s="39">
        <v>0</v>
      </c>
      <c r="E37" s="39">
        <v>0</v>
      </c>
      <c r="F37" s="40"/>
      <c r="G37" s="40"/>
      <c r="H37" s="39">
        <v>1.406</v>
      </c>
      <c r="I37" s="39">
        <v>0</v>
      </c>
      <c r="J37" s="39">
        <v>0</v>
      </c>
      <c r="K37" s="40"/>
      <c r="L37" s="40"/>
      <c r="R37" s="43"/>
    </row>
    <row r="38" spans="1:18" ht="11.25" customHeight="1">
      <c r="A38" s="38" t="s">
        <v>150</v>
      </c>
      <c r="B38" s="160" t="s">
        <v>205</v>
      </c>
      <c r="C38" s="39">
        <v>11458.382</v>
      </c>
      <c r="D38" s="39">
        <v>2</v>
      </c>
      <c r="E38" s="39">
        <v>0</v>
      </c>
      <c r="F38" s="40">
        <f t="shared" si="0"/>
        <v>-100</v>
      </c>
      <c r="G38" s="40"/>
      <c r="H38" s="39">
        <v>32377.435</v>
      </c>
      <c r="I38" s="39">
        <v>7.6</v>
      </c>
      <c r="J38" s="39">
        <v>0</v>
      </c>
      <c r="K38" s="40">
        <f t="shared" si="6"/>
        <v>-100</v>
      </c>
      <c r="L38" s="40">
        <f t="shared" si="7"/>
        <v>0</v>
      </c>
      <c r="M38" s="43">
        <f aca="true" t="shared" si="8" ref="M38:N40">+I38/D38</f>
        <v>3.8</v>
      </c>
      <c r="N38" s="43" t="e">
        <f t="shared" si="8"/>
        <v>#DIV/0!</v>
      </c>
      <c r="O38" s="43" t="e">
        <f>+N38/M38*100-100</f>
        <v>#DIV/0!</v>
      </c>
      <c r="R38" s="43"/>
    </row>
    <row r="39" spans="1:18" ht="11.25" customHeight="1">
      <c r="A39" s="38" t="s">
        <v>326</v>
      </c>
      <c r="B39" s="160" t="s">
        <v>200</v>
      </c>
      <c r="C39" s="39">
        <v>6790.386</v>
      </c>
      <c r="D39" s="39">
        <v>128.186</v>
      </c>
      <c r="E39" s="39">
        <v>146.38</v>
      </c>
      <c r="F39" s="40">
        <f t="shared" si="0"/>
        <v>14.193437660898994</v>
      </c>
      <c r="G39" s="40"/>
      <c r="H39" s="39">
        <v>52090.133</v>
      </c>
      <c r="I39" s="39">
        <v>1068.583</v>
      </c>
      <c r="J39" s="39">
        <v>1285.67</v>
      </c>
      <c r="K39" s="40">
        <f t="shared" si="6"/>
        <v>20.315408349187663</v>
      </c>
      <c r="L39" s="40">
        <f t="shared" si="7"/>
        <v>51.70372515191365</v>
      </c>
      <c r="M39" s="43">
        <f t="shared" si="8"/>
        <v>8.33619115972103</v>
      </c>
      <c r="N39" s="43">
        <f t="shared" si="8"/>
        <v>8.783098783986885</v>
      </c>
      <c r="O39" s="43">
        <f>+N39/M39*100-100</f>
        <v>5.36105297615093</v>
      </c>
      <c r="R39" s="43"/>
    </row>
    <row r="40" spans="1:18" ht="11.25" customHeight="1">
      <c r="A40" s="38" t="s">
        <v>337</v>
      </c>
      <c r="B40" s="160" t="s">
        <v>330</v>
      </c>
      <c r="C40" s="39">
        <v>50.59</v>
      </c>
      <c r="D40" s="39">
        <v>0</v>
      </c>
      <c r="E40" s="39">
        <v>0</v>
      </c>
      <c r="F40" s="40"/>
      <c r="G40" s="40"/>
      <c r="H40" s="39">
        <v>2347.422</v>
      </c>
      <c r="I40" s="39">
        <v>0</v>
      </c>
      <c r="J40" s="39">
        <v>0</v>
      </c>
      <c r="K40" s="40"/>
      <c r="L40" s="40">
        <f t="shared" si="7"/>
        <v>0</v>
      </c>
      <c r="M40" s="43" t="e">
        <f t="shared" si="8"/>
        <v>#DIV/0!</v>
      </c>
      <c r="N40" s="43" t="e">
        <f t="shared" si="8"/>
        <v>#DIV/0!</v>
      </c>
      <c r="O40" s="43" t="e">
        <f>+N40/M40*100-100</f>
        <v>#DIV/0!</v>
      </c>
      <c r="R40" s="43"/>
    </row>
    <row r="41" spans="1:18" ht="11.25">
      <c r="A41" s="151"/>
      <c r="B41" s="151"/>
      <c r="C41" s="163"/>
      <c r="D41" s="163"/>
      <c r="E41" s="163"/>
      <c r="F41" s="163"/>
      <c r="G41" s="163"/>
      <c r="H41" s="163"/>
      <c r="I41" s="163"/>
      <c r="J41" s="163"/>
      <c r="K41" s="151"/>
      <c r="L41" s="151"/>
      <c r="R41" s="43"/>
    </row>
    <row r="42" spans="1:18" ht="11.25">
      <c r="A42" s="37" t="s">
        <v>75</v>
      </c>
      <c r="B42" s="37"/>
      <c r="C42" s="37"/>
      <c r="D42" s="37"/>
      <c r="E42" s="37"/>
      <c r="F42" s="37"/>
      <c r="G42" s="37"/>
      <c r="H42" s="37"/>
      <c r="I42" s="37"/>
      <c r="J42" s="37"/>
      <c r="K42" s="37"/>
      <c r="L42" s="37"/>
      <c r="R42" s="43"/>
    </row>
    <row r="43" spans="1:18" ht="11.25" customHeight="1">
      <c r="A43" s="37"/>
      <c r="B43" s="37"/>
      <c r="C43" s="39"/>
      <c r="D43" s="39"/>
      <c r="E43" s="39"/>
      <c r="F43" s="40"/>
      <c r="G43" s="40"/>
      <c r="H43" s="39"/>
      <c r="I43" s="39"/>
      <c r="J43" s="39"/>
      <c r="K43" s="40"/>
      <c r="L43" s="40"/>
      <c r="R43" s="43"/>
    </row>
    <row r="44" spans="1:21" ht="19.5" customHeight="1">
      <c r="A44" s="291" t="s">
        <v>450</v>
      </c>
      <c r="B44" s="291"/>
      <c r="C44" s="291"/>
      <c r="D44" s="291"/>
      <c r="E44" s="291"/>
      <c r="F44" s="291"/>
      <c r="G44" s="291"/>
      <c r="H44" s="291"/>
      <c r="I44" s="291"/>
      <c r="J44" s="291"/>
      <c r="K44" s="291"/>
      <c r="L44" s="291"/>
      <c r="M44" s="49"/>
      <c r="P44" s="148"/>
      <c r="Q44" s="148"/>
      <c r="R44" s="148"/>
      <c r="S44" s="148"/>
      <c r="T44" s="148"/>
      <c r="U44" s="148"/>
    </row>
    <row r="45" spans="1:21" ht="19.5" customHeight="1">
      <c r="A45" s="292" t="s">
        <v>268</v>
      </c>
      <c r="B45" s="292"/>
      <c r="C45" s="292"/>
      <c r="D45" s="292"/>
      <c r="E45" s="292"/>
      <c r="F45" s="292"/>
      <c r="G45" s="292"/>
      <c r="H45" s="292"/>
      <c r="I45" s="292"/>
      <c r="J45" s="292"/>
      <c r="K45" s="292"/>
      <c r="L45" s="292"/>
      <c r="P45" s="154"/>
      <c r="Q45" s="154"/>
      <c r="R45" s="154"/>
      <c r="S45" s="154"/>
      <c r="T45" s="154"/>
      <c r="U45" s="154"/>
    </row>
    <row r="46" spans="1:21" ht="11.25">
      <c r="A46" s="37"/>
      <c r="B46" s="37"/>
      <c r="C46" s="290" t="s">
        <v>156</v>
      </c>
      <c r="D46" s="290"/>
      <c r="E46" s="290"/>
      <c r="F46" s="290"/>
      <c r="G46" s="44"/>
      <c r="H46" s="290" t="s">
        <v>157</v>
      </c>
      <c r="I46" s="290"/>
      <c r="J46" s="290"/>
      <c r="K46" s="290"/>
      <c r="L46" s="44"/>
      <c r="M46" s="287" t="s">
        <v>311</v>
      </c>
      <c r="N46" s="287"/>
      <c r="O46" s="287"/>
      <c r="P46" s="148"/>
      <c r="Q46" s="148"/>
      <c r="R46" s="148"/>
      <c r="S46" s="148"/>
      <c r="T46" s="148"/>
      <c r="U46" s="148"/>
    </row>
    <row r="47" spans="1:21" ht="11.25">
      <c r="A47" s="37" t="s">
        <v>169</v>
      </c>
      <c r="B47" s="150" t="s">
        <v>143</v>
      </c>
      <c r="C47" s="149">
        <f>+C4</f>
        <v>2009</v>
      </c>
      <c r="D47" s="288" t="str">
        <f>+D4</f>
        <v>enero</v>
      </c>
      <c r="E47" s="288"/>
      <c r="F47" s="288"/>
      <c r="G47" s="44"/>
      <c r="H47" s="149">
        <f>+C47</f>
        <v>2009</v>
      </c>
      <c r="I47" s="288" t="str">
        <f>+D47</f>
        <v>enero</v>
      </c>
      <c r="J47" s="288"/>
      <c r="K47" s="288"/>
      <c r="L47" s="150" t="s">
        <v>347</v>
      </c>
      <c r="M47" s="289" t="s">
        <v>310</v>
      </c>
      <c r="N47" s="289"/>
      <c r="O47" s="289"/>
      <c r="P47" s="148"/>
      <c r="Q47" s="148"/>
      <c r="R47" s="148"/>
      <c r="S47" s="148"/>
      <c r="T47" s="148"/>
      <c r="U47" s="148"/>
    </row>
    <row r="48" spans="1:15" ht="11.25">
      <c r="A48" s="151"/>
      <c r="B48" s="155" t="s">
        <v>48</v>
      </c>
      <c r="C48" s="151"/>
      <c r="D48" s="152">
        <f>+D5</f>
        <v>2009</v>
      </c>
      <c r="E48" s="152">
        <f>+E5</f>
        <v>2010</v>
      </c>
      <c r="F48" s="153" t="s">
        <v>408</v>
      </c>
      <c r="G48" s="155"/>
      <c r="H48" s="151"/>
      <c r="I48" s="152">
        <f>+D48</f>
        <v>2009</v>
      </c>
      <c r="J48" s="152">
        <f>+E48</f>
        <v>2010</v>
      </c>
      <c r="K48" s="153" t="str">
        <f>+F48</f>
        <v>Var % 09/08</v>
      </c>
      <c r="L48" s="155">
        <v>2008</v>
      </c>
      <c r="M48" s="156">
        <v>2007</v>
      </c>
      <c r="N48" s="156">
        <v>2008</v>
      </c>
      <c r="O48" s="155" t="s">
        <v>285</v>
      </c>
    </row>
    <row r="49" spans="1:18" ht="11.25" customHeight="1">
      <c r="A49" s="46" t="s">
        <v>171</v>
      </c>
      <c r="B49" s="46"/>
      <c r="C49" s="47">
        <f>+C51+C57+C64+C75+C82+C87+C92</f>
        <v>502101.40100000007</v>
      </c>
      <c r="D49" s="47">
        <f>+D51+D57+D64+D75+D82+D87+D92</f>
        <v>34115.62</v>
      </c>
      <c r="E49" s="47">
        <f>+E51+E57+E64+E75+E82+E87+E92</f>
        <v>36575.747</v>
      </c>
      <c r="F49" s="45">
        <f>+E49/D49*100-100</f>
        <v>7.211145510472903</v>
      </c>
      <c r="G49" s="45"/>
      <c r="H49" s="47">
        <f>+H51+H57+H64+H75+H82+H87+H92</f>
        <v>833173.8560000001</v>
      </c>
      <c r="I49" s="47">
        <f>+I51+I57+I64+I75+I82+I87+I92</f>
        <v>66711.88100000001</v>
      </c>
      <c r="J49" s="47">
        <f>+J51+J57+J64+J75+J82+J87+J92</f>
        <v>57493.91399999999</v>
      </c>
      <c r="K49" s="45">
        <f>+J49/I49*100-100</f>
        <v>-13.81757921051576</v>
      </c>
      <c r="L49" s="45">
        <f>+J49/J9*100</f>
        <v>15.3124453429324</v>
      </c>
      <c r="M49" s="43">
        <f>+I49/D49</f>
        <v>1.955464417765235</v>
      </c>
      <c r="N49" s="43">
        <f>+J49/E49</f>
        <v>1.5719135961871122</v>
      </c>
      <c r="O49" s="43">
        <f>+N49/M49*100-100</f>
        <v>-19.61430840129816</v>
      </c>
      <c r="Q49" s="43"/>
      <c r="R49" s="48"/>
    </row>
    <row r="50" spans="1:18" ht="11.25" customHeight="1">
      <c r="A50" s="37"/>
      <c r="B50" s="37"/>
      <c r="C50" s="39"/>
      <c r="D50" s="39"/>
      <c r="E50" s="39"/>
      <c r="F50" s="40"/>
      <c r="G50" s="40"/>
      <c r="H50" s="39"/>
      <c r="I50" s="39"/>
      <c r="J50" s="39"/>
      <c r="K50" s="40"/>
      <c r="L50" s="40"/>
      <c r="R50" s="43"/>
    </row>
    <row r="51" spans="1:18" s="49" customFormat="1" ht="11.25" customHeight="1">
      <c r="A51" s="46" t="s">
        <v>12</v>
      </c>
      <c r="B51" s="46"/>
      <c r="C51" s="47">
        <f>SUM(C52:C55)</f>
        <v>107390.84599999999</v>
      </c>
      <c r="D51" s="47">
        <f>SUM(D52:D55)</f>
        <v>8271.612</v>
      </c>
      <c r="E51" s="47">
        <f>SUM(E52:E55)</f>
        <v>8363.036</v>
      </c>
      <c r="F51" s="45">
        <f aca="true" t="shared" si="9" ref="F51:F92">+E51/D51*100-100</f>
        <v>1.1052742802733206</v>
      </c>
      <c r="G51" s="45"/>
      <c r="H51" s="47">
        <f>SUM(H52:H55)</f>
        <v>95290.778</v>
      </c>
      <c r="I51" s="47">
        <f>SUM(I52:I55)</f>
        <v>10329.565999999999</v>
      </c>
      <c r="J51" s="47">
        <f>SUM(J52:J55)</f>
        <v>6743.839</v>
      </c>
      <c r="K51" s="45">
        <f aca="true" t="shared" si="10" ref="K51:K92">+J51/I51*100-100</f>
        <v>-34.71323964627361</v>
      </c>
      <c r="L51" s="45"/>
      <c r="M51" s="48"/>
      <c r="N51" s="48"/>
      <c r="O51" s="48"/>
      <c r="R51" s="48"/>
    </row>
    <row r="52" spans="1:18" ht="11.25" customHeight="1">
      <c r="A52" s="37" t="s">
        <v>425</v>
      </c>
      <c r="B52"/>
      <c r="C52" s="39">
        <v>1997.274</v>
      </c>
      <c r="D52" s="39">
        <v>136.236</v>
      </c>
      <c r="E52" s="39">
        <v>84.283</v>
      </c>
      <c r="F52" s="40">
        <f t="shared" si="9"/>
        <v>-38.13456061540268</v>
      </c>
      <c r="G52" s="40"/>
      <c r="H52" s="39">
        <v>2196.041</v>
      </c>
      <c r="I52" s="39">
        <v>182.243</v>
      </c>
      <c r="J52" s="39">
        <v>78.866</v>
      </c>
      <c r="K52" s="40">
        <f t="shared" si="10"/>
        <v>-56.724812475650644</v>
      </c>
      <c r="L52" s="40"/>
      <c r="R52" s="43"/>
    </row>
    <row r="53" spans="1:18" ht="11.25" customHeight="1">
      <c r="A53" s="37" t="s">
        <v>426</v>
      </c>
      <c r="B53"/>
      <c r="C53" s="39">
        <v>41253.386</v>
      </c>
      <c r="D53" s="39">
        <v>4133.771</v>
      </c>
      <c r="E53" s="39">
        <v>2880.958</v>
      </c>
      <c r="F53" s="40">
        <f t="shared" si="9"/>
        <v>-30.306782838236558</v>
      </c>
      <c r="G53" s="40"/>
      <c r="H53" s="39">
        <v>39142.117</v>
      </c>
      <c r="I53" s="39">
        <v>6175</v>
      </c>
      <c r="J53" s="39">
        <v>2535.118</v>
      </c>
      <c r="K53" s="40">
        <f t="shared" si="10"/>
        <v>-58.94545748987854</v>
      </c>
      <c r="L53" s="40"/>
      <c r="R53" s="43"/>
    </row>
    <row r="54" spans="1:18" ht="11.25" customHeight="1">
      <c r="A54" s="37" t="s">
        <v>427</v>
      </c>
      <c r="B54"/>
      <c r="C54" s="39">
        <v>64130.168</v>
      </c>
      <c r="D54" s="39">
        <v>3998.356</v>
      </c>
      <c r="E54" s="39">
        <v>5397.795</v>
      </c>
      <c r="F54" s="40">
        <f t="shared" si="9"/>
        <v>35.00036014802083</v>
      </c>
      <c r="G54" s="40"/>
      <c r="H54" s="39">
        <v>53927.986</v>
      </c>
      <c r="I54" s="39">
        <v>3963.897</v>
      </c>
      <c r="J54" s="39">
        <v>4129.855</v>
      </c>
      <c r="K54" s="40">
        <f t="shared" si="10"/>
        <v>4.186738454606669</v>
      </c>
      <c r="L54" s="40"/>
      <c r="R54" s="43"/>
    </row>
    <row r="55" spans="1:18" ht="11.25" customHeight="1">
      <c r="A55" s="37" t="s">
        <v>264</v>
      </c>
      <c r="B55"/>
      <c r="C55" s="39">
        <v>10.018</v>
      </c>
      <c r="D55" s="39">
        <v>3.249</v>
      </c>
      <c r="E55" s="39">
        <v>0</v>
      </c>
      <c r="F55" s="40">
        <f t="shared" si="9"/>
        <v>-100</v>
      </c>
      <c r="G55" s="40"/>
      <c r="H55" s="39">
        <v>24.634</v>
      </c>
      <c r="I55" s="39">
        <v>8.426</v>
      </c>
      <c r="J55" s="39">
        <v>0</v>
      </c>
      <c r="K55" s="40">
        <f t="shared" si="10"/>
        <v>-100</v>
      </c>
      <c r="L55" s="40"/>
      <c r="R55" s="43"/>
    </row>
    <row r="56" spans="1:18" ht="11.25" customHeight="1">
      <c r="A56" s="37"/>
      <c r="B56"/>
      <c r="C56" s="39"/>
      <c r="D56" s="39"/>
      <c r="E56" s="39"/>
      <c r="F56" s="40"/>
      <c r="G56" s="40"/>
      <c r="H56" s="39"/>
      <c r="I56" s="39"/>
      <c r="J56" s="39"/>
      <c r="K56" s="40"/>
      <c r="L56" s="40"/>
      <c r="R56" s="43"/>
    </row>
    <row r="57" spans="1:18" s="49" customFormat="1" ht="11.25" customHeight="1">
      <c r="A57" s="46" t="s">
        <v>447</v>
      </c>
      <c r="B57" s="20"/>
      <c r="C57" s="47">
        <f>SUM(C58:C62)</f>
        <v>91040.3</v>
      </c>
      <c r="D57" s="47">
        <f>SUM(D58:D62)</f>
        <v>10763.333999999999</v>
      </c>
      <c r="E57" s="47">
        <f>SUM(E58:E62)</f>
        <v>8790.303000000002</v>
      </c>
      <c r="F57" s="45">
        <f t="shared" si="9"/>
        <v>-18.33103943443544</v>
      </c>
      <c r="G57" s="45"/>
      <c r="H57" s="47">
        <f>SUM(H58:H62)</f>
        <v>215229.88399999996</v>
      </c>
      <c r="I57" s="47">
        <f>SUM(I58:I62)</f>
        <v>25889.33</v>
      </c>
      <c r="J57" s="47">
        <f>SUM(J58:J62)</f>
        <v>17757.383</v>
      </c>
      <c r="K57" s="45">
        <f t="shared" si="10"/>
        <v>-31.41041888685416</v>
      </c>
      <c r="L57" s="45"/>
      <c r="M57" s="48"/>
      <c r="N57" s="48"/>
      <c r="O57" s="48"/>
      <c r="R57" s="48"/>
    </row>
    <row r="58" spans="1:18" ht="11.25" customHeight="1">
      <c r="A58" s="37" t="s">
        <v>428</v>
      </c>
      <c r="B58"/>
      <c r="C58" s="39">
        <v>35164.08</v>
      </c>
      <c r="D58" s="39">
        <v>4243.22</v>
      </c>
      <c r="E58" s="39">
        <v>2689.417</v>
      </c>
      <c r="F58" s="40">
        <f t="shared" si="9"/>
        <v>-36.61848784649394</v>
      </c>
      <c r="G58" s="40"/>
      <c r="H58" s="39">
        <v>124735.169</v>
      </c>
      <c r="I58" s="39">
        <v>15139.687</v>
      </c>
      <c r="J58" s="39">
        <v>8996.895</v>
      </c>
      <c r="K58" s="40">
        <f t="shared" si="10"/>
        <v>-40.57410169708264</v>
      </c>
      <c r="L58" s="40"/>
      <c r="R58" s="43"/>
    </row>
    <row r="59" spans="1:18" ht="11.25" customHeight="1">
      <c r="A59" s="37" t="s">
        <v>429</v>
      </c>
      <c r="B59"/>
      <c r="C59" s="39">
        <v>20970.085</v>
      </c>
      <c r="D59" s="39">
        <v>3140.593</v>
      </c>
      <c r="E59" s="39">
        <v>3052.059</v>
      </c>
      <c r="F59" s="40">
        <f t="shared" si="9"/>
        <v>-2.8190217579928287</v>
      </c>
      <c r="G59" s="40"/>
      <c r="H59" s="39">
        <v>28831.795</v>
      </c>
      <c r="I59" s="39">
        <v>4548.048</v>
      </c>
      <c r="J59" s="39">
        <v>3865.918</v>
      </c>
      <c r="K59" s="40">
        <f t="shared" si="10"/>
        <v>-14.998302568486523</v>
      </c>
      <c r="L59" s="40"/>
      <c r="R59" s="43"/>
    </row>
    <row r="60" spans="1:18" ht="11.25" customHeight="1">
      <c r="A60" s="37" t="s">
        <v>430</v>
      </c>
      <c r="B60"/>
      <c r="C60" s="39">
        <v>12021.097</v>
      </c>
      <c r="D60" s="39">
        <v>1327.758</v>
      </c>
      <c r="E60" s="39">
        <v>1415.523</v>
      </c>
      <c r="F60" s="40">
        <f t="shared" si="9"/>
        <v>6.610014776789129</v>
      </c>
      <c r="G60" s="40"/>
      <c r="H60" s="39">
        <v>15542.251</v>
      </c>
      <c r="I60" s="39">
        <v>1641.579</v>
      </c>
      <c r="J60" s="39">
        <v>1487.686</v>
      </c>
      <c r="K60" s="40">
        <f t="shared" si="10"/>
        <v>-9.374693511551996</v>
      </c>
      <c r="L60" s="40"/>
      <c r="R60" s="43"/>
    </row>
    <row r="61" spans="1:18" ht="11.25" customHeight="1">
      <c r="A61" s="37" t="s">
        <v>431</v>
      </c>
      <c r="B61"/>
      <c r="C61" s="39">
        <v>1326.546</v>
      </c>
      <c r="D61" s="39">
        <v>255.747</v>
      </c>
      <c r="E61" s="39">
        <v>273.462</v>
      </c>
      <c r="F61" s="40">
        <f t="shared" si="9"/>
        <v>6.926767469413122</v>
      </c>
      <c r="G61" s="40"/>
      <c r="H61" s="39">
        <v>2167.601</v>
      </c>
      <c r="I61" s="39">
        <v>364.31</v>
      </c>
      <c r="J61" s="39">
        <v>556.268</v>
      </c>
      <c r="K61" s="40">
        <f t="shared" si="10"/>
        <v>52.690840218495225</v>
      </c>
      <c r="L61" s="40"/>
      <c r="R61" s="43"/>
    </row>
    <row r="62" spans="1:18" ht="11.25" customHeight="1">
      <c r="A62" s="37" t="s">
        <v>432</v>
      </c>
      <c r="B62"/>
      <c r="C62" s="39">
        <v>21558.492</v>
      </c>
      <c r="D62" s="39">
        <v>1796.016</v>
      </c>
      <c r="E62" s="39">
        <v>1359.842</v>
      </c>
      <c r="F62" s="40">
        <f t="shared" si="9"/>
        <v>-24.285641107874312</v>
      </c>
      <c r="G62" s="40"/>
      <c r="H62" s="39">
        <v>43953.068</v>
      </c>
      <c r="I62" s="39">
        <v>4195.706</v>
      </c>
      <c r="J62" s="39">
        <v>2850.616</v>
      </c>
      <c r="K62" s="40">
        <f t="shared" si="10"/>
        <v>-32.05872861444534</v>
      </c>
      <c r="L62" s="40"/>
      <c r="R62" s="43"/>
    </row>
    <row r="63" spans="1:18" ht="11.25" customHeight="1">
      <c r="A63" s="37"/>
      <c r="B63"/>
      <c r="C63" s="39"/>
      <c r="D63" s="39"/>
      <c r="E63" s="39"/>
      <c r="F63" s="40"/>
      <c r="G63" s="40"/>
      <c r="H63" s="39"/>
      <c r="I63" s="39"/>
      <c r="J63" s="39"/>
      <c r="K63" s="40"/>
      <c r="L63" s="40"/>
      <c r="R63" s="43"/>
    </row>
    <row r="64" spans="1:18" s="49" customFormat="1" ht="11.25" customHeight="1">
      <c r="A64" s="46" t="s">
        <v>448</v>
      </c>
      <c r="B64" s="20"/>
      <c r="C64" s="47">
        <f>SUM(C65:C73)</f>
        <v>77262.13200000001</v>
      </c>
      <c r="D64" s="47">
        <f>SUM(D65:D73)</f>
        <v>4384.219999999999</v>
      </c>
      <c r="E64" s="47">
        <f>SUM(E65:E73)</f>
        <v>4989.183</v>
      </c>
      <c r="F64" s="45">
        <f t="shared" si="9"/>
        <v>13.798646053345891</v>
      </c>
      <c r="G64" s="45"/>
      <c r="H64" s="47">
        <f>SUM(H65:H73)</f>
        <v>107586.91200000001</v>
      </c>
      <c r="I64" s="47">
        <f>SUM(I65:I73)</f>
        <v>7342.128000000001</v>
      </c>
      <c r="J64" s="47">
        <f>SUM(J65:J73)</f>
        <v>8093.694</v>
      </c>
      <c r="K64" s="45">
        <f t="shared" si="10"/>
        <v>10.236351096031001</v>
      </c>
      <c r="L64" s="45"/>
      <c r="M64" s="48"/>
      <c r="N64" s="48"/>
      <c r="O64" s="48"/>
      <c r="R64" s="48"/>
    </row>
    <row r="65" spans="1:18" ht="11.25" customHeight="1">
      <c r="A65" s="37" t="s">
        <v>433</v>
      </c>
      <c r="B65"/>
      <c r="C65" s="39">
        <v>2928.065</v>
      </c>
      <c r="D65" s="39">
        <v>240.8</v>
      </c>
      <c r="E65" s="39">
        <v>316.214</v>
      </c>
      <c r="F65" s="40">
        <f t="shared" si="9"/>
        <v>31.318106312292343</v>
      </c>
      <c r="G65" s="40"/>
      <c r="H65" s="39">
        <v>5848.601</v>
      </c>
      <c r="I65" s="39">
        <v>483.45</v>
      </c>
      <c r="J65" s="39">
        <v>630.69</v>
      </c>
      <c r="K65" s="40">
        <f t="shared" si="10"/>
        <v>30.45609680421967</v>
      </c>
      <c r="L65" s="40"/>
      <c r="R65" s="43"/>
    </row>
    <row r="66" spans="1:18" ht="11.25" customHeight="1">
      <c r="A66" s="37" t="s">
        <v>149</v>
      </c>
      <c r="B66"/>
      <c r="C66" s="39">
        <v>5074.153</v>
      </c>
      <c r="D66" s="39">
        <v>206.911</v>
      </c>
      <c r="E66" s="39">
        <v>399.519</v>
      </c>
      <c r="F66" s="40">
        <f t="shared" si="9"/>
        <v>93.08736606560308</v>
      </c>
      <c r="G66" s="40"/>
      <c r="H66" s="39">
        <v>11053.924</v>
      </c>
      <c r="I66" s="39">
        <v>495.122</v>
      </c>
      <c r="J66" s="39">
        <v>882.853</v>
      </c>
      <c r="K66" s="40">
        <f t="shared" si="10"/>
        <v>78.31019425515328</v>
      </c>
      <c r="L66" s="40"/>
      <c r="R66" s="43"/>
    </row>
    <row r="67" spans="1:18" ht="11.25" customHeight="1">
      <c r="A67" s="37" t="s">
        <v>425</v>
      </c>
      <c r="B67"/>
      <c r="C67" s="39">
        <v>201.904</v>
      </c>
      <c r="D67" s="39">
        <v>150.545</v>
      </c>
      <c r="E67" s="39">
        <v>0</v>
      </c>
      <c r="F67" s="40">
        <f t="shared" si="9"/>
        <v>-100</v>
      </c>
      <c r="G67" s="40"/>
      <c r="H67" s="39">
        <v>335.081</v>
      </c>
      <c r="I67" s="39">
        <v>274.769</v>
      </c>
      <c r="J67" s="39">
        <v>0</v>
      </c>
      <c r="K67" s="40">
        <f t="shared" si="10"/>
        <v>-100</v>
      </c>
      <c r="L67" s="40"/>
      <c r="R67" s="43"/>
    </row>
    <row r="68" spans="1:18" ht="11.25" customHeight="1">
      <c r="A68" s="37" t="s">
        <v>426</v>
      </c>
      <c r="B68"/>
      <c r="C68" s="39">
        <v>57660.878</v>
      </c>
      <c r="D68" s="39">
        <v>3330.891</v>
      </c>
      <c r="E68" s="39">
        <v>3623.938</v>
      </c>
      <c r="F68" s="40">
        <f t="shared" si="9"/>
        <v>8.797856189229861</v>
      </c>
      <c r="G68" s="40"/>
      <c r="H68" s="39">
        <v>67971.463</v>
      </c>
      <c r="I68" s="39">
        <v>4458.108</v>
      </c>
      <c r="J68" s="39">
        <v>4976.339</v>
      </c>
      <c r="K68" s="40">
        <f t="shared" si="10"/>
        <v>11.624460421326702</v>
      </c>
      <c r="L68" s="40"/>
      <c r="R68" s="43"/>
    </row>
    <row r="69" spans="1:18" ht="11.25" customHeight="1">
      <c r="A69" s="37" t="s">
        <v>434</v>
      </c>
      <c r="B69"/>
      <c r="C69" s="39">
        <v>2070.672</v>
      </c>
      <c r="D69" s="39">
        <v>44.041</v>
      </c>
      <c r="E69" s="39">
        <v>61.786</v>
      </c>
      <c r="F69" s="40">
        <f t="shared" si="9"/>
        <v>40.29200063577122</v>
      </c>
      <c r="G69" s="40"/>
      <c r="H69" s="39">
        <v>3704.534</v>
      </c>
      <c r="I69" s="39">
        <v>181.402</v>
      </c>
      <c r="J69" s="39">
        <v>238.93</v>
      </c>
      <c r="K69" s="40">
        <f t="shared" si="10"/>
        <v>31.71299103648252</v>
      </c>
      <c r="L69" s="40"/>
      <c r="R69" s="43"/>
    </row>
    <row r="70" spans="1:18" ht="11.25" customHeight="1">
      <c r="A70" s="37" t="s">
        <v>435</v>
      </c>
      <c r="B70"/>
      <c r="C70" s="39">
        <v>1106.441</v>
      </c>
      <c r="D70" s="39">
        <v>100.231</v>
      </c>
      <c r="E70" s="39">
        <v>117.864</v>
      </c>
      <c r="F70" s="40">
        <f t="shared" si="9"/>
        <v>17.592361644600985</v>
      </c>
      <c r="G70" s="40"/>
      <c r="H70" s="39">
        <v>8163.446</v>
      </c>
      <c r="I70" s="39">
        <v>983.451</v>
      </c>
      <c r="J70" s="39">
        <v>727.759</v>
      </c>
      <c r="K70" s="40">
        <f t="shared" si="10"/>
        <v>-25.99946514874661</v>
      </c>
      <c r="L70" s="40"/>
      <c r="R70" s="43"/>
    </row>
    <row r="71" spans="1:18" ht="11.25" customHeight="1">
      <c r="A71" s="37" t="s">
        <v>436</v>
      </c>
      <c r="B71"/>
      <c r="C71" s="39">
        <v>7844.113</v>
      </c>
      <c r="D71" s="39">
        <v>304.123</v>
      </c>
      <c r="E71" s="39">
        <v>457.103</v>
      </c>
      <c r="F71" s="40">
        <f t="shared" si="9"/>
        <v>50.30201596064751</v>
      </c>
      <c r="G71" s="40"/>
      <c r="H71" s="39">
        <v>9813.357</v>
      </c>
      <c r="I71" s="39">
        <v>463.381</v>
      </c>
      <c r="J71" s="39">
        <v>622.621</v>
      </c>
      <c r="K71" s="40">
        <f t="shared" si="10"/>
        <v>34.36480995120647</v>
      </c>
      <c r="L71" s="40"/>
      <c r="R71" s="43"/>
    </row>
    <row r="72" spans="1:18" ht="11.25" customHeight="1">
      <c r="A72" s="37" t="s">
        <v>437</v>
      </c>
      <c r="B72"/>
      <c r="C72" s="39">
        <v>203.004</v>
      </c>
      <c r="D72" s="39">
        <v>0</v>
      </c>
      <c r="E72" s="39">
        <v>0.201</v>
      </c>
      <c r="F72" s="40"/>
      <c r="G72" s="40"/>
      <c r="H72" s="39">
        <v>252.258</v>
      </c>
      <c r="I72" s="39">
        <v>0</v>
      </c>
      <c r="J72" s="39">
        <v>0.493</v>
      </c>
      <c r="K72" s="40"/>
      <c r="L72" s="40"/>
      <c r="R72" s="43"/>
    </row>
    <row r="73" spans="1:18" ht="11.25" customHeight="1">
      <c r="A73" s="37" t="s">
        <v>438</v>
      </c>
      <c r="B73"/>
      <c r="C73" s="39">
        <v>172.902</v>
      </c>
      <c r="D73" s="39">
        <v>6.678</v>
      </c>
      <c r="E73" s="39">
        <v>12.558</v>
      </c>
      <c r="F73" s="40">
        <f t="shared" si="9"/>
        <v>88.0503144654088</v>
      </c>
      <c r="G73" s="40"/>
      <c r="H73" s="39">
        <v>444.248</v>
      </c>
      <c r="I73" s="39">
        <v>2.445</v>
      </c>
      <c r="J73" s="39">
        <v>14.009</v>
      </c>
      <c r="K73" s="40">
        <f t="shared" si="10"/>
        <v>472.9652351738242</v>
      </c>
      <c r="L73" s="40"/>
      <c r="R73" s="43"/>
    </row>
    <row r="74" spans="1:18" ht="11.25" customHeight="1">
      <c r="A74" s="37"/>
      <c r="B74"/>
      <c r="C74" s="39"/>
      <c r="D74" s="39"/>
      <c r="E74" s="39"/>
      <c r="F74" s="40"/>
      <c r="G74" s="40"/>
      <c r="H74" s="39"/>
      <c r="I74" s="39"/>
      <c r="J74" s="39"/>
      <c r="K74" s="40"/>
      <c r="L74" s="40"/>
      <c r="R74" s="43"/>
    </row>
    <row r="75" spans="1:18" s="49" customFormat="1" ht="11.25" customHeight="1">
      <c r="A75" s="46" t="s">
        <v>11</v>
      </c>
      <c r="B75" s="20"/>
      <c r="C75" s="47">
        <f>SUM(C76:C80)</f>
        <v>136395.844</v>
      </c>
      <c r="D75" s="47">
        <f>SUM(D76:D80)</f>
        <v>5001.670999999999</v>
      </c>
      <c r="E75" s="47">
        <f>SUM(E76:E80)</f>
        <v>8473.499</v>
      </c>
      <c r="F75" s="45">
        <f t="shared" si="9"/>
        <v>69.41336205440143</v>
      </c>
      <c r="G75" s="45"/>
      <c r="H75" s="47">
        <f>SUM(H76:H80)</f>
        <v>275523.68100000004</v>
      </c>
      <c r="I75" s="47">
        <f>SUM(I76:I80)</f>
        <v>13239.472</v>
      </c>
      <c r="J75" s="47">
        <f>SUM(J76:J80)</f>
        <v>16582.261</v>
      </c>
      <c r="K75" s="45">
        <f t="shared" si="10"/>
        <v>25.248657952522578</v>
      </c>
      <c r="L75" s="45"/>
      <c r="M75" s="48"/>
      <c r="N75" s="48"/>
      <c r="O75" s="48"/>
      <c r="R75" s="48"/>
    </row>
    <row r="76" spans="1:18" ht="11.25" customHeight="1">
      <c r="A76" s="37" t="s">
        <v>439</v>
      </c>
      <c r="B76"/>
      <c r="C76" s="39">
        <v>46502.12</v>
      </c>
      <c r="D76" s="39">
        <v>2029.802</v>
      </c>
      <c r="E76" s="39">
        <v>4228.662</v>
      </c>
      <c r="F76" s="40">
        <f t="shared" si="9"/>
        <v>108.32879266056494</v>
      </c>
      <c r="G76" s="40"/>
      <c r="H76" s="39">
        <v>100052.51</v>
      </c>
      <c r="I76" s="39">
        <v>5270.848</v>
      </c>
      <c r="J76" s="39">
        <v>7985.027</v>
      </c>
      <c r="K76" s="40">
        <f t="shared" si="10"/>
        <v>51.49416185023739</v>
      </c>
      <c r="L76" s="40"/>
      <c r="R76" s="43"/>
    </row>
    <row r="77" spans="1:18" ht="11.25" customHeight="1">
      <c r="A77" s="37" t="s">
        <v>145</v>
      </c>
      <c r="B77"/>
      <c r="C77" s="39">
        <v>5340.378</v>
      </c>
      <c r="D77" s="39">
        <v>584.245</v>
      </c>
      <c r="E77" s="39">
        <v>441.054</v>
      </c>
      <c r="F77" s="40">
        <f t="shared" si="9"/>
        <v>-24.508724935600654</v>
      </c>
      <c r="G77" s="40"/>
      <c r="H77" s="39">
        <v>29325.588</v>
      </c>
      <c r="I77" s="39">
        <v>3651.223</v>
      </c>
      <c r="J77" s="39">
        <v>2419.36</v>
      </c>
      <c r="K77" s="40">
        <f t="shared" si="10"/>
        <v>-33.738366569229</v>
      </c>
      <c r="L77" s="40"/>
      <c r="R77" s="43"/>
    </row>
    <row r="78" spans="1:18" ht="11.25" customHeight="1">
      <c r="A78" s="37" t="s">
        <v>440</v>
      </c>
      <c r="B78"/>
      <c r="C78" s="39">
        <v>6003.113</v>
      </c>
      <c r="D78" s="39">
        <v>171.325</v>
      </c>
      <c r="E78" s="39">
        <v>298.744</v>
      </c>
      <c r="F78" s="40">
        <f t="shared" si="9"/>
        <v>74.37268349627902</v>
      </c>
      <c r="G78" s="40"/>
      <c r="H78" s="39">
        <v>25439.71</v>
      </c>
      <c r="I78" s="39">
        <v>724.895</v>
      </c>
      <c r="J78" s="39">
        <v>1176.482</v>
      </c>
      <c r="K78" s="40">
        <f t="shared" si="10"/>
        <v>62.29688437635795</v>
      </c>
      <c r="L78" s="40"/>
      <c r="R78" s="43"/>
    </row>
    <row r="79" spans="1:18" ht="11.25" customHeight="1">
      <c r="A79" s="37" t="s">
        <v>441</v>
      </c>
      <c r="B79"/>
      <c r="C79" s="39">
        <v>78276.731</v>
      </c>
      <c r="D79" s="39">
        <v>2178.304</v>
      </c>
      <c r="E79" s="39">
        <v>3485.273</v>
      </c>
      <c r="F79" s="40">
        <f t="shared" si="9"/>
        <v>59.999384842519675</v>
      </c>
      <c r="G79" s="40"/>
      <c r="H79" s="39">
        <v>118674.869</v>
      </c>
      <c r="I79" s="39">
        <v>3346.712</v>
      </c>
      <c r="J79" s="39">
        <v>4813.894</v>
      </c>
      <c r="K79" s="40">
        <f t="shared" si="10"/>
        <v>43.839505759682936</v>
      </c>
      <c r="L79" s="40"/>
      <c r="R79" s="43"/>
    </row>
    <row r="80" spans="1:18" ht="11.25" customHeight="1">
      <c r="A80" s="37" t="s">
        <v>442</v>
      </c>
      <c r="B80"/>
      <c r="C80" s="39">
        <v>273.502</v>
      </c>
      <c r="D80" s="39">
        <v>37.995</v>
      </c>
      <c r="E80" s="39">
        <v>19.766</v>
      </c>
      <c r="F80" s="40">
        <f t="shared" si="9"/>
        <v>-47.97736544282143</v>
      </c>
      <c r="G80" s="40"/>
      <c r="H80" s="39">
        <v>2031.004</v>
      </c>
      <c r="I80" s="39">
        <v>245.794</v>
      </c>
      <c r="J80" s="39">
        <v>187.498</v>
      </c>
      <c r="K80" s="40">
        <f t="shared" si="10"/>
        <v>-23.717421906149056</v>
      </c>
      <c r="L80" s="40"/>
      <c r="R80" s="43"/>
    </row>
    <row r="81" spans="1:18" ht="11.25" customHeight="1">
      <c r="A81" s="37"/>
      <c r="B81"/>
      <c r="C81" s="39"/>
      <c r="D81" s="39"/>
      <c r="E81" s="39"/>
      <c r="F81" s="40"/>
      <c r="G81" s="40"/>
      <c r="H81" s="39"/>
      <c r="I81" s="39"/>
      <c r="J81" s="39"/>
      <c r="K81" s="40"/>
      <c r="L81" s="40"/>
      <c r="R81" s="43"/>
    </row>
    <row r="82" spans="1:18" s="49" customFormat="1" ht="11.25" customHeight="1">
      <c r="A82" s="46" t="s">
        <v>449</v>
      </c>
      <c r="B82" s="20"/>
      <c r="C82" s="47">
        <f>SUM(C83:C85)</f>
        <v>2283.5</v>
      </c>
      <c r="D82" s="47">
        <f>SUM(D83:D85)</f>
        <v>33.723</v>
      </c>
      <c r="E82" s="47">
        <f>SUM(E83:E85)</f>
        <v>102.35499999999999</v>
      </c>
      <c r="F82" s="45">
        <f t="shared" si="9"/>
        <v>203.5168875841414</v>
      </c>
      <c r="G82" s="45"/>
      <c r="H82" s="47">
        <f>SUM(H83:H85)</f>
        <v>15943.158</v>
      </c>
      <c r="I82" s="47">
        <f>SUM(I83:I85)</f>
        <v>403.142</v>
      </c>
      <c r="J82" s="47">
        <f>SUM(J83:J85)</f>
        <v>712.6060000000001</v>
      </c>
      <c r="K82" s="45">
        <f t="shared" si="10"/>
        <v>76.76302642741271</v>
      </c>
      <c r="L82" s="45"/>
      <c r="M82" s="48"/>
      <c r="N82" s="48"/>
      <c r="O82" s="48"/>
      <c r="R82" s="48"/>
    </row>
    <row r="83" spans="1:18" ht="11.25" customHeight="1">
      <c r="A83" s="37" t="s">
        <v>443</v>
      </c>
      <c r="B83"/>
      <c r="C83" s="39">
        <v>1933.646</v>
      </c>
      <c r="D83" s="39">
        <v>18.969</v>
      </c>
      <c r="E83" s="39">
        <v>87.545</v>
      </c>
      <c r="F83" s="40">
        <f t="shared" si="9"/>
        <v>361.5161579419052</v>
      </c>
      <c r="G83" s="40"/>
      <c r="H83" s="39">
        <v>12543.028</v>
      </c>
      <c r="I83" s="39">
        <v>193.27</v>
      </c>
      <c r="J83" s="39">
        <v>480.147</v>
      </c>
      <c r="K83" s="40">
        <f t="shared" si="10"/>
        <v>148.43327986754278</v>
      </c>
      <c r="L83" s="40"/>
      <c r="R83" s="43"/>
    </row>
    <row r="84" spans="1:18" ht="11.25" customHeight="1">
      <c r="A84" s="37" t="s">
        <v>444</v>
      </c>
      <c r="B84"/>
      <c r="C84" s="39">
        <v>199.898</v>
      </c>
      <c r="D84" s="39">
        <v>14.256</v>
      </c>
      <c r="E84" s="39">
        <v>14.71</v>
      </c>
      <c r="F84" s="40">
        <f t="shared" si="9"/>
        <v>3.1846240179573613</v>
      </c>
      <c r="G84" s="40"/>
      <c r="H84" s="39">
        <v>3028.391</v>
      </c>
      <c r="I84" s="39">
        <v>204.646</v>
      </c>
      <c r="J84" s="39">
        <v>231.937</v>
      </c>
      <c r="K84" s="40">
        <f t="shared" si="10"/>
        <v>13.335711423629107</v>
      </c>
      <c r="L84" s="40"/>
      <c r="R84" s="43"/>
    </row>
    <row r="85" spans="1:18" ht="11.25" customHeight="1">
      <c r="A85" s="37" t="s">
        <v>10</v>
      </c>
      <c r="B85"/>
      <c r="C85" s="39">
        <v>149.956</v>
      </c>
      <c r="D85" s="39">
        <v>0.498</v>
      </c>
      <c r="E85" s="39">
        <v>0.1</v>
      </c>
      <c r="F85" s="40">
        <f t="shared" si="9"/>
        <v>-79.91967871485943</v>
      </c>
      <c r="G85" s="40"/>
      <c r="H85" s="39">
        <v>371.739</v>
      </c>
      <c r="I85" s="39">
        <v>5.226</v>
      </c>
      <c r="J85" s="39">
        <v>0.522</v>
      </c>
      <c r="K85" s="40">
        <f t="shared" si="10"/>
        <v>-90.01148105625717</v>
      </c>
      <c r="L85" s="40"/>
      <c r="R85" s="43"/>
    </row>
    <row r="86" spans="1:18" ht="11.25" customHeight="1">
      <c r="A86" s="37"/>
      <c r="B86"/>
      <c r="C86" s="39"/>
      <c r="D86" s="39"/>
      <c r="E86" s="39"/>
      <c r="F86" s="40"/>
      <c r="G86" s="40"/>
      <c r="H86" s="39"/>
      <c r="I86" s="39"/>
      <c r="J86" s="39"/>
      <c r="K86" s="40"/>
      <c r="L86" s="40"/>
      <c r="R86" s="43"/>
    </row>
    <row r="87" spans="1:18" s="49" customFormat="1" ht="11.25" customHeight="1">
      <c r="A87" s="46" t="s">
        <v>13</v>
      </c>
      <c r="B87" s="20"/>
      <c r="C87" s="47">
        <f>SUM(C88:C90)</f>
        <v>80854.77100000001</v>
      </c>
      <c r="D87" s="47">
        <f>SUM(D88:D90)</f>
        <v>5509.554</v>
      </c>
      <c r="E87" s="47">
        <f>SUM(E88:E90)</f>
        <v>5644.307999999999</v>
      </c>
      <c r="F87" s="45">
        <f t="shared" si="9"/>
        <v>2.44582410844869</v>
      </c>
      <c r="G87" s="45"/>
      <c r="H87" s="47">
        <f>SUM(H88:H90)</f>
        <v>108841.094</v>
      </c>
      <c r="I87" s="47">
        <f>SUM(I88:I90)</f>
        <v>9141.130000000001</v>
      </c>
      <c r="J87" s="47">
        <f>SUM(J88:J90)</f>
        <v>7318.34</v>
      </c>
      <c r="K87" s="45">
        <f t="shared" si="10"/>
        <v>-19.940532516220657</v>
      </c>
      <c r="L87" s="45"/>
      <c r="M87" s="48"/>
      <c r="N87" s="48"/>
      <c r="O87" s="48"/>
      <c r="R87" s="48"/>
    </row>
    <row r="88" spans="1:18" ht="11.25" customHeight="1">
      <c r="A88" s="37" t="s">
        <v>145</v>
      </c>
      <c r="B88"/>
      <c r="C88" s="39">
        <v>38145.973</v>
      </c>
      <c r="D88" s="39">
        <v>3221.069</v>
      </c>
      <c r="E88" s="39">
        <v>2064.048</v>
      </c>
      <c r="F88" s="40">
        <f t="shared" si="9"/>
        <v>-35.92040406461334</v>
      </c>
      <c r="G88" s="40"/>
      <c r="H88" s="39">
        <v>40317.918</v>
      </c>
      <c r="I88" s="39">
        <v>5412.394</v>
      </c>
      <c r="J88" s="39">
        <v>1825.122</v>
      </c>
      <c r="K88" s="40">
        <f t="shared" si="10"/>
        <v>-66.27884074958328</v>
      </c>
      <c r="L88" s="40"/>
      <c r="R88" s="43"/>
    </row>
    <row r="89" spans="1:18" ht="11.25" customHeight="1">
      <c r="A89" s="37" t="s">
        <v>445</v>
      </c>
      <c r="B89"/>
      <c r="C89" s="39">
        <v>42306.35</v>
      </c>
      <c r="D89" s="39">
        <v>2229.594</v>
      </c>
      <c r="E89" s="39">
        <v>3552.788</v>
      </c>
      <c r="F89" s="40">
        <f t="shared" si="9"/>
        <v>59.3468586657481</v>
      </c>
      <c r="G89" s="40"/>
      <c r="H89" s="39">
        <v>68115.077</v>
      </c>
      <c r="I89" s="39">
        <v>3651.755</v>
      </c>
      <c r="J89" s="39">
        <v>5450.576</v>
      </c>
      <c r="K89" s="40">
        <f t="shared" si="10"/>
        <v>49.25908227687782</v>
      </c>
      <c r="L89" s="40"/>
      <c r="R89" s="43"/>
    </row>
    <row r="90" spans="1:18" ht="11.25" customHeight="1">
      <c r="A90" s="37" t="s">
        <v>10</v>
      </c>
      <c r="B90"/>
      <c r="C90" s="39">
        <v>402.448</v>
      </c>
      <c r="D90" s="39">
        <v>58.891</v>
      </c>
      <c r="E90" s="39">
        <v>27.472</v>
      </c>
      <c r="F90" s="40">
        <f t="shared" si="9"/>
        <v>-53.351106281095575</v>
      </c>
      <c r="G90" s="40"/>
      <c r="H90" s="39">
        <v>408.099</v>
      </c>
      <c r="I90" s="39">
        <v>76.981</v>
      </c>
      <c r="J90" s="39">
        <v>42.642</v>
      </c>
      <c r="K90" s="40">
        <f t="shared" si="10"/>
        <v>-44.607110845533306</v>
      </c>
      <c r="L90" s="40"/>
      <c r="R90" s="43"/>
    </row>
    <row r="91" spans="1:18" ht="11.25" customHeight="1">
      <c r="A91" s="37"/>
      <c r="B91"/>
      <c r="C91" s="39"/>
      <c r="D91" s="39"/>
      <c r="E91" s="39"/>
      <c r="F91" s="40"/>
      <c r="G91" s="40"/>
      <c r="H91" s="39"/>
      <c r="I91" s="39"/>
      <c r="J91" s="39"/>
      <c r="K91" s="40"/>
      <c r="L91" s="40"/>
      <c r="R91" s="43"/>
    </row>
    <row r="92" spans="1:18" s="49" customFormat="1" ht="11.25" customHeight="1">
      <c r="A92" s="46" t="s">
        <v>446</v>
      </c>
      <c r="B92" s="20"/>
      <c r="C92" s="47">
        <v>6874.008</v>
      </c>
      <c r="D92" s="47">
        <v>151.506</v>
      </c>
      <c r="E92" s="47">
        <v>213.063</v>
      </c>
      <c r="F92" s="45">
        <f t="shared" si="9"/>
        <v>40.630074056473006</v>
      </c>
      <c r="G92" s="45"/>
      <c r="H92" s="47">
        <v>14758.349</v>
      </c>
      <c r="I92" s="47">
        <v>367.113</v>
      </c>
      <c r="J92" s="47">
        <v>285.791</v>
      </c>
      <c r="K92" s="45">
        <f t="shared" si="10"/>
        <v>-22.15176253633078</v>
      </c>
      <c r="L92" s="45"/>
      <c r="M92" s="48"/>
      <c r="N92" s="48"/>
      <c r="O92" s="48"/>
      <c r="R92" s="48"/>
    </row>
    <row r="93" spans="1:18" ht="11.25" customHeight="1">
      <c r="A93" s="37"/>
      <c r="B93" s="37"/>
      <c r="C93" s="39"/>
      <c r="D93" s="39"/>
      <c r="E93" s="39"/>
      <c r="F93" s="40"/>
      <c r="G93" s="40"/>
      <c r="H93" s="39"/>
      <c r="I93" s="39"/>
      <c r="J93" s="39"/>
      <c r="K93" s="40"/>
      <c r="L93" s="40"/>
      <c r="R93" s="43"/>
    </row>
    <row r="94" spans="1:18" ht="11.25">
      <c r="A94" s="151"/>
      <c r="B94" s="151"/>
      <c r="C94" s="163"/>
      <c r="D94" s="163"/>
      <c r="E94" s="163"/>
      <c r="F94" s="163"/>
      <c r="G94" s="163"/>
      <c r="H94" s="163"/>
      <c r="I94" s="163"/>
      <c r="J94" s="163"/>
      <c r="K94" s="151"/>
      <c r="L94" s="151"/>
      <c r="R94" s="43"/>
    </row>
    <row r="95" spans="1:18" ht="11.25">
      <c r="A95" s="37" t="s">
        <v>75</v>
      </c>
      <c r="B95" s="37"/>
      <c r="C95" s="37"/>
      <c r="D95" s="37"/>
      <c r="E95" s="37"/>
      <c r="F95" s="37"/>
      <c r="G95" s="37"/>
      <c r="H95" s="37"/>
      <c r="I95" s="37"/>
      <c r="J95" s="37"/>
      <c r="K95" s="37"/>
      <c r="L95" s="37"/>
      <c r="R95" s="43"/>
    </row>
    <row r="96" spans="1:18" ht="19.5" customHeight="1">
      <c r="A96" s="291" t="s">
        <v>275</v>
      </c>
      <c r="B96" s="291"/>
      <c r="C96" s="291"/>
      <c r="D96" s="291"/>
      <c r="E96" s="291"/>
      <c r="F96" s="291"/>
      <c r="G96" s="291"/>
      <c r="H96" s="291"/>
      <c r="I96" s="291"/>
      <c r="J96" s="291"/>
      <c r="K96" s="291"/>
      <c r="L96" s="291"/>
      <c r="R96" s="43"/>
    </row>
    <row r="97" spans="1:18" ht="19.5" customHeight="1">
      <c r="A97" s="292" t="s">
        <v>270</v>
      </c>
      <c r="B97" s="292"/>
      <c r="C97" s="292"/>
      <c r="D97" s="292"/>
      <c r="E97" s="292"/>
      <c r="F97" s="292"/>
      <c r="G97" s="292"/>
      <c r="H97" s="292"/>
      <c r="I97" s="292"/>
      <c r="J97" s="292"/>
      <c r="K97" s="292"/>
      <c r="L97" s="292"/>
      <c r="R97" s="43"/>
    </row>
    <row r="98" spans="1:21" ht="11.25">
      <c r="A98" s="37"/>
      <c r="B98" s="37"/>
      <c r="C98" s="290" t="s">
        <v>156</v>
      </c>
      <c r="D98" s="290"/>
      <c r="E98" s="290"/>
      <c r="F98" s="290"/>
      <c r="G98" s="44"/>
      <c r="H98" s="290" t="s">
        <v>157</v>
      </c>
      <c r="I98" s="290"/>
      <c r="J98" s="290"/>
      <c r="K98" s="290"/>
      <c r="L98" s="44"/>
      <c r="M98" s="287"/>
      <c r="N98" s="287"/>
      <c r="O98" s="287"/>
      <c r="P98" s="148"/>
      <c r="Q98" s="148"/>
      <c r="R98" s="148"/>
      <c r="S98" s="148"/>
      <c r="T98" s="148"/>
      <c r="U98" s="148"/>
    </row>
    <row r="99" spans="1:21" ht="11.25">
      <c r="A99" s="37" t="s">
        <v>169</v>
      </c>
      <c r="B99" s="150" t="s">
        <v>143</v>
      </c>
      <c r="C99" s="149">
        <f>+C4</f>
        <v>2009</v>
      </c>
      <c r="D99" s="288" t="str">
        <f>+D4</f>
        <v>enero</v>
      </c>
      <c r="E99" s="288"/>
      <c r="F99" s="288"/>
      <c r="G99" s="44"/>
      <c r="H99" s="149">
        <f>+C99</f>
        <v>2009</v>
      </c>
      <c r="I99" s="288" t="str">
        <f>+D99</f>
        <v>enero</v>
      </c>
      <c r="J99" s="288"/>
      <c r="K99" s="288"/>
      <c r="L99" s="150" t="s">
        <v>347</v>
      </c>
      <c r="M99" s="289"/>
      <c r="N99" s="289"/>
      <c r="O99" s="289"/>
      <c r="P99" s="148"/>
      <c r="Q99" s="148"/>
      <c r="R99" s="148"/>
      <c r="S99" s="148"/>
      <c r="T99" s="148"/>
      <c r="U99" s="148"/>
    </row>
    <row r="100" spans="1:15" ht="11.25">
      <c r="A100" s="151"/>
      <c r="B100" s="155" t="s">
        <v>48</v>
      </c>
      <c r="C100" s="151"/>
      <c r="D100" s="152">
        <f>+D5</f>
        <v>2009</v>
      </c>
      <c r="E100" s="152">
        <f>+E5</f>
        <v>2010</v>
      </c>
      <c r="F100" s="153" t="str">
        <f>+F5</f>
        <v>Var % 10/09</v>
      </c>
      <c r="G100" s="155"/>
      <c r="H100" s="151"/>
      <c r="I100" s="152">
        <f>+D100</f>
        <v>2009</v>
      </c>
      <c r="J100" s="152">
        <f>+E100</f>
        <v>2010</v>
      </c>
      <c r="K100" s="153" t="str">
        <f>+F100</f>
        <v>Var % 10/09</v>
      </c>
      <c r="L100" s="155">
        <v>2008</v>
      </c>
      <c r="M100" s="156"/>
      <c r="N100" s="156"/>
      <c r="O100" s="155"/>
    </row>
    <row r="101" spans="1:18" ht="11.25">
      <c r="A101" s="37"/>
      <c r="B101" s="37"/>
      <c r="C101" s="37"/>
      <c r="D101" s="37"/>
      <c r="E101" s="37"/>
      <c r="F101" s="37"/>
      <c r="G101" s="37"/>
      <c r="H101" s="37"/>
      <c r="I101" s="37"/>
      <c r="J101" s="37"/>
      <c r="K101" s="39"/>
      <c r="L101" s="39"/>
      <c r="R101" s="43"/>
    </row>
    <row r="102" spans="1:15" s="49" customFormat="1" ht="11.25">
      <c r="A102" s="46" t="s">
        <v>350</v>
      </c>
      <c r="B102" s="46"/>
      <c r="C102" s="46"/>
      <c r="D102" s="46"/>
      <c r="E102" s="46"/>
      <c r="F102" s="46"/>
      <c r="G102" s="46"/>
      <c r="H102" s="47">
        <f>+H7</f>
        <v>6048149</v>
      </c>
      <c r="I102" s="47">
        <f>+I7</f>
        <v>590576</v>
      </c>
      <c r="J102" s="47">
        <f>+J7</f>
        <v>557151</v>
      </c>
      <c r="K102" s="45">
        <f>+J102/I102*100-100</f>
        <v>-5.659728807130676</v>
      </c>
      <c r="L102" s="46"/>
      <c r="M102" s="48"/>
      <c r="N102" s="48"/>
      <c r="O102" s="48"/>
    </row>
    <row r="103" spans="1:18" s="159" customFormat="1" ht="11.25">
      <c r="A103" s="157" t="s">
        <v>353</v>
      </c>
      <c r="B103" s="157"/>
      <c r="C103" s="157">
        <f>+C105+C106+C110+C111+C112+C113+C114+C115+C116+C117+C120++C121+C122+C123+C124+C125+C126+C127+C136+C146+C147+C148+C149</f>
        <v>104989.65</v>
      </c>
      <c r="D103" s="157">
        <f>+D105+D106+D110+D111+D112+D113+D114+D115+D116+D117+D120++D121+D122+D123+D124+D125+D126+D127+D136+D146+D147+D148+D149</f>
        <v>333.35200000000003</v>
      </c>
      <c r="E103" s="157">
        <f>+E105+E106+E110+E111+E112+E113+E114+E115+E116+E117+E120++E121+E122+E123+E124+E125+E126+E127+E136+E146+E147+E148+E149</f>
        <v>311.89</v>
      </c>
      <c r="F103" s="158">
        <f>+E103/D103*100-100</f>
        <v>-6.438239458590331</v>
      </c>
      <c r="G103" s="157"/>
      <c r="H103" s="157">
        <f>+H105+H106+H110+H111+H112+H113+H114+H115+H116+H117+H120++H121+H122+H123+H124+H125+H126+H127+H136+H146+H147+H148+H149</f>
        <v>378777.5360000001</v>
      </c>
      <c r="I103" s="157">
        <f>+I105+I106+I110+I111+I112+I113+I114+I115+I116+I117+I120++I121+I122+I123+I124+I125+I126+I127+I136+I146+I147+I148+I149</f>
        <v>5700.907999999999</v>
      </c>
      <c r="J103" s="157">
        <f>+J105+J106+J110+J111+J112+J113+J114+J115+J116+J117+J120++J121+J122+J123+J124+J125+J126+J127+J136+J146+J147+J148+J149</f>
        <v>4091.556</v>
      </c>
      <c r="K103" s="158">
        <f>+J103/I103*100-100</f>
        <v>-28.229748664598688</v>
      </c>
      <c r="L103" s="158">
        <f>+J103/$J$7*100</f>
        <v>0.7343711130375786</v>
      </c>
      <c r="M103" s="164"/>
      <c r="N103" s="164"/>
      <c r="O103" s="164"/>
      <c r="R103" s="48"/>
    </row>
    <row r="104" spans="1:27" ht="11.25" customHeight="1">
      <c r="A104" s="46"/>
      <c r="B104" s="46"/>
      <c r="C104" s="47"/>
      <c r="D104" s="47"/>
      <c r="E104" s="47"/>
      <c r="F104" s="45"/>
      <c r="G104" s="45"/>
      <c r="H104" s="47"/>
      <c r="I104" s="47"/>
      <c r="J104" s="47"/>
      <c r="K104" s="40"/>
      <c r="P104" s="148"/>
      <c r="Q104" s="148"/>
      <c r="R104" s="164"/>
      <c r="S104" s="148"/>
      <c r="T104" s="148"/>
      <c r="U104" s="148"/>
      <c r="V104" s="148"/>
      <c r="W104" s="148"/>
      <c r="X104" s="148"/>
      <c r="Y104" s="148"/>
      <c r="Z104" s="148"/>
      <c r="AA104" s="148"/>
    </row>
    <row r="105" spans="1:27" s="170" customFormat="1" ht="11.25" customHeight="1">
      <c r="A105" s="165" t="s">
        <v>2</v>
      </c>
      <c r="B105" s="165">
        <v>7011000</v>
      </c>
      <c r="C105" s="166">
        <v>524.908</v>
      </c>
      <c r="D105" s="166">
        <v>0</v>
      </c>
      <c r="E105" s="166">
        <v>0</v>
      </c>
      <c r="F105" s="40"/>
      <c r="G105" s="167"/>
      <c r="H105" s="166">
        <v>446.779</v>
      </c>
      <c r="I105" s="166">
        <v>0</v>
      </c>
      <c r="J105" s="166">
        <v>0</v>
      </c>
      <c r="K105" s="40"/>
      <c r="L105" s="40">
        <f>+J105/$J$103*100</f>
        <v>0</v>
      </c>
      <c r="M105" s="43" t="e">
        <f>+I105/D105</f>
        <v>#DIV/0!</v>
      </c>
      <c r="N105" s="43" t="e">
        <f>+J105/E105</f>
        <v>#DIV/0!</v>
      </c>
      <c r="O105" s="43" t="e">
        <f>+N105/M105*100-100</f>
        <v>#DIV/0!</v>
      </c>
      <c r="P105" s="168"/>
      <c r="Q105" s="168"/>
      <c r="R105" s="168"/>
      <c r="S105" s="168"/>
      <c r="T105" s="168"/>
      <c r="U105" s="168"/>
      <c r="V105" s="169"/>
      <c r="W105" s="169"/>
      <c r="X105" s="169"/>
      <c r="Y105" s="169"/>
      <c r="Z105" s="169"/>
      <c r="AA105" s="169"/>
    </row>
    <row r="106" spans="1:27" ht="11.25" customHeight="1">
      <c r="A106" s="38" t="s">
        <v>223</v>
      </c>
      <c r="B106" s="38"/>
      <c r="C106" s="39">
        <f>SUM(C107:C109)</f>
        <v>1340.501</v>
      </c>
      <c r="D106" s="39">
        <f>SUM(D107:D109)</f>
        <v>0</v>
      </c>
      <c r="E106" s="39">
        <f>SUM(E107:E109)</f>
        <v>0</v>
      </c>
      <c r="F106" s="40"/>
      <c r="G106" s="40"/>
      <c r="H106" s="39">
        <f>SUM(H107:H109)</f>
        <v>4117.695</v>
      </c>
      <c r="I106" s="39">
        <f>SUM(I107:I109)</f>
        <v>0</v>
      </c>
      <c r="J106" s="39">
        <f>SUM(J107:J109)</f>
        <v>0</v>
      </c>
      <c r="K106" s="40"/>
      <c r="L106" s="40">
        <f aca="true" t="shared" si="11" ref="L106:L149">+J106/$J$103*100</f>
        <v>0</v>
      </c>
      <c r="M106" s="43" t="e">
        <f aca="true" t="shared" si="12" ref="M106:M114">+I106/D106</f>
        <v>#DIV/0!</v>
      </c>
      <c r="N106" s="43" t="e">
        <f aca="true" t="shared" si="13" ref="N106:N114">+J106/E106</f>
        <v>#DIV/0!</v>
      </c>
      <c r="O106" s="43" t="e">
        <f aca="true" t="shared" si="14" ref="O106:O114">+N106/M106*100-100</f>
        <v>#DIV/0!</v>
      </c>
      <c r="P106" s="148"/>
      <c r="Q106" s="148"/>
      <c r="R106" s="164"/>
      <c r="S106" s="148"/>
      <c r="T106" s="148"/>
      <c r="U106" s="148"/>
      <c r="V106" s="148"/>
      <c r="W106" s="148"/>
      <c r="X106" s="148"/>
      <c r="Y106" s="148"/>
      <c r="Z106" s="148"/>
      <c r="AA106" s="148"/>
    </row>
    <row r="107" spans="1:27" s="170" customFormat="1" ht="11.25" customHeight="1" hidden="1" outlineLevel="1">
      <c r="A107" s="165" t="s">
        <v>384</v>
      </c>
      <c r="B107" s="165">
        <v>7133110</v>
      </c>
      <c r="C107" s="166"/>
      <c r="D107" s="166"/>
      <c r="E107" s="166"/>
      <c r="F107" s="40"/>
      <c r="G107" s="167"/>
      <c r="H107" s="166"/>
      <c r="I107" s="166"/>
      <c r="J107" s="166"/>
      <c r="K107" s="40"/>
      <c r="L107" s="40">
        <f t="shared" si="11"/>
        <v>0</v>
      </c>
      <c r="M107" s="43" t="e">
        <f t="shared" si="12"/>
        <v>#DIV/0!</v>
      </c>
      <c r="N107" s="43" t="e">
        <f t="shared" si="13"/>
        <v>#DIV/0!</v>
      </c>
      <c r="O107" s="43" t="e">
        <f t="shared" si="14"/>
        <v>#DIV/0!</v>
      </c>
      <c r="P107" s="169"/>
      <c r="Q107" s="169"/>
      <c r="R107" s="164"/>
      <c r="S107" s="169"/>
      <c r="T107" s="169"/>
      <c r="U107" s="169"/>
      <c r="V107" s="169"/>
      <c r="W107" s="169"/>
      <c r="X107" s="169"/>
      <c r="Y107" s="169"/>
      <c r="Z107" s="169"/>
      <c r="AA107" s="169"/>
    </row>
    <row r="108" spans="1:18" s="170" customFormat="1" ht="11.25" customHeight="1" hidden="1" outlineLevel="1">
      <c r="A108" s="165" t="s">
        <v>385</v>
      </c>
      <c r="B108" s="165">
        <v>7133310</v>
      </c>
      <c r="C108" s="166">
        <v>1340.501</v>
      </c>
      <c r="D108" s="166">
        <v>0</v>
      </c>
      <c r="E108" s="166">
        <v>0</v>
      </c>
      <c r="F108" s="40"/>
      <c r="G108" s="40"/>
      <c r="H108" s="166">
        <v>4117.695</v>
      </c>
      <c r="I108" s="166">
        <v>0</v>
      </c>
      <c r="J108" s="166">
        <v>0</v>
      </c>
      <c r="K108" s="40"/>
      <c r="L108" s="40">
        <f t="shared" si="11"/>
        <v>0</v>
      </c>
      <c r="M108" s="43" t="e">
        <f t="shared" si="12"/>
        <v>#DIV/0!</v>
      </c>
      <c r="N108" s="43" t="e">
        <f t="shared" si="13"/>
        <v>#DIV/0!</v>
      </c>
      <c r="O108" s="43" t="e">
        <f t="shared" si="14"/>
        <v>#DIV/0!</v>
      </c>
      <c r="R108" s="43"/>
    </row>
    <row r="109" spans="1:18" s="170" customFormat="1" ht="11.25" customHeight="1" hidden="1" outlineLevel="1">
      <c r="A109" s="165" t="s">
        <v>386</v>
      </c>
      <c r="B109" s="165">
        <v>7133910</v>
      </c>
      <c r="C109" s="166"/>
      <c r="D109" s="166"/>
      <c r="E109" s="166"/>
      <c r="F109" s="40"/>
      <c r="G109" s="40"/>
      <c r="H109" s="166"/>
      <c r="I109" s="166"/>
      <c r="J109" s="166"/>
      <c r="K109" s="40"/>
      <c r="L109" s="40">
        <f t="shared" si="11"/>
        <v>0</v>
      </c>
      <c r="M109" s="43" t="e">
        <f t="shared" si="12"/>
        <v>#DIV/0!</v>
      </c>
      <c r="N109" s="43" t="e">
        <f t="shared" si="13"/>
        <v>#DIV/0!</v>
      </c>
      <c r="O109" s="43" t="e">
        <f t="shared" si="14"/>
        <v>#DIV/0!</v>
      </c>
      <c r="R109" s="43"/>
    </row>
    <row r="110" spans="1:18" ht="11.25" customHeight="1" collapsed="1">
      <c r="A110" s="38" t="s">
        <v>221</v>
      </c>
      <c r="B110" s="38">
        <v>10011000</v>
      </c>
      <c r="C110" s="39">
        <v>0.1</v>
      </c>
      <c r="D110" s="39">
        <v>0</v>
      </c>
      <c r="E110" s="39">
        <v>0</v>
      </c>
      <c r="F110" s="40"/>
      <c r="G110" s="40"/>
      <c r="H110" s="39">
        <v>0.108</v>
      </c>
      <c r="I110" s="39">
        <v>0</v>
      </c>
      <c r="J110" s="39">
        <v>0</v>
      </c>
      <c r="K110" s="40"/>
      <c r="L110" s="40">
        <f t="shared" si="11"/>
        <v>0</v>
      </c>
      <c r="R110" s="43"/>
    </row>
    <row r="111" spans="1:18" ht="11.25" customHeight="1">
      <c r="A111" s="38" t="s">
        <v>222</v>
      </c>
      <c r="B111" s="38">
        <v>10030000</v>
      </c>
      <c r="C111" s="39">
        <v>663.13</v>
      </c>
      <c r="D111" s="39">
        <v>43</v>
      </c>
      <c r="E111" s="39">
        <v>0</v>
      </c>
      <c r="F111" s="40">
        <f>+E111/D111*100-100</f>
        <v>-100</v>
      </c>
      <c r="G111" s="40"/>
      <c r="H111" s="39">
        <v>243.496</v>
      </c>
      <c r="I111" s="39">
        <v>15.05</v>
      </c>
      <c r="J111" s="39">
        <v>0</v>
      </c>
      <c r="K111" s="40">
        <f>+J111/I111*100-100</f>
        <v>-100</v>
      </c>
      <c r="L111" s="40">
        <f t="shared" si="11"/>
        <v>0</v>
      </c>
      <c r="M111" s="43">
        <f t="shared" si="12"/>
        <v>0.35000000000000003</v>
      </c>
      <c r="N111" s="43" t="e">
        <f t="shared" si="13"/>
        <v>#DIV/0!</v>
      </c>
      <c r="O111" s="43" t="e">
        <f t="shared" si="14"/>
        <v>#DIV/0!</v>
      </c>
      <c r="R111" s="43"/>
    </row>
    <row r="112" spans="1:18" ht="11.25" customHeight="1">
      <c r="A112" s="38" t="s">
        <v>0</v>
      </c>
      <c r="B112" s="38">
        <v>10051000</v>
      </c>
      <c r="C112" s="39">
        <v>75212.907</v>
      </c>
      <c r="D112" s="39">
        <v>48.407000000000004</v>
      </c>
      <c r="E112" s="171">
        <v>203.593</v>
      </c>
      <c r="F112" s="40">
        <f>+E112/D112*100-100</f>
        <v>320.5858656805833</v>
      </c>
      <c r="G112" s="40"/>
      <c r="H112" s="39">
        <v>191514.9</v>
      </c>
      <c r="I112" s="39">
        <v>126.7</v>
      </c>
      <c r="J112" s="39">
        <v>775.3</v>
      </c>
      <c r="K112" s="40">
        <f>+J112/I112*100-100</f>
        <v>511.91791633780576</v>
      </c>
      <c r="L112" s="40">
        <f t="shared" si="11"/>
        <v>18.948781343821274</v>
      </c>
      <c r="M112" s="43">
        <f t="shared" si="12"/>
        <v>2.617390046894044</v>
      </c>
      <c r="N112" s="43">
        <f t="shared" si="13"/>
        <v>3.8080877043906223</v>
      </c>
      <c r="O112" s="43">
        <f t="shared" si="14"/>
        <v>45.49179282275995</v>
      </c>
      <c r="R112" s="43"/>
    </row>
    <row r="113" spans="1:18" ht="11.25" customHeight="1">
      <c r="A113" s="38" t="s">
        <v>1</v>
      </c>
      <c r="B113" s="38">
        <v>10070010</v>
      </c>
      <c r="C113" s="39">
        <v>13.276</v>
      </c>
      <c r="D113" s="39">
        <v>0</v>
      </c>
      <c r="E113" s="39">
        <v>0</v>
      </c>
      <c r="F113" s="40"/>
      <c r="G113" s="40"/>
      <c r="H113" s="39">
        <v>37.135</v>
      </c>
      <c r="I113" s="39">
        <v>0</v>
      </c>
      <c r="J113" s="39">
        <v>0</v>
      </c>
      <c r="K113" s="40"/>
      <c r="L113" s="40">
        <f t="shared" si="11"/>
        <v>0</v>
      </c>
      <c r="M113" s="43" t="e">
        <f t="shared" si="12"/>
        <v>#DIV/0!</v>
      </c>
      <c r="N113" s="43" t="e">
        <f t="shared" si="13"/>
        <v>#DIV/0!</v>
      </c>
      <c r="O113" s="43" t="e">
        <f t="shared" si="14"/>
        <v>#DIV/0!</v>
      </c>
      <c r="R113" s="43"/>
    </row>
    <row r="114" spans="1:18" ht="11.25">
      <c r="A114" s="38" t="s">
        <v>224</v>
      </c>
      <c r="B114" s="38">
        <v>12010010</v>
      </c>
      <c r="C114" s="39">
        <v>12643.569</v>
      </c>
      <c r="D114" s="39">
        <v>0</v>
      </c>
      <c r="E114" s="39">
        <v>0</v>
      </c>
      <c r="F114" s="40"/>
      <c r="G114" s="40"/>
      <c r="H114" s="39">
        <v>27875.877</v>
      </c>
      <c r="I114" s="39">
        <v>0</v>
      </c>
      <c r="J114" s="39">
        <v>0</v>
      </c>
      <c r="K114" s="40"/>
      <c r="L114" s="40">
        <f t="shared" si="11"/>
        <v>0</v>
      </c>
      <c r="M114" s="43" t="e">
        <f t="shared" si="12"/>
        <v>#DIV/0!</v>
      </c>
      <c r="N114" s="43" t="e">
        <f t="shared" si="13"/>
        <v>#DIV/0!</v>
      </c>
      <c r="O114" s="43" t="e">
        <f t="shared" si="14"/>
        <v>#DIV/0!</v>
      </c>
      <c r="R114" s="43"/>
    </row>
    <row r="115" spans="1:18" ht="11.25" customHeight="1">
      <c r="A115" s="38" t="s">
        <v>3</v>
      </c>
      <c r="B115" s="172">
        <v>12040010</v>
      </c>
      <c r="C115" s="39"/>
      <c r="D115" s="39"/>
      <c r="E115" s="39"/>
      <c r="F115" s="40"/>
      <c r="G115" s="40"/>
      <c r="H115" s="39"/>
      <c r="I115" s="39"/>
      <c r="J115" s="39"/>
      <c r="K115" s="40"/>
      <c r="L115" s="40"/>
      <c r="R115" s="43"/>
    </row>
    <row r="116" spans="1:18" ht="11.25" customHeight="1">
      <c r="A116" s="38" t="s">
        <v>234</v>
      </c>
      <c r="B116" s="172">
        <v>12072010</v>
      </c>
      <c r="C116" s="39"/>
      <c r="D116" s="39"/>
      <c r="E116" s="39"/>
      <c r="F116" s="40"/>
      <c r="G116" s="40"/>
      <c r="H116" s="39"/>
      <c r="I116" s="39"/>
      <c r="J116" s="39"/>
      <c r="K116" s="40"/>
      <c r="L116" s="40"/>
      <c r="R116" s="43"/>
    </row>
    <row r="117" spans="1:18" ht="12.75" customHeight="1">
      <c r="A117" s="38" t="s">
        <v>4</v>
      </c>
      <c r="B117" s="38"/>
      <c r="C117" s="39">
        <f>SUM(C118:C119)</f>
        <v>7169.941999999999</v>
      </c>
      <c r="D117" s="39">
        <f>SUM(D118:D119)</f>
        <v>0.396</v>
      </c>
      <c r="E117" s="39">
        <f>SUM(E118:E119)</f>
        <v>0</v>
      </c>
      <c r="F117" s="40">
        <f>+E117/D117*100-100</f>
        <v>-100</v>
      </c>
      <c r="G117" s="40"/>
      <c r="H117" s="39">
        <f>SUM(H118:H119)</f>
        <v>20622.022</v>
      </c>
      <c r="I117" s="39">
        <f>SUM(I118:I119)</f>
        <v>1.653</v>
      </c>
      <c r="J117" s="39">
        <f>SUM(J118:J119)</f>
        <v>0</v>
      </c>
      <c r="K117" s="40">
        <f>+J117/I117*100-100</f>
        <v>-100</v>
      </c>
      <c r="L117" s="40">
        <f t="shared" si="11"/>
        <v>0</v>
      </c>
      <c r="R117" s="43"/>
    </row>
    <row r="118" spans="1:18" s="170" customFormat="1" ht="11.25" customHeight="1" hidden="1" outlineLevel="1">
      <c r="A118" s="165" t="s">
        <v>388</v>
      </c>
      <c r="B118" s="173" t="s">
        <v>236</v>
      </c>
      <c r="C118" s="166">
        <v>2331.904</v>
      </c>
      <c r="D118" s="166">
        <v>0</v>
      </c>
      <c r="E118" s="166">
        <v>0</v>
      </c>
      <c r="F118" s="40"/>
      <c r="G118" s="167"/>
      <c r="H118" s="166">
        <v>5671.92</v>
      </c>
      <c r="I118" s="166">
        <v>0</v>
      </c>
      <c r="J118" s="166">
        <v>0</v>
      </c>
      <c r="K118" s="40"/>
      <c r="L118" s="40">
        <f>+J118/$J$103*100</f>
        <v>0</v>
      </c>
      <c r="M118" s="174"/>
      <c r="N118" s="174"/>
      <c r="O118" s="174"/>
      <c r="R118" s="43"/>
    </row>
    <row r="119" spans="1:18" s="170" customFormat="1" ht="11.25" customHeight="1" hidden="1" outlineLevel="1">
      <c r="A119" s="165" t="s">
        <v>387</v>
      </c>
      <c r="B119" s="173" t="s">
        <v>235</v>
      </c>
      <c r="C119" s="166">
        <v>4838.038</v>
      </c>
      <c r="D119" s="166">
        <v>0.396</v>
      </c>
      <c r="E119" s="166">
        <v>0</v>
      </c>
      <c r="F119" s="40">
        <f>+E119/D119*100-100</f>
        <v>-100</v>
      </c>
      <c r="G119" s="167"/>
      <c r="H119" s="166">
        <v>14950.102</v>
      </c>
      <c r="I119" s="166">
        <v>1.653</v>
      </c>
      <c r="J119" s="166">
        <v>0</v>
      </c>
      <c r="K119" s="40">
        <f>+J119/I119*100-100</f>
        <v>-100</v>
      </c>
      <c r="L119" s="40">
        <f t="shared" si="11"/>
        <v>0</v>
      </c>
      <c r="M119" s="174"/>
      <c r="N119" s="174"/>
      <c r="O119" s="174"/>
      <c r="R119" s="43"/>
    </row>
    <row r="120" spans="1:18" s="170" customFormat="1" ht="11.25" customHeight="1" collapsed="1">
      <c r="A120" s="165" t="s">
        <v>9</v>
      </c>
      <c r="B120" s="173">
        <v>12060010</v>
      </c>
      <c r="C120" s="166">
        <v>2812.6</v>
      </c>
      <c r="D120" s="166">
        <v>18.01</v>
      </c>
      <c r="E120" s="166">
        <v>78.567</v>
      </c>
      <c r="F120" s="40">
        <f>+E120/D120*100-100</f>
        <v>336.2409772348695</v>
      </c>
      <c r="G120" s="167"/>
      <c r="H120" s="166">
        <v>13959.99</v>
      </c>
      <c r="I120" s="166">
        <v>50.187</v>
      </c>
      <c r="J120" s="166">
        <v>229.554</v>
      </c>
      <c r="K120" s="40">
        <f>+J120/I120*100-100</f>
        <v>357.3973339709487</v>
      </c>
      <c r="L120" s="40">
        <f t="shared" si="11"/>
        <v>5.6104328035593305</v>
      </c>
      <c r="M120" s="174"/>
      <c r="N120" s="174"/>
      <c r="O120" s="174"/>
      <c r="R120" s="43"/>
    </row>
    <row r="121" spans="1:18" s="170" customFormat="1" ht="11.25" customHeight="1">
      <c r="A121" s="165" t="s">
        <v>237</v>
      </c>
      <c r="B121" s="173">
        <v>12074010</v>
      </c>
      <c r="C121" s="166"/>
      <c r="D121" s="166"/>
      <c r="E121" s="166"/>
      <c r="F121" s="40"/>
      <c r="G121" s="167"/>
      <c r="H121" s="166"/>
      <c r="I121" s="166"/>
      <c r="J121" s="166"/>
      <c r="K121" s="40"/>
      <c r="L121" s="40">
        <f t="shared" si="11"/>
        <v>0</v>
      </c>
      <c r="M121" s="174"/>
      <c r="N121" s="174"/>
      <c r="O121" s="174"/>
      <c r="R121" s="43"/>
    </row>
    <row r="122" spans="1:18" s="170" customFormat="1" ht="11.25" customHeight="1">
      <c r="A122" s="165" t="s">
        <v>238</v>
      </c>
      <c r="B122" s="173">
        <v>12075010</v>
      </c>
      <c r="C122" s="166">
        <v>0.064</v>
      </c>
      <c r="D122" s="166">
        <v>0</v>
      </c>
      <c r="E122" s="166">
        <v>0</v>
      </c>
      <c r="F122" s="40"/>
      <c r="G122" s="167"/>
      <c r="H122" s="166">
        <v>0.534</v>
      </c>
      <c r="I122" s="166">
        <v>0</v>
      </c>
      <c r="J122" s="166">
        <v>0</v>
      </c>
      <c r="K122" s="40"/>
      <c r="L122" s="40">
        <f t="shared" si="11"/>
        <v>0</v>
      </c>
      <c r="M122" s="174"/>
      <c r="N122" s="174"/>
      <c r="O122" s="174"/>
      <c r="R122" s="43"/>
    </row>
    <row r="123" spans="1:18" s="170" customFormat="1" ht="11.25" customHeight="1">
      <c r="A123" s="165" t="s">
        <v>239</v>
      </c>
      <c r="B123" s="173">
        <v>12079911</v>
      </c>
      <c r="C123" s="166">
        <v>0</v>
      </c>
      <c r="D123" s="166">
        <v>0</v>
      </c>
      <c r="E123" s="166">
        <v>0.161</v>
      </c>
      <c r="F123" s="40"/>
      <c r="G123" s="167"/>
      <c r="H123" s="166">
        <v>0</v>
      </c>
      <c r="I123" s="166">
        <v>0</v>
      </c>
      <c r="J123" s="166">
        <v>0.465</v>
      </c>
      <c r="K123" s="40"/>
      <c r="L123" s="40">
        <f t="shared" si="11"/>
        <v>0.011364869501969422</v>
      </c>
      <c r="M123" s="174"/>
      <c r="N123" s="174"/>
      <c r="O123" s="174"/>
      <c r="R123" s="43"/>
    </row>
    <row r="124" spans="1:18" s="170" customFormat="1" ht="11.25" customHeight="1">
      <c r="A124" s="165" t="s">
        <v>240</v>
      </c>
      <c r="B124" s="173">
        <v>12079110</v>
      </c>
      <c r="C124" s="166"/>
      <c r="D124" s="166"/>
      <c r="E124" s="166"/>
      <c r="F124" s="40"/>
      <c r="G124" s="167"/>
      <c r="H124" s="166"/>
      <c r="I124" s="166"/>
      <c r="J124" s="166"/>
      <c r="K124" s="40"/>
      <c r="L124" s="40"/>
      <c r="M124" s="174"/>
      <c r="N124" s="174"/>
      <c r="O124" s="174"/>
      <c r="R124" s="43"/>
    </row>
    <row r="125" spans="1:18" s="170" customFormat="1" ht="11.25" customHeight="1">
      <c r="A125" s="165" t="s">
        <v>228</v>
      </c>
      <c r="B125" s="173">
        <v>12079900</v>
      </c>
      <c r="C125" s="166"/>
      <c r="D125" s="166"/>
      <c r="E125" s="166"/>
      <c r="F125" s="40"/>
      <c r="G125" s="167"/>
      <c r="H125" s="166"/>
      <c r="I125" s="166"/>
      <c r="J125" s="166"/>
      <c r="K125" s="40"/>
      <c r="L125" s="40"/>
      <c r="M125" s="174"/>
      <c r="N125" s="174"/>
      <c r="O125" s="174"/>
      <c r="R125" s="43"/>
    </row>
    <row r="126" spans="1:18" s="170" customFormat="1" ht="11.25" customHeight="1">
      <c r="A126" s="165" t="s">
        <v>8</v>
      </c>
      <c r="B126" s="165">
        <v>12091000</v>
      </c>
      <c r="C126" s="166">
        <v>3.768</v>
      </c>
      <c r="D126" s="166">
        <v>0</v>
      </c>
      <c r="E126" s="166">
        <v>0</v>
      </c>
      <c r="F126" s="40"/>
      <c r="G126" s="167"/>
      <c r="H126" s="166">
        <v>7.528</v>
      </c>
      <c r="I126" s="166">
        <v>0</v>
      </c>
      <c r="J126" s="166">
        <v>0</v>
      </c>
      <c r="K126" s="40"/>
      <c r="L126" s="40">
        <f t="shared" si="11"/>
        <v>0</v>
      </c>
      <c r="M126" s="174"/>
      <c r="N126" s="174"/>
      <c r="O126" s="174"/>
      <c r="R126" s="43"/>
    </row>
    <row r="127" spans="1:18" ht="11.25" customHeight="1">
      <c r="A127" s="38" t="s">
        <v>225</v>
      </c>
      <c r="B127" s="38"/>
      <c r="C127" s="39">
        <f>SUM(C128:C135)</f>
        <v>1800.6760000000002</v>
      </c>
      <c r="D127" s="39">
        <f>SUM(D128:D135)</f>
        <v>197.788</v>
      </c>
      <c r="E127" s="39">
        <f>SUM(E128:E135)</f>
        <v>14.498999999999999</v>
      </c>
      <c r="F127" s="40">
        <f>+E127/D127*100-100</f>
        <v>-92.66942382753251</v>
      </c>
      <c r="G127" s="40"/>
      <c r="H127" s="39">
        <f>SUM(H128:H135)</f>
        <v>7722.1449999999995</v>
      </c>
      <c r="I127" s="39">
        <f>SUM(I128:I135)</f>
        <v>723.303</v>
      </c>
      <c r="J127" s="39">
        <f>SUM(J128:J135)</f>
        <v>65.444</v>
      </c>
      <c r="K127" s="40">
        <f>+J127/I127*100-100</f>
        <v>-90.95206296669583</v>
      </c>
      <c r="L127" s="40">
        <f t="shared" si="11"/>
        <v>1.599489289649219</v>
      </c>
      <c r="R127" s="43"/>
    </row>
    <row r="128" spans="1:18" ht="11.25" hidden="1" outlineLevel="1">
      <c r="A128" s="38" t="s">
        <v>389</v>
      </c>
      <c r="B128" s="38">
        <v>12092100</v>
      </c>
      <c r="C128" s="39">
        <v>695.4</v>
      </c>
      <c r="D128" s="39">
        <v>0</v>
      </c>
      <c r="E128" s="39">
        <v>7.5</v>
      </c>
      <c r="F128" s="40"/>
      <c r="G128" s="40"/>
      <c r="H128" s="39">
        <v>3892.241</v>
      </c>
      <c r="I128" s="39">
        <v>0</v>
      </c>
      <c r="J128" s="39">
        <v>39</v>
      </c>
      <c r="K128" s="40"/>
      <c r="L128" s="40">
        <f t="shared" si="11"/>
        <v>0.9531826033909837</v>
      </c>
      <c r="R128" s="43"/>
    </row>
    <row r="129" spans="1:18" ht="11.25" hidden="1" outlineLevel="1">
      <c r="A129" s="38" t="s">
        <v>390</v>
      </c>
      <c r="B129" s="38">
        <v>12092200</v>
      </c>
      <c r="C129" s="39">
        <v>989.163</v>
      </c>
      <c r="D129" s="39">
        <v>197.788</v>
      </c>
      <c r="E129" s="39">
        <v>0</v>
      </c>
      <c r="F129" s="40">
        <f>+E129/D129*100-100</f>
        <v>-100</v>
      </c>
      <c r="G129" s="40"/>
      <c r="H129" s="39">
        <v>3615.632</v>
      </c>
      <c r="I129" s="39">
        <v>723.303</v>
      </c>
      <c r="J129" s="39">
        <v>0</v>
      </c>
      <c r="K129" s="40">
        <f>+J129/I129*100-100</f>
        <v>-100</v>
      </c>
      <c r="L129" s="40">
        <f t="shared" si="11"/>
        <v>0</v>
      </c>
      <c r="R129" s="43"/>
    </row>
    <row r="130" spans="1:18" ht="11.25" hidden="1" outlineLevel="1">
      <c r="A130" s="38" t="s">
        <v>391</v>
      </c>
      <c r="B130" s="38">
        <v>12092300</v>
      </c>
      <c r="C130" s="39"/>
      <c r="D130" s="39"/>
      <c r="E130" s="39"/>
      <c r="F130" s="40"/>
      <c r="G130" s="40"/>
      <c r="H130" s="39"/>
      <c r="I130" s="39"/>
      <c r="J130" s="39"/>
      <c r="K130" s="40"/>
      <c r="L130" s="40">
        <f t="shared" si="11"/>
        <v>0</v>
      </c>
      <c r="R130" s="43"/>
    </row>
    <row r="131" spans="1:18" ht="11.25" hidden="1" outlineLevel="1">
      <c r="A131" s="38" t="s">
        <v>392</v>
      </c>
      <c r="B131" s="38">
        <v>12092400</v>
      </c>
      <c r="C131" s="39"/>
      <c r="D131" s="39"/>
      <c r="E131" s="39"/>
      <c r="F131" s="40"/>
      <c r="G131" s="40"/>
      <c r="H131" s="39"/>
      <c r="I131" s="39"/>
      <c r="J131" s="39"/>
      <c r="K131" s="40"/>
      <c r="L131" s="40">
        <f t="shared" si="11"/>
        <v>0</v>
      </c>
      <c r="R131" s="43"/>
    </row>
    <row r="132" spans="1:18" ht="11.25" hidden="1" outlineLevel="1">
      <c r="A132" s="38" t="s">
        <v>393</v>
      </c>
      <c r="B132" s="38">
        <v>12092500</v>
      </c>
      <c r="C132" s="39">
        <v>27.55</v>
      </c>
      <c r="D132" s="39">
        <v>0</v>
      </c>
      <c r="E132" s="39">
        <v>0</v>
      </c>
      <c r="F132" s="40"/>
      <c r="G132" s="40"/>
      <c r="H132" s="39">
        <v>56.035</v>
      </c>
      <c r="I132" s="39">
        <v>0</v>
      </c>
      <c r="J132" s="39">
        <v>0</v>
      </c>
      <c r="K132" s="40"/>
      <c r="L132" s="40">
        <f t="shared" si="11"/>
        <v>0</v>
      </c>
      <c r="R132" s="43"/>
    </row>
    <row r="133" spans="1:18" ht="11.25" hidden="1" outlineLevel="1">
      <c r="A133" s="38" t="s">
        <v>394</v>
      </c>
      <c r="B133" s="38">
        <v>12092600</v>
      </c>
      <c r="C133" s="39"/>
      <c r="D133" s="39"/>
      <c r="E133" s="39"/>
      <c r="F133" s="40"/>
      <c r="G133" s="40"/>
      <c r="H133" s="39"/>
      <c r="I133" s="39"/>
      <c r="J133" s="39"/>
      <c r="K133" s="40"/>
      <c r="L133" s="40">
        <f t="shared" si="11"/>
        <v>0</v>
      </c>
      <c r="R133" s="43"/>
    </row>
    <row r="134" spans="1:18" ht="11.25" hidden="1" outlineLevel="1">
      <c r="A134" s="38" t="s">
        <v>395</v>
      </c>
      <c r="B134" s="38">
        <v>12092910</v>
      </c>
      <c r="C134" s="39"/>
      <c r="D134" s="39"/>
      <c r="E134" s="39"/>
      <c r="F134" s="40"/>
      <c r="G134" s="40"/>
      <c r="H134" s="39"/>
      <c r="I134" s="39"/>
      <c r="J134" s="39"/>
      <c r="K134" s="40"/>
      <c r="L134" s="40">
        <f t="shared" si="11"/>
        <v>0</v>
      </c>
      <c r="R134" s="43"/>
    </row>
    <row r="135" spans="1:18" ht="11.25" hidden="1" outlineLevel="1">
      <c r="A135" s="38" t="s">
        <v>396</v>
      </c>
      <c r="B135" s="38">
        <v>12092990</v>
      </c>
      <c r="C135" s="39">
        <v>88.563</v>
      </c>
      <c r="D135" s="39">
        <v>0</v>
      </c>
      <c r="E135" s="39">
        <v>6.999</v>
      </c>
      <c r="F135" s="40"/>
      <c r="G135" s="40"/>
      <c r="H135" s="39">
        <v>158.237</v>
      </c>
      <c r="I135" s="39">
        <v>0</v>
      </c>
      <c r="J135" s="39">
        <v>26.444</v>
      </c>
      <c r="K135" s="40"/>
      <c r="L135" s="40">
        <f t="shared" si="11"/>
        <v>0.6463066862582352</v>
      </c>
      <c r="R135" s="43"/>
    </row>
    <row r="136" spans="1:18" ht="11.25" collapsed="1">
      <c r="A136" s="38" t="s">
        <v>226</v>
      </c>
      <c r="B136" s="38"/>
      <c r="C136" s="39">
        <f>SUM(C137:C145)</f>
        <v>2729.852</v>
      </c>
      <c r="D136" s="39">
        <f>SUM(D137:D145)</f>
        <v>24.632</v>
      </c>
      <c r="E136" s="39">
        <f>SUM(E137:E145)</f>
        <v>13.955</v>
      </c>
      <c r="F136" s="40">
        <f>+E136/D136*100-100</f>
        <v>-43.346053913608316</v>
      </c>
      <c r="G136" s="40"/>
      <c r="H136" s="39">
        <f>SUM(H137:H145)</f>
        <v>82897.04299999999</v>
      </c>
      <c r="I136" s="39">
        <f>SUM(I137:I145)</f>
        <v>1034.9679999999998</v>
      </c>
      <c r="J136" s="39">
        <f>SUM(J137:J145)</f>
        <v>1672.937</v>
      </c>
      <c r="K136" s="40">
        <f aca="true" t="shared" si="15" ref="K136:K149">+J136/I136*100-100</f>
        <v>61.64142272997816</v>
      </c>
      <c r="L136" s="40">
        <f t="shared" si="11"/>
        <v>40.88754987100262</v>
      </c>
      <c r="R136" s="43"/>
    </row>
    <row r="137" spans="1:18" ht="11.25" customHeight="1" hidden="1" outlineLevel="1" collapsed="1">
      <c r="A137" s="38" t="s">
        <v>397</v>
      </c>
      <c r="B137" s="38">
        <v>12099110</v>
      </c>
      <c r="C137" s="39">
        <v>4.429</v>
      </c>
      <c r="D137" s="39">
        <v>0.195</v>
      </c>
      <c r="E137" s="39">
        <v>0.154</v>
      </c>
      <c r="F137" s="40">
        <f aca="true" t="shared" si="16" ref="F137:F146">+E137/D137*100-100</f>
        <v>-21.025641025641022</v>
      </c>
      <c r="G137" s="40"/>
      <c r="H137" s="39">
        <v>7742.538</v>
      </c>
      <c r="I137" s="39">
        <v>303.65</v>
      </c>
      <c r="J137" s="39">
        <v>197.992</v>
      </c>
      <c r="K137" s="40">
        <f t="shared" si="15"/>
        <v>-34.79598221636752</v>
      </c>
      <c r="L137" s="40">
        <f t="shared" si="11"/>
        <v>4.839039231040709</v>
      </c>
      <c r="R137" s="43"/>
    </row>
    <row r="138" spans="1:18" ht="11.25" customHeight="1" hidden="1" outlineLevel="1">
      <c r="A138" s="38" t="s">
        <v>398</v>
      </c>
      <c r="B138" s="38">
        <v>12099120</v>
      </c>
      <c r="C138" s="39">
        <v>76.013</v>
      </c>
      <c r="D138" s="39">
        <v>0.399</v>
      </c>
      <c r="E138" s="39">
        <v>0.442</v>
      </c>
      <c r="F138" s="40">
        <f t="shared" si="16"/>
        <v>10.77694235588973</v>
      </c>
      <c r="G138" s="40"/>
      <c r="H138" s="39">
        <v>4266.923</v>
      </c>
      <c r="I138" s="39">
        <v>24.212</v>
      </c>
      <c r="J138" s="39">
        <v>22.228</v>
      </c>
      <c r="K138" s="40">
        <f t="shared" si="15"/>
        <v>-8.194283826201882</v>
      </c>
      <c r="L138" s="40">
        <f t="shared" si="11"/>
        <v>0.5432652027737126</v>
      </c>
      <c r="R138" s="43"/>
    </row>
    <row r="139" spans="1:18" ht="11.25" customHeight="1" hidden="1" outlineLevel="1">
      <c r="A139" s="38" t="s">
        <v>399</v>
      </c>
      <c r="B139" s="38">
        <v>12099130</v>
      </c>
      <c r="C139" s="39">
        <v>133.464</v>
      </c>
      <c r="D139" s="39">
        <v>4.07</v>
      </c>
      <c r="E139" s="39">
        <v>2.728</v>
      </c>
      <c r="F139" s="40">
        <f t="shared" si="16"/>
        <v>-32.97297297297297</v>
      </c>
      <c r="G139" s="40"/>
      <c r="H139" s="39">
        <v>7072.101</v>
      </c>
      <c r="I139" s="39">
        <v>222.7</v>
      </c>
      <c r="J139" s="39">
        <v>124.482</v>
      </c>
      <c r="K139" s="40">
        <f t="shared" si="15"/>
        <v>-44.10327795240233</v>
      </c>
      <c r="L139" s="40">
        <f t="shared" si="11"/>
        <v>3.0424122265465754</v>
      </c>
      <c r="R139" s="43"/>
    </row>
    <row r="140" spans="1:18" ht="11.25" customHeight="1" hidden="1" outlineLevel="1">
      <c r="A140" s="38" t="s">
        <v>400</v>
      </c>
      <c r="B140" s="38">
        <v>12099140</v>
      </c>
      <c r="C140" s="39">
        <v>38.561</v>
      </c>
      <c r="D140" s="39">
        <v>0.069</v>
      </c>
      <c r="E140" s="39">
        <v>0.314</v>
      </c>
      <c r="F140" s="40">
        <f t="shared" si="16"/>
        <v>355.07246376811594</v>
      </c>
      <c r="G140" s="40"/>
      <c r="H140" s="39">
        <v>12480.151</v>
      </c>
      <c r="I140" s="39">
        <v>30.119</v>
      </c>
      <c r="J140" s="39">
        <v>53.376</v>
      </c>
      <c r="K140" s="40">
        <f t="shared" si="15"/>
        <v>77.21703907832264</v>
      </c>
      <c r="L140" s="40">
        <f t="shared" si="11"/>
        <v>1.3045403753486446</v>
      </c>
      <c r="R140" s="43"/>
    </row>
    <row r="141" spans="1:18" ht="11.25" customHeight="1" hidden="1" outlineLevel="1">
      <c r="A141" s="38" t="s">
        <v>401</v>
      </c>
      <c r="B141" s="38">
        <v>12099150</v>
      </c>
      <c r="C141" s="39">
        <v>159.747</v>
      </c>
      <c r="D141" s="39">
        <v>0</v>
      </c>
      <c r="E141" s="39">
        <v>0.25</v>
      </c>
      <c r="F141" s="40"/>
      <c r="G141" s="40"/>
      <c r="H141" s="39">
        <v>5691.44</v>
      </c>
      <c r="I141" s="39">
        <v>0</v>
      </c>
      <c r="J141" s="39">
        <v>22.404</v>
      </c>
      <c r="K141" s="40"/>
      <c r="L141" s="40">
        <f t="shared" si="11"/>
        <v>0.547566744778759</v>
      </c>
      <c r="R141" s="43"/>
    </row>
    <row r="142" spans="1:18" ht="11.25" customHeight="1" hidden="1" outlineLevel="1">
      <c r="A142" s="38" t="s">
        <v>402</v>
      </c>
      <c r="B142" s="38">
        <v>12099160</v>
      </c>
      <c r="C142" s="39">
        <v>54.982</v>
      </c>
      <c r="D142" s="39">
        <v>0.129</v>
      </c>
      <c r="E142" s="39">
        <v>1.115</v>
      </c>
      <c r="F142" s="40">
        <f t="shared" si="16"/>
        <v>764.3410852713178</v>
      </c>
      <c r="G142" s="40"/>
      <c r="H142" s="39">
        <v>7863.009</v>
      </c>
      <c r="I142" s="39">
        <v>86.65</v>
      </c>
      <c r="J142" s="39">
        <v>465.766</v>
      </c>
      <c r="K142" s="40">
        <f t="shared" si="15"/>
        <v>437.5256780150029</v>
      </c>
      <c r="L142" s="40">
        <f t="shared" si="11"/>
        <v>11.383590985923204</v>
      </c>
      <c r="R142" s="43"/>
    </row>
    <row r="143" spans="1:18" ht="11.25" customHeight="1" hidden="1" outlineLevel="1">
      <c r="A143" s="38" t="s">
        <v>403</v>
      </c>
      <c r="B143" s="38">
        <v>12099170</v>
      </c>
      <c r="C143" s="39">
        <v>43.175</v>
      </c>
      <c r="D143" s="39">
        <v>0.569</v>
      </c>
      <c r="E143" s="39">
        <v>0.064</v>
      </c>
      <c r="F143" s="40">
        <f t="shared" si="16"/>
        <v>-88.75219683655536</v>
      </c>
      <c r="G143" s="40"/>
      <c r="H143" s="39">
        <v>4620.693</v>
      </c>
      <c r="I143" s="39">
        <v>114.156</v>
      </c>
      <c r="J143" s="39">
        <v>68.659</v>
      </c>
      <c r="K143" s="40">
        <f t="shared" si="15"/>
        <v>-39.855110550474784</v>
      </c>
      <c r="L143" s="40">
        <f t="shared" si="11"/>
        <v>1.6780657529800398</v>
      </c>
      <c r="R143" s="43"/>
    </row>
    <row r="144" spans="1:18" ht="11.25" customHeight="1" hidden="1" outlineLevel="1">
      <c r="A144" s="38" t="s">
        <v>404</v>
      </c>
      <c r="B144" s="38">
        <v>12099180</v>
      </c>
      <c r="C144" s="39">
        <v>260.063</v>
      </c>
      <c r="D144" s="39">
        <v>0.04</v>
      </c>
      <c r="E144" s="39">
        <v>0.129</v>
      </c>
      <c r="F144" s="40">
        <f t="shared" si="16"/>
        <v>222.5</v>
      </c>
      <c r="G144" s="40"/>
      <c r="H144" s="39">
        <v>10376.668</v>
      </c>
      <c r="I144" s="39">
        <v>1.315</v>
      </c>
      <c r="J144" s="39">
        <v>5.187</v>
      </c>
      <c r="K144" s="40">
        <f t="shared" si="15"/>
        <v>294.44866920152094</v>
      </c>
      <c r="L144" s="40">
        <f t="shared" si="11"/>
        <v>0.12677328625100084</v>
      </c>
      <c r="R144" s="43"/>
    </row>
    <row r="145" spans="1:18" ht="11.25" customHeight="1" hidden="1" outlineLevel="1">
      <c r="A145" s="38" t="s">
        <v>405</v>
      </c>
      <c r="B145" s="38">
        <v>12099190</v>
      </c>
      <c r="C145" s="39">
        <v>1959.418</v>
      </c>
      <c r="D145" s="39">
        <v>19.161</v>
      </c>
      <c r="E145" s="39">
        <v>8.759</v>
      </c>
      <c r="F145" s="40">
        <f t="shared" si="16"/>
        <v>-54.28735452220656</v>
      </c>
      <c r="G145" s="40"/>
      <c r="H145" s="39">
        <v>22783.52</v>
      </c>
      <c r="I145" s="39">
        <v>252.166</v>
      </c>
      <c r="J145" s="39">
        <v>712.843</v>
      </c>
      <c r="K145" s="40">
        <f t="shared" si="15"/>
        <v>182.68799124386317</v>
      </c>
      <c r="L145" s="40">
        <f t="shared" si="11"/>
        <v>17.422296065359973</v>
      </c>
      <c r="M145" s="175"/>
      <c r="N145" s="176"/>
      <c r="O145" s="176"/>
      <c r="R145" s="43"/>
    </row>
    <row r="146" spans="1:18" ht="11.25" collapsed="1">
      <c r="A146" s="38" t="s">
        <v>7</v>
      </c>
      <c r="B146" s="38">
        <v>12099920</v>
      </c>
      <c r="C146" s="39">
        <v>26.68</v>
      </c>
      <c r="D146" s="39">
        <v>0.033</v>
      </c>
      <c r="E146" s="39">
        <v>0.06</v>
      </c>
      <c r="F146" s="40">
        <f t="shared" si="16"/>
        <v>81.81818181818181</v>
      </c>
      <c r="G146" s="40"/>
      <c r="H146" s="39">
        <v>6869.862</v>
      </c>
      <c r="I146" s="39">
        <v>23.531</v>
      </c>
      <c r="J146" s="39">
        <v>95.914</v>
      </c>
      <c r="K146" s="40">
        <f t="shared" si="15"/>
        <v>307.6069865284094</v>
      </c>
      <c r="L146" s="40">
        <f t="shared" si="11"/>
        <v>2.344193749272893</v>
      </c>
      <c r="M146" s="175"/>
      <c r="N146" s="176"/>
      <c r="O146" s="176"/>
      <c r="R146" s="43"/>
    </row>
    <row r="147" spans="1:18" ht="9.75" customHeight="1">
      <c r="A147" s="38" t="s">
        <v>6</v>
      </c>
      <c r="B147" s="38">
        <v>12099930</v>
      </c>
      <c r="C147" s="39">
        <v>14.104</v>
      </c>
      <c r="D147" s="39">
        <v>0</v>
      </c>
      <c r="E147" s="39">
        <v>0</v>
      </c>
      <c r="F147" s="40"/>
      <c r="G147" s="40"/>
      <c r="H147" s="39">
        <v>5525.52</v>
      </c>
      <c r="I147" s="39">
        <v>0</v>
      </c>
      <c r="J147" s="39">
        <v>0</v>
      </c>
      <c r="K147" s="40"/>
      <c r="L147" s="40">
        <f t="shared" si="11"/>
        <v>0</v>
      </c>
      <c r="M147" s="175"/>
      <c r="N147" s="176"/>
      <c r="O147" s="176"/>
      <c r="R147" s="43"/>
    </row>
    <row r="148" spans="1:18" ht="11.25">
      <c r="A148" s="38" t="s">
        <v>5</v>
      </c>
      <c r="B148" s="38">
        <v>12099990</v>
      </c>
      <c r="C148" s="39">
        <v>13.006</v>
      </c>
      <c r="D148" s="39">
        <v>0</v>
      </c>
      <c r="E148" s="39">
        <v>0.672</v>
      </c>
      <c r="F148" s="40"/>
      <c r="G148" s="40"/>
      <c r="H148" s="39">
        <v>531.161</v>
      </c>
      <c r="I148" s="39">
        <v>0</v>
      </c>
      <c r="J148" s="39">
        <v>36.422</v>
      </c>
      <c r="K148" s="40"/>
      <c r="L148" s="40">
        <f t="shared" si="11"/>
        <v>0.8901747892488823</v>
      </c>
      <c r="M148" s="175"/>
      <c r="N148" s="176"/>
      <c r="O148" s="176"/>
      <c r="R148" s="43"/>
    </row>
    <row r="149" spans="1:18" ht="11.25">
      <c r="A149" s="38" t="s">
        <v>227</v>
      </c>
      <c r="B149" s="38">
        <v>12093000</v>
      </c>
      <c r="C149" s="39">
        <v>20.567</v>
      </c>
      <c r="D149" s="39">
        <v>1.086</v>
      </c>
      <c r="E149" s="39">
        <v>0.383</v>
      </c>
      <c r="F149" s="40">
        <f>+E149/D149*100-100</f>
        <v>-64.7329650092081</v>
      </c>
      <c r="G149" s="40"/>
      <c r="H149" s="39">
        <v>16405.741</v>
      </c>
      <c r="I149" s="39">
        <v>3725.516</v>
      </c>
      <c r="J149" s="39">
        <v>1215.52</v>
      </c>
      <c r="K149" s="40">
        <f t="shared" si="15"/>
        <v>-67.37311019466834</v>
      </c>
      <c r="L149" s="40">
        <f t="shared" si="11"/>
        <v>29.708013283943806</v>
      </c>
      <c r="M149" s="175"/>
      <c r="N149" s="176"/>
      <c r="O149" s="176"/>
      <c r="R149" s="43"/>
    </row>
    <row r="150" spans="1:18" ht="11.25">
      <c r="A150" s="151"/>
      <c r="B150" s="151"/>
      <c r="C150" s="163"/>
      <c r="D150" s="163"/>
      <c r="E150" s="163"/>
      <c r="F150" s="163"/>
      <c r="G150" s="163"/>
      <c r="H150" s="163"/>
      <c r="I150" s="163"/>
      <c r="J150" s="163"/>
      <c r="K150" s="151"/>
      <c r="L150" s="151"/>
      <c r="M150" s="151"/>
      <c r="N150" s="151"/>
      <c r="O150" s="151"/>
      <c r="P150" s="170"/>
      <c r="R150" s="43"/>
    </row>
    <row r="151" spans="1:18" ht="11.25">
      <c r="A151" s="37" t="s">
        <v>75</v>
      </c>
      <c r="B151" s="37"/>
      <c r="C151" s="37"/>
      <c r="D151" s="37"/>
      <c r="E151" s="37"/>
      <c r="F151" s="37"/>
      <c r="G151" s="37"/>
      <c r="H151" s="37"/>
      <c r="I151" s="37"/>
      <c r="J151" s="37"/>
      <c r="K151" s="37"/>
      <c r="L151" s="37"/>
      <c r="M151" s="177"/>
      <c r="N151" s="178"/>
      <c r="O151" s="178"/>
      <c r="P151" s="170"/>
      <c r="R151" s="43"/>
    </row>
    <row r="152" spans="1:18" ht="19.5" customHeight="1">
      <c r="A152" s="291" t="s">
        <v>278</v>
      </c>
      <c r="B152" s="291"/>
      <c r="C152" s="291"/>
      <c r="D152" s="291"/>
      <c r="E152" s="291"/>
      <c r="F152" s="291"/>
      <c r="G152" s="291"/>
      <c r="H152" s="291"/>
      <c r="I152" s="291"/>
      <c r="J152" s="291"/>
      <c r="K152" s="291"/>
      <c r="L152" s="291"/>
      <c r="M152" s="177"/>
      <c r="N152" s="178"/>
      <c r="O152" s="178"/>
      <c r="P152" s="170"/>
      <c r="R152" s="43"/>
    </row>
    <row r="153" spans="1:18" ht="19.5" customHeight="1">
      <c r="A153" s="292" t="s">
        <v>271</v>
      </c>
      <c r="B153" s="292"/>
      <c r="C153" s="292"/>
      <c r="D153" s="292"/>
      <c r="E153" s="292"/>
      <c r="F153" s="292"/>
      <c r="G153" s="292"/>
      <c r="H153" s="292"/>
      <c r="I153" s="292"/>
      <c r="J153" s="292"/>
      <c r="K153" s="292"/>
      <c r="L153" s="292"/>
      <c r="M153" s="177"/>
      <c r="N153" s="178"/>
      <c r="O153" s="178"/>
      <c r="P153" s="170"/>
      <c r="R153" s="43"/>
    </row>
    <row r="154" spans="1:21" ht="11.25">
      <c r="A154" s="37"/>
      <c r="B154" s="37"/>
      <c r="C154" s="290" t="s">
        <v>156</v>
      </c>
      <c r="D154" s="290"/>
      <c r="E154" s="290"/>
      <c r="F154" s="290"/>
      <c r="G154" s="44"/>
      <c r="H154" s="290" t="s">
        <v>157</v>
      </c>
      <c r="I154" s="290"/>
      <c r="J154" s="290"/>
      <c r="K154" s="290"/>
      <c r="L154" s="44"/>
      <c r="M154" s="287"/>
      <c r="N154" s="287"/>
      <c r="O154" s="287"/>
      <c r="P154" s="148"/>
      <c r="Q154" s="148"/>
      <c r="R154" s="148"/>
      <c r="S154" s="148"/>
      <c r="T154" s="148"/>
      <c r="U154" s="148"/>
    </row>
    <row r="155" spans="1:21" ht="11.25">
      <c r="A155" s="37" t="s">
        <v>169</v>
      </c>
      <c r="B155" s="150" t="s">
        <v>143</v>
      </c>
      <c r="C155" s="149">
        <f>+C99</f>
        <v>2009</v>
      </c>
      <c r="D155" s="288" t="str">
        <f>+D99</f>
        <v>enero</v>
      </c>
      <c r="E155" s="288"/>
      <c r="F155" s="288"/>
      <c r="G155" s="44"/>
      <c r="H155" s="149">
        <f>+H99</f>
        <v>2009</v>
      </c>
      <c r="I155" s="288" t="str">
        <f>+D155</f>
        <v>enero</v>
      </c>
      <c r="J155" s="288"/>
      <c r="K155" s="288"/>
      <c r="L155" s="150" t="s">
        <v>347</v>
      </c>
      <c r="M155" s="289"/>
      <c r="N155" s="289"/>
      <c r="O155" s="289"/>
      <c r="P155" s="148"/>
      <c r="Q155" s="148"/>
      <c r="R155" s="148"/>
      <c r="S155" s="148"/>
      <c r="T155" s="148"/>
      <c r="U155" s="148"/>
    </row>
    <row r="156" spans="1:15" ht="11.25">
      <c r="A156" s="151"/>
      <c r="B156" s="155" t="s">
        <v>48</v>
      </c>
      <c r="C156" s="151"/>
      <c r="D156" s="152">
        <f>+D100</f>
        <v>2009</v>
      </c>
      <c r="E156" s="152">
        <f>+E100</f>
        <v>2010</v>
      </c>
      <c r="F156" s="153" t="str">
        <f>+F100</f>
        <v>Var % 10/09</v>
      </c>
      <c r="G156" s="155"/>
      <c r="H156" s="151"/>
      <c r="I156" s="152">
        <f>+I100</f>
        <v>2009</v>
      </c>
      <c r="J156" s="152">
        <f>+J100</f>
        <v>2010</v>
      </c>
      <c r="K156" s="153" t="str">
        <f>+K100</f>
        <v>Var % 10/09</v>
      </c>
      <c r="L156" s="155">
        <v>2008</v>
      </c>
      <c r="M156" s="156"/>
      <c r="N156" s="156"/>
      <c r="O156" s="155"/>
    </row>
    <row r="157" spans="1:18" ht="11.25" customHeight="1">
      <c r="A157" s="37"/>
      <c r="B157" s="37"/>
      <c r="C157" s="39"/>
      <c r="D157" s="39"/>
      <c r="E157" s="39"/>
      <c r="F157" s="40"/>
      <c r="G157" s="40"/>
      <c r="H157" s="39"/>
      <c r="I157" s="39"/>
      <c r="J157" s="39"/>
      <c r="K157" s="40"/>
      <c r="L157" s="40"/>
      <c r="M157" s="177"/>
      <c r="N157" s="178"/>
      <c r="O157" s="178"/>
      <c r="P157" s="170"/>
      <c r="R157" s="43"/>
    </row>
    <row r="158" spans="1:15" s="49" customFormat="1" ht="11.25">
      <c r="A158" s="46" t="s">
        <v>350</v>
      </c>
      <c r="B158" s="46"/>
      <c r="C158" s="46"/>
      <c r="D158" s="46"/>
      <c r="E158" s="46"/>
      <c r="F158" s="46"/>
      <c r="G158" s="46"/>
      <c r="H158" s="47">
        <f>+H102</f>
        <v>6048149</v>
      </c>
      <c r="I158" s="47">
        <f>+I102</f>
        <v>590576</v>
      </c>
      <c r="J158" s="47">
        <f>+J102</f>
        <v>557151</v>
      </c>
      <c r="K158" s="45">
        <f>+J158/I158*100-100</f>
        <v>-5.659728807130676</v>
      </c>
      <c r="L158" s="46"/>
      <c r="M158" s="48"/>
      <c r="N158" s="48"/>
      <c r="O158" s="48"/>
    </row>
    <row r="159" spans="1:18" s="159" customFormat="1" ht="11.25">
      <c r="A159" s="157" t="s">
        <v>352</v>
      </c>
      <c r="B159" s="157"/>
      <c r="C159" s="157">
        <f>+C161+C167+C172+C182</f>
        <v>11430.81</v>
      </c>
      <c r="D159" s="157">
        <f>+D161+D167+D172+D182</f>
        <v>180.079</v>
      </c>
      <c r="E159" s="157">
        <f>+E161+E167+E172+E182</f>
        <v>75.601</v>
      </c>
      <c r="F159" s="158"/>
      <c r="G159" s="157"/>
      <c r="H159" s="157">
        <f>+H161+H167+H172+H182</f>
        <v>33871.727</v>
      </c>
      <c r="I159" s="157">
        <f>+I161+I167+I172+I182</f>
        <v>931.7679999999999</v>
      </c>
      <c r="J159" s="157">
        <f>+J161+J167+J172+J182</f>
        <v>418.269</v>
      </c>
      <c r="K159" s="158">
        <f>+J159/I159*100-100</f>
        <v>-55.11017764078611</v>
      </c>
      <c r="L159" s="158">
        <f>+J159/$J$158*100</f>
        <v>0.075072825858699</v>
      </c>
      <c r="M159" s="164"/>
      <c r="N159" s="164"/>
      <c r="O159" s="164"/>
      <c r="R159" s="164"/>
    </row>
    <row r="160" spans="1:26" ht="11.25" customHeight="1">
      <c r="A160" s="46"/>
      <c r="B160" s="46"/>
      <c r="C160" s="47"/>
      <c r="D160" s="47"/>
      <c r="E160" s="47"/>
      <c r="F160" s="45"/>
      <c r="G160" s="45"/>
      <c r="H160" s="47"/>
      <c r="I160" s="47"/>
      <c r="J160" s="47"/>
      <c r="K160" s="45"/>
      <c r="M160" s="177"/>
      <c r="N160" s="178"/>
      <c r="O160" s="178"/>
      <c r="P160" s="169"/>
      <c r="Q160" s="148"/>
      <c r="R160" s="164"/>
      <c r="S160" s="148"/>
      <c r="T160" s="148"/>
      <c r="U160" s="148"/>
      <c r="V160" s="148"/>
      <c r="W160" s="148"/>
      <c r="X160" s="148"/>
      <c r="Y160" s="148"/>
      <c r="Z160" s="148"/>
    </row>
    <row r="161" spans="1:26" s="49" customFormat="1" ht="11.25" customHeight="1">
      <c r="A161" s="179" t="s">
        <v>287</v>
      </c>
      <c r="B161" s="180" t="s">
        <v>207</v>
      </c>
      <c r="C161" s="47">
        <f>SUM(C162:C165)</f>
        <v>10644.09</v>
      </c>
      <c r="D161" s="47">
        <f>SUM(D162:D165)</f>
        <v>119.569</v>
      </c>
      <c r="E161" s="47">
        <f>SUM(E162:E165)</f>
        <v>0.155</v>
      </c>
      <c r="F161" s="45">
        <f>+E161/D161*100-100</f>
        <v>-99.87036773745703</v>
      </c>
      <c r="G161" s="45"/>
      <c r="H161" s="47">
        <f>SUM(H162:H165)</f>
        <v>29992.459</v>
      </c>
      <c r="I161" s="47">
        <f>SUM(I162:I165)</f>
        <v>409.937</v>
      </c>
      <c r="J161" s="47">
        <f>SUM(J162:J165)</f>
        <v>4.224</v>
      </c>
      <c r="K161" s="45">
        <f>+J161/I161*100-100</f>
        <v>-98.96959776746183</v>
      </c>
      <c r="L161" s="45">
        <f>+J161/$J$161*100</f>
        <v>100</v>
      </c>
      <c r="M161" s="177"/>
      <c r="N161" s="178"/>
      <c r="O161" s="178"/>
      <c r="P161" s="181"/>
      <c r="Q161" s="181"/>
      <c r="R161" s="181"/>
      <c r="S161" s="154"/>
      <c r="T161" s="154"/>
      <c r="U161" s="154"/>
      <c r="V161" s="182"/>
      <c r="W161" s="182"/>
      <c r="X161" s="182"/>
      <c r="Y161" s="182"/>
      <c r="Z161" s="182"/>
    </row>
    <row r="162" spans="1:26" ht="11.25" customHeight="1">
      <c r="A162" s="21" t="s">
        <v>189</v>
      </c>
      <c r="B162" s="180" t="s">
        <v>208</v>
      </c>
      <c r="C162" s="39">
        <v>9819.931</v>
      </c>
      <c r="D162" s="39">
        <v>119.569</v>
      </c>
      <c r="E162" s="39">
        <v>0</v>
      </c>
      <c r="F162" s="40">
        <f>+E162/D162*100-100</f>
        <v>-100</v>
      </c>
      <c r="G162" s="45"/>
      <c r="H162" s="39">
        <v>25121.215</v>
      </c>
      <c r="I162" s="39">
        <v>409.937</v>
      </c>
      <c r="J162" s="39">
        <v>0</v>
      </c>
      <c r="K162" s="40">
        <f>+J162/I162*100-100</f>
        <v>-100</v>
      </c>
      <c r="L162" s="40">
        <f>+J162/$J$161*100</f>
        <v>0</v>
      </c>
      <c r="M162" s="177"/>
      <c r="N162" s="178"/>
      <c r="O162" s="178"/>
      <c r="P162" s="169"/>
      <c r="Q162" s="148"/>
      <c r="R162" s="164"/>
      <c r="S162" s="148"/>
      <c r="T162" s="148"/>
      <c r="U162" s="148"/>
      <c r="V162" s="148"/>
      <c r="W162" s="148"/>
      <c r="X162" s="148"/>
      <c r="Y162" s="148"/>
      <c r="Z162" s="148"/>
    </row>
    <row r="163" spans="1:18" ht="11.25" customHeight="1">
      <c r="A163" s="21" t="s">
        <v>190</v>
      </c>
      <c r="B163" s="180" t="s">
        <v>209</v>
      </c>
      <c r="C163" s="39">
        <v>728.117</v>
      </c>
      <c r="D163" s="39">
        <v>0</v>
      </c>
      <c r="E163" s="39">
        <v>0</v>
      </c>
      <c r="F163" s="40"/>
      <c r="G163" s="45"/>
      <c r="H163" s="39">
        <v>4290.389</v>
      </c>
      <c r="I163" s="39">
        <v>0</v>
      </c>
      <c r="J163" s="39">
        <v>0</v>
      </c>
      <c r="K163" s="40"/>
      <c r="L163" s="40">
        <f>+J163/$J$161*100</f>
        <v>0</v>
      </c>
      <c r="M163" s="177"/>
      <c r="N163" s="178"/>
      <c r="O163" s="178"/>
      <c r="P163" s="170"/>
      <c r="R163" s="43"/>
    </row>
    <row r="164" spans="1:18" ht="11.25" customHeight="1">
      <c r="A164" s="21" t="s">
        <v>191</v>
      </c>
      <c r="B164" s="180" t="s">
        <v>210</v>
      </c>
      <c r="C164" s="39">
        <v>55.969</v>
      </c>
      <c r="D164" s="39">
        <v>0</v>
      </c>
      <c r="E164" s="39">
        <v>0.155</v>
      </c>
      <c r="F164" s="40"/>
      <c r="G164" s="45"/>
      <c r="H164" s="39">
        <v>538.531</v>
      </c>
      <c r="I164" s="39">
        <v>0</v>
      </c>
      <c r="J164" s="39">
        <v>4.224</v>
      </c>
      <c r="K164" s="40"/>
      <c r="L164" s="40">
        <f>+J164/$J$161*100</f>
        <v>100</v>
      </c>
      <c r="M164" s="177"/>
      <c r="N164" s="178"/>
      <c r="O164" s="178"/>
      <c r="P164" s="170"/>
      <c r="R164" s="43"/>
    </row>
    <row r="165" spans="1:18" ht="11.25" customHeight="1">
      <c r="A165" s="21" t="s">
        <v>192</v>
      </c>
      <c r="B165" s="183" t="s">
        <v>193</v>
      </c>
      <c r="C165" s="39">
        <v>40.073</v>
      </c>
      <c r="D165" s="39">
        <v>0</v>
      </c>
      <c r="E165" s="39">
        <v>0</v>
      </c>
      <c r="F165" s="40"/>
      <c r="G165" s="45"/>
      <c r="H165" s="39">
        <v>42.324</v>
      </c>
      <c r="I165" s="39">
        <v>0</v>
      </c>
      <c r="J165" s="39">
        <v>0</v>
      </c>
      <c r="K165" s="40"/>
      <c r="L165" s="40">
        <f>+J165/$J$161*100</f>
        <v>0</v>
      </c>
      <c r="M165" s="177"/>
      <c r="N165" s="178"/>
      <c r="O165" s="178"/>
      <c r="P165" s="170"/>
      <c r="R165" s="43"/>
    </row>
    <row r="166" spans="1:18" ht="11.25" customHeight="1">
      <c r="A166" s="21"/>
      <c r="B166" s="21"/>
      <c r="C166" s="39"/>
      <c r="D166" s="39"/>
      <c r="E166" s="39"/>
      <c r="F166" s="40"/>
      <c r="G166" s="45"/>
      <c r="H166" s="39"/>
      <c r="I166" s="39"/>
      <c r="J166" s="39"/>
      <c r="K166" s="40"/>
      <c r="L166" s="40"/>
      <c r="M166" s="177"/>
      <c r="N166" s="178"/>
      <c r="O166" s="178"/>
      <c r="P166" s="170"/>
      <c r="R166" s="43"/>
    </row>
    <row r="167" spans="1:18" s="49" customFormat="1" ht="11.25" customHeight="1">
      <c r="A167" s="179" t="s">
        <v>288</v>
      </c>
      <c r="B167" s="180" t="s">
        <v>211</v>
      </c>
      <c r="C167" s="47">
        <f>SUM(C168:C170)</f>
        <v>0.651</v>
      </c>
      <c r="D167" s="47">
        <f>SUM(D168:D170)</f>
        <v>0.292</v>
      </c>
      <c r="E167" s="47">
        <f>SUM(E168:E170)</f>
        <v>0</v>
      </c>
      <c r="F167" s="40"/>
      <c r="G167" s="45"/>
      <c r="H167" s="47">
        <f>SUM(H168:H170)</f>
        <v>23.467</v>
      </c>
      <c r="I167" s="47">
        <f>SUM(I168:I170)</f>
        <v>5.098</v>
      </c>
      <c r="J167" s="47">
        <f>SUM(J168:J170)</f>
        <v>0</v>
      </c>
      <c r="K167" s="40"/>
      <c r="L167" s="40"/>
      <c r="M167" s="48"/>
      <c r="N167" s="48"/>
      <c r="O167" s="48"/>
      <c r="R167" s="43"/>
    </row>
    <row r="168" spans="1:18" ht="11.25" customHeight="1">
      <c r="A168" s="21" t="s">
        <v>336</v>
      </c>
      <c r="B168" s="180" t="s">
        <v>212</v>
      </c>
      <c r="C168" s="39">
        <v>0.379</v>
      </c>
      <c r="D168" s="39">
        <v>0.292</v>
      </c>
      <c r="E168" s="39">
        <v>0</v>
      </c>
      <c r="F168" s="40"/>
      <c r="G168" s="45"/>
      <c r="H168" s="39">
        <v>22.608</v>
      </c>
      <c r="I168" s="39">
        <v>5.098</v>
      </c>
      <c r="J168" s="39">
        <v>0</v>
      </c>
      <c r="K168" s="40"/>
      <c r="L168" s="40"/>
      <c r="R168" s="43"/>
    </row>
    <row r="169" spans="1:18" ht="11.25" customHeight="1">
      <c r="A169" s="21" t="s">
        <v>217</v>
      </c>
      <c r="B169" s="180" t="s">
        <v>213</v>
      </c>
      <c r="C169" s="39">
        <v>0.272</v>
      </c>
      <c r="D169" s="39">
        <v>0</v>
      </c>
      <c r="E169" s="39">
        <v>0</v>
      </c>
      <c r="F169" s="40"/>
      <c r="G169" s="45"/>
      <c r="H169" s="39">
        <v>0.859</v>
      </c>
      <c r="I169" s="39">
        <v>0</v>
      </c>
      <c r="J169" s="39">
        <v>0</v>
      </c>
      <c r="K169" s="40"/>
      <c r="L169" s="40"/>
      <c r="R169" s="43"/>
    </row>
    <row r="170" spans="1:18" ht="11.25" customHeight="1">
      <c r="A170" s="21" t="s">
        <v>192</v>
      </c>
      <c r="B170" s="183" t="s">
        <v>193</v>
      </c>
      <c r="C170" s="39"/>
      <c r="D170" s="39"/>
      <c r="E170" s="39"/>
      <c r="F170" s="40"/>
      <c r="G170" s="45"/>
      <c r="H170" s="39"/>
      <c r="I170" s="39"/>
      <c r="J170" s="39"/>
      <c r="K170" s="40"/>
      <c r="L170" s="40"/>
      <c r="R170" s="43"/>
    </row>
    <row r="171" spans="1:18" ht="11.25" customHeight="1">
      <c r="A171" s="21"/>
      <c r="B171" s="21"/>
      <c r="C171" s="39"/>
      <c r="D171" s="39"/>
      <c r="E171" s="39"/>
      <c r="F171" s="40"/>
      <c r="G171" s="45"/>
      <c r="H171" s="39"/>
      <c r="I171" s="39"/>
      <c r="J171" s="39"/>
      <c r="K171" s="40"/>
      <c r="L171" s="40"/>
      <c r="R171" s="43"/>
    </row>
    <row r="172" spans="1:18" s="49" customFormat="1" ht="11.25" customHeight="1">
      <c r="A172" s="179" t="s">
        <v>187</v>
      </c>
      <c r="B172" s="180"/>
      <c r="C172" s="47">
        <f>SUM(C173:C180)</f>
        <v>257.213</v>
      </c>
      <c r="D172" s="47">
        <f>SUM(D173:D180)</f>
        <v>39.068</v>
      </c>
      <c r="E172" s="47">
        <f>SUM(E173:E180)</f>
        <v>36.911</v>
      </c>
      <c r="F172" s="45">
        <f aca="true" t="shared" si="17" ref="F172:F180">+E172/D172*100-100</f>
        <v>-5.5211426231186636</v>
      </c>
      <c r="G172" s="47"/>
      <c r="H172" s="47">
        <f>SUM(H173:H180)</f>
        <v>2510.73</v>
      </c>
      <c r="I172" s="47">
        <f>SUM(I173:I180)</f>
        <v>458.95799999999997</v>
      </c>
      <c r="J172" s="47">
        <f>SUM(J173:J180)</f>
        <v>323.24</v>
      </c>
      <c r="K172" s="45">
        <f aca="true" t="shared" si="18" ref="K172:K180">+J172/I172*100-100</f>
        <v>-29.570897554896078</v>
      </c>
      <c r="L172" s="45">
        <f aca="true" t="shared" si="19" ref="L172:L180">+J172/$J$172*100</f>
        <v>100</v>
      </c>
      <c r="M172" s="48"/>
      <c r="N172" s="48"/>
      <c r="O172" s="48"/>
      <c r="R172" s="43"/>
    </row>
    <row r="173" spans="1:18" ht="11.25" customHeight="1">
      <c r="A173" s="42" t="s">
        <v>346</v>
      </c>
      <c r="B173" s="180" t="s">
        <v>302</v>
      </c>
      <c r="C173" s="39">
        <v>57.974</v>
      </c>
      <c r="D173" s="39">
        <v>7.611</v>
      </c>
      <c r="E173" s="39">
        <v>0.049</v>
      </c>
      <c r="F173" s="40">
        <f t="shared" si="17"/>
        <v>-99.35619498094863</v>
      </c>
      <c r="G173" s="45"/>
      <c r="H173" s="39">
        <v>550.183</v>
      </c>
      <c r="I173" s="39">
        <v>160.159</v>
      </c>
      <c r="J173" s="39">
        <v>0.564</v>
      </c>
      <c r="K173" s="40">
        <f t="shared" si="18"/>
        <v>-99.64784994911307</v>
      </c>
      <c r="L173" s="40">
        <f t="shared" si="19"/>
        <v>0.1744833560202945</v>
      </c>
      <c r="R173" s="43"/>
    </row>
    <row r="174" spans="1:18" ht="11.25" customHeight="1">
      <c r="A174" s="21" t="s">
        <v>340</v>
      </c>
      <c r="B174" s="180" t="s">
        <v>301</v>
      </c>
      <c r="C174" s="39">
        <v>47.729</v>
      </c>
      <c r="D174" s="39">
        <v>4.415</v>
      </c>
      <c r="E174" s="39">
        <v>0</v>
      </c>
      <c r="F174" s="40">
        <f t="shared" si="17"/>
        <v>-100</v>
      </c>
      <c r="G174" s="45"/>
      <c r="H174" s="39">
        <v>276.829</v>
      </c>
      <c r="I174" s="39">
        <v>26.642</v>
      </c>
      <c r="J174" s="39">
        <v>0</v>
      </c>
      <c r="K174" s="40">
        <f t="shared" si="18"/>
        <v>-100</v>
      </c>
      <c r="L174" s="40">
        <f t="shared" si="19"/>
        <v>0</v>
      </c>
      <c r="R174" s="43"/>
    </row>
    <row r="175" spans="1:18" ht="11.25" customHeight="1">
      <c r="A175" s="21" t="s">
        <v>342</v>
      </c>
      <c r="B175" s="180" t="s">
        <v>303</v>
      </c>
      <c r="C175" s="39">
        <v>71.017</v>
      </c>
      <c r="D175" s="39">
        <v>15.423</v>
      </c>
      <c r="E175" s="39">
        <v>31.593</v>
      </c>
      <c r="F175" s="40">
        <f t="shared" si="17"/>
        <v>104.84341567788368</v>
      </c>
      <c r="G175" s="45"/>
      <c r="H175" s="39">
        <v>829.969</v>
      </c>
      <c r="I175" s="39">
        <v>218.306</v>
      </c>
      <c r="J175" s="39">
        <v>258.036</v>
      </c>
      <c r="K175" s="40">
        <f t="shared" si="18"/>
        <v>18.199224941137658</v>
      </c>
      <c r="L175" s="40">
        <f t="shared" si="19"/>
        <v>79.82799158519985</v>
      </c>
      <c r="R175" s="43"/>
    </row>
    <row r="176" spans="1:18" ht="11.25" customHeight="1">
      <c r="A176" s="21" t="s">
        <v>341</v>
      </c>
      <c r="B176" s="180" t="s">
        <v>304</v>
      </c>
      <c r="C176" s="184">
        <v>12.685</v>
      </c>
      <c r="D176" s="184">
        <v>0</v>
      </c>
      <c r="E176" s="39">
        <v>0.145</v>
      </c>
      <c r="F176" s="40"/>
      <c r="G176" s="45"/>
      <c r="H176" s="184">
        <v>124.477</v>
      </c>
      <c r="I176" s="184">
        <v>0</v>
      </c>
      <c r="J176" s="39">
        <v>2.164</v>
      </c>
      <c r="K176" s="40"/>
      <c r="L176" s="40">
        <f t="shared" si="19"/>
        <v>0.6694716000494988</v>
      </c>
      <c r="R176" s="43"/>
    </row>
    <row r="177" spans="1:18" ht="11.25" customHeight="1">
      <c r="A177" s="21" t="s">
        <v>344</v>
      </c>
      <c r="B177" s="180" t="s">
        <v>307</v>
      </c>
      <c r="C177" s="39"/>
      <c r="D177" s="39"/>
      <c r="E177" s="39"/>
      <c r="F177" s="40"/>
      <c r="G177" s="45"/>
      <c r="H177" s="39"/>
      <c r="I177" s="39"/>
      <c r="J177" s="39"/>
      <c r="K177" s="40"/>
      <c r="L177" s="40">
        <f t="shared" si="19"/>
        <v>0</v>
      </c>
      <c r="R177" s="43"/>
    </row>
    <row r="178" spans="1:18" ht="11.25" customHeight="1">
      <c r="A178" s="21" t="s">
        <v>343</v>
      </c>
      <c r="B178" s="180" t="s">
        <v>305</v>
      </c>
      <c r="C178" s="39">
        <v>7.5</v>
      </c>
      <c r="D178" s="39">
        <v>7.5</v>
      </c>
      <c r="E178" s="39">
        <v>0</v>
      </c>
      <c r="F178" s="40">
        <f t="shared" si="17"/>
        <v>-100</v>
      </c>
      <c r="G178" s="45"/>
      <c r="H178" s="39">
        <v>12.6</v>
      </c>
      <c r="I178" s="39">
        <v>12.6</v>
      </c>
      <c r="J178" s="39">
        <v>0</v>
      </c>
      <c r="K178" s="40">
        <f t="shared" si="18"/>
        <v>-100</v>
      </c>
      <c r="L178" s="40">
        <f t="shared" si="19"/>
        <v>0</v>
      </c>
      <c r="R178" s="43"/>
    </row>
    <row r="179" spans="1:18" ht="11.25" customHeight="1">
      <c r="A179" s="21" t="s">
        <v>345</v>
      </c>
      <c r="B179" s="180" t="s">
        <v>306</v>
      </c>
      <c r="C179" s="184">
        <v>0.095</v>
      </c>
      <c r="D179" s="184">
        <v>0.025</v>
      </c>
      <c r="E179" s="39">
        <v>0</v>
      </c>
      <c r="F179" s="40">
        <f t="shared" si="17"/>
        <v>-100</v>
      </c>
      <c r="G179" s="45"/>
      <c r="H179" s="184">
        <v>0.585</v>
      </c>
      <c r="I179" s="184">
        <v>0.041</v>
      </c>
      <c r="J179" s="39">
        <v>0</v>
      </c>
      <c r="K179" s="40">
        <f t="shared" si="18"/>
        <v>-100</v>
      </c>
      <c r="L179" s="40">
        <f t="shared" si="19"/>
        <v>0</v>
      </c>
      <c r="R179" s="43"/>
    </row>
    <row r="180" spans="1:18" ht="11.25" customHeight="1">
      <c r="A180" s="21" t="s">
        <v>188</v>
      </c>
      <c r="B180" s="185" t="s">
        <v>193</v>
      </c>
      <c r="C180" s="184">
        <v>60.213</v>
      </c>
      <c r="D180" s="184">
        <v>4.094</v>
      </c>
      <c r="E180" s="184">
        <v>5.124</v>
      </c>
      <c r="F180" s="40">
        <f t="shared" si="17"/>
        <v>25.15876893014166</v>
      </c>
      <c r="G180" s="45"/>
      <c r="H180" s="184">
        <v>716.087</v>
      </c>
      <c r="I180" s="184">
        <v>41.21</v>
      </c>
      <c r="J180" s="184">
        <v>62.476</v>
      </c>
      <c r="K180" s="40">
        <f t="shared" si="18"/>
        <v>51.60397961659791</v>
      </c>
      <c r="L180" s="40">
        <f t="shared" si="19"/>
        <v>19.328053458730356</v>
      </c>
      <c r="R180" s="43"/>
    </row>
    <row r="181" spans="1:18" ht="11.25" customHeight="1">
      <c r="A181" s="21"/>
      <c r="B181" s="21"/>
      <c r="C181" s="39"/>
      <c r="D181" s="39"/>
      <c r="E181" s="39"/>
      <c r="F181" s="40"/>
      <c r="G181" s="45"/>
      <c r="H181" s="39"/>
      <c r="I181" s="39"/>
      <c r="J181" s="39"/>
      <c r="K181" s="40"/>
      <c r="L181" s="40"/>
      <c r="R181" s="43"/>
    </row>
    <row r="182" spans="1:18" s="49" customFormat="1" ht="11.25" customHeight="1">
      <c r="A182" s="179" t="s">
        <v>186</v>
      </c>
      <c r="B182" s="160" t="s">
        <v>214</v>
      </c>
      <c r="C182" s="47">
        <v>528.856</v>
      </c>
      <c r="D182" s="47">
        <v>21.15</v>
      </c>
      <c r="E182" s="47">
        <v>38.535</v>
      </c>
      <c r="F182" s="45">
        <f>+E182/D182*100-100</f>
        <v>82.19858156028369</v>
      </c>
      <c r="G182" s="45"/>
      <c r="H182" s="47">
        <v>1345.071</v>
      </c>
      <c r="I182" s="47">
        <v>57.775</v>
      </c>
      <c r="J182" s="47">
        <v>90.805</v>
      </c>
      <c r="K182" s="45">
        <f>+J182/I182*100-100</f>
        <v>57.170056252704484</v>
      </c>
      <c r="L182" s="45">
        <f>+J182/$J$158*100</f>
        <v>0.016298095130404505</v>
      </c>
      <c r="M182" s="48"/>
      <c r="N182" s="48"/>
      <c r="O182" s="48"/>
      <c r="R182" s="43"/>
    </row>
    <row r="183" spans="1:18" ht="11.25" customHeight="1">
      <c r="A183" s="37"/>
      <c r="B183" s="37"/>
      <c r="C183" s="39"/>
      <c r="D183" s="39"/>
      <c r="E183" s="39"/>
      <c r="F183" s="40"/>
      <c r="G183" s="40"/>
      <c r="H183" s="39"/>
      <c r="I183" s="39"/>
      <c r="J183" s="39"/>
      <c r="K183" s="40"/>
      <c r="L183" s="40"/>
      <c r="R183" s="43"/>
    </row>
    <row r="184" spans="1:18" ht="11.25">
      <c r="A184" s="148"/>
      <c r="B184" s="151"/>
      <c r="C184" s="163"/>
      <c r="D184" s="163"/>
      <c r="E184" s="163"/>
      <c r="F184" s="163"/>
      <c r="G184" s="163"/>
      <c r="H184" s="163"/>
      <c r="I184" s="163"/>
      <c r="J184" s="163"/>
      <c r="K184" s="151"/>
      <c r="L184" s="151"/>
      <c r="M184" s="151"/>
      <c r="N184" s="151"/>
      <c r="O184" s="151"/>
      <c r="R184" s="43"/>
    </row>
    <row r="185" spans="1:18" ht="11.25">
      <c r="A185" s="37" t="s">
        <v>75</v>
      </c>
      <c r="B185" s="37"/>
      <c r="C185" s="37"/>
      <c r="D185" s="37"/>
      <c r="E185" s="37"/>
      <c r="F185" s="37"/>
      <c r="G185" s="37"/>
      <c r="H185" s="37"/>
      <c r="I185" s="37"/>
      <c r="J185" s="37"/>
      <c r="K185" s="37"/>
      <c r="L185" s="37"/>
      <c r="R185" s="43"/>
    </row>
    <row r="186" spans="1:18" ht="19.5" customHeight="1">
      <c r="A186" s="291" t="s">
        <v>279</v>
      </c>
      <c r="B186" s="291"/>
      <c r="C186" s="291"/>
      <c r="D186" s="291"/>
      <c r="E186" s="291"/>
      <c r="F186" s="291"/>
      <c r="G186" s="291"/>
      <c r="H186" s="291"/>
      <c r="I186" s="291"/>
      <c r="J186" s="291"/>
      <c r="K186" s="291"/>
      <c r="L186" s="291"/>
      <c r="R186" s="43"/>
    </row>
    <row r="187" spans="1:18" ht="19.5" customHeight="1">
      <c r="A187" s="292" t="s">
        <v>272</v>
      </c>
      <c r="B187" s="292"/>
      <c r="C187" s="292"/>
      <c r="D187" s="292"/>
      <c r="E187" s="292"/>
      <c r="F187" s="292"/>
      <c r="G187" s="292"/>
      <c r="H187" s="292"/>
      <c r="I187" s="292"/>
      <c r="J187" s="292"/>
      <c r="K187" s="292"/>
      <c r="L187" s="292"/>
      <c r="R187" s="43"/>
    </row>
    <row r="188" spans="1:21" ht="11.25">
      <c r="A188" s="37"/>
      <c r="B188" s="37"/>
      <c r="C188" s="290" t="s">
        <v>156</v>
      </c>
      <c r="D188" s="290"/>
      <c r="E188" s="290"/>
      <c r="F188" s="290"/>
      <c r="G188" s="44"/>
      <c r="H188" s="290" t="s">
        <v>157</v>
      </c>
      <c r="I188" s="290"/>
      <c r="J188" s="290"/>
      <c r="K188" s="290"/>
      <c r="L188" s="44"/>
      <c r="M188" s="287"/>
      <c r="N188" s="287"/>
      <c r="O188" s="287"/>
      <c r="P188" s="148"/>
      <c r="Q188" s="148"/>
      <c r="R188" s="148"/>
      <c r="S188" s="148"/>
      <c r="T188" s="148"/>
      <c r="U188" s="148"/>
    </row>
    <row r="189" spans="1:21" ht="11.25">
      <c r="A189" s="37" t="s">
        <v>169</v>
      </c>
      <c r="B189" s="150" t="s">
        <v>143</v>
      </c>
      <c r="C189" s="149">
        <f>+C155</f>
        <v>2009</v>
      </c>
      <c r="D189" s="288" t="str">
        <f>+D155</f>
        <v>enero</v>
      </c>
      <c r="E189" s="288"/>
      <c r="F189" s="288"/>
      <c r="G189" s="44"/>
      <c r="H189" s="149">
        <f>+H155</f>
        <v>2009</v>
      </c>
      <c r="I189" s="288" t="str">
        <f>+D189</f>
        <v>enero</v>
      </c>
      <c r="J189" s="288"/>
      <c r="K189" s="288"/>
      <c r="L189" s="150" t="s">
        <v>347</v>
      </c>
      <c r="M189" s="289"/>
      <c r="N189" s="289"/>
      <c r="O189" s="289"/>
      <c r="P189" s="148"/>
      <c r="Q189" s="148"/>
      <c r="R189" s="148"/>
      <c r="S189" s="148"/>
      <c r="T189" s="148"/>
      <c r="U189" s="148"/>
    </row>
    <row r="190" spans="1:15" ht="11.25">
      <c r="A190" s="151"/>
      <c r="B190" s="155" t="s">
        <v>48</v>
      </c>
      <c r="C190" s="151"/>
      <c r="D190" s="152">
        <f>+D156</f>
        <v>2009</v>
      </c>
      <c r="E190" s="152">
        <f>+E156</f>
        <v>2010</v>
      </c>
      <c r="F190" s="153" t="str">
        <f>+F156</f>
        <v>Var % 10/09</v>
      </c>
      <c r="G190" s="155"/>
      <c r="H190" s="151"/>
      <c r="I190" s="152">
        <f>+I156</f>
        <v>2009</v>
      </c>
      <c r="J190" s="152">
        <f>+J156</f>
        <v>2010</v>
      </c>
      <c r="K190" s="153" t="str">
        <f>+K156</f>
        <v>Var % 10/09</v>
      </c>
      <c r="L190" s="155">
        <v>2008</v>
      </c>
      <c r="M190" s="156"/>
      <c r="N190" s="156"/>
      <c r="O190" s="155"/>
    </row>
    <row r="191" spans="1:18" ht="11.25">
      <c r="A191" s="37"/>
      <c r="B191" s="37"/>
      <c r="C191" s="37"/>
      <c r="D191" s="37"/>
      <c r="E191" s="37"/>
      <c r="F191" s="37"/>
      <c r="G191" s="37"/>
      <c r="H191" s="37"/>
      <c r="I191" s="37"/>
      <c r="J191" s="37"/>
      <c r="K191" s="37"/>
      <c r="L191" s="37"/>
      <c r="R191" s="43"/>
    </row>
    <row r="192" spans="1:15" s="49" customFormat="1" ht="11.25">
      <c r="A192" s="46" t="s">
        <v>350</v>
      </c>
      <c r="B192" s="46"/>
      <c r="C192" s="46"/>
      <c r="D192" s="46"/>
      <c r="E192" s="46"/>
      <c r="F192" s="46"/>
      <c r="G192" s="46"/>
      <c r="H192" s="47">
        <f>+H158</f>
        <v>6048149</v>
      </c>
      <c r="I192" s="47">
        <f>+I158</f>
        <v>590576</v>
      </c>
      <c r="J192" s="47">
        <f>+J158</f>
        <v>557151</v>
      </c>
      <c r="K192" s="45">
        <f>+J192/I192*100-100</f>
        <v>-5.659728807130676</v>
      </c>
      <c r="L192" s="46"/>
      <c r="M192" s="48"/>
      <c r="N192" s="48"/>
      <c r="O192" s="48"/>
    </row>
    <row r="193" spans="1:18" s="159" customFormat="1" ht="11.25">
      <c r="A193" s="157" t="s">
        <v>407</v>
      </c>
      <c r="B193" s="157"/>
      <c r="C193" s="157">
        <f>+C195+C213</f>
        <v>143819.212</v>
      </c>
      <c r="D193" s="157">
        <f>+D195+D213</f>
        <v>12895.662</v>
      </c>
      <c r="E193" s="157">
        <f>+E195+E213</f>
        <v>23440.093999999997</v>
      </c>
      <c r="F193" s="158">
        <f>+E193/D193*100-100</f>
        <v>81.76727957044778</v>
      </c>
      <c r="G193" s="157"/>
      <c r="H193" s="157">
        <f>+H195+H213</f>
        <v>207955.961</v>
      </c>
      <c r="I193" s="157">
        <f>+I195+I213</f>
        <v>14544.939</v>
      </c>
      <c r="J193" s="157">
        <f>+J195+J213</f>
        <v>30127.913999999997</v>
      </c>
      <c r="K193" s="158">
        <f>+J193/I193*100-100</f>
        <v>107.13675045319886</v>
      </c>
      <c r="L193" s="158">
        <f>+J193/$J$192*100</f>
        <v>5.407495275069056</v>
      </c>
      <c r="M193" s="164"/>
      <c r="N193" s="164"/>
      <c r="O193" s="164"/>
      <c r="R193" s="48"/>
    </row>
    <row r="194" spans="1:18" ht="11.25" customHeight="1">
      <c r="A194" s="46"/>
      <c r="B194" s="46"/>
      <c r="C194" s="39"/>
      <c r="D194" s="39"/>
      <c r="E194" s="39"/>
      <c r="F194" s="40"/>
      <c r="G194" s="40"/>
      <c r="H194" s="39"/>
      <c r="I194" s="39"/>
      <c r="J194" s="39"/>
      <c r="K194" s="40"/>
      <c r="R194" s="43"/>
    </row>
    <row r="195" spans="1:18" ht="11.25" customHeight="1">
      <c r="A195" s="46" t="s">
        <v>79</v>
      </c>
      <c r="B195" s="46"/>
      <c r="C195" s="47">
        <f>SUM(C197:C211)</f>
        <v>44480.122</v>
      </c>
      <c r="D195" s="47">
        <f>SUM(D197:D211)</f>
        <v>8388.112</v>
      </c>
      <c r="E195" s="47">
        <f>SUM(E197:E211)</f>
        <v>11288.378999999997</v>
      </c>
      <c r="F195" s="45">
        <f>+E195/D195*100-100</f>
        <v>34.575921256177764</v>
      </c>
      <c r="G195" s="45"/>
      <c r="H195" s="47">
        <f>SUM(H197:H211)</f>
        <v>29219.110999999997</v>
      </c>
      <c r="I195" s="47">
        <f>SUM(I197:I211)</f>
        <v>6742.562</v>
      </c>
      <c r="J195" s="47">
        <f>SUM(J197:J211)</f>
        <v>12628.205999999996</v>
      </c>
      <c r="K195" s="45">
        <f>+J195/I195*100-100</f>
        <v>87.29091404721228</v>
      </c>
      <c r="L195" s="45">
        <f>+J195/J193*100</f>
        <v>41.91530153730523</v>
      </c>
      <c r="R195" s="43"/>
    </row>
    <row r="196" spans="1:18" ht="11.25" customHeight="1">
      <c r="A196" s="46"/>
      <c r="B196" s="46"/>
      <c r="C196" s="47"/>
      <c r="D196" s="47"/>
      <c r="E196" s="47"/>
      <c r="F196" s="45"/>
      <c r="G196" s="45"/>
      <c r="H196" s="47"/>
      <c r="I196" s="47"/>
      <c r="J196" s="47"/>
      <c r="K196" s="45"/>
      <c r="L196" s="40"/>
      <c r="R196" s="43"/>
    </row>
    <row r="197" spans="1:18" ht="11.25" customHeight="1">
      <c r="A197" s="165" t="s">
        <v>184</v>
      </c>
      <c r="B197" s="165"/>
      <c r="C197" s="39">
        <v>1330.948</v>
      </c>
      <c r="D197" s="39">
        <v>0</v>
      </c>
      <c r="E197" s="39">
        <v>0</v>
      </c>
      <c r="F197" s="40"/>
      <c r="G197" s="40"/>
      <c r="H197" s="39">
        <v>1364.232</v>
      </c>
      <c r="I197" s="39">
        <v>0</v>
      </c>
      <c r="J197" s="39">
        <v>0</v>
      </c>
      <c r="K197" s="40"/>
      <c r="L197" s="40">
        <f aca="true" t="shared" si="20" ref="L197:L211">+J197/$J$195*100</f>
        <v>0</v>
      </c>
      <c r="R197" s="43"/>
    </row>
    <row r="198" spans="1:18" ht="11.25" customHeight="1">
      <c r="A198" s="165" t="s">
        <v>172</v>
      </c>
      <c r="B198" s="165"/>
      <c r="C198" s="39">
        <v>5539.039</v>
      </c>
      <c r="D198" s="39">
        <v>2130.295</v>
      </c>
      <c r="E198" s="39">
        <v>2785.939</v>
      </c>
      <c r="F198" s="40">
        <f aca="true" t="shared" si="21" ref="F198:F211">+E198/D198*100-100</f>
        <v>30.777145888245514</v>
      </c>
      <c r="G198" s="40"/>
      <c r="H198" s="39">
        <v>9758.334</v>
      </c>
      <c r="I198" s="39">
        <v>3231.813</v>
      </c>
      <c r="J198" s="39">
        <v>7274.855</v>
      </c>
      <c r="K198" s="40">
        <f aca="true" t="shared" si="22" ref="K198:K211">+J198/I198*100-100</f>
        <v>125.10135951554125</v>
      </c>
      <c r="L198" s="40">
        <f t="shared" si="20"/>
        <v>57.60798485548938</v>
      </c>
      <c r="R198" s="43"/>
    </row>
    <row r="199" spans="1:18" ht="11.25" customHeight="1">
      <c r="A199" s="165" t="s">
        <v>173</v>
      </c>
      <c r="B199" s="165"/>
      <c r="C199" s="39"/>
      <c r="D199" s="39"/>
      <c r="E199" s="39"/>
      <c r="F199" s="40"/>
      <c r="G199" s="40"/>
      <c r="H199" s="39"/>
      <c r="I199" s="39"/>
      <c r="J199" s="39"/>
      <c r="K199" s="40"/>
      <c r="L199" s="40"/>
      <c r="R199" s="43"/>
    </row>
    <row r="200" spans="1:18" ht="11.25" customHeight="1">
      <c r="A200" s="165" t="s">
        <v>174</v>
      </c>
      <c r="B200" s="165"/>
      <c r="C200" s="39">
        <v>34195.69</v>
      </c>
      <c r="D200" s="39">
        <v>6089.382</v>
      </c>
      <c r="E200" s="39">
        <v>8383.892</v>
      </c>
      <c r="F200" s="40">
        <f t="shared" si="21"/>
        <v>37.680506823188296</v>
      </c>
      <c r="G200" s="40"/>
      <c r="H200" s="39">
        <v>12876.14</v>
      </c>
      <c r="I200" s="39">
        <v>3207.781</v>
      </c>
      <c r="J200" s="39">
        <v>5117.883</v>
      </c>
      <c r="K200" s="40">
        <f t="shared" si="22"/>
        <v>59.54589792757048</v>
      </c>
      <c r="L200" s="40">
        <f t="shared" si="20"/>
        <v>40.52739557780417</v>
      </c>
      <c r="R200" s="43"/>
    </row>
    <row r="201" spans="1:18" ht="11.25" customHeight="1">
      <c r="A201" s="165" t="s">
        <v>175</v>
      </c>
      <c r="B201" s="165"/>
      <c r="C201" s="39">
        <v>20.35</v>
      </c>
      <c r="D201" s="39">
        <v>0.01</v>
      </c>
      <c r="E201" s="39">
        <v>0.012</v>
      </c>
      <c r="F201" s="40"/>
      <c r="G201" s="40"/>
      <c r="H201" s="39">
        <v>17.269</v>
      </c>
      <c r="I201" s="39">
        <v>0.06</v>
      </c>
      <c r="J201" s="39">
        <v>0.072</v>
      </c>
      <c r="K201" s="40"/>
      <c r="L201" s="40">
        <f t="shared" si="20"/>
        <v>0.0005701522449031955</v>
      </c>
      <c r="R201" s="43"/>
    </row>
    <row r="202" spans="1:18" ht="11.25" customHeight="1">
      <c r="A202" s="165" t="s">
        <v>176</v>
      </c>
      <c r="B202" s="165"/>
      <c r="C202" s="39">
        <v>234.349</v>
      </c>
      <c r="D202" s="39">
        <v>0.222</v>
      </c>
      <c r="E202" s="39">
        <v>0.006</v>
      </c>
      <c r="F202" s="40">
        <f t="shared" si="21"/>
        <v>-97.29729729729729</v>
      </c>
      <c r="G202" s="40"/>
      <c r="H202" s="39">
        <v>351.358</v>
      </c>
      <c r="I202" s="39">
        <v>0.604</v>
      </c>
      <c r="J202" s="39">
        <v>0.024</v>
      </c>
      <c r="K202" s="40">
        <f t="shared" si="22"/>
        <v>-96.02649006622516</v>
      </c>
      <c r="L202" s="40">
        <f t="shared" si="20"/>
        <v>0.00019005074830106514</v>
      </c>
      <c r="R202" s="43"/>
    </row>
    <row r="203" spans="1:18" ht="11.25" customHeight="1">
      <c r="A203" s="165" t="s">
        <v>177</v>
      </c>
      <c r="B203" s="165"/>
      <c r="C203" s="39">
        <v>0.089</v>
      </c>
      <c r="D203" s="39">
        <v>0</v>
      </c>
      <c r="E203" s="39">
        <v>0</v>
      </c>
      <c r="F203" s="40"/>
      <c r="G203" s="40"/>
      <c r="H203" s="39">
        <v>3.974</v>
      </c>
      <c r="I203" s="39">
        <v>0</v>
      </c>
      <c r="J203" s="39">
        <v>0</v>
      </c>
      <c r="K203" s="40"/>
      <c r="L203" s="40">
        <f t="shared" si="20"/>
        <v>0</v>
      </c>
      <c r="R203" s="43"/>
    </row>
    <row r="204" spans="1:18" ht="11.25" customHeight="1">
      <c r="A204" s="165" t="s">
        <v>178</v>
      </c>
      <c r="B204" s="165"/>
      <c r="C204" s="39">
        <v>8.133</v>
      </c>
      <c r="D204" s="39">
        <v>0</v>
      </c>
      <c r="E204" s="39">
        <v>0.328</v>
      </c>
      <c r="F204" s="40"/>
      <c r="G204" s="40"/>
      <c r="H204" s="39">
        <v>13.458</v>
      </c>
      <c r="I204" s="39">
        <v>0</v>
      </c>
      <c r="J204" s="39">
        <v>0.5</v>
      </c>
      <c r="K204" s="40"/>
      <c r="L204" s="40">
        <f t="shared" si="20"/>
        <v>0.003959390589605523</v>
      </c>
      <c r="R204" s="43"/>
    </row>
    <row r="205" spans="1:18" ht="11.25" customHeight="1">
      <c r="A205" s="165" t="s">
        <v>179</v>
      </c>
      <c r="B205" s="165"/>
      <c r="C205" s="39">
        <v>1.165</v>
      </c>
      <c r="D205" s="39">
        <v>0.23</v>
      </c>
      <c r="E205" s="39">
        <v>0.175</v>
      </c>
      <c r="F205" s="40">
        <f t="shared" si="21"/>
        <v>-23.913043478260875</v>
      </c>
      <c r="G205" s="40"/>
      <c r="H205" s="39">
        <v>2.246</v>
      </c>
      <c r="I205" s="39">
        <v>0.464</v>
      </c>
      <c r="J205" s="39">
        <v>0.357</v>
      </c>
      <c r="K205" s="40">
        <f t="shared" si="22"/>
        <v>-23.060344827586206</v>
      </c>
      <c r="L205" s="40">
        <f t="shared" si="20"/>
        <v>0.002827004880978344</v>
      </c>
      <c r="R205" s="43"/>
    </row>
    <row r="206" spans="1:18" ht="11.25" customHeight="1">
      <c r="A206" s="165" t="s">
        <v>180</v>
      </c>
      <c r="B206" s="165"/>
      <c r="C206" s="39">
        <v>1426.499</v>
      </c>
      <c r="D206" s="39">
        <v>101.845</v>
      </c>
      <c r="E206" s="39">
        <v>72.955</v>
      </c>
      <c r="F206" s="40">
        <f t="shared" si="21"/>
        <v>-28.36663557366586</v>
      </c>
      <c r="G206" s="40"/>
      <c r="H206" s="39">
        <v>3697.394</v>
      </c>
      <c r="I206" s="39">
        <v>279.248</v>
      </c>
      <c r="J206" s="39">
        <v>160.936</v>
      </c>
      <c r="K206" s="40">
        <f t="shared" si="22"/>
        <v>-42.36807425657479</v>
      </c>
      <c r="L206" s="40">
        <f t="shared" si="20"/>
        <v>1.2744169678575092</v>
      </c>
      <c r="R206" s="43"/>
    </row>
    <row r="207" spans="1:18" ht="11.25" customHeight="1">
      <c r="A207" s="165" t="s">
        <v>185</v>
      </c>
      <c r="B207" s="165"/>
      <c r="C207" s="39">
        <v>316.42</v>
      </c>
      <c r="D207" s="39">
        <v>4.2</v>
      </c>
      <c r="E207" s="39">
        <v>0.3</v>
      </c>
      <c r="F207" s="40">
        <f t="shared" si="21"/>
        <v>-92.85714285714286</v>
      </c>
      <c r="G207" s="40"/>
      <c r="H207" s="39">
        <v>114.432</v>
      </c>
      <c r="I207" s="39">
        <v>6.534</v>
      </c>
      <c r="J207" s="39">
        <v>0.345</v>
      </c>
      <c r="K207" s="40">
        <f t="shared" si="22"/>
        <v>-94.71992653810835</v>
      </c>
      <c r="L207" s="40">
        <f t="shared" si="20"/>
        <v>0.0027319795068278113</v>
      </c>
      <c r="R207" s="43"/>
    </row>
    <row r="208" spans="1:18" ht="11.25" customHeight="1">
      <c r="A208" s="165" t="s">
        <v>181</v>
      </c>
      <c r="B208" s="165"/>
      <c r="C208" s="39">
        <v>41.82</v>
      </c>
      <c r="D208" s="39">
        <v>0.179</v>
      </c>
      <c r="E208" s="39">
        <v>4.63</v>
      </c>
      <c r="F208" s="40">
        <f t="shared" si="21"/>
        <v>2486.5921787709494</v>
      </c>
      <c r="G208" s="40"/>
      <c r="H208" s="39">
        <v>67.107</v>
      </c>
      <c r="I208" s="39">
        <v>0.716</v>
      </c>
      <c r="J208" s="39">
        <v>12.116</v>
      </c>
      <c r="K208" s="40">
        <f t="shared" si="22"/>
        <v>1592.1787709497205</v>
      </c>
      <c r="L208" s="40">
        <f t="shared" si="20"/>
        <v>0.09594395276732105</v>
      </c>
      <c r="R208" s="43"/>
    </row>
    <row r="209" spans="1:18" ht="11.25">
      <c r="A209" s="186" t="s">
        <v>182</v>
      </c>
      <c r="B209" s="186"/>
      <c r="C209" s="39">
        <v>211.246</v>
      </c>
      <c r="D209" s="39">
        <v>0.15</v>
      </c>
      <c r="E209" s="39">
        <v>38.13</v>
      </c>
      <c r="F209" s="40">
        <f t="shared" si="21"/>
        <v>25320</v>
      </c>
      <c r="G209" s="40"/>
      <c r="H209" s="39">
        <v>248.272</v>
      </c>
      <c r="I209" s="39">
        <v>0.312</v>
      </c>
      <c r="J209" s="39">
        <v>57.916</v>
      </c>
      <c r="K209" s="40">
        <f t="shared" si="22"/>
        <v>18462.82051282051</v>
      </c>
      <c r="L209" s="40">
        <f t="shared" si="20"/>
        <v>0.45862413077518704</v>
      </c>
      <c r="R209" s="43"/>
    </row>
    <row r="210" spans="1:18" ht="11.25" customHeight="1">
      <c r="A210" s="165" t="s">
        <v>183</v>
      </c>
      <c r="B210" s="165"/>
      <c r="C210" s="39">
        <v>121.342</v>
      </c>
      <c r="D210" s="39">
        <v>0.34</v>
      </c>
      <c r="E210" s="39">
        <v>0.285</v>
      </c>
      <c r="F210" s="40">
        <f t="shared" si="21"/>
        <v>-16.176470588235304</v>
      </c>
      <c r="G210" s="40"/>
      <c r="H210" s="39">
        <v>51.092</v>
      </c>
      <c r="I210" s="39">
        <v>0.468</v>
      </c>
      <c r="J210" s="39">
        <v>0.427</v>
      </c>
      <c r="K210" s="40">
        <f t="shared" si="22"/>
        <v>-8.760683760683762</v>
      </c>
      <c r="L210" s="40">
        <f t="shared" si="20"/>
        <v>0.0033813195635231177</v>
      </c>
      <c r="R210" s="43"/>
    </row>
    <row r="211" spans="1:18" ht="11.25" customHeight="1">
      <c r="A211" s="165" t="s">
        <v>215</v>
      </c>
      <c r="B211" s="165"/>
      <c r="C211" s="39">
        <v>1033.032</v>
      </c>
      <c r="D211" s="39">
        <v>61.259</v>
      </c>
      <c r="E211" s="39">
        <v>1.727</v>
      </c>
      <c r="F211" s="40">
        <f t="shared" si="21"/>
        <v>-97.18082240976835</v>
      </c>
      <c r="G211" s="40"/>
      <c r="H211" s="39">
        <v>653.803</v>
      </c>
      <c r="I211" s="39">
        <v>14.562</v>
      </c>
      <c r="J211" s="39">
        <v>2.775</v>
      </c>
      <c r="K211" s="40">
        <f t="shared" si="22"/>
        <v>-80.94355170992995</v>
      </c>
      <c r="L211" s="40">
        <f t="shared" si="20"/>
        <v>0.021974617772310658</v>
      </c>
      <c r="R211" s="43"/>
    </row>
    <row r="212" spans="1:18" ht="11.25" customHeight="1">
      <c r="A212" s="165"/>
      <c r="B212" s="165"/>
      <c r="C212" s="39"/>
      <c r="D212" s="39"/>
      <c r="E212" s="39"/>
      <c r="F212" s="39"/>
      <c r="G212" s="39"/>
      <c r="H212" s="39"/>
      <c r="I212" s="39"/>
      <c r="J212" s="39"/>
      <c r="K212" s="40"/>
      <c r="L212" s="40"/>
      <c r="R212" s="43"/>
    </row>
    <row r="213" spans="1:18" s="49" customFormat="1" ht="11.25" customHeight="1">
      <c r="A213" s="161" t="s">
        <v>86</v>
      </c>
      <c r="B213" s="161"/>
      <c r="C213" s="47">
        <f>SUM(C215:C218)</f>
        <v>99339.09</v>
      </c>
      <c r="D213" s="47">
        <f>SUM(D215:D218)</f>
        <v>4507.55</v>
      </c>
      <c r="E213" s="47">
        <f>SUM(E215:E218)</f>
        <v>12151.715</v>
      </c>
      <c r="F213" s="45">
        <f aca="true" t="shared" si="23" ref="F213:F218">+E213/D213*100-100</f>
        <v>169.58580603653866</v>
      </c>
      <c r="G213" s="45"/>
      <c r="H213" s="47">
        <f>SUM(H215:H218)</f>
        <v>178736.85</v>
      </c>
      <c r="I213" s="47">
        <f>SUM(I215:I218)</f>
        <v>7802.377</v>
      </c>
      <c r="J213" s="47">
        <f>SUM(J215:J218)</f>
        <v>17499.708</v>
      </c>
      <c r="K213" s="45">
        <f aca="true" t="shared" si="24" ref="K213:K218">+J213/I213*100-100</f>
        <v>124.28688078004944</v>
      </c>
      <c r="L213" s="45">
        <f>+J213/J193*100</f>
        <v>58.08469846269476</v>
      </c>
      <c r="M213" s="48"/>
      <c r="N213" s="48"/>
      <c r="O213" s="48"/>
      <c r="R213" s="48"/>
    </row>
    <row r="214" spans="1:18" ht="11.25" customHeight="1">
      <c r="A214" s="46"/>
      <c r="B214" s="46"/>
      <c r="C214" s="47"/>
      <c r="D214" s="47"/>
      <c r="E214" s="47"/>
      <c r="F214" s="40"/>
      <c r="G214" s="45"/>
      <c r="H214" s="47"/>
      <c r="I214" s="47"/>
      <c r="J214" s="47"/>
      <c r="K214" s="40"/>
      <c r="L214" s="40"/>
      <c r="R214" s="43"/>
    </row>
    <row r="215" spans="1:18" ht="11.25" customHeight="1">
      <c r="A215" s="37" t="s">
        <v>165</v>
      </c>
      <c r="B215" s="37"/>
      <c r="C215" s="39">
        <v>19334.224</v>
      </c>
      <c r="D215" s="39">
        <v>1420.51</v>
      </c>
      <c r="E215" s="39">
        <v>1936.734</v>
      </c>
      <c r="F215" s="40">
        <f t="shared" si="23"/>
        <v>36.34075085708653</v>
      </c>
      <c r="H215" s="39">
        <v>47384.879</v>
      </c>
      <c r="I215" s="39">
        <v>3658.755</v>
      </c>
      <c r="J215" s="39">
        <v>4466.712</v>
      </c>
      <c r="K215" s="40">
        <f t="shared" si="24"/>
        <v>22.082839654472636</v>
      </c>
      <c r="L215" s="40">
        <f>+J215/$J$213*100</f>
        <v>25.524494465850523</v>
      </c>
      <c r="R215" s="43"/>
    </row>
    <row r="216" spans="1:18" ht="11.25" customHeight="1">
      <c r="A216" s="37" t="s">
        <v>166</v>
      </c>
      <c r="B216" s="37"/>
      <c r="C216" s="39">
        <v>5067.981</v>
      </c>
      <c r="D216" s="39">
        <v>180.593</v>
      </c>
      <c r="E216" s="39">
        <v>218.341</v>
      </c>
      <c r="F216" s="40">
        <f t="shared" si="23"/>
        <v>20.90224981034703</v>
      </c>
      <c r="H216" s="39">
        <v>23433.826</v>
      </c>
      <c r="I216" s="39">
        <v>440.96</v>
      </c>
      <c r="J216" s="39">
        <v>609.048</v>
      </c>
      <c r="K216" s="40">
        <f t="shared" si="24"/>
        <v>38.11865021770683</v>
      </c>
      <c r="L216" s="40">
        <f>+J216/$J$213*100</f>
        <v>3.4803323575456235</v>
      </c>
      <c r="R216" s="43"/>
    </row>
    <row r="217" spans="1:18" ht="11.25" customHeight="1">
      <c r="A217" s="37" t="s">
        <v>167</v>
      </c>
      <c r="B217" s="37"/>
      <c r="C217" s="39">
        <v>4197.751</v>
      </c>
      <c r="D217" s="39">
        <v>171.718</v>
      </c>
      <c r="E217" s="39">
        <v>151.356</v>
      </c>
      <c r="F217" s="40">
        <f t="shared" si="23"/>
        <v>-11.857813391723639</v>
      </c>
      <c r="H217" s="39">
        <v>19473.988</v>
      </c>
      <c r="I217" s="39">
        <v>638.1</v>
      </c>
      <c r="J217" s="39">
        <v>1047.421</v>
      </c>
      <c r="K217" s="40">
        <f t="shared" si="24"/>
        <v>64.14684218774488</v>
      </c>
      <c r="L217" s="40">
        <f>+J217/$J$213*100</f>
        <v>5.98536272719522</v>
      </c>
      <c r="R217" s="43"/>
    </row>
    <row r="218" spans="1:18" ht="11.25" customHeight="1">
      <c r="A218" s="37" t="s">
        <v>216</v>
      </c>
      <c r="B218" s="37"/>
      <c r="C218" s="39">
        <v>70739.134</v>
      </c>
      <c r="D218" s="39">
        <v>2734.729</v>
      </c>
      <c r="E218" s="39">
        <v>9845.284</v>
      </c>
      <c r="F218" s="40">
        <f t="shared" si="23"/>
        <v>260.0094927139033</v>
      </c>
      <c r="H218" s="39">
        <v>88444.157</v>
      </c>
      <c r="I218" s="39">
        <v>3064.562</v>
      </c>
      <c r="J218" s="39">
        <v>11376.527</v>
      </c>
      <c r="K218" s="40">
        <f t="shared" si="24"/>
        <v>271.22848224313947</v>
      </c>
      <c r="L218" s="40">
        <f>+J218/$J$213*100</f>
        <v>65.00981044940865</v>
      </c>
      <c r="R218" s="43"/>
    </row>
    <row r="219" spans="1:18" ht="11.25">
      <c r="A219" s="151"/>
      <c r="B219" s="151"/>
      <c r="C219" s="163"/>
      <c r="D219" s="163"/>
      <c r="E219" s="163"/>
      <c r="F219" s="163"/>
      <c r="G219" s="163"/>
      <c r="H219" s="163"/>
      <c r="I219" s="163"/>
      <c r="J219" s="163"/>
      <c r="K219" s="151"/>
      <c r="L219" s="151"/>
      <c r="R219" s="43"/>
    </row>
    <row r="220" spans="1:18" ht="11.25">
      <c r="A220" s="37" t="s">
        <v>75</v>
      </c>
      <c r="B220" s="37"/>
      <c r="C220" s="37"/>
      <c r="D220" s="37"/>
      <c r="E220" s="37"/>
      <c r="F220" s="37"/>
      <c r="G220" s="37"/>
      <c r="H220" s="37"/>
      <c r="I220" s="37"/>
      <c r="J220" s="37"/>
      <c r="K220" s="37"/>
      <c r="L220" s="37"/>
      <c r="R220" s="43"/>
    </row>
    <row r="221" spans="1:18" ht="19.5" customHeight="1">
      <c r="A221" s="291" t="s">
        <v>416</v>
      </c>
      <c r="B221" s="291"/>
      <c r="C221" s="291"/>
      <c r="D221" s="291"/>
      <c r="E221" s="291"/>
      <c r="F221" s="291"/>
      <c r="G221" s="291"/>
      <c r="H221" s="291"/>
      <c r="I221" s="291"/>
      <c r="J221" s="291"/>
      <c r="K221" s="291"/>
      <c r="L221" s="291"/>
      <c r="R221" s="43"/>
    </row>
    <row r="222" spans="1:18" ht="19.5" customHeight="1">
      <c r="A222" s="292" t="s">
        <v>274</v>
      </c>
      <c r="B222" s="292"/>
      <c r="C222" s="292"/>
      <c r="D222" s="292"/>
      <c r="E222" s="292"/>
      <c r="F222" s="292"/>
      <c r="G222" s="292"/>
      <c r="H222" s="292"/>
      <c r="I222" s="292"/>
      <c r="J222" s="292"/>
      <c r="K222" s="292"/>
      <c r="L222" s="292"/>
      <c r="R222" s="43"/>
    </row>
    <row r="223" spans="1:21" ht="11.25">
      <c r="A223" s="37"/>
      <c r="B223" s="37"/>
      <c r="C223" s="290" t="s">
        <v>233</v>
      </c>
      <c r="D223" s="290"/>
      <c r="E223" s="290"/>
      <c r="F223" s="290"/>
      <c r="G223" s="44"/>
      <c r="H223" s="290" t="s">
        <v>157</v>
      </c>
      <c r="I223" s="290"/>
      <c r="J223" s="290"/>
      <c r="K223" s="290"/>
      <c r="L223" s="44"/>
      <c r="M223" s="287"/>
      <c r="N223" s="287"/>
      <c r="O223" s="287"/>
      <c r="P223" s="148"/>
      <c r="Q223" s="148"/>
      <c r="R223" s="148"/>
      <c r="S223" s="148"/>
      <c r="T223" s="148"/>
      <c r="U223" s="148"/>
    </row>
    <row r="224" spans="1:21" ht="11.25">
      <c r="A224" s="37" t="s">
        <v>169</v>
      </c>
      <c r="B224" s="150" t="s">
        <v>143</v>
      </c>
      <c r="C224" s="149">
        <f>+C189</f>
        <v>2009</v>
      </c>
      <c r="D224" s="288" t="str">
        <f>+D189</f>
        <v>enero</v>
      </c>
      <c r="E224" s="288"/>
      <c r="F224" s="288"/>
      <c r="G224" s="44"/>
      <c r="H224" s="149">
        <f>+H189</f>
        <v>2009</v>
      </c>
      <c r="I224" s="288" t="str">
        <f>+D224</f>
        <v>enero</v>
      </c>
      <c r="J224" s="288"/>
      <c r="K224" s="288"/>
      <c r="L224" s="150" t="s">
        <v>347</v>
      </c>
      <c r="M224" s="289"/>
      <c r="N224" s="289"/>
      <c r="O224" s="289"/>
      <c r="P224" s="148"/>
      <c r="Q224" s="148"/>
      <c r="R224" s="148"/>
      <c r="S224" s="148"/>
      <c r="T224" s="148"/>
      <c r="U224" s="148"/>
    </row>
    <row r="225" spans="1:15" ht="11.25">
      <c r="A225" s="151"/>
      <c r="B225" s="155" t="s">
        <v>48</v>
      </c>
      <c r="C225" s="151"/>
      <c r="D225" s="152">
        <f>+D190</f>
        <v>2009</v>
      </c>
      <c r="E225" s="152">
        <f>+E190</f>
        <v>2010</v>
      </c>
      <c r="F225" s="153" t="str">
        <f>+F190</f>
        <v>Var % 10/09</v>
      </c>
      <c r="G225" s="155"/>
      <c r="H225" s="151"/>
      <c r="I225" s="152">
        <f>+I190</f>
        <v>2009</v>
      </c>
      <c r="J225" s="152">
        <f>+J190</f>
        <v>2010</v>
      </c>
      <c r="K225" s="153" t="str">
        <f>+K190</f>
        <v>Var % 10/09</v>
      </c>
      <c r="L225" s="155">
        <v>2008</v>
      </c>
      <c r="M225" s="156" t="s">
        <v>309</v>
      </c>
      <c r="N225" s="156" t="s">
        <v>309</v>
      </c>
      <c r="O225" s="155" t="s">
        <v>285</v>
      </c>
    </row>
    <row r="226" spans="1:18" ht="11.25" customHeight="1">
      <c r="A226" s="37"/>
      <c r="B226" s="37"/>
      <c r="C226" s="37"/>
      <c r="D226" s="37"/>
      <c r="E226" s="37"/>
      <c r="F226" s="37"/>
      <c r="G226" s="37"/>
      <c r="H226" s="37"/>
      <c r="I226" s="37"/>
      <c r="J226" s="37"/>
      <c r="K226" s="37"/>
      <c r="L226" s="37"/>
      <c r="R226" s="43"/>
    </row>
    <row r="227" spans="1:15" s="49" customFormat="1" ht="11.25">
      <c r="A227" s="46" t="s">
        <v>350</v>
      </c>
      <c r="B227" s="46"/>
      <c r="C227" s="46"/>
      <c r="D227" s="46"/>
      <c r="E227" s="46"/>
      <c r="F227" s="46"/>
      <c r="G227" s="46"/>
      <c r="H227" s="47">
        <f>+H192</f>
        <v>6048149</v>
      </c>
      <c r="I227" s="47">
        <f>+I192</f>
        <v>590576</v>
      </c>
      <c r="J227" s="47">
        <f>+J192</f>
        <v>557151</v>
      </c>
      <c r="K227" s="45">
        <f>+J227/I227*100-100</f>
        <v>-5.659728807130676</v>
      </c>
      <c r="L227" s="46"/>
      <c r="M227" s="48"/>
      <c r="N227" s="48"/>
      <c r="O227" s="48"/>
    </row>
    <row r="228" spans="1:18" s="159" customFormat="1" ht="11.25">
      <c r="A228" s="157" t="s">
        <v>351</v>
      </c>
      <c r="B228" s="157"/>
      <c r="C228" s="157">
        <f>+C230+C245+C246+C247+C248+C249</f>
        <v>702534.876</v>
      </c>
      <c r="D228" s="157">
        <f>+D230+D245+D246+D247+D248+D249</f>
        <v>45347.38300000001</v>
      </c>
      <c r="E228" s="157">
        <f>+E230+E245+E246+E247+E248+E249</f>
        <v>59631.939</v>
      </c>
      <c r="F228" s="158">
        <f>+E228/D228*100-100</f>
        <v>31.500287458705145</v>
      </c>
      <c r="G228" s="157"/>
      <c r="H228" s="157">
        <f>+H230+H245+H246+H247+H248+H249</f>
        <v>1401284.692</v>
      </c>
      <c r="I228" s="157">
        <f>+I230+I245+I246+I247+I248+I249</f>
        <v>104759.31000000001</v>
      </c>
      <c r="J228" s="157">
        <f>+J230+J245+J246+J247+J248+J249</f>
        <v>119145.88100000001</v>
      </c>
      <c r="K228" s="158">
        <f>+J228/I228*100-100</f>
        <v>13.732976095394278</v>
      </c>
      <c r="L228" s="158">
        <f>+J228/$J$227*100</f>
        <v>21.38484558046203</v>
      </c>
      <c r="M228" s="164"/>
      <c r="N228" s="164"/>
      <c r="O228" s="164"/>
      <c r="R228" s="48"/>
    </row>
    <row r="229" spans="1:18" ht="11.25" customHeight="1">
      <c r="A229" s="37"/>
      <c r="B229" s="37"/>
      <c r="C229" s="39"/>
      <c r="D229" s="39"/>
      <c r="E229" s="39"/>
      <c r="F229" s="40"/>
      <c r="G229" s="40"/>
      <c r="H229" s="39"/>
      <c r="I229" s="39"/>
      <c r="J229" s="39"/>
      <c r="K229" s="40"/>
      <c r="L229" s="148"/>
      <c r="R229" s="43"/>
    </row>
    <row r="230" spans="1:18" s="49" customFormat="1" ht="11.25" customHeight="1">
      <c r="A230" s="46" t="s">
        <v>153</v>
      </c>
      <c r="B230" s="46">
        <v>22042110</v>
      </c>
      <c r="C230" s="47">
        <f>SUM(C231:C242)</f>
        <v>348413.008</v>
      </c>
      <c r="D230" s="47">
        <f>SUM(D231:D242)</f>
        <v>25086.903000000002</v>
      </c>
      <c r="E230" s="47">
        <f>SUM(E231:E242)</f>
        <v>29693.744</v>
      </c>
      <c r="F230" s="45">
        <f>+E230/D230*100-100</f>
        <v>18.363530165521013</v>
      </c>
      <c r="G230" s="45"/>
      <c r="H230" s="47">
        <f>SUM(H231:H242)</f>
        <v>1069239.3</v>
      </c>
      <c r="I230" s="47">
        <f>SUM(I231:I242)</f>
        <v>81466.793</v>
      </c>
      <c r="J230" s="47">
        <f>SUM(J231:J242)</f>
        <v>93649.67</v>
      </c>
      <c r="K230" s="45">
        <f aca="true" t="shared" si="25" ref="K230:K249">+J230/I230*100-100</f>
        <v>14.954408479047387</v>
      </c>
      <c r="L230" s="45">
        <f>+J230/J228*100</f>
        <v>78.60084563057617</v>
      </c>
      <c r="M230" s="48">
        <f>+I230/D230</f>
        <v>3.2473834255268574</v>
      </c>
      <c r="N230" s="48">
        <f>+J230/E230</f>
        <v>3.1538518685956207</v>
      </c>
      <c r="O230" s="48">
        <f>+N230/M230*100-100</f>
        <v>-2.880212918376344</v>
      </c>
      <c r="P230" s="47"/>
      <c r="R230" s="48"/>
    </row>
    <row r="231" spans="1:18" ht="11.25" customHeight="1">
      <c r="A231" s="37" t="s">
        <v>293</v>
      </c>
      <c r="B231" s="187">
        <v>22042111</v>
      </c>
      <c r="C231" s="39">
        <v>50209.734</v>
      </c>
      <c r="D231" s="39">
        <v>3557.583</v>
      </c>
      <c r="E231" s="39">
        <v>3618.347</v>
      </c>
      <c r="F231" s="40">
        <f aca="true" t="shared" si="26" ref="F231:F242">+E231/D231*100-100</f>
        <v>1.7080135586436</v>
      </c>
      <c r="G231" s="40"/>
      <c r="H231" s="39">
        <v>140023.087</v>
      </c>
      <c r="I231" s="39">
        <v>10609.423</v>
      </c>
      <c r="J231" s="39">
        <v>11159.256</v>
      </c>
      <c r="K231" s="40">
        <f t="shared" si="25"/>
        <v>5.182496729558238</v>
      </c>
      <c r="L231" s="40">
        <f aca="true" t="shared" si="27" ref="L231:L242">+J231/$J$230*100</f>
        <v>11.91595870012142</v>
      </c>
      <c r="M231" s="43">
        <f aca="true" t="shared" si="28" ref="M231:M238">+I231/D231</f>
        <v>2.982199712557655</v>
      </c>
      <c r="N231" s="43">
        <f aca="true" t="shared" si="29" ref="N231:N238">+J231/E231</f>
        <v>3.0840756842834582</v>
      </c>
      <c r="O231" s="43">
        <f aca="true" t="shared" si="30" ref="O231:O238">+N231/M231*100-100</f>
        <v>3.416135119885382</v>
      </c>
      <c r="P231" s="188"/>
      <c r="R231" s="43"/>
    </row>
    <row r="232" spans="1:18" ht="11.25" customHeight="1">
      <c r="A232" s="37" t="s">
        <v>294</v>
      </c>
      <c r="B232" s="187">
        <v>22042112</v>
      </c>
      <c r="C232" s="39">
        <v>32373.277</v>
      </c>
      <c r="D232" s="39">
        <v>2811.237</v>
      </c>
      <c r="E232" s="39">
        <v>2595.855</v>
      </c>
      <c r="F232" s="40">
        <f t="shared" si="26"/>
        <v>-7.661467176193256</v>
      </c>
      <c r="G232" s="40"/>
      <c r="H232" s="39">
        <v>98804.733</v>
      </c>
      <c r="I232" s="39">
        <v>8756.355</v>
      </c>
      <c r="J232" s="39">
        <v>8065.036</v>
      </c>
      <c r="K232" s="40">
        <f t="shared" si="25"/>
        <v>-7.895054506127266</v>
      </c>
      <c r="L232" s="40">
        <f t="shared" si="27"/>
        <v>8.6119214301556</v>
      </c>
      <c r="M232" s="43">
        <f t="shared" si="28"/>
        <v>3.1147694057811557</v>
      </c>
      <c r="N232" s="43">
        <f t="shared" si="29"/>
        <v>3.1068900227478036</v>
      </c>
      <c r="O232" s="43">
        <f t="shared" si="30"/>
        <v>-0.2529684225974336</v>
      </c>
      <c r="P232" s="188"/>
      <c r="R232" s="43"/>
    </row>
    <row r="233" spans="1:18" ht="11.25" customHeight="1">
      <c r="A233" s="37" t="s">
        <v>289</v>
      </c>
      <c r="B233" s="187">
        <v>22042113</v>
      </c>
      <c r="C233" s="39">
        <v>26363.167</v>
      </c>
      <c r="D233" s="39">
        <v>1078.332</v>
      </c>
      <c r="E233" s="39">
        <v>1962.72</v>
      </c>
      <c r="F233" s="40">
        <f t="shared" si="26"/>
        <v>82.01444453099788</v>
      </c>
      <c r="G233" s="40"/>
      <c r="H233" s="39">
        <v>65514.734</v>
      </c>
      <c r="I233" s="39">
        <v>2678.945</v>
      </c>
      <c r="J233" s="39">
        <v>5111.544</v>
      </c>
      <c r="K233" s="40">
        <f t="shared" si="25"/>
        <v>90.8043651512069</v>
      </c>
      <c r="L233" s="40">
        <f t="shared" si="27"/>
        <v>5.458154844539228</v>
      </c>
      <c r="M233" s="43">
        <f t="shared" si="28"/>
        <v>2.4843415571456657</v>
      </c>
      <c r="N233" s="43">
        <f t="shared" si="29"/>
        <v>2.6043164587918803</v>
      </c>
      <c r="O233" s="43">
        <f t="shared" si="30"/>
        <v>4.829243438815126</v>
      </c>
      <c r="P233" s="188"/>
      <c r="R233" s="43"/>
    </row>
    <row r="234" spans="1:18" ht="11.25" customHeight="1">
      <c r="A234" s="37" t="s">
        <v>290</v>
      </c>
      <c r="B234" s="187">
        <v>22042119</v>
      </c>
      <c r="C234" s="39">
        <v>3620.714</v>
      </c>
      <c r="D234" s="39">
        <v>223.469</v>
      </c>
      <c r="E234" s="39">
        <v>321.17</v>
      </c>
      <c r="F234" s="40">
        <f t="shared" si="26"/>
        <v>43.7201580532423</v>
      </c>
      <c r="G234" s="40"/>
      <c r="H234" s="39">
        <v>9904.9</v>
      </c>
      <c r="I234" s="39">
        <v>677.396</v>
      </c>
      <c r="J234" s="39">
        <v>1093.653</v>
      </c>
      <c r="K234" s="40">
        <f t="shared" si="25"/>
        <v>61.44958045220227</v>
      </c>
      <c r="L234" s="40">
        <f t="shared" si="27"/>
        <v>1.1678129778780855</v>
      </c>
      <c r="M234" s="43">
        <f t="shared" si="28"/>
        <v>3.0312750314361274</v>
      </c>
      <c r="N234" s="43">
        <f t="shared" si="29"/>
        <v>3.4052153065354793</v>
      </c>
      <c r="O234" s="43">
        <f t="shared" si="30"/>
        <v>12.33607215516139</v>
      </c>
      <c r="P234" s="188"/>
      <c r="R234" s="43"/>
    </row>
    <row r="235" spans="1:18" ht="11.25" customHeight="1">
      <c r="A235" s="37" t="s">
        <v>295</v>
      </c>
      <c r="B235" s="187">
        <v>22042121</v>
      </c>
      <c r="C235" s="39">
        <v>77395.826</v>
      </c>
      <c r="D235" s="39">
        <v>6384.436</v>
      </c>
      <c r="E235" s="39">
        <v>7186.313</v>
      </c>
      <c r="F235" s="40">
        <f t="shared" si="26"/>
        <v>12.559872164119128</v>
      </c>
      <c r="G235" s="40"/>
      <c r="H235" s="39">
        <v>260820.674</v>
      </c>
      <c r="I235" s="39">
        <v>22698.805</v>
      </c>
      <c r="J235" s="39">
        <v>23838.696</v>
      </c>
      <c r="K235" s="40">
        <f t="shared" si="25"/>
        <v>5.021810619545832</v>
      </c>
      <c r="L235" s="40">
        <f t="shared" si="27"/>
        <v>25.45518419872702</v>
      </c>
      <c r="M235" s="43">
        <f t="shared" si="28"/>
        <v>3.5553344101186073</v>
      </c>
      <c r="N235" s="43">
        <f t="shared" si="29"/>
        <v>3.3172359734400656</v>
      </c>
      <c r="O235" s="43">
        <f t="shared" si="30"/>
        <v>-6.6969350618863075</v>
      </c>
      <c r="P235" s="188"/>
      <c r="R235" s="43"/>
    </row>
    <row r="236" spans="1:18" ht="11.25" customHeight="1">
      <c r="A236" s="37" t="s">
        <v>296</v>
      </c>
      <c r="B236" s="187">
        <v>22042122</v>
      </c>
      <c r="C236" s="39">
        <v>36769.909</v>
      </c>
      <c r="D236" s="39">
        <v>2713.791</v>
      </c>
      <c r="E236" s="39">
        <v>3262.329</v>
      </c>
      <c r="F236" s="40">
        <f t="shared" si="26"/>
        <v>20.21297881819197</v>
      </c>
      <c r="G236" s="40"/>
      <c r="H236" s="39">
        <v>102307.358</v>
      </c>
      <c r="I236" s="39">
        <v>7903.363</v>
      </c>
      <c r="J236" s="39">
        <v>9242.814</v>
      </c>
      <c r="K236" s="40">
        <f t="shared" si="25"/>
        <v>16.94786130916674</v>
      </c>
      <c r="L236" s="40">
        <f t="shared" si="27"/>
        <v>9.869563875665554</v>
      </c>
      <c r="M236" s="43">
        <f t="shared" si="28"/>
        <v>2.9122961200770434</v>
      </c>
      <c r="N236" s="43">
        <f t="shared" si="29"/>
        <v>2.8331949352747685</v>
      </c>
      <c r="O236" s="43">
        <f t="shared" si="30"/>
        <v>-2.716110640568459</v>
      </c>
      <c r="P236" s="188"/>
      <c r="R236" s="43"/>
    </row>
    <row r="237" spans="1:18" ht="11.25" customHeight="1">
      <c r="A237" s="37" t="s">
        <v>297</v>
      </c>
      <c r="B237" s="187">
        <v>22042124</v>
      </c>
      <c r="C237" s="39">
        <v>18800.2</v>
      </c>
      <c r="D237" s="39">
        <v>1592.323</v>
      </c>
      <c r="E237" s="39">
        <v>1984.754</v>
      </c>
      <c r="F237" s="40">
        <f t="shared" si="26"/>
        <v>24.645188193601413</v>
      </c>
      <c r="G237" s="40"/>
      <c r="H237" s="39">
        <v>67652.716</v>
      </c>
      <c r="I237" s="39">
        <v>5901.953</v>
      </c>
      <c r="J237" s="39">
        <v>7048.94</v>
      </c>
      <c r="K237" s="40">
        <f t="shared" si="25"/>
        <v>19.434024635574005</v>
      </c>
      <c r="L237" s="40">
        <f t="shared" si="27"/>
        <v>7.526924547625208</v>
      </c>
      <c r="M237" s="43">
        <f t="shared" si="28"/>
        <v>3.7065048988176392</v>
      </c>
      <c r="N237" s="43">
        <f t="shared" si="29"/>
        <v>3.5515434154560213</v>
      </c>
      <c r="O237" s="43">
        <f t="shared" si="30"/>
        <v>-4.180798018398676</v>
      </c>
      <c r="P237" s="188"/>
      <c r="R237" s="43"/>
    </row>
    <row r="238" spans="1:18" ht="11.25" customHeight="1">
      <c r="A238" s="37" t="s">
        <v>298</v>
      </c>
      <c r="B238" s="187">
        <v>22042125</v>
      </c>
      <c r="C238" s="39">
        <v>6253.598</v>
      </c>
      <c r="D238" s="39">
        <v>718.339</v>
      </c>
      <c r="E238" s="39">
        <v>474.653</v>
      </c>
      <c r="F238" s="40">
        <f t="shared" si="26"/>
        <v>-33.923537494135786</v>
      </c>
      <c r="G238" s="40"/>
      <c r="H238" s="39">
        <v>25363.418</v>
      </c>
      <c r="I238" s="39">
        <v>2301.953</v>
      </c>
      <c r="J238" s="39">
        <v>2243.069</v>
      </c>
      <c r="K238" s="40">
        <f t="shared" si="25"/>
        <v>-2.5580018358324423</v>
      </c>
      <c r="L238" s="40">
        <f t="shared" si="27"/>
        <v>2.3951702125592114</v>
      </c>
      <c r="M238" s="43">
        <f t="shared" si="28"/>
        <v>3.204549662485261</v>
      </c>
      <c r="N238" s="43">
        <f t="shared" si="29"/>
        <v>4.7257027765546615</v>
      </c>
      <c r="O238" s="43">
        <f t="shared" si="30"/>
        <v>47.46854548322662</v>
      </c>
      <c r="P238" s="188"/>
      <c r="R238" s="43"/>
    </row>
    <row r="239" spans="1:18" ht="11.25" customHeight="1">
      <c r="A239" s="37" t="s">
        <v>299</v>
      </c>
      <c r="B239" s="187">
        <v>22042126</v>
      </c>
      <c r="C239" s="39">
        <v>4425.343</v>
      </c>
      <c r="D239" s="39">
        <v>338.76</v>
      </c>
      <c r="E239" s="39">
        <v>392.831</v>
      </c>
      <c r="F239" s="40">
        <f t="shared" si="26"/>
        <v>15.961447632542217</v>
      </c>
      <c r="G239" s="40"/>
      <c r="H239" s="39">
        <v>20615.286</v>
      </c>
      <c r="I239" s="39">
        <v>1668.292</v>
      </c>
      <c r="J239" s="39">
        <v>1844.208</v>
      </c>
      <c r="K239" s="40">
        <f t="shared" si="25"/>
        <v>10.544676831154277</v>
      </c>
      <c r="L239" s="40">
        <f t="shared" si="27"/>
        <v>1.9692626786618685</v>
      </c>
      <c r="M239" s="43">
        <f aca="true" t="shared" si="31" ref="M239:M248">+I239/D239</f>
        <v>4.924701853819814</v>
      </c>
      <c r="N239" s="43">
        <f aca="true" t="shared" si="32" ref="N239:N248">+J239/E239</f>
        <v>4.694660044650244</v>
      </c>
      <c r="O239" s="43">
        <f aca="true" t="shared" si="33" ref="O239:O248">+N239/M239*100-100</f>
        <v>-4.671182459322679</v>
      </c>
      <c r="P239" s="188"/>
      <c r="R239" s="43"/>
    </row>
    <row r="240" spans="1:18" ht="11.25" customHeight="1">
      <c r="A240" s="37" t="s">
        <v>291</v>
      </c>
      <c r="B240" s="187">
        <v>22042127</v>
      </c>
      <c r="C240" s="39">
        <v>78797.196</v>
      </c>
      <c r="D240" s="39">
        <v>4879.071</v>
      </c>
      <c r="E240" s="39">
        <v>6490.384</v>
      </c>
      <c r="F240" s="40">
        <f t="shared" si="26"/>
        <v>33.02499594697434</v>
      </c>
      <c r="G240" s="40"/>
      <c r="H240" s="39">
        <v>239611.675</v>
      </c>
      <c r="I240" s="39">
        <v>15548.37</v>
      </c>
      <c r="J240" s="39">
        <v>20313.392</v>
      </c>
      <c r="K240" s="40">
        <f t="shared" si="25"/>
        <v>30.646440752310355</v>
      </c>
      <c r="L240" s="40">
        <f t="shared" si="27"/>
        <v>21.690831371856408</v>
      </c>
      <c r="M240" s="43">
        <f t="shared" si="31"/>
        <v>3.18674805101217</v>
      </c>
      <c r="N240" s="43">
        <f t="shared" si="32"/>
        <v>3.1297673604520164</v>
      </c>
      <c r="O240" s="43">
        <f t="shared" si="33"/>
        <v>-1.788051319025854</v>
      </c>
      <c r="P240" s="188"/>
      <c r="R240" s="43"/>
    </row>
    <row r="241" spans="1:18" ht="11.25" customHeight="1">
      <c r="A241" s="37" t="s">
        <v>292</v>
      </c>
      <c r="B241" s="187">
        <v>22042129</v>
      </c>
      <c r="C241" s="39">
        <v>3855.326</v>
      </c>
      <c r="D241" s="39">
        <v>283.848</v>
      </c>
      <c r="E241" s="39">
        <v>585.592</v>
      </c>
      <c r="F241" s="40">
        <f t="shared" si="26"/>
        <v>106.30478284152082</v>
      </c>
      <c r="G241" s="40"/>
      <c r="H241" s="39">
        <v>16212.091</v>
      </c>
      <c r="I241" s="39">
        <v>1574.622</v>
      </c>
      <c r="J241" s="39">
        <v>1351.749</v>
      </c>
      <c r="K241" s="40">
        <f t="shared" si="25"/>
        <v>-14.154063641940738</v>
      </c>
      <c r="L241" s="40">
        <f t="shared" si="27"/>
        <v>1.4434103184773637</v>
      </c>
      <c r="M241" s="43">
        <f t="shared" si="31"/>
        <v>5.547412699754799</v>
      </c>
      <c r="N241" s="43">
        <f t="shared" si="32"/>
        <v>2.308346083962896</v>
      </c>
      <c r="O241" s="43">
        <f t="shared" si="33"/>
        <v>-58.388780339618016</v>
      </c>
      <c r="P241" s="188"/>
      <c r="R241" s="43"/>
    </row>
    <row r="242" spans="1:18" ht="11.25" customHeight="1">
      <c r="A242" s="37" t="s">
        <v>300</v>
      </c>
      <c r="B242" s="187">
        <v>22042130</v>
      </c>
      <c r="C242" s="39">
        <v>9548.718</v>
      </c>
      <c r="D242" s="39">
        <v>505.714</v>
      </c>
      <c r="E242" s="39">
        <v>818.796</v>
      </c>
      <c r="F242" s="40">
        <f t="shared" si="26"/>
        <v>61.908905033279694</v>
      </c>
      <c r="G242" s="40"/>
      <c r="H242" s="39">
        <v>22408.628</v>
      </c>
      <c r="I242" s="39">
        <v>1147.316</v>
      </c>
      <c r="J242" s="39">
        <v>2337.313</v>
      </c>
      <c r="K242" s="40">
        <f t="shared" si="25"/>
        <v>103.72007363272195</v>
      </c>
      <c r="L242" s="40">
        <f t="shared" si="27"/>
        <v>2.495804843733032</v>
      </c>
      <c r="M242" s="43">
        <f t="shared" si="31"/>
        <v>2.268705236556631</v>
      </c>
      <c r="N242" s="43">
        <f t="shared" si="32"/>
        <v>2.8545730560481486</v>
      </c>
      <c r="O242" s="43">
        <f t="shared" si="33"/>
        <v>25.82388448050348</v>
      </c>
      <c r="P242" s="188"/>
      <c r="R242" s="43"/>
    </row>
    <row r="243" spans="1:18" ht="11.25" customHeight="1">
      <c r="A243" s="37"/>
      <c r="B243" s="187"/>
      <c r="C243" s="39"/>
      <c r="D243" s="39"/>
      <c r="E243" s="39"/>
      <c r="F243" s="40"/>
      <c r="G243" s="40"/>
      <c r="H243" s="39"/>
      <c r="I243" s="39"/>
      <c r="J243" s="39"/>
      <c r="K243" s="40"/>
      <c r="L243" s="40"/>
      <c r="P243" s="188"/>
      <c r="R243" s="43"/>
    </row>
    <row r="244" spans="1:18" s="49" customFormat="1" ht="11.25" customHeight="1">
      <c r="A244" s="46" t="s">
        <v>356</v>
      </c>
      <c r="B244" s="46"/>
      <c r="C244" s="47">
        <f>SUM(C245:C248)</f>
        <v>339494.462</v>
      </c>
      <c r="D244" s="47">
        <f>SUM(D245:D248)</f>
        <v>18424.536</v>
      </c>
      <c r="E244" s="47">
        <f>SUM(E245:E248)</f>
        <v>29142.061999999998</v>
      </c>
      <c r="F244" s="45">
        <f aca="true" t="shared" si="34" ref="F244:F249">+E244/D244*100-100</f>
        <v>58.16985567506285</v>
      </c>
      <c r="G244" s="45"/>
      <c r="H244" s="47">
        <f>SUM(H245:H248)</f>
        <v>304050.42199999996</v>
      </c>
      <c r="I244" s="47">
        <f>SUM(I245:I248)</f>
        <v>19923.965</v>
      </c>
      <c r="J244" s="47">
        <f>SUM(J245:J248)</f>
        <v>23933.092999999997</v>
      </c>
      <c r="K244" s="45">
        <f>+J244/I244*100-100</f>
        <v>20.12213934324818</v>
      </c>
      <c r="L244" s="45">
        <f>+J244/J228*100</f>
        <v>20.087218122127105</v>
      </c>
      <c r="M244" s="48"/>
      <c r="N244" s="48"/>
      <c r="O244" s="48"/>
      <c r="P244" s="189"/>
      <c r="R244" s="48"/>
    </row>
    <row r="245" spans="1:18" ht="11.25" customHeight="1">
      <c r="A245" s="37" t="s">
        <v>154</v>
      </c>
      <c r="B245" s="37">
        <v>22042990</v>
      </c>
      <c r="C245" s="39">
        <v>289619.655</v>
      </c>
      <c r="D245" s="39">
        <v>14968.95</v>
      </c>
      <c r="E245" s="39">
        <v>25673.94</v>
      </c>
      <c r="F245" s="40">
        <f t="shared" si="34"/>
        <v>71.51463529506077</v>
      </c>
      <c r="G245" s="40"/>
      <c r="H245" s="39">
        <v>211210.998</v>
      </c>
      <c r="I245" s="39">
        <v>13384.342</v>
      </c>
      <c r="J245" s="39">
        <v>17285.42</v>
      </c>
      <c r="K245" s="40">
        <f t="shared" si="25"/>
        <v>29.146580384751076</v>
      </c>
      <c r="L245" s="40">
        <f>+J245/$J$228*100</f>
        <v>14.507778074174462</v>
      </c>
      <c r="M245" s="43">
        <f t="shared" si="31"/>
        <v>0.8941403371645974</v>
      </c>
      <c r="N245" s="43">
        <f t="shared" si="32"/>
        <v>0.6732671339108839</v>
      </c>
      <c r="O245" s="43">
        <f t="shared" si="33"/>
        <v>-24.702297175645043</v>
      </c>
      <c r="R245" s="43"/>
    </row>
    <row r="246" spans="1:18" ht="11.25" customHeight="1">
      <c r="A246" s="37" t="s">
        <v>76</v>
      </c>
      <c r="B246" s="37">
        <v>22042190</v>
      </c>
      <c r="C246" s="39">
        <v>47185.891</v>
      </c>
      <c r="D246" s="39">
        <v>3297.15</v>
      </c>
      <c r="E246" s="39">
        <v>3330.871</v>
      </c>
      <c r="F246" s="40">
        <f t="shared" si="34"/>
        <v>1.0227317531807785</v>
      </c>
      <c r="G246" s="40"/>
      <c r="H246" s="39">
        <v>82325.766</v>
      </c>
      <c r="I246" s="39">
        <v>5885.355</v>
      </c>
      <c r="J246" s="39">
        <v>6072.872</v>
      </c>
      <c r="K246" s="40">
        <f t="shared" si="25"/>
        <v>3.186162941742694</v>
      </c>
      <c r="L246" s="40">
        <f>+J246/$J$228*100</f>
        <v>5.097005409696035</v>
      </c>
      <c r="M246" s="43">
        <f t="shared" si="31"/>
        <v>1.7849824848732996</v>
      </c>
      <c r="N246" s="43">
        <f t="shared" si="32"/>
        <v>1.8232084040480703</v>
      </c>
      <c r="O246" s="43">
        <f t="shared" si="33"/>
        <v>2.1415290905492554</v>
      </c>
      <c r="R246" s="43"/>
    </row>
    <row r="247" spans="1:18" ht="11.25" customHeight="1">
      <c r="A247" s="37" t="s">
        <v>77</v>
      </c>
      <c r="B247" s="37">
        <v>22041000</v>
      </c>
      <c r="C247" s="39">
        <v>2438.165</v>
      </c>
      <c r="D247" s="39">
        <v>119.641</v>
      </c>
      <c r="E247" s="39">
        <v>118.427</v>
      </c>
      <c r="F247" s="40">
        <f t="shared" si="34"/>
        <v>-1.0147023177673304</v>
      </c>
      <c r="G247" s="40"/>
      <c r="H247" s="39">
        <v>9566.31</v>
      </c>
      <c r="I247" s="39">
        <v>531.937</v>
      </c>
      <c r="J247" s="39">
        <v>505.576</v>
      </c>
      <c r="K247" s="40">
        <f t="shared" si="25"/>
        <v>-4.955662042685503</v>
      </c>
      <c r="L247" s="40">
        <f>+J247/$J$228*100</f>
        <v>0.4243335948810517</v>
      </c>
      <c r="M247" s="43">
        <f t="shared" si="31"/>
        <v>4.446109611253667</v>
      </c>
      <c r="N247" s="43">
        <f t="shared" si="32"/>
        <v>4.269094041054827</v>
      </c>
      <c r="O247" s="43">
        <f t="shared" si="33"/>
        <v>-3.981358663555909</v>
      </c>
      <c r="R247" s="43"/>
    </row>
    <row r="248" spans="1:18" ht="11.25" customHeight="1">
      <c r="A248" s="37" t="s">
        <v>78</v>
      </c>
      <c r="B248" s="37">
        <v>22082010</v>
      </c>
      <c r="C248" s="39">
        <v>250.751</v>
      </c>
      <c r="D248" s="39">
        <v>38.795</v>
      </c>
      <c r="E248" s="39">
        <v>18.824</v>
      </c>
      <c r="F248" s="40">
        <f t="shared" si="34"/>
        <v>-51.47828328392834</v>
      </c>
      <c r="G248" s="40"/>
      <c r="H248" s="39">
        <v>947.348</v>
      </c>
      <c r="I248" s="39">
        <v>122.331</v>
      </c>
      <c r="J248" s="39">
        <v>69.225</v>
      </c>
      <c r="K248" s="40">
        <f t="shared" si="25"/>
        <v>-43.41172719915639</v>
      </c>
      <c r="L248" s="40">
        <f>+J248/$J$228*100</f>
        <v>0.05810104337555738</v>
      </c>
      <c r="M248" s="43">
        <f t="shared" si="31"/>
        <v>3.153267173604846</v>
      </c>
      <c r="N248" s="43">
        <f t="shared" si="32"/>
        <v>3.6774861878453033</v>
      </c>
      <c r="O248" s="43">
        <f t="shared" si="33"/>
        <v>16.624630435015277</v>
      </c>
      <c r="R248" s="43"/>
    </row>
    <row r="249" spans="1:18" ht="11.25" customHeight="1">
      <c r="A249" s="37" t="s">
        <v>10</v>
      </c>
      <c r="B249" s="44" t="s">
        <v>193</v>
      </c>
      <c r="C249" s="39">
        <v>14627.406</v>
      </c>
      <c r="D249" s="39">
        <v>1835.944</v>
      </c>
      <c r="E249" s="39">
        <v>796.133</v>
      </c>
      <c r="F249" s="40">
        <f t="shared" si="34"/>
        <v>-56.63631352590275</v>
      </c>
      <c r="G249" s="40"/>
      <c r="H249" s="39">
        <v>27994.97</v>
      </c>
      <c r="I249" s="39">
        <v>3368.552</v>
      </c>
      <c r="J249" s="39">
        <v>1563.118</v>
      </c>
      <c r="K249" s="40">
        <f t="shared" si="25"/>
        <v>-53.59673830179852</v>
      </c>
      <c r="L249" s="40">
        <f>+J249/$J$228*100</f>
        <v>1.3119362472967067</v>
      </c>
      <c r="R249" s="43"/>
    </row>
    <row r="250" spans="1:18" ht="11.25">
      <c r="A250" s="151"/>
      <c r="B250" s="151"/>
      <c r="C250" s="163"/>
      <c r="D250" s="163"/>
      <c r="E250" s="163"/>
      <c r="F250" s="163"/>
      <c r="G250" s="163"/>
      <c r="H250" s="163"/>
      <c r="I250" s="163"/>
      <c r="J250" s="163"/>
      <c r="K250" s="151"/>
      <c r="L250" s="151"/>
      <c r="R250" s="43"/>
    </row>
    <row r="251" spans="1:18" ht="11.25">
      <c r="A251" s="37" t="s">
        <v>75</v>
      </c>
      <c r="B251" s="37"/>
      <c r="C251" s="37"/>
      <c r="D251" s="37"/>
      <c r="E251" s="37"/>
      <c r="F251" s="37"/>
      <c r="G251" s="37"/>
      <c r="H251" s="37"/>
      <c r="I251" s="37"/>
      <c r="J251" s="37"/>
      <c r="K251" s="37"/>
      <c r="L251" s="37"/>
      <c r="R251" s="43"/>
    </row>
    <row r="252" spans="1:18" ht="19.5" customHeight="1">
      <c r="A252" s="291" t="s">
        <v>417</v>
      </c>
      <c r="B252" s="291"/>
      <c r="C252" s="291"/>
      <c r="D252" s="291"/>
      <c r="E252" s="291"/>
      <c r="F252" s="291"/>
      <c r="G252" s="291"/>
      <c r="H252" s="291"/>
      <c r="I252" s="291"/>
      <c r="J252" s="291"/>
      <c r="K252" s="291"/>
      <c r="L252" s="291"/>
      <c r="R252" s="43"/>
    </row>
    <row r="253" spans="1:18" ht="19.5" customHeight="1">
      <c r="A253" s="292" t="s">
        <v>276</v>
      </c>
      <c r="B253" s="292"/>
      <c r="C253" s="292"/>
      <c r="D253" s="292"/>
      <c r="E253" s="292"/>
      <c r="F253" s="292"/>
      <c r="G253" s="292"/>
      <c r="H253" s="292"/>
      <c r="I253" s="292"/>
      <c r="J253" s="292"/>
      <c r="K253" s="292"/>
      <c r="L253" s="292"/>
      <c r="R253" s="43"/>
    </row>
    <row r="254" spans="1:21" ht="11.25">
      <c r="A254" s="37"/>
      <c r="B254" s="37"/>
      <c r="C254" s="290" t="s">
        <v>156</v>
      </c>
      <c r="D254" s="290"/>
      <c r="E254" s="290"/>
      <c r="F254" s="290"/>
      <c r="G254" s="44"/>
      <c r="H254" s="290" t="s">
        <v>157</v>
      </c>
      <c r="I254" s="290"/>
      <c r="J254" s="290"/>
      <c r="K254" s="290"/>
      <c r="L254" s="44"/>
      <c r="M254" s="287" t="s">
        <v>308</v>
      </c>
      <c r="N254" s="287" t="s">
        <v>308</v>
      </c>
      <c r="O254" s="287" t="s">
        <v>285</v>
      </c>
      <c r="P254" s="148"/>
      <c r="Q254" s="148"/>
      <c r="R254" s="148"/>
      <c r="S254" s="148"/>
      <c r="T254" s="148"/>
      <c r="U254" s="148"/>
    </row>
    <row r="255" spans="1:21" ht="11.25">
      <c r="A255" s="37" t="s">
        <v>169</v>
      </c>
      <c r="B255" s="150" t="s">
        <v>143</v>
      </c>
      <c r="C255" s="149">
        <f>+C224</f>
        <v>2009</v>
      </c>
      <c r="D255" s="288" t="str">
        <f>+D224</f>
        <v>enero</v>
      </c>
      <c r="E255" s="288"/>
      <c r="F255" s="288"/>
      <c r="G255" s="44"/>
      <c r="H255" s="149">
        <f>+H224</f>
        <v>2009</v>
      </c>
      <c r="I255" s="288" t="str">
        <f>+D255</f>
        <v>enero</v>
      </c>
      <c r="J255" s="288"/>
      <c r="K255" s="288"/>
      <c r="L255" s="150" t="s">
        <v>347</v>
      </c>
      <c r="M255" s="289"/>
      <c r="N255" s="289"/>
      <c r="O255" s="289"/>
      <c r="P255" s="148"/>
      <c r="Q255" s="148"/>
      <c r="R255" s="148"/>
      <c r="S255" s="148"/>
      <c r="T255" s="148"/>
      <c r="U255" s="148"/>
    </row>
    <row r="256" spans="1:15" ht="11.25">
      <c r="A256" s="151"/>
      <c r="B256" s="155" t="s">
        <v>48</v>
      </c>
      <c r="C256" s="151"/>
      <c r="D256" s="152">
        <f>+D225</f>
        <v>2009</v>
      </c>
      <c r="E256" s="152">
        <f>+E225</f>
        <v>2010</v>
      </c>
      <c r="F256" s="153" t="str">
        <f>+F225</f>
        <v>Var % 10/09</v>
      </c>
      <c r="G256" s="155"/>
      <c r="H256" s="151"/>
      <c r="I256" s="152">
        <f>+I225</f>
        <v>2009</v>
      </c>
      <c r="J256" s="152">
        <f>+J225</f>
        <v>2010</v>
      </c>
      <c r="K256" s="153" t="str">
        <f>+K225</f>
        <v>Var % 10/09</v>
      </c>
      <c r="L256" s="155">
        <v>2008</v>
      </c>
      <c r="M256" s="156"/>
      <c r="N256" s="156"/>
      <c r="O256" s="155"/>
    </row>
    <row r="257" spans="1:18" ht="11.25">
      <c r="A257" s="37"/>
      <c r="B257" s="37"/>
      <c r="C257" s="37"/>
      <c r="D257" s="37"/>
      <c r="E257" s="37"/>
      <c r="F257" s="37"/>
      <c r="G257" s="37"/>
      <c r="H257" s="37"/>
      <c r="I257" s="37"/>
      <c r="J257" s="37"/>
      <c r="K257" s="37"/>
      <c r="L257" s="37"/>
      <c r="R257" s="43"/>
    </row>
    <row r="258" spans="1:18" s="159" customFormat="1" ht="11.25">
      <c r="A258" s="157" t="s">
        <v>349</v>
      </c>
      <c r="B258" s="157"/>
      <c r="C258" s="157"/>
      <c r="D258" s="157"/>
      <c r="E258" s="157"/>
      <c r="F258" s="157"/>
      <c r="G258" s="157"/>
      <c r="H258" s="157">
        <f>(H260+H269)</f>
        <v>949455.599</v>
      </c>
      <c r="I258" s="157">
        <f>(+I260+I269)</f>
        <v>66360.344</v>
      </c>
      <c r="J258" s="157">
        <f>(+J260+J269)</f>
        <v>80972.92499999999</v>
      </c>
      <c r="K258" s="158">
        <f>+J258/I258*100-100</f>
        <v>22.020050107033782</v>
      </c>
      <c r="L258" s="157">
        <f>(+L260+L269)</f>
        <v>100</v>
      </c>
      <c r="M258" s="164"/>
      <c r="N258" s="164"/>
      <c r="O258" s="164"/>
      <c r="R258" s="164"/>
    </row>
    <row r="259" spans="1:18" ht="11.25" customHeight="1">
      <c r="A259" s="37"/>
      <c r="B259" s="37"/>
      <c r="C259" s="39"/>
      <c r="D259" s="39"/>
      <c r="E259" s="39"/>
      <c r="F259" s="40"/>
      <c r="G259" s="40"/>
      <c r="H259" s="39"/>
      <c r="I259" s="39"/>
      <c r="J259" s="39"/>
      <c r="K259" s="40"/>
      <c r="L259" s="40"/>
      <c r="R259" s="43"/>
    </row>
    <row r="260" spans="1:13" ht="11.25" customHeight="1">
      <c r="A260" s="46" t="s">
        <v>79</v>
      </c>
      <c r="B260" s="46"/>
      <c r="C260" s="47"/>
      <c r="D260" s="47"/>
      <c r="E260" s="47"/>
      <c r="F260" s="45"/>
      <c r="G260" s="45"/>
      <c r="H260" s="47">
        <f>SUM(H262:H267)</f>
        <v>84748.969</v>
      </c>
      <c r="I260" s="47">
        <f>SUM(I262:I267)</f>
        <v>6690.353</v>
      </c>
      <c r="J260" s="47">
        <f>SUM(J262:J267)</f>
        <v>5200.265</v>
      </c>
      <c r="K260" s="45">
        <f>+J260/I260*100-100</f>
        <v>-22.272188029540445</v>
      </c>
      <c r="L260" s="190">
        <f>+J260/$J$258*100</f>
        <v>6.422226935731914</v>
      </c>
      <c r="M260" s="42"/>
    </row>
    <row r="261" spans="1:13" ht="11.25" customHeight="1">
      <c r="A261" s="46"/>
      <c r="B261" s="46"/>
      <c r="C261" s="39"/>
      <c r="D261" s="39"/>
      <c r="E261" s="39"/>
      <c r="F261" s="40"/>
      <c r="G261" s="40"/>
      <c r="H261" s="39"/>
      <c r="I261" s="39"/>
      <c r="J261" s="39"/>
      <c r="K261" s="40"/>
      <c r="L261" s="164"/>
      <c r="M261" s="42"/>
    </row>
    <row r="262" spans="1:13" ht="11.25" customHeight="1">
      <c r="A262" s="37" t="s">
        <v>80</v>
      </c>
      <c r="B262" s="37"/>
      <c r="C262" s="39">
        <v>1069147</v>
      </c>
      <c r="D262" s="39">
        <v>86196</v>
      </c>
      <c r="E262" s="39">
        <v>33824</v>
      </c>
      <c r="F262" s="40">
        <f aca="true" t="shared" si="35" ref="F262:F278">+E262/D262*100-100</f>
        <v>-60.75919996287531</v>
      </c>
      <c r="G262" s="40"/>
      <c r="H262" s="39">
        <v>2470.923</v>
      </c>
      <c r="I262" s="39">
        <v>190.34</v>
      </c>
      <c r="J262" s="39">
        <v>98.093</v>
      </c>
      <c r="K262" s="40">
        <f aca="true" t="shared" si="36" ref="K262:K279">+J262/I262*100-100</f>
        <v>-48.46432699380057</v>
      </c>
      <c r="L262" s="164">
        <f aca="true" t="shared" si="37" ref="L262:L267">+J262/$J$260*100</f>
        <v>1.8863077170105755</v>
      </c>
      <c r="M262" s="42"/>
    </row>
    <row r="263" spans="1:13" ht="11.25" customHeight="1">
      <c r="A263" s="37" t="s">
        <v>81</v>
      </c>
      <c r="B263" s="37"/>
      <c r="C263" s="39">
        <v>324</v>
      </c>
      <c r="D263" s="39">
        <v>23</v>
      </c>
      <c r="E263" s="39">
        <v>13</v>
      </c>
      <c r="F263" s="40">
        <f t="shared" si="35"/>
        <v>-43.47826086956522</v>
      </c>
      <c r="G263" s="40"/>
      <c r="H263" s="39">
        <v>5447.95</v>
      </c>
      <c r="I263" s="39">
        <v>800.7</v>
      </c>
      <c r="J263" s="39">
        <v>347.5</v>
      </c>
      <c r="K263" s="40">
        <f t="shared" si="36"/>
        <v>-56.60047458473836</v>
      </c>
      <c r="L263" s="164">
        <f t="shared" si="37"/>
        <v>6.682351764765834</v>
      </c>
      <c r="M263" s="42"/>
    </row>
    <row r="264" spans="1:13" ht="11.25" customHeight="1">
      <c r="A264" s="37" t="s">
        <v>82</v>
      </c>
      <c r="B264" s="37"/>
      <c r="C264" s="39">
        <v>400</v>
      </c>
      <c r="D264" s="39">
        <v>0</v>
      </c>
      <c r="E264" s="39">
        <v>0</v>
      </c>
      <c r="F264" s="40"/>
      <c r="G264" s="40"/>
      <c r="H264" s="39">
        <v>430.145</v>
      </c>
      <c r="I264" s="39">
        <v>0</v>
      </c>
      <c r="J264" s="39">
        <v>0</v>
      </c>
      <c r="K264" s="40"/>
      <c r="L264" s="164">
        <f t="shared" si="37"/>
        <v>0</v>
      </c>
      <c r="M264" s="42"/>
    </row>
    <row r="265" spans="1:13" ht="11.25" customHeight="1">
      <c r="A265" s="37" t="s">
        <v>83</v>
      </c>
      <c r="B265" s="37"/>
      <c r="C265" s="39">
        <v>4280.241</v>
      </c>
      <c r="D265" s="39">
        <v>70.061</v>
      </c>
      <c r="E265" s="39">
        <v>392.432</v>
      </c>
      <c r="F265" s="40">
        <f t="shared" si="35"/>
        <v>460.1290304163515</v>
      </c>
      <c r="G265" s="40"/>
      <c r="H265" s="39">
        <v>8301.279</v>
      </c>
      <c r="I265" s="39">
        <v>97.338</v>
      </c>
      <c r="J265" s="39">
        <v>879.413</v>
      </c>
      <c r="K265" s="40">
        <f t="shared" si="36"/>
        <v>803.4631901210216</v>
      </c>
      <c r="L265" s="164">
        <f t="shared" si="37"/>
        <v>16.910926654699328</v>
      </c>
      <c r="M265" s="42"/>
    </row>
    <row r="266" spans="1:13" ht="11.25" customHeight="1">
      <c r="A266" s="37" t="s">
        <v>84</v>
      </c>
      <c r="B266" s="37"/>
      <c r="C266" s="39">
        <v>9827.249</v>
      </c>
      <c r="D266" s="39">
        <v>730.395</v>
      </c>
      <c r="E266" s="39">
        <v>376.021</v>
      </c>
      <c r="F266" s="40">
        <f t="shared" si="35"/>
        <v>-48.51813060056544</v>
      </c>
      <c r="G266" s="40"/>
      <c r="H266" s="39">
        <v>28986.731</v>
      </c>
      <c r="I266" s="39">
        <v>2030.193</v>
      </c>
      <c r="J266" s="39">
        <v>1232.62</v>
      </c>
      <c r="K266" s="40">
        <f t="shared" si="36"/>
        <v>-39.28557531229791</v>
      </c>
      <c r="L266" s="164">
        <f t="shared" si="37"/>
        <v>23.703022826721327</v>
      </c>
      <c r="M266" s="42"/>
    </row>
    <row r="267" spans="1:13" ht="11.25" customHeight="1">
      <c r="A267" s="37" t="s">
        <v>85</v>
      </c>
      <c r="B267" s="37"/>
      <c r="C267" s="191"/>
      <c r="D267" s="191"/>
      <c r="E267" s="39"/>
      <c r="F267" s="192"/>
      <c r="G267" s="40"/>
      <c r="H267" s="39">
        <v>39111.941</v>
      </c>
      <c r="I267" s="39">
        <v>3571.782</v>
      </c>
      <c r="J267" s="39">
        <v>2642.639</v>
      </c>
      <c r="K267" s="40">
        <f t="shared" si="36"/>
        <v>-26.013429710995794</v>
      </c>
      <c r="L267" s="164">
        <f t="shared" si="37"/>
        <v>50.81739103680293</v>
      </c>
      <c r="M267" s="42"/>
    </row>
    <row r="268" spans="1:13" ht="11.25" customHeight="1">
      <c r="A268" s="37"/>
      <c r="B268" s="37"/>
      <c r="C268" s="39"/>
      <c r="D268" s="39"/>
      <c r="E268" s="39"/>
      <c r="F268" s="40"/>
      <c r="G268" s="40"/>
      <c r="H268" s="39"/>
      <c r="I268" s="39"/>
      <c r="J268" s="39"/>
      <c r="K268" s="40"/>
      <c r="L268" s="164"/>
      <c r="M268" s="42"/>
    </row>
    <row r="269" spans="1:13" ht="11.25" customHeight="1">
      <c r="A269" s="46" t="s">
        <v>86</v>
      </c>
      <c r="B269" s="46"/>
      <c r="C269" s="39"/>
      <c r="D269" s="39"/>
      <c r="E269" s="39"/>
      <c r="F269" s="40"/>
      <c r="G269" s="40"/>
      <c r="H269" s="47">
        <f>(H271+H281+H288)</f>
        <v>864706.63</v>
      </c>
      <c r="I269" s="47">
        <f>(I271+I281+I288)</f>
        <v>59669.991</v>
      </c>
      <c r="J269" s="47">
        <f>(J271+J281+J288)</f>
        <v>75772.65999999999</v>
      </c>
      <c r="K269" s="45">
        <f t="shared" si="36"/>
        <v>26.98620986887694</v>
      </c>
      <c r="L269" s="190">
        <f>+J269/$J$258*100</f>
        <v>93.57777306426809</v>
      </c>
      <c r="M269" s="42"/>
    </row>
    <row r="270" spans="1:13" ht="11.25" customHeight="1">
      <c r="A270" s="46"/>
      <c r="B270" s="46"/>
      <c r="C270" s="39"/>
      <c r="D270" s="39"/>
      <c r="E270" s="39"/>
      <c r="F270" s="40"/>
      <c r="G270" s="40"/>
      <c r="H270" s="39"/>
      <c r="I270" s="39"/>
      <c r="J270" s="39"/>
      <c r="K270" s="40"/>
      <c r="L270" s="164"/>
      <c r="M270" s="42"/>
    </row>
    <row r="271" spans="1:13" ht="11.25" customHeight="1">
      <c r="A271" s="46" t="s">
        <v>87</v>
      </c>
      <c r="B271" s="46"/>
      <c r="C271" s="39"/>
      <c r="D271" s="39"/>
      <c r="E271" s="39"/>
      <c r="F271" s="40"/>
      <c r="G271" s="40"/>
      <c r="H271" s="47">
        <f>SUM(H272:H279)</f>
        <v>129439.959</v>
      </c>
      <c r="I271" s="47">
        <f>SUM(I272:I279)</f>
        <v>9417.415</v>
      </c>
      <c r="J271" s="47">
        <f>SUM(J272:J279)</f>
        <v>18502.964</v>
      </c>
      <c r="K271" s="45">
        <f t="shared" si="36"/>
        <v>96.4760393377588</v>
      </c>
      <c r="L271" s="190">
        <f>+J271/$J$258*100</f>
        <v>22.850803524758433</v>
      </c>
      <c r="M271" s="42"/>
    </row>
    <row r="272" spans="1:15" ht="11.25" customHeight="1">
      <c r="A272" s="37" t="s">
        <v>88</v>
      </c>
      <c r="B272" s="37"/>
      <c r="C272" s="39">
        <v>2608.932</v>
      </c>
      <c r="D272" s="39">
        <v>25.842</v>
      </c>
      <c r="E272" s="39">
        <v>39.721</v>
      </c>
      <c r="F272" s="40">
        <f t="shared" si="35"/>
        <v>53.70714340995278</v>
      </c>
      <c r="G272" s="40"/>
      <c r="H272" s="39">
        <v>3326.417</v>
      </c>
      <c r="I272" s="39">
        <v>21.971</v>
      </c>
      <c r="J272" s="39">
        <v>114.35</v>
      </c>
      <c r="K272" s="40">
        <f t="shared" si="36"/>
        <v>420.4587865823131</v>
      </c>
      <c r="L272" s="164">
        <f>+J272/$J$271*100</f>
        <v>0.6180090930296357</v>
      </c>
      <c r="M272" s="41">
        <f>+I272/D272*1000</f>
        <v>850.2050924851018</v>
      </c>
      <c r="N272" s="41">
        <f>+J272/E272*1000</f>
        <v>2878.8298381208933</v>
      </c>
      <c r="O272" s="40">
        <f aca="true" t="shared" si="38" ref="O272:O286">+N272/M272*100-100</f>
        <v>238.60416310918998</v>
      </c>
    </row>
    <row r="273" spans="1:15" ht="11.25" customHeight="1">
      <c r="A273" s="37" t="s">
        <v>89</v>
      </c>
      <c r="B273" s="37"/>
      <c r="C273" s="39">
        <v>230.167</v>
      </c>
      <c r="D273" s="39">
        <v>0.768</v>
      </c>
      <c r="E273" s="39">
        <v>0</v>
      </c>
      <c r="F273" s="40">
        <f t="shared" si="35"/>
        <v>-100</v>
      </c>
      <c r="G273" s="40"/>
      <c r="H273" s="39">
        <v>632.698</v>
      </c>
      <c r="I273" s="39">
        <v>0.4</v>
      </c>
      <c r="J273" s="39">
        <v>0</v>
      </c>
      <c r="K273" s="40">
        <f t="shared" si="36"/>
        <v>-100</v>
      </c>
      <c r="L273" s="164">
        <f aca="true" t="shared" si="39" ref="L273:L279">+J273/$J$271*100</f>
        <v>0</v>
      </c>
      <c r="M273" s="41">
        <f aca="true" t="shared" si="40" ref="M273:M286">+I273/D273*1000</f>
        <v>520.8333333333334</v>
      </c>
      <c r="N273" s="41" t="e">
        <f aca="true" t="shared" si="41" ref="N273:N278">+J273/E273*1000</f>
        <v>#DIV/0!</v>
      </c>
      <c r="O273" s="40" t="e">
        <f t="shared" si="38"/>
        <v>#DIV/0!</v>
      </c>
    </row>
    <row r="274" spans="1:15" ht="11.25" customHeight="1">
      <c r="A274" s="37" t="s">
        <v>90</v>
      </c>
      <c r="B274" s="37"/>
      <c r="C274" s="39">
        <v>13880.635</v>
      </c>
      <c r="D274" s="39">
        <v>164.474</v>
      </c>
      <c r="E274" s="39">
        <v>2956.922</v>
      </c>
      <c r="F274" s="40">
        <f t="shared" si="35"/>
        <v>1697.8051242141619</v>
      </c>
      <c r="G274" s="40"/>
      <c r="H274" s="39">
        <v>44491.247</v>
      </c>
      <c r="I274" s="39">
        <v>380.069</v>
      </c>
      <c r="J274" s="39">
        <v>8258.059</v>
      </c>
      <c r="K274" s="40">
        <f t="shared" si="36"/>
        <v>2072.778890148894</v>
      </c>
      <c r="L274" s="164">
        <f t="shared" si="39"/>
        <v>44.63100614582615</v>
      </c>
      <c r="M274" s="41">
        <f t="shared" si="40"/>
        <v>2310.8150832350407</v>
      </c>
      <c r="N274" s="41">
        <f t="shared" si="41"/>
        <v>2792.788920370574</v>
      </c>
      <c r="O274" s="40">
        <f t="shared" si="38"/>
        <v>20.857308775256513</v>
      </c>
    </row>
    <row r="275" spans="1:15" ht="11.25" customHeight="1">
      <c r="A275" s="37" t="s">
        <v>91</v>
      </c>
      <c r="B275" s="37"/>
      <c r="C275" s="39">
        <v>45.489</v>
      </c>
      <c r="D275" s="39">
        <v>1.716</v>
      </c>
      <c r="E275" s="39">
        <v>2.78</v>
      </c>
      <c r="F275" s="40">
        <f t="shared" si="35"/>
        <v>62.00466200466198</v>
      </c>
      <c r="G275" s="40"/>
      <c r="H275" s="39">
        <v>51.305</v>
      </c>
      <c r="I275" s="39">
        <v>2.145</v>
      </c>
      <c r="J275" s="39">
        <v>3.598</v>
      </c>
      <c r="K275" s="40">
        <f t="shared" si="36"/>
        <v>67.73892773892774</v>
      </c>
      <c r="L275" s="164">
        <f t="shared" si="39"/>
        <v>0.01944553315890362</v>
      </c>
      <c r="M275" s="41">
        <f t="shared" si="40"/>
        <v>1250</v>
      </c>
      <c r="N275" s="41">
        <f t="shared" si="41"/>
        <v>1294.2446043165467</v>
      </c>
      <c r="O275" s="40">
        <f t="shared" si="38"/>
        <v>3.539568345323744</v>
      </c>
    </row>
    <row r="276" spans="1:15" ht="11.25" customHeight="1">
      <c r="A276" s="37" t="s">
        <v>92</v>
      </c>
      <c r="B276" s="37"/>
      <c r="C276" s="39">
        <v>9146.571</v>
      </c>
      <c r="D276" s="39">
        <v>1210.307</v>
      </c>
      <c r="E276" s="39">
        <v>1091.152</v>
      </c>
      <c r="F276" s="40">
        <f t="shared" si="35"/>
        <v>-9.84502279173796</v>
      </c>
      <c r="G276" s="40"/>
      <c r="H276" s="39">
        <v>27658.046</v>
      </c>
      <c r="I276" s="39">
        <v>3851.221</v>
      </c>
      <c r="J276" s="39">
        <v>4137.695</v>
      </c>
      <c r="K276" s="40">
        <f t="shared" si="36"/>
        <v>7.438524042115475</v>
      </c>
      <c r="L276" s="164">
        <f t="shared" si="39"/>
        <v>22.36233611004161</v>
      </c>
      <c r="M276" s="41">
        <f t="shared" si="40"/>
        <v>3182.0199337853946</v>
      </c>
      <c r="N276" s="41">
        <f t="shared" si="41"/>
        <v>3792.0427218206078</v>
      </c>
      <c r="O276" s="40">
        <f t="shared" si="38"/>
        <v>19.17092918112293</v>
      </c>
    </row>
    <row r="277" spans="1:15" ht="11.25" customHeight="1">
      <c r="A277" s="37" t="s">
        <v>155</v>
      </c>
      <c r="B277" s="37"/>
      <c r="C277" s="39">
        <v>24610.749</v>
      </c>
      <c r="D277" s="39">
        <v>1988.052</v>
      </c>
      <c r="E277" s="39">
        <v>3358.792</v>
      </c>
      <c r="F277" s="40">
        <f t="shared" si="35"/>
        <v>68.94890073297881</v>
      </c>
      <c r="G277" s="40"/>
      <c r="H277" s="39">
        <v>40149.982</v>
      </c>
      <c r="I277" s="39">
        <v>3727.113</v>
      </c>
      <c r="J277" s="39">
        <v>4794.14</v>
      </c>
      <c r="K277" s="40">
        <f t="shared" si="36"/>
        <v>28.62878050652074</v>
      </c>
      <c r="L277" s="164">
        <f t="shared" si="39"/>
        <v>25.910119049034524</v>
      </c>
      <c r="M277" s="41">
        <f t="shared" si="40"/>
        <v>1874.7562941009592</v>
      </c>
      <c r="N277" s="41">
        <f t="shared" si="41"/>
        <v>1427.3405438621983</v>
      </c>
      <c r="O277" s="40">
        <f t="shared" si="38"/>
        <v>-23.865275270528926</v>
      </c>
    </row>
    <row r="278" spans="1:15" ht="11.25" customHeight="1">
      <c r="A278" s="37" t="s">
        <v>93</v>
      </c>
      <c r="B278" s="37"/>
      <c r="C278" s="39">
        <v>3810.731</v>
      </c>
      <c r="D278" s="39">
        <v>330.757</v>
      </c>
      <c r="E278" s="39">
        <v>311.933</v>
      </c>
      <c r="F278" s="40">
        <f t="shared" si="35"/>
        <v>-5.6911871857587215</v>
      </c>
      <c r="G278" s="40"/>
      <c r="H278" s="39">
        <v>5387.128</v>
      </c>
      <c r="I278" s="39">
        <v>520.878</v>
      </c>
      <c r="J278" s="39">
        <v>461.942</v>
      </c>
      <c r="K278" s="40">
        <f t="shared" si="36"/>
        <v>-11.314741647756293</v>
      </c>
      <c r="L278" s="164">
        <f t="shared" si="39"/>
        <v>2.496583790575391</v>
      </c>
      <c r="M278" s="41">
        <f t="shared" si="40"/>
        <v>1574.8056730469802</v>
      </c>
      <c r="N278" s="41">
        <f t="shared" si="41"/>
        <v>1480.9013474047313</v>
      </c>
      <c r="O278" s="40">
        <f t="shared" si="38"/>
        <v>-5.962915123398062</v>
      </c>
    </row>
    <row r="279" spans="1:19" ht="11.25" customHeight="1">
      <c r="A279" s="37" t="s">
        <v>10</v>
      </c>
      <c r="B279" s="37"/>
      <c r="C279" s="191"/>
      <c r="D279" s="191"/>
      <c r="E279" s="191"/>
      <c r="F279" s="40"/>
      <c r="G279" s="40"/>
      <c r="H279" s="39">
        <v>7743.136</v>
      </c>
      <c r="I279" s="39">
        <v>913.618</v>
      </c>
      <c r="J279" s="39">
        <v>733.18</v>
      </c>
      <c r="K279" s="40">
        <f t="shared" si="36"/>
        <v>-19.74982979757405</v>
      </c>
      <c r="L279" s="164">
        <f t="shared" si="39"/>
        <v>3.9625002783337844</v>
      </c>
      <c r="M279" s="41"/>
      <c r="O279" s="40"/>
      <c r="S279" s="41"/>
    </row>
    <row r="280" spans="1:15" ht="11.25" customHeight="1">
      <c r="A280" s="37"/>
      <c r="B280" s="37"/>
      <c r="C280" s="39"/>
      <c r="D280" s="39"/>
      <c r="E280" s="39"/>
      <c r="F280" s="40"/>
      <c r="G280" s="40"/>
      <c r="H280" s="39"/>
      <c r="I280" s="39"/>
      <c r="J280" s="39"/>
      <c r="K280" s="40"/>
      <c r="L280" s="164"/>
      <c r="M280" s="41"/>
      <c r="O280" s="40"/>
    </row>
    <row r="281" spans="1:15" ht="11.25" customHeight="1">
      <c r="A281" s="46" t="s">
        <v>94</v>
      </c>
      <c r="B281" s="46"/>
      <c r="C281" s="47">
        <f>SUM(C282:C286)</f>
        <v>241947.644</v>
      </c>
      <c r="D281" s="47">
        <f>SUM(D282:D286)</f>
        <v>16976.233</v>
      </c>
      <c r="E281" s="47">
        <f>SUM(E282:E286)</f>
        <v>18335.529000000002</v>
      </c>
      <c r="F281" s="45">
        <f aca="true" t="shared" si="42" ref="F281:F286">+E281/D281*100-100</f>
        <v>8.007053154843021</v>
      </c>
      <c r="G281" s="45"/>
      <c r="H281" s="47">
        <f>SUM(H282:H286)</f>
        <v>614378.3859999999</v>
      </c>
      <c r="I281" s="47">
        <f>SUM(I282:I286)</f>
        <v>39299.352</v>
      </c>
      <c r="J281" s="47">
        <f>SUM(J282:J286)</f>
        <v>48144.977</v>
      </c>
      <c r="K281" s="45">
        <f aca="true" t="shared" si="43" ref="K281:K286">+J281/I281*100-100</f>
        <v>22.508322783541075</v>
      </c>
      <c r="L281" s="190">
        <f>+J281/$J$258*100</f>
        <v>59.45811763623459</v>
      </c>
      <c r="M281" s="41">
        <f t="shared" si="40"/>
        <v>2314.963042743346</v>
      </c>
      <c r="N281" s="41">
        <f aca="true" t="shared" si="44" ref="N281:N286">+J281/E281*1000</f>
        <v>2625.775182161365</v>
      </c>
      <c r="O281" s="40">
        <f t="shared" si="38"/>
        <v>13.426224681742283</v>
      </c>
    </row>
    <row r="282" spans="1:15" ht="11.25" customHeight="1">
      <c r="A282" s="37" t="s">
        <v>95</v>
      </c>
      <c r="B282" s="37"/>
      <c r="C282" s="39">
        <v>4490.372</v>
      </c>
      <c r="D282" s="39">
        <v>388.18</v>
      </c>
      <c r="E282" s="39">
        <v>150.122</v>
      </c>
      <c r="F282" s="40">
        <f t="shared" si="42"/>
        <v>-61.32670410634242</v>
      </c>
      <c r="G282" s="40"/>
      <c r="H282" s="39">
        <v>24267.514</v>
      </c>
      <c r="I282" s="39">
        <v>1896.633</v>
      </c>
      <c r="J282" s="39">
        <v>618.145</v>
      </c>
      <c r="K282" s="40">
        <f t="shared" si="43"/>
        <v>-67.4082967026304</v>
      </c>
      <c r="L282" s="164">
        <f>+J282/$J$281*100</f>
        <v>1.2839241775938537</v>
      </c>
      <c r="M282" s="41">
        <f t="shared" si="40"/>
        <v>4885.962697717554</v>
      </c>
      <c r="N282" s="41">
        <f t="shared" si="44"/>
        <v>4117.617670960951</v>
      </c>
      <c r="O282" s="40">
        <f t="shared" si="38"/>
        <v>-15.72556063752863</v>
      </c>
    </row>
    <row r="283" spans="1:15" ht="11.25" customHeight="1">
      <c r="A283" s="37" t="s">
        <v>96</v>
      </c>
      <c r="B283" s="37"/>
      <c r="C283" s="39">
        <v>99361.848</v>
      </c>
      <c r="D283" s="39">
        <v>7402.745</v>
      </c>
      <c r="E283" s="39">
        <v>7578.637</v>
      </c>
      <c r="F283" s="40">
        <f t="shared" si="42"/>
        <v>2.3760375374269955</v>
      </c>
      <c r="G283" s="40"/>
      <c r="H283" s="39">
        <v>201075.513</v>
      </c>
      <c r="I283" s="39">
        <v>14547.719</v>
      </c>
      <c r="J283" s="39">
        <v>16648.794</v>
      </c>
      <c r="K283" s="40">
        <f t="shared" si="43"/>
        <v>14.44264217641269</v>
      </c>
      <c r="L283" s="164">
        <f>+J283/$J$281*100</f>
        <v>34.580542015836876</v>
      </c>
      <c r="M283" s="41">
        <f t="shared" si="40"/>
        <v>1965.1789977906844</v>
      </c>
      <c r="N283" s="41">
        <f t="shared" si="44"/>
        <v>2196.805837250155</v>
      </c>
      <c r="O283" s="40">
        <f t="shared" si="38"/>
        <v>11.786551745152622</v>
      </c>
    </row>
    <row r="284" spans="1:27" ht="11.25" customHeight="1">
      <c r="A284" s="37" t="s">
        <v>97</v>
      </c>
      <c r="B284" s="37"/>
      <c r="C284" s="39">
        <v>5793.352</v>
      </c>
      <c r="D284" s="39">
        <v>62.92</v>
      </c>
      <c r="E284" s="39">
        <v>138.2</v>
      </c>
      <c r="F284" s="40">
        <f t="shared" si="42"/>
        <v>119.64399237126506</v>
      </c>
      <c r="G284" s="40"/>
      <c r="H284" s="39">
        <v>26625.792</v>
      </c>
      <c r="I284" s="39">
        <v>314.459</v>
      </c>
      <c r="J284" s="39">
        <v>885.958</v>
      </c>
      <c r="K284" s="40">
        <f t="shared" si="43"/>
        <v>181.74038586906403</v>
      </c>
      <c r="L284" s="164">
        <f>+J284/$J$281*100</f>
        <v>1.8401878144006591</v>
      </c>
      <c r="M284" s="41">
        <f t="shared" si="40"/>
        <v>4997.759059122695</v>
      </c>
      <c r="N284" s="41">
        <f t="shared" si="44"/>
        <v>6410.694645441389</v>
      </c>
      <c r="O284" s="40">
        <f t="shared" si="38"/>
        <v>28.271382625770656</v>
      </c>
      <c r="V284" s="41"/>
      <c r="W284" s="41"/>
      <c r="X284" s="41"/>
      <c r="Y284" s="41"/>
      <c r="Z284" s="41"/>
      <c r="AA284" s="41"/>
    </row>
    <row r="285" spans="1:15" ht="11.25" customHeight="1">
      <c r="A285" s="37" t="s">
        <v>98</v>
      </c>
      <c r="B285" s="37"/>
      <c r="C285" s="39">
        <v>112084.74</v>
      </c>
      <c r="D285" s="39">
        <v>7644.794</v>
      </c>
      <c r="E285" s="39">
        <v>8498.119</v>
      </c>
      <c r="F285" s="40">
        <f t="shared" si="42"/>
        <v>11.162171276296021</v>
      </c>
      <c r="G285" s="40"/>
      <c r="H285" s="39">
        <v>340323.502</v>
      </c>
      <c r="I285" s="39">
        <v>20932.254</v>
      </c>
      <c r="J285" s="39">
        <v>27858.221</v>
      </c>
      <c r="K285" s="40">
        <f t="shared" si="43"/>
        <v>33.087535628031276</v>
      </c>
      <c r="L285" s="164">
        <f>+J285/$J$281*100</f>
        <v>57.863193080349795</v>
      </c>
      <c r="M285" s="41">
        <f t="shared" si="40"/>
        <v>2738.1056965040525</v>
      </c>
      <c r="N285" s="41">
        <f t="shared" si="44"/>
        <v>3278.1632029393795</v>
      </c>
      <c r="O285" s="40">
        <f t="shared" si="38"/>
        <v>19.723764028717355</v>
      </c>
    </row>
    <row r="286" spans="1:25" ht="11.25" customHeight="1">
      <c r="A286" s="37" t="s">
        <v>99</v>
      </c>
      <c r="B286" s="37"/>
      <c r="C286" s="39">
        <v>20217.332</v>
      </c>
      <c r="D286" s="39">
        <v>1477.594</v>
      </c>
      <c r="E286" s="39">
        <v>1970.451</v>
      </c>
      <c r="F286" s="40">
        <f t="shared" si="42"/>
        <v>33.35537366827424</v>
      </c>
      <c r="G286" s="40"/>
      <c r="H286" s="39">
        <v>22086.065</v>
      </c>
      <c r="I286" s="39">
        <v>1608.287</v>
      </c>
      <c r="J286" s="39">
        <v>2133.859</v>
      </c>
      <c r="K286" s="40">
        <f t="shared" si="43"/>
        <v>32.67899323939071</v>
      </c>
      <c r="L286" s="164">
        <f>+J286/$J$281*100</f>
        <v>4.432152911818817</v>
      </c>
      <c r="M286" s="41">
        <f t="shared" si="40"/>
        <v>1088.4498718863233</v>
      </c>
      <c r="N286" s="41">
        <f t="shared" si="44"/>
        <v>1082.9292380272334</v>
      </c>
      <c r="O286" s="40">
        <f t="shared" si="38"/>
        <v>-0.5072014799838627</v>
      </c>
      <c r="T286" s="41"/>
      <c r="U286" s="41"/>
      <c r="V286" s="41"/>
      <c r="W286" s="41"/>
      <c r="X286" s="41"/>
      <c r="Y286" s="41"/>
    </row>
    <row r="287" spans="1:25" ht="11.25" customHeight="1">
      <c r="A287" s="37"/>
      <c r="B287" s="37"/>
      <c r="C287" s="39"/>
      <c r="D287" s="39"/>
      <c r="E287" s="39"/>
      <c r="F287" s="40"/>
      <c r="G287" s="40"/>
      <c r="H287" s="39"/>
      <c r="I287" s="39"/>
      <c r="J287" s="39"/>
      <c r="K287" s="40"/>
      <c r="L287" s="164"/>
      <c r="M287" s="42"/>
      <c r="O287" s="193"/>
      <c r="T287" s="41"/>
      <c r="U287" s="41"/>
      <c r="V287" s="41"/>
      <c r="W287" s="41"/>
      <c r="X287" s="41"/>
      <c r="Y287" s="41"/>
    </row>
    <row r="288" spans="1:15" ht="11.25" customHeight="1">
      <c r="A288" s="46" t="s">
        <v>100</v>
      </c>
      <c r="B288" s="46"/>
      <c r="C288" s="39"/>
      <c r="D288" s="39"/>
      <c r="E288" s="39"/>
      <c r="F288" s="40"/>
      <c r="G288" s="40"/>
      <c r="H288" s="47">
        <v>120888.285</v>
      </c>
      <c r="I288" s="47">
        <v>10953.224</v>
      </c>
      <c r="J288" s="47">
        <v>9124.719</v>
      </c>
      <c r="K288" s="45">
        <f>+J288/I288*100-100</f>
        <v>-16.693760668091883</v>
      </c>
      <c r="L288" s="190">
        <f>+J288/$J$258*100</f>
        <v>11.268851903275076</v>
      </c>
      <c r="M288" s="42"/>
      <c r="O288" s="193"/>
    </row>
    <row r="289" spans="1:15" ht="11.25" customHeight="1">
      <c r="A289" s="148" t="s">
        <v>241</v>
      </c>
      <c r="B289" s="37">
        <v>16010000</v>
      </c>
      <c r="C289" s="39">
        <v>3861.534</v>
      </c>
      <c r="D289" s="39">
        <v>356.467</v>
      </c>
      <c r="E289" s="39">
        <v>319.704</v>
      </c>
      <c r="F289" s="40">
        <f>+E289/D289*100-100</f>
        <v>-10.313156617583104</v>
      </c>
      <c r="G289" s="40"/>
      <c r="H289" s="39">
        <v>7054.276</v>
      </c>
      <c r="I289" s="39">
        <v>569.826</v>
      </c>
      <c r="J289" s="39">
        <v>648.478</v>
      </c>
      <c r="K289" s="40">
        <v>3694.662</v>
      </c>
      <c r="L289" s="164">
        <f>+J289/$J$288*100</f>
        <v>7.106827070510335</v>
      </c>
      <c r="M289" s="42"/>
      <c r="O289" s="193"/>
    </row>
    <row r="290" spans="1:13" ht="11.25">
      <c r="A290" s="37" t="s">
        <v>10</v>
      </c>
      <c r="B290" s="37"/>
      <c r="C290" s="39"/>
      <c r="D290" s="39"/>
      <c r="E290" s="39"/>
      <c r="F290" s="39"/>
      <c r="G290" s="39"/>
      <c r="H290" s="39">
        <f>+H288-H289</f>
        <v>113834.009</v>
      </c>
      <c r="I290" s="39">
        <f>+I288-I289</f>
        <v>10383.398000000001</v>
      </c>
      <c r="J290" s="39">
        <f>+J288-J289</f>
        <v>8476.241</v>
      </c>
      <c r="K290" s="40">
        <f>+J290/I290*100-100</f>
        <v>-18.367368755392036</v>
      </c>
      <c r="L290" s="164">
        <f>+J290/$J$288*100</f>
        <v>92.89317292948968</v>
      </c>
      <c r="M290" s="42"/>
    </row>
    <row r="291" spans="1:18" ht="11.25">
      <c r="A291" s="151"/>
      <c r="B291" s="151"/>
      <c r="C291" s="163"/>
      <c r="D291" s="163"/>
      <c r="E291" s="163"/>
      <c r="F291" s="163"/>
      <c r="G291" s="163"/>
      <c r="H291" s="163"/>
      <c r="I291" s="163"/>
      <c r="J291" s="163"/>
      <c r="K291" s="151"/>
      <c r="L291" s="151"/>
      <c r="R291" s="43"/>
    </row>
    <row r="292" spans="1:18" ht="11.25">
      <c r="A292" s="37" t="s">
        <v>355</v>
      </c>
      <c r="B292" s="37"/>
      <c r="C292" s="37"/>
      <c r="D292" s="37"/>
      <c r="E292" s="37"/>
      <c r="F292" s="37"/>
      <c r="G292" s="37"/>
      <c r="H292" s="37"/>
      <c r="I292" s="37"/>
      <c r="J292" s="37"/>
      <c r="K292" s="37"/>
      <c r="L292" s="37"/>
      <c r="R292" s="43"/>
    </row>
    <row r="293" spans="1:18" ht="19.5" customHeight="1">
      <c r="A293" s="291" t="s">
        <v>418</v>
      </c>
      <c r="B293" s="291"/>
      <c r="C293" s="291"/>
      <c r="D293" s="291"/>
      <c r="E293" s="291"/>
      <c r="F293" s="291"/>
      <c r="G293" s="291"/>
      <c r="H293" s="291"/>
      <c r="I293" s="291"/>
      <c r="J293" s="291"/>
      <c r="K293" s="291"/>
      <c r="L293" s="291"/>
      <c r="R293" s="43"/>
    </row>
    <row r="294" spans="1:18" ht="19.5" customHeight="1">
      <c r="A294" s="292" t="s">
        <v>277</v>
      </c>
      <c r="B294" s="292"/>
      <c r="C294" s="292"/>
      <c r="D294" s="292"/>
      <c r="E294" s="292"/>
      <c r="F294" s="292"/>
      <c r="G294" s="292"/>
      <c r="H294" s="292"/>
      <c r="I294" s="292"/>
      <c r="J294" s="292"/>
      <c r="K294" s="292"/>
      <c r="L294" s="292"/>
      <c r="R294" s="43"/>
    </row>
    <row r="295" spans="1:21" ht="11.25">
      <c r="A295" s="37"/>
      <c r="B295" s="37"/>
      <c r="C295" s="290" t="s">
        <v>156</v>
      </c>
      <c r="D295" s="290"/>
      <c r="E295" s="290"/>
      <c r="F295" s="290"/>
      <c r="G295" s="44"/>
      <c r="H295" s="290" t="s">
        <v>157</v>
      </c>
      <c r="I295" s="290"/>
      <c r="J295" s="290"/>
      <c r="K295" s="290"/>
      <c r="L295" s="44"/>
      <c r="M295" s="287" t="s">
        <v>308</v>
      </c>
      <c r="N295" s="287" t="s">
        <v>308</v>
      </c>
      <c r="O295" s="287" t="s">
        <v>285</v>
      </c>
      <c r="P295" s="148"/>
      <c r="Q295" s="148"/>
      <c r="R295" s="148"/>
      <c r="S295" s="148"/>
      <c r="T295" s="148"/>
      <c r="U295" s="148"/>
    </row>
    <row r="296" spans="1:21" ht="11.25">
      <c r="A296" s="37" t="s">
        <v>169</v>
      </c>
      <c r="B296" s="150" t="s">
        <v>143</v>
      </c>
      <c r="C296" s="149">
        <f>+C255</f>
        <v>2009</v>
      </c>
      <c r="D296" s="288" t="str">
        <f>+D255</f>
        <v>enero</v>
      </c>
      <c r="E296" s="288"/>
      <c r="F296" s="288"/>
      <c r="G296" s="44"/>
      <c r="H296" s="149">
        <f>+H255</f>
        <v>2009</v>
      </c>
      <c r="I296" s="288" t="str">
        <f>+D296</f>
        <v>enero</v>
      </c>
      <c r="J296" s="288"/>
      <c r="K296" s="288"/>
      <c r="L296" s="150" t="s">
        <v>347</v>
      </c>
      <c r="M296" s="289"/>
      <c r="N296" s="289"/>
      <c r="O296" s="289"/>
      <c r="P296" s="148"/>
      <c r="Q296" s="148"/>
      <c r="R296" s="148"/>
      <c r="S296" s="148"/>
      <c r="T296" s="148"/>
      <c r="U296" s="148"/>
    </row>
    <row r="297" spans="1:15" ht="11.25">
      <c r="A297" s="151"/>
      <c r="B297" s="155" t="s">
        <v>48</v>
      </c>
      <c r="C297" s="151"/>
      <c r="D297" s="152">
        <f>+D256</f>
        <v>2009</v>
      </c>
      <c r="E297" s="152">
        <f>+E256</f>
        <v>2010</v>
      </c>
      <c r="F297" s="153" t="str">
        <f>+F256</f>
        <v>Var % 10/09</v>
      </c>
      <c r="G297" s="155"/>
      <c r="H297" s="151"/>
      <c r="I297" s="152">
        <f>+I256</f>
        <v>2009</v>
      </c>
      <c r="J297" s="152">
        <f>+J256</f>
        <v>2010</v>
      </c>
      <c r="K297" s="153" t="str">
        <f>+K256</f>
        <v>Var % 10/09</v>
      </c>
      <c r="L297" s="155">
        <v>2008</v>
      </c>
      <c r="M297" s="156"/>
      <c r="N297" s="156"/>
      <c r="O297" s="155"/>
    </row>
    <row r="298" spans="1:18" ht="11.25">
      <c r="A298" s="37"/>
      <c r="B298" s="37"/>
      <c r="C298" s="39"/>
      <c r="D298" s="39"/>
      <c r="E298" s="39"/>
      <c r="F298" s="40"/>
      <c r="G298" s="40"/>
      <c r="H298" s="39"/>
      <c r="I298" s="39"/>
      <c r="J298" s="39"/>
      <c r="K298" s="40"/>
      <c r="L298" s="40"/>
      <c r="R298" s="43"/>
    </row>
    <row r="299" spans="1:18" s="159" customFormat="1" ht="11.25">
      <c r="A299" s="157" t="s">
        <v>348</v>
      </c>
      <c r="B299" s="157"/>
      <c r="C299" s="157"/>
      <c r="D299" s="157"/>
      <c r="E299" s="157"/>
      <c r="F299" s="157"/>
      <c r="G299" s="157"/>
      <c r="H299" s="157">
        <f>+H301+H311</f>
        <v>3625574.499</v>
      </c>
      <c r="I299" s="157">
        <f>+I301+I311</f>
        <v>332403.981</v>
      </c>
      <c r="J299" s="157">
        <f>+J301+J311</f>
        <v>362723.123</v>
      </c>
      <c r="K299" s="158">
        <f>+J299/I299*100-100</f>
        <v>9.121172950091719</v>
      </c>
      <c r="L299" s="157">
        <f>+L301+L311</f>
        <v>100</v>
      </c>
      <c r="M299" s="164"/>
      <c r="N299" s="164"/>
      <c r="O299" s="164"/>
      <c r="R299" s="164"/>
    </row>
    <row r="300" spans="1:18" ht="11.25">
      <c r="A300" s="37"/>
      <c r="B300" s="37"/>
      <c r="C300" s="39"/>
      <c r="D300" s="39"/>
      <c r="E300" s="39"/>
      <c r="F300" s="40"/>
      <c r="G300" s="40"/>
      <c r="H300" s="39"/>
      <c r="I300" s="39"/>
      <c r="J300" s="39"/>
      <c r="K300" s="40"/>
      <c r="L300" s="40"/>
      <c r="R300" s="43"/>
    </row>
    <row r="301" spans="1:18" ht="11.25">
      <c r="A301" s="46" t="s">
        <v>79</v>
      </c>
      <c r="B301" s="46"/>
      <c r="C301" s="47"/>
      <c r="D301" s="47"/>
      <c r="E301" s="47"/>
      <c r="F301" s="45"/>
      <c r="G301" s="45"/>
      <c r="H301" s="47">
        <f>+H303+H306+H309</f>
        <v>279676.618</v>
      </c>
      <c r="I301" s="47">
        <f>+I303+I306+I309</f>
        <v>43978.575</v>
      </c>
      <c r="J301" s="47">
        <f>+J303+J306+J309</f>
        <v>19181.096</v>
      </c>
      <c r="K301" s="45">
        <f>+J301/I301*100-100</f>
        <v>-56.38536264533355</v>
      </c>
      <c r="L301" s="45">
        <f>+J301/$J$299*100</f>
        <v>5.288081951147074</v>
      </c>
      <c r="R301" s="43"/>
    </row>
    <row r="302" spans="1:18" ht="11.25">
      <c r="A302" s="46"/>
      <c r="B302" s="46"/>
      <c r="C302" s="39"/>
      <c r="D302" s="39"/>
      <c r="E302" s="39"/>
      <c r="F302" s="40"/>
      <c r="G302" s="40"/>
      <c r="H302" s="39"/>
      <c r="I302" s="39"/>
      <c r="J302" s="39"/>
      <c r="K302" s="45"/>
      <c r="L302" s="40"/>
      <c r="R302" s="43"/>
    </row>
    <row r="303" spans="1:18" ht="11.25">
      <c r="A303" s="46" t="s">
        <v>102</v>
      </c>
      <c r="B303" s="46"/>
      <c r="C303" s="47">
        <f>+C304+C305</f>
        <v>3645266.542</v>
      </c>
      <c r="D303" s="47">
        <f>+D304+D305</f>
        <v>502654.098</v>
      </c>
      <c r="E303" s="47">
        <f>+E304+E305</f>
        <v>246283.077</v>
      </c>
      <c r="F303" s="45">
        <f aca="true" t="shared" si="45" ref="F303:F308">+E303/D303*100-100</f>
        <v>-51.00346779625778</v>
      </c>
      <c r="G303" s="39"/>
      <c r="H303" s="47">
        <f>+H304+H305</f>
        <v>273744.614</v>
      </c>
      <c r="I303" s="47">
        <f>+I304+I305</f>
        <v>42995.318</v>
      </c>
      <c r="J303" s="47">
        <f>+J304+J305</f>
        <v>18946.977</v>
      </c>
      <c r="K303" s="45">
        <f aca="true" t="shared" si="46" ref="K303:K309">+J303/I303*100-100</f>
        <v>-55.93246455346603</v>
      </c>
      <c r="L303" s="45">
        <f aca="true" t="shared" si="47" ref="L303:L330">+J303/$J$299*100</f>
        <v>5.22353712751861</v>
      </c>
      <c r="R303" s="43"/>
    </row>
    <row r="304" spans="1:18" ht="11.25">
      <c r="A304" s="37" t="s">
        <v>129</v>
      </c>
      <c r="B304" s="37"/>
      <c r="C304" s="39">
        <v>0</v>
      </c>
      <c r="D304" s="39">
        <v>0</v>
      </c>
      <c r="E304" s="39">
        <v>0</v>
      </c>
      <c r="F304" s="40"/>
      <c r="G304" s="40"/>
      <c r="H304" s="39">
        <v>0</v>
      </c>
      <c r="I304" s="39">
        <v>0</v>
      </c>
      <c r="J304" s="39">
        <v>0</v>
      </c>
      <c r="K304" s="40"/>
      <c r="L304" s="40">
        <f t="shared" si="47"/>
        <v>0</v>
      </c>
      <c r="R304" s="43"/>
    </row>
    <row r="305" spans="1:18" ht="11.25">
      <c r="A305" s="37" t="s">
        <v>130</v>
      </c>
      <c r="B305" s="37"/>
      <c r="C305" s="39">
        <v>3645266.542</v>
      </c>
      <c r="D305" s="39">
        <v>502654.098</v>
      </c>
      <c r="E305" s="39">
        <v>246283.077</v>
      </c>
      <c r="F305" s="40">
        <f t="shared" si="45"/>
        <v>-51.00346779625778</v>
      </c>
      <c r="G305" s="40"/>
      <c r="H305" s="39">
        <v>273744.614</v>
      </c>
      <c r="I305" s="39">
        <v>42995.318</v>
      </c>
      <c r="J305" s="39">
        <v>18946.977</v>
      </c>
      <c r="K305" s="40">
        <f t="shared" si="46"/>
        <v>-55.93246455346603</v>
      </c>
      <c r="L305" s="40">
        <f t="shared" si="47"/>
        <v>5.22353712751861</v>
      </c>
      <c r="R305" s="43"/>
    </row>
    <row r="306" spans="1:18" ht="11.25">
      <c r="A306" s="46" t="s">
        <v>131</v>
      </c>
      <c r="B306" s="46"/>
      <c r="C306" s="47">
        <f>+C307+C308</f>
        <v>35399</v>
      </c>
      <c r="D306" s="47">
        <f>+D307+D308</f>
        <v>2233</v>
      </c>
      <c r="E306" s="47">
        <f>+E307+E308</f>
        <v>57</v>
      </c>
      <c r="F306" s="45">
        <f t="shared" si="45"/>
        <v>-97.4473802060009</v>
      </c>
      <c r="G306" s="40"/>
      <c r="H306" s="47">
        <f>+H307+H308</f>
        <v>1798.397</v>
      </c>
      <c r="I306" s="47">
        <f>+I307+I308</f>
        <v>451.60400000000004</v>
      </c>
      <c r="J306" s="47">
        <f>+J307+J308</f>
        <v>17.579</v>
      </c>
      <c r="K306" s="45">
        <f t="shared" si="46"/>
        <v>-96.10743040362796</v>
      </c>
      <c r="L306" s="40">
        <f t="shared" si="47"/>
        <v>0.004846396296604449</v>
      </c>
      <c r="R306" s="43"/>
    </row>
    <row r="307" spans="1:18" ht="11.25">
      <c r="A307" s="37" t="s">
        <v>129</v>
      </c>
      <c r="B307" s="37"/>
      <c r="C307" s="39">
        <v>33491</v>
      </c>
      <c r="D307" s="39">
        <v>2060</v>
      </c>
      <c r="E307" s="39">
        <v>0</v>
      </c>
      <c r="F307" s="40">
        <f t="shared" si="45"/>
        <v>-100</v>
      </c>
      <c r="G307" s="40"/>
      <c r="H307" s="39">
        <v>1300.542</v>
      </c>
      <c r="I307" s="39">
        <v>380.273</v>
      </c>
      <c r="J307" s="39">
        <v>0</v>
      </c>
      <c r="K307" s="40">
        <f t="shared" si="46"/>
        <v>-100</v>
      </c>
      <c r="L307" s="40">
        <f t="shared" si="47"/>
        <v>0</v>
      </c>
      <c r="R307" s="43"/>
    </row>
    <row r="308" spans="1:18" ht="11.25">
      <c r="A308" s="37" t="s">
        <v>130</v>
      </c>
      <c r="B308" s="37"/>
      <c r="C308" s="39">
        <v>1908</v>
      </c>
      <c r="D308" s="39">
        <v>173</v>
      </c>
      <c r="E308" s="39">
        <v>57</v>
      </c>
      <c r="F308" s="40">
        <f t="shared" si="45"/>
        <v>-67.0520231213873</v>
      </c>
      <c r="G308" s="40"/>
      <c r="H308" s="39">
        <v>497.855</v>
      </c>
      <c r="I308" s="39">
        <v>71.331</v>
      </c>
      <c r="J308" s="39">
        <v>17.579</v>
      </c>
      <c r="K308" s="40">
        <f t="shared" si="46"/>
        <v>-75.35573593528761</v>
      </c>
      <c r="L308" s="40">
        <f t="shared" si="47"/>
        <v>0.004846396296604449</v>
      </c>
      <c r="R308" s="43"/>
    </row>
    <row r="309" spans="1:18" ht="11.25">
      <c r="A309" s="46" t="s">
        <v>103</v>
      </c>
      <c r="B309" s="46"/>
      <c r="C309" s="191"/>
      <c r="D309" s="191"/>
      <c r="E309" s="191"/>
      <c r="F309" s="40"/>
      <c r="G309" s="40"/>
      <c r="H309" s="47">
        <v>4133.607</v>
      </c>
      <c r="I309" s="47">
        <v>531.653</v>
      </c>
      <c r="J309" s="47">
        <v>216.54</v>
      </c>
      <c r="K309" s="45">
        <f t="shared" si="46"/>
        <v>-59.27042638713597</v>
      </c>
      <c r="L309" s="40">
        <f t="shared" si="47"/>
        <v>0.05969842733185775</v>
      </c>
      <c r="R309" s="43"/>
    </row>
    <row r="310" spans="1:18" ht="11.25">
      <c r="A310" s="37"/>
      <c r="B310" s="37"/>
      <c r="C310" s="39"/>
      <c r="D310" s="39"/>
      <c r="E310" s="39"/>
      <c r="F310" s="40"/>
      <c r="G310" s="40"/>
      <c r="H310" s="39"/>
      <c r="I310" s="39"/>
      <c r="J310" s="39"/>
      <c r="K310" s="40"/>
      <c r="L310" s="40"/>
      <c r="R310" s="43"/>
    </row>
    <row r="311" spans="1:18" ht="11.25">
      <c r="A311" s="46" t="s">
        <v>86</v>
      </c>
      <c r="B311" s="46"/>
      <c r="C311" s="39"/>
      <c r="D311" s="39"/>
      <c r="E311" s="39"/>
      <c r="F311" s="40"/>
      <c r="G311" s="40"/>
      <c r="H311" s="47">
        <f>+H313+H320+H325+H329+H330</f>
        <v>3345897.881</v>
      </c>
      <c r="I311" s="47">
        <f>+I313+I320+I325+I329+I330</f>
        <v>288425.406</v>
      </c>
      <c r="J311" s="47">
        <f>+J313+J320+J325+J329+J330</f>
        <v>343542.027</v>
      </c>
      <c r="K311" s="45">
        <f>+J311/I311*100-100</f>
        <v>19.10948891929442</v>
      </c>
      <c r="L311" s="45">
        <f t="shared" si="47"/>
        <v>94.71191804885292</v>
      </c>
      <c r="R311" s="43"/>
    </row>
    <row r="312" spans="1:18" ht="11.25">
      <c r="A312" s="46"/>
      <c r="B312" s="46"/>
      <c r="C312" s="39"/>
      <c r="D312" s="39"/>
      <c r="E312" s="39"/>
      <c r="F312" s="40"/>
      <c r="G312" s="40"/>
      <c r="H312" s="39"/>
      <c r="I312" s="39"/>
      <c r="J312" s="39"/>
      <c r="K312" s="40"/>
      <c r="L312" s="40"/>
      <c r="R312" s="43"/>
    </row>
    <row r="313" spans="1:18" ht="11.25">
      <c r="A313" s="46" t="s">
        <v>104</v>
      </c>
      <c r="B313" s="46"/>
      <c r="C313" s="47">
        <f>SUM(C314:C318)</f>
        <v>4307485.916</v>
      </c>
      <c r="D313" s="47">
        <f>SUM(D314:D318)</f>
        <v>375026.681</v>
      </c>
      <c r="E313" s="47">
        <f>SUM(E314:E318)</f>
        <v>381379.955</v>
      </c>
      <c r="F313" s="45">
        <f>+E313/D313*100-100</f>
        <v>1.694085866919977</v>
      </c>
      <c r="G313" s="40"/>
      <c r="H313" s="47">
        <f>SUM(H314:H318)</f>
        <v>1977133.3169999998</v>
      </c>
      <c r="I313" s="47">
        <f>SUM(I314:I318)</f>
        <v>163516.014</v>
      </c>
      <c r="J313" s="47">
        <f>SUM(J314:J318)</f>
        <v>226427.872</v>
      </c>
      <c r="K313" s="45">
        <f>+J313/I313*100-100</f>
        <v>38.47443223512042</v>
      </c>
      <c r="L313" s="45">
        <f t="shared" si="47"/>
        <v>62.42443826775278</v>
      </c>
      <c r="M313" s="41">
        <f>+I313/D313*1000</f>
        <v>436.0116820594959</v>
      </c>
      <c r="N313" s="41">
        <f>+J313/E313*1000</f>
        <v>593.7067982505793</v>
      </c>
      <c r="O313" s="40">
        <f>+N313/M313*100-100</f>
        <v>36.1676355656831</v>
      </c>
      <c r="R313" s="43"/>
    </row>
    <row r="314" spans="1:18" ht="11.25">
      <c r="A314" s="37" t="s">
        <v>139</v>
      </c>
      <c r="B314" s="37"/>
      <c r="C314" s="39">
        <v>388410.994</v>
      </c>
      <c r="D314" s="39">
        <v>19674.158</v>
      </c>
      <c r="E314" s="39">
        <v>38084.049</v>
      </c>
      <c r="F314" s="40">
        <f>+E314/D314*100-100</f>
        <v>93.57397150109296</v>
      </c>
      <c r="G314" s="40"/>
      <c r="H314" s="39">
        <v>169471.213</v>
      </c>
      <c r="I314" s="39">
        <v>7842.45</v>
      </c>
      <c r="J314" s="39">
        <v>21496.032</v>
      </c>
      <c r="K314" s="40">
        <f>+J314/I314*100-100</f>
        <v>174.09842587456723</v>
      </c>
      <c r="L314" s="40">
        <f t="shared" si="47"/>
        <v>5.926292159763964</v>
      </c>
      <c r="M314" s="41">
        <f>+I314/D314*1000</f>
        <v>398.61680484623537</v>
      </c>
      <c r="N314" s="41">
        <f>+J314/E314*1000</f>
        <v>564.4366227971191</v>
      </c>
      <c r="O314" s="40">
        <f>+N314/M314*100-100</f>
        <v>41.59880264326736</v>
      </c>
      <c r="R314" s="43"/>
    </row>
    <row r="315" spans="1:18" ht="11.25">
      <c r="A315" s="37" t="s">
        <v>140</v>
      </c>
      <c r="B315" s="37"/>
      <c r="C315" s="39">
        <v>0</v>
      </c>
      <c r="D315" s="39">
        <v>0</v>
      </c>
      <c r="E315" s="39">
        <v>0</v>
      </c>
      <c r="F315" s="40"/>
      <c r="G315" s="40"/>
      <c r="H315" s="39">
        <v>0</v>
      </c>
      <c r="I315" s="39">
        <v>0</v>
      </c>
      <c r="J315" s="39">
        <v>0</v>
      </c>
      <c r="K315" s="40"/>
      <c r="L315" s="40">
        <f t="shared" si="47"/>
        <v>0</v>
      </c>
      <c r="M315" s="41"/>
      <c r="N315" s="41"/>
      <c r="O315" s="40"/>
      <c r="R315" s="43"/>
    </row>
    <row r="316" spans="1:18" ht="11.25">
      <c r="A316" s="37" t="s">
        <v>141</v>
      </c>
      <c r="B316" s="37"/>
      <c r="C316" s="39">
        <v>2047265.653</v>
      </c>
      <c r="D316" s="39">
        <v>164230.289</v>
      </c>
      <c r="E316" s="39">
        <v>165389.276</v>
      </c>
      <c r="F316" s="40">
        <f>+E316/D316*100-100</f>
        <v>0.705708433600833</v>
      </c>
      <c r="G316" s="40"/>
      <c r="H316" s="39">
        <v>990675.335</v>
      </c>
      <c r="I316" s="39">
        <v>76243.563</v>
      </c>
      <c r="J316" s="39">
        <v>100095.807</v>
      </c>
      <c r="K316" s="40">
        <f>+J316/I316*100-100</f>
        <v>31.284272483435757</v>
      </c>
      <c r="L316" s="40">
        <f t="shared" si="47"/>
        <v>27.595650967087643</v>
      </c>
      <c r="M316" s="41">
        <f>+I316/D316*1000</f>
        <v>464.2478769552674</v>
      </c>
      <c r="N316" s="41">
        <f>+J316/E316*1000</f>
        <v>605.2134057349643</v>
      </c>
      <c r="O316" s="40">
        <f>+N316/M316*100-100</f>
        <v>30.36428075971139</v>
      </c>
      <c r="R316" s="43"/>
    </row>
    <row r="317" spans="1:18" ht="11.25">
      <c r="A317" s="37" t="s">
        <v>142</v>
      </c>
      <c r="B317" s="37"/>
      <c r="C317" s="39">
        <v>1871809.269</v>
      </c>
      <c r="D317" s="39">
        <v>191122.234</v>
      </c>
      <c r="E317" s="39">
        <v>177906.63</v>
      </c>
      <c r="F317" s="40">
        <f>+E317/D317*100-100</f>
        <v>-6.914739182046176</v>
      </c>
      <c r="G317" s="40"/>
      <c r="H317" s="39">
        <v>816986.769</v>
      </c>
      <c r="I317" s="39">
        <v>79430.001</v>
      </c>
      <c r="J317" s="39">
        <v>104836.033</v>
      </c>
      <c r="K317" s="40">
        <f>+J317/I317*100-100</f>
        <v>31.98543583047416</v>
      </c>
      <c r="L317" s="40">
        <f t="shared" si="47"/>
        <v>28.902495140901173</v>
      </c>
      <c r="M317" s="41">
        <f>+I317/D317*1000</f>
        <v>415.5979099742001</v>
      </c>
      <c r="N317" s="41">
        <f>+J317/E317*1000</f>
        <v>589.2755823658736</v>
      </c>
      <c r="O317" s="40">
        <f>+N317/M317*100-100</f>
        <v>41.78983296678638</v>
      </c>
      <c r="R317" s="43"/>
    </row>
    <row r="318" spans="1:18" ht="11.25">
      <c r="A318" s="37" t="s">
        <v>10</v>
      </c>
      <c r="B318" s="37"/>
      <c r="C318" s="39">
        <v>0</v>
      </c>
      <c r="D318" s="39">
        <v>0</v>
      </c>
      <c r="E318" s="39">
        <v>0</v>
      </c>
      <c r="F318" s="40"/>
      <c r="G318" s="40"/>
      <c r="H318" s="39">
        <v>0</v>
      </c>
      <c r="I318" s="39">
        <v>0</v>
      </c>
      <c r="J318" s="39">
        <v>0</v>
      </c>
      <c r="K318" s="40"/>
      <c r="L318" s="40">
        <f t="shared" si="47"/>
        <v>0</v>
      </c>
      <c r="M318" s="41"/>
      <c r="N318" s="41"/>
      <c r="O318" s="40"/>
      <c r="R318" s="43"/>
    </row>
    <row r="319" spans="1:18" ht="11.25">
      <c r="A319" s="37"/>
      <c r="B319" s="37"/>
      <c r="C319" s="39"/>
      <c r="D319" s="39"/>
      <c r="E319" s="39"/>
      <c r="F319" s="40"/>
      <c r="G319" s="40"/>
      <c r="H319" s="39"/>
      <c r="I319" s="39"/>
      <c r="J319" s="39"/>
      <c r="K319" s="40"/>
      <c r="L319" s="40"/>
      <c r="M319" s="41"/>
      <c r="N319" s="41"/>
      <c r="O319" s="40"/>
      <c r="R319" s="43"/>
    </row>
    <row r="320" spans="1:18" ht="11.25">
      <c r="A320" s="46" t="s">
        <v>132</v>
      </c>
      <c r="B320" s="46"/>
      <c r="C320" s="39"/>
      <c r="D320" s="39"/>
      <c r="E320" s="39"/>
      <c r="F320" s="40"/>
      <c r="G320" s="40"/>
      <c r="H320" s="47">
        <f>+H321+H322+H323</f>
        <v>430679.41199999995</v>
      </c>
      <c r="I320" s="47">
        <f>+I321+I322+I323</f>
        <v>38828.414</v>
      </c>
      <c r="J320" s="47">
        <f>+J321+J322+J323</f>
        <v>40878.672000000006</v>
      </c>
      <c r="K320" s="45">
        <f aca="true" t="shared" si="48" ref="K320:K330">+J320/I320*100-100</f>
        <v>5.280303233606219</v>
      </c>
      <c r="L320" s="45">
        <f t="shared" si="47"/>
        <v>11.269938255356276</v>
      </c>
      <c r="M320" s="41"/>
      <c r="N320" s="41"/>
      <c r="O320" s="40"/>
      <c r="R320" s="43"/>
    </row>
    <row r="321" spans="1:18" ht="11.25">
      <c r="A321" s="37" t="s">
        <v>133</v>
      </c>
      <c r="B321" s="37"/>
      <c r="C321" s="39">
        <v>2921475</v>
      </c>
      <c r="D321" s="39">
        <v>185804</v>
      </c>
      <c r="E321" s="39">
        <v>841573</v>
      </c>
      <c r="F321" s="40">
        <f>+E321/D321*100-100</f>
        <v>352.93588943187444</v>
      </c>
      <c r="G321" s="40"/>
      <c r="H321" s="39">
        <v>425318.573</v>
      </c>
      <c r="I321" s="39">
        <v>37911.507</v>
      </c>
      <c r="J321" s="39">
        <v>40331.983</v>
      </c>
      <c r="K321" s="40">
        <f t="shared" si="48"/>
        <v>6.384541769864228</v>
      </c>
      <c r="L321" s="40">
        <f t="shared" si="47"/>
        <v>11.119220265425426</v>
      </c>
      <c r="M321" s="41">
        <f>+I321/D321*1000</f>
        <v>204.0403166777895</v>
      </c>
      <c r="N321" s="41">
        <f>+J321/E321*1000</f>
        <v>47.92452110512101</v>
      </c>
      <c r="O321" s="40">
        <f>+N321/M321*100-100</f>
        <v>-76.5122295997996</v>
      </c>
      <c r="R321" s="43"/>
    </row>
    <row r="322" spans="1:18" ht="11.25">
      <c r="A322" s="37" t="s">
        <v>134</v>
      </c>
      <c r="B322" s="37"/>
      <c r="C322" s="39">
        <v>26582</v>
      </c>
      <c r="D322" s="39">
        <v>1037</v>
      </c>
      <c r="E322" s="39">
        <v>711</v>
      </c>
      <c r="F322" s="40">
        <f>+E322/D322*100-100</f>
        <v>-31.436837029893923</v>
      </c>
      <c r="G322" s="40"/>
      <c r="H322" s="39">
        <v>3292.887</v>
      </c>
      <c r="I322" s="39">
        <v>621.705</v>
      </c>
      <c r="J322" s="39">
        <v>351.101</v>
      </c>
      <c r="K322" s="40">
        <f t="shared" si="48"/>
        <v>-43.5261096500752</v>
      </c>
      <c r="L322" s="40">
        <f t="shared" si="47"/>
        <v>0.09679586928346996</v>
      </c>
      <c r="M322" s="41">
        <f>+I322/D322*1000</f>
        <v>599.5226615236259</v>
      </c>
      <c r="N322" s="41">
        <f>+J322/E322*1000</f>
        <v>493.8129395218003</v>
      </c>
      <c r="O322" s="40">
        <f>+N322/M322*100-100</f>
        <v>-17.6323146373108</v>
      </c>
      <c r="R322" s="43"/>
    </row>
    <row r="323" spans="1:18" ht="11.25">
      <c r="A323" s="37" t="s">
        <v>135</v>
      </c>
      <c r="B323" s="37"/>
      <c r="C323" s="191"/>
      <c r="D323" s="191"/>
      <c r="E323" s="191"/>
      <c r="F323" s="40"/>
      <c r="G323" s="40"/>
      <c r="H323" s="39">
        <v>2067.952</v>
      </c>
      <c r="I323" s="39">
        <v>295.202</v>
      </c>
      <c r="J323" s="39">
        <v>195.588</v>
      </c>
      <c r="K323" s="40">
        <f t="shared" si="48"/>
        <v>-33.74435132553303</v>
      </c>
      <c r="L323" s="40">
        <f t="shared" si="47"/>
        <v>0.05392212064737874</v>
      </c>
      <c r="M323" s="41"/>
      <c r="N323" s="41"/>
      <c r="O323" s="40"/>
      <c r="R323" s="43"/>
    </row>
    <row r="324" spans="1:18" ht="11.25">
      <c r="A324" s="37"/>
      <c r="B324" s="37"/>
      <c r="C324" s="39"/>
      <c r="D324" s="39"/>
      <c r="E324" s="39"/>
      <c r="F324" s="40"/>
      <c r="G324" s="40"/>
      <c r="H324" s="39"/>
      <c r="I324" s="39"/>
      <c r="J324" s="39"/>
      <c r="K324" s="40"/>
      <c r="L324" s="40"/>
      <c r="M324" s="41"/>
      <c r="N324" s="41"/>
      <c r="O324" s="40"/>
      <c r="R324" s="43"/>
    </row>
    <row r="325" spans="1:18" ht="11.25">
      <c r="A325" s="46" t="s">
        <v>105</v>
      </c>
      <c r="B325" s="46"/>
      <c r="C325" s="39"/>
      <c r="D325" s="39"/>
      <c r="E325" s="39"/>
      <c r="F325" s="40"/>
      <c r="G325" s="40"/>
      <c r="H325" s="47">
        <f>SUM(H326:H328)</f>
        <v>800040.006</v>
      </c>
      <c r="I325" s="47">
        <f>SUM(I326:I328)</f>
        <v>74742.119</v>
      </c>
      <c r="J325" s="47">
        <f>SUM(J326:J328)</f>
        <v>66840.777</v>
      </c>
      <c r="K325" s="45">
        <f t="shared" si="48"/>
        <v>-10.571471756105822</v>
      </c>
      <c r="L325" s="45">
        <f t="shared" si="47"/>
        <v>18.427492696681487</v>
      </c>
      <c r="M325" s="41"/>
      <c r="N325" s="41"/>
      <c r="O325" s="40"/>
      <c r="R325" s="43"/>
    </row>
    <row r="326" spans="1:18" ht="11.25">
      <c r="A326" s="37" t="s">
        <v>136</v>
      </c>
      <c r="B326" s="37"/>
      <c r="C326" s="191"/>
      <c r="D326" s="191"/>
      <c r="E326" s="191"/>
      <c r="F326" s="40"/>
      <c r="G326" s="40"/>
      <c r="H326" s="39">
        <v>436871.133</v>
      </c>
      <c r="I326" s="39">
        <v>41933.336</v>
      </c>
      <c r="J326" s="39">
        <v>36604.86</v>
      </c>
      <c r="K326" s="40">
        <f t="shared" si="48"/>
        <v>-12.707016679998944</v>
      </c>
      <c r="L326" s="40">
        <f t="shared" si="47"/>
        <v>10.09168086590388</v>
      </c>
      <c r="M326" s="41"/>
      <c r="N326" s="41"/>
      <c r="O326" s="40"/>
      <c r="R326" s="43"/>
    </row>
    <row r="327" spans="1:18" ht="11.25">
      <c r="A327" s="37" t="s">
        <v>137</v>
      </c>
      <c r="B327" s="37"/>
      <c r="C327" s="191"/>
      <c r="D327" s="191"/>
      <c r="E327" s="191"/>
      <c r="F327" s="40"/>
      <c r="G327" s="40"/>
      <c r="H327" s="39">
        <v>10993.857</v>
      </c>
      <c r="I327" s="39">
        <v>1193.133</v>
      </c>
      <c r="J327" s="39">
        <v>376.398</v>
      </c>
      <c r="K327" s="40">
        <f t="shared" si="48"/>
        <v>-68.45297213303127</v>
      </c>
      <c r="L327" s="40">
        <f t="shared" si="47"/>
        <v>0.10377005934634059</v>
      </c>
      <c r="M327" s="41"/>
      <c r="N327" s="41"/>
      <c r="O327" s="40"/>
      <c r="R327" s="43"/>
    </row>
    <row r="328" spans="1:18" ht="11.25">
      <c r="A328" s="37" t="s">
        <v>138</v>
      </c>
      <c r="B328" s="37"/>
      <c r="C328" s="191"/>
      <c r="D328" s="191"/>
      <c r="E328" s="191"/>
      <c r="F328" s="40"/>
      <c r="G328" s="40"/>
      <c r="H328" s="39">
        <v>352175.016</v>
      </c>
      <c r="I328" s="39">
        <v>31615.65</v>
      </c>
      <c r="J328" s="39">
        <v>29859.519</v>
      </c>
      <c r="K328" s="40">
        <f t="shared" si="48"/>
        <v>-5.554625636354146</v>
      </c>
      <c r="L328" s="40">
        <f t="shared" si="47"/>
        <v>8.232041771431263</v>
      </c>
      <c r="M328" s="41"/>
      <c r="N328" s="41"/>
      <c r="O328" s="40"/>
      <c r="R328" s="43"/>
    </row>
    <row r="329" spans="1:18" ht="11.25">
      <c r="A329" s="46" t="s">
        <v>25</v>
      </c>
      <c r="B329" s="46"/>
      <c r="C329" s="47">
        <v>230597.986</v>
      </c>
      <c r="D329" s="47">
        <v>14457.558</v>
      </c>
      <c r="E329" s="47">
        <v>18151.901</v>
      </c>
      <c r="F329" s="45">
        <f>+E329/D329*100-100</f>
        <v>25.553022163217335</v>
      </c>
      <c r="G329" s="40"/>
      <c r="H329" s="47">
        <v>137420.492</v>
      </c>
      <c r="I329" s="47">
        <v>11336.686</v>
      </c>
      <c r="J329" s="47">
        <v>9394.706</v>
      </c>
      <c r="K329" s="45">
        <f t="shared" si="48"/>
        <v>-17.13005017515701</v>
      </c>
      <c r="L329" s="40">
        <f t="shared" si="47"/>
        <v>2.590048829062381</v>
      </c>
      <c r="M329" s="41">
        <f>+I329/D329*1000</f>
        <v>784.1356057502933</v>
      </c>
      <c r="N329" s="41">
        <f>+J329/E329*1000</f>
        <v>517.5604472501254</v>
      </c>
      <c r="O329" s="40">
        <f>+N329/M329*100-100</f>
        <v>-33.996053303190806</v>
      </c>
      <c r="R329" s="43"/>
    </row>
    <row r="330" spans="1:18" ht="11.25">
      <c r="A330" s="46" t="s">
        <v>106</v>
      </c>
      <c r="B330" s="46"/>
      <c r="C330" s="47"/>
      <c r="D330" s="47"/>
      <c r="E330" s="47"/>
      <c r="F330" s="45"/>
      <c r="G330" s="45"/>
      <c r="H330" s="47">
        <v>624.654</v>
      </c>
      <c r="I330" s="47">
        <v>2.173</v>
      </c>
      <c r="J330" s="47">
        <v>0</v>
      </c>
      <c r="K330" s="45">
        <f t="shared" si="48"/>
        <v>-100</v>
      </c>
      <c r="L330" s="40">
        <f t="shared" si="47"/>
        <v>0</v>
      </c>
      <c r="M330" s="41"/>
      <c r="N330" s="41"/>
      <c r="O330" s="40"/>
      <c r="R330" s="43"/>
    </row>
    <row r="331" spans="1:18" ht="11.25">
      <c r="A331" s="151"/>
      <c r="B331" s="151"/>
      <c r="C331" s="163"/>
      <c r="D331" s="163"/>
      <c r="E331" s="163"/>
      <c r="F331" s="163"/>
      <c r="G331" s="163"/>
      <c r="H331" s="163"/>
      <c r="I331" s="163"/>
      <c r="J331" s="163"/>
      <c r="K331" s="151"/>
      <c r="L331" s="151"/>
      <c r="R331" s="43"/>
    </row>
    <row r="332" spans="1:18" ht="11.25">
      <c r="A332" s="37" t="s">
        <v>75</v>
      </c>
      <c r="B332" s="37"/>
      <c r="C332" s="37"/>
      <c r="D332" s="37"/>
      <c r="E332" s="37"/>
      <c r="F332" s="37"/>
      <c r="G332" s="37"/>
      <c r="H332" s="37"/>
      <c r="I332" s="37"/>
      <c r="J332" s="37"/>
      <c r="K332" s="37"/>
      <c r="L332" s="37"/>
      <c r="R332" s="43"/>
    </row>
    <row r="333" spans="1:18" ht="19.5" customHeight="1">
      <c r="A333" s="291" t="s">
        <v>419</v>
      </c>
      <c r="B333" s="291"/>
      <c r="C333" s="291"/>
      <c r="D333" s="291"/>
      <c r="E333" s="291"/>
      <c r="F333" s="291"/>
      <c r="G333" s="291"/>
      <c r="H333" s="291"/>
      <c r="I333" s="291"/>
      <c r="J333" s="291"/>
      <c r="K333" s="291"/>
      <c r="L333" s="146"/>
      <c r="R333" s="43"/>
    </row>
    <row r="334" spans="1:19" ht="19.5" customHeight="1">
      <c r="A334" s="292" t="s">
        <v>381</v>
      </c>
      <c r="B334" s="292"/>
      <c r="C334" s="292"/>
      <c r="D334" s="292"/>
      <c r="E334" s="292"/>
      <c r="F334" s="292"/>
      <c r="G334" s="292"/>
      <c r="H334" s="292"/>
      <c r="I334" s="292"/>
      <c r="J334" s="292"/>
      <c r="K334" s="292"/>
      <c r="L334" s="147"/>
      <c r="Q334" s="241"/>
      <c r="R334" s="242"/>
      <c r="S334" s="241"/>
    </row>
    <row r="335" spans="1:21" ht="12.75">
      <c r="A335" s="37"/>
      <c r="B335" s="37"/>
      <c r="C335" s="290" t="s">
        <v>156</v>
      </c>
      <c r="D335" s="290"/>
      <c r="E335" s="290"/>
      <c r="F335" s="290"/>
      <c r="G335" s="44"/>
      <c r="H335" s="290" t="s">
        <v>312</v>
      </c>
      <c r="I335" s="290"/>
      <c r="J335" s="290"/>
      <c r="K335" s="290"/>
      <c r="L335" s="44"/>
      <c r="M335" s="287"/>
      <c r="N335" s="287"/>
      <c r="O335" s="287"/>
      <c r="P335" s="148"/>
      <c r="Q335" s="243"/>
      <c r="R335" s="243"/>
      <c r="S335" s="243"/>
      <c r="T335" s="148"/>
      <c r="U335" s="148"/>
    </row>
    <row r="336" spans="1:21" ht="12.75">
      <c r="A336" s="37" t="s">
        <v>169</v>
      </c>
      <c r="B336" s="150" t="s">
        <v>143</v>
      </c>
      <c r="C336" s="149">
        <f>+C296</f>
        <v>2009</v>
      </c>
      <c r="D336" s="288" t="str">
        <f>+D296</f>
        <v>enero</v>
      </c>
      <c r="E336" s="288"/>
      <c r="F336" s="288"/>
      <c r="G336" s="44"/>
      <c r="H336" s="149">
        <f>+H296</f>
        <v>2009</v>
      </c>
      <c r="I336" s="288" t="str">
        <f>+D336</f>
        <v>enero</v>
      </c>
      <c r="J336" s="288"/>
      <c r="K336" s="288"/>
      <c r="L336" s="150" t="s">
        <v>347</v>
      </c>
      <c r="M336" s="293" t="s">
        <v>308</v>
      </c>
      <c r="N336" s="289"/>
      <c r="O336" s="289"/>
      <c r="P336" s="148"/>
      <c r="Q336" s="243"/>
      <c r="R336" s="243"/>
      <c r="S336" s="243"/>
      <c r="T336" s="148"/>
      <c r="U336" s="148"/>
    </row>
    <row r="337" spans="1:22" ht="15.75">
      <c r="A337" s="151"/>
      <c r="B337" s="155" t="s">
        <v>48</v>
      </c>
      <c r="C337" s="151"/>
      <c r="D337" s="152">
        <f>+D297</f>
        <v>2009</v>
      </c>
      <c r="E337" s="152">
        <f>+E297</f>
        <v>2010</v>
      </c>
      <c r="F337" s="153" t="str">
        <f>+F297</f>
        <v>Var % 10/09</v>
      </c>
      <c r="G337" s="155"/>
      <c r="H337" s="151"/>
      <c r="I337" s="152">
        <f>+I297</f>
        <v>2009</v>
      </c>
      <c r="J337" s="152">
        <f>+J297</f>
        <v>2010</v>
      </c>
      <c r="K337" s="153" t="str">
        <f>+K297</f>
        <v>Var % 10/09</v>
      </c>
      <c r="L337" s="155">
        <v>2008</v>
      </c>
      <c r="M337" s="156"/>
      <c r="N337" s="156"/>
      <c r="O337" s="155"/>
      <c r="Q337" s="241"/>
      <c r="R337" s="241"/>
      <c r="S337" s="241"/>
      <c r="T337" s="230"/>
      <c r="U337" s="230"/>
      <c r="V337" s="230"/>
    </row>
    <row r="338" spans="1:22" ht="15.75">
      <c r="A338" s="37"/>
      <c r="B338" s="37"/>
      <c r="C338" s="37"/>
      <c r="D338" s="37"/>
      <c r="E338" s="37"/>
      <c r="F338" s="37"/>
      <c r="G338" s="37"/>
      <c r="H338" s="37"/>
      <c r="I338" s="37"/>
      <c r="J338" s="37"/>
      <c r="K338" s="37"/>
      <c r="L338" s="37"/>
      <c r="M338" s="42"/>
      <c r="N338" s="42"/>
      <c r="O338" s="42"/>
      <c r="Q338" s="241"/>
      <c r="R338" s="242"/>
      <c r="S338" s="241"/>
      <c r="T338" s="231"/>
      <c r="U338" s="231"/>
      <c r="V338" s="231"/>
    </row>
    <row r="339" spans="1:23" s="159" customFormat="1" ht="15.75">
      <c r="A339" s="157" t="s">
        <v>107</v>
      </c>
      <c r="B339" s="157"/>
      <c r="C339" s="157"/>
      <c r="D339" s="157"/>
      <c r="E339" s="157"/>
      <c r="F339" s="157"/>
      <c r="G339" s="157"/>
      <c r="H339" s="157">
        <f>+H341+H350</f>
        <v>2963463</v>
      </c>
      <c r="I339" s="157">
        <f>(I341+I350)</f>
        <v>238141</v>
      </c>
      <c r="J339" s="157">
        <f>(J341+J350)</f>
        <v>242712</v>
      </c>
      <c r="K339" s="158">
        <f>+J339/I339*100-100</f>
        <v>1.9194510815021317</v>
      </c>
      <c r="L339" s="157">
        <f>(L341+L350)</f>
        <v>100</v>
      </c>
      <c r="M339" s="42"/>
      <c r="N339" s="42"/>
      <c r="O339" s="42"/>
      <c r="Q339" s="51"/>
      <c r="R339" s="51"/>
      <c r="S339" s="51"/>
      <c r="T339" s="232"/>
      <c r="U339" s="231"/>
      <c r="V339" s="231"/>
      <c r="W339" s="51"/>
    </row>
    <row r="340" spans="1:23" ht="15.75">
      <c r="A340" s="37"/>
      <c r="B340" s="37"/>
      <c r="C340" s="39"/>
      <c r="D340" s="39"/>
      <c r="E340" s="39"/>
      <c r="F340" s="40"/>
      <c r="G340" s="40"/>
      <c r="H340" s="39"/>
      <c r="I340" s="39"/>
      <c r="J340" s="39"/>
      <c r="K340" s="40"/>
      <c r="L340" s="40"/>
      <c r="M340" s="42"/>
      <c r="N340" s="42"/>
      <c r="O340" s="42"/>
      <c r="Q340" s="52"/>
      <c r="R340" s="52"/>
      <c r="S340" s="52"/>
      <c r="T340" s="232"/>
      <c r="U340" s="231"/>
      <c r="V340" s="231"/>
      <c r="W340" s="52"/>
    </row>
    <row r="341" spans="1:23" ht="15.75">
      <c r="A341" s="46" t="s">
        <v>79</v>
      </c>
      <c r="B341" s="46"/>
      <c r="C341" s="47"/>
      <c r="D341" s="47"/>
      <c r="E341" s="47"/>
      <c r="F341" s="45"/>
      <c r="G341" s="45"/>
      <c r="H341" s="47">
        <f>SUM(H343:H348)</f>
        <v>704806</v>
      </c>
      <c r="I341" s="47">
        <f>SUM(I343:I348)</f>
        <v>64983</v>
      </c>
      <c r="J341" s="47">
        <f>SUM(J343:J348)</f>
        <v>56783</v>
      </c>
      <c r="K341" s="45">
        <f>+J341/I341*100-100</f>
        <v>-12.618684886816553</v>
      </c>
      <c r="L341" s="45">
        <f>+J341/$J$339*100</f>
        <v>23.39521737697353</v>
      </c>
      <c r="M341" s="42"/>
      <c r="N341" s="42"/>
      <c r="O341" s="42"/>
      <c r="P341" s="51"/>
      <c r="Q341" s="52"/>
      <c r="R341" s="52"/>
      <c r="S341" s="52"/>
      <c r="T341" s="233"/>
      <c r="U341" s="230"/>
      <c r="V341" s="230"/>
      <c r="W341" s="52"/>
    </row>
    <row r="342" spans="1:23" ht="12.75">
      <c r="A342" s="46"/>
      <c r="B342" s="46"/>
      <c r="C342" s="39"/>
      <c r="D342" s="39"/>
      <c r="E342" s="39"/>
      <c r="F342" s="40"/>
      <c r="G342" s="40"/>
      <c r="H342" s="39"/>
      <c r="I342" s="39"/>
      <c r="J342" s="39"/>
      <c r="K342" s="40"/>
      <c r="L342" s="45"/>
      <c r="M342" s="42"/>
      <c r="N342" s="42"/>
      <c r="O342" s="42"/>
      <c r="P342" s="52"/>
      <c r="Q342" s="52"/>
      <c r="R342" s="52"/>
      <c r="S342" s="52"/>
      <c r="T342" s="66"/>
      <c r="U342" s="229"/>
      <c r="V342" s="229"/>
      <c r="W342" s="52"/>
    </row>
    <row r="343" spans="1:25" ht="12.75">
      <c r="A343" s="37" t="s">
        <v>108</v>
      </c>
      <c r="B343" s="38">
        <v>10059000</v>
      </c>
      <c r="C343" s="39">
        <v>739981.826</v>
      </c>
      <c r="D343" s="39">
        <v>94867.249</v>
      </c>
      <c r="E343" s="39">
        <v>106876.756</v>
      </c>
      <c r="F343" s="40">
        <f>+E343/D343*100-100</f>
        <v>12.659276121730898</v>
      </c>
      <c r="G343" s="40"/>
      <c r="H343" s="39">
        <v>144348.662</v>
      </c>
      <c r="I343" s="39">
        <v>19583.902</v>
      </c>
      <c r="J343" s="39">
        <v>21674.048</v>
      </c>
      <c r="K343" s="40">
        <f aca="true" t="shared" si="49" ref="K343:K369">+J343/I343*100-100</f>
        <v>10.6727760381971</v>
      </c>
      <c r="L343" s="40">
        <f aca="true" t="shared" si="50" ref="L343:L369">+J343/$J$339*100</f>
        <v>8.929944955338014</v>
      </c>
      <c r="M343" s="41">
        <f>+I343/D343*1000</f>
        <v>206.43480449190636</v>
      </c>
      <c r="N343" s="41">
        <f>+J343/E343*1000</f>
        <v>202.7947779403035</v>
      </c>
      <c r="O343" s="40">
        <f>+N343/M343*100-100</f>
        <v>-1.7632814197983606</v>
      </c>
      <c r="P343" s="52"/>
      <c r="Q343" s="51"/>
      <c r="R343" s="51"/>
      <c r="S343" s="51"/>
      <c r="T343" s="228"/>
      <c r="U343" s="228"/>
      <c r="V343" s="228"/>
      <c r="W343" s="51"/>
      <c r="X343" s="51"/>
      <c r="Y343" s="51"/>
    </row>
    <row r="344" spans="1:25" ht="12.75">
      <c r="A344" s="37" t="s">
        <v>109</v>
      </c>
      <c r="B344" s="38">
        <v>10019000</v>
      </c>
      <c r="C344" s="39">
        <v>663605.357</v>
      </c>
      <c r="D344" s="39">
        <v>91733.982</v>
      </c>
      <c r="E344" s="39">
        <v>15116.64</v>
      </c>
      <c r="F344" s="40">
        <f>+E344/D344*100-100</f>
        <v>-83.52122117624852</v>
      </c>
      <c r="G344" s="40"/>
      <c r="H344" s="39">
        <v>160742.949</v>
      </c>
      <c r="I344" s="39">
        <v>24395.293</v>
      </c>
      <c r="J344" s="39">
        <v>3591.858</v>
      </c>
      <c r="K344" s="40">
        <f t="shared" si="49"/>
        <v>-85.27643017036114</v>
      </c>
      <c r="L344" s="40">
        <f t="shared" si="50"/>
        <v>1.4798848017403343</v>
      </c>
      <c r="M344" s="41">
        <f aca="true" t="shared" si="51" ref="M344:M368">+I344/D344*1000</f>
        <v>265.9351798333577</v>
      </c>
      <c r="N344" s="41">
        <f aca="true" t="shared" si="52" ref="N344:N368">+J344/E344*1000</f>
        <v>237.60954815355794</v>
      </c>
      <c r="O344" s="40">
        <f aca="true" t="shared" si="53" ref="O344:O368">+N344/M344*100-100</f>
        <v>-10.651329281650291</v>
      </c>
      <c r="P344" s="52"/>
      <c r="Q344" s="52"/>
      <c r="R344" s="52"/>
      <c r="S344" s="52"/>
      <c r="T344" s="66"/>
      <c r="U344" s="229"/>
      <c r="V344" s="229"/>
      <c r="W344" s="52"/>
      <c r="X344" s="52"/>
      <c r="Y344" s="52"/>
    </row>
    <row r="345" spans="1:25" ht="12.75">
      <c r="A345" s="37" t="s">
        <v>110</v>
      </c>
      <c r="B345" s="38">
        <v>10011000</v>
      </c>
      <c r="C345" s="39">
        <v>22398.576</v>
      </c>
      <c r="D345" s="39">
        <v>1.8</v>
      </c>
      <c r="E345" s="39">
        <v>0.002</v>
      </c>
      <c r="F345" s="40">
        <f>+E345/D345*100-100</f>
        <v>-99.88888888888889</v>
      </c>
      <c r="G345" s="40"/>
      <c r="H345" s="39">
        <v>6537.184</v>
      </c>
      <c r="I345" s="39">
        <v>0.607</v>
      </c>
      <c r="J345" s="39">
        <v>0.017</v>
      </c>
      <c r="K345" s="40">
        <f t="shared" si="49"/>
        <v>-97.1993410214168</v>
      </c>
      <c r="L345" s="40">
        <f t="shared" si="50"/>
        <v>7.0041860311809885E-06</v>
      </c>
      <c r="M345" s="41">
        <f t="shared" si="51"/>
        <v>337.22222222222223</v>
      </c>
      <c r="N345" s="41">
        <f t="shared" si="52"/>
        <v>8500</v>
      </c>
      <c r="O345" s="40">
        <f t="shared" si="53"/>
        <v>2420.593080724876</v>
      </c>
      <c r="P345" s="51"/>
      <c r="Q345" s="52"/>
      <c r="R345" s="52"/>
      <c r="S345" s="52"/>
      <c r="T345" s="55"/>
      <c r="U345" s="52"/>
      <c r="V345" s="52"/>
      <c r="W345" s="52"/>
      <c r="X345" s="52"/>
      <c r="Y345" s="52"/>
    </row>
    <row r="346" spans="1:25" ht="12.75">
      <c r="A346" s="37" t="s">
        <v>111</v>
      </c>
      <c r="B346" s="38">
        <v>10030000</v>
      </c>
      <c r="C346" s="39">
        <v>68997.179</v>
      </c>
      <c r="D346" s="39">
        <v>228.013</v>
      </c>
      <c r="E346" s="39">
        <v>86.391</v>
      </c>
      <c r="F346" s="40">
        <f>+E346/D346*100-100</f>
        <v>-62.11137084289054</v>
      </c>
      <c r="G346" s="40"/>
      <c r="H346" s="39">
        <v>15079.861</v>
      </c>
      <c r="I346" s="39">
        <v>91.515</v>
      </c>
      <c r="J346" s="39">
        <v>22.536</v>
      </c>
      <c r="K346" s="40">
        <f t="shared" si="49"/>
        <v>-75.37452876577609</v>
      </c>
      <c r="L346" s="40">
        <f t="shared" si="50"/>
        <v>0.009285078611687926</v>
      </c>
      <c r="M346" s="41">
        <f t="shared" si="51"/>
        <v>401.35869446040357</v>
      </c>
      <c r="N346" s="41">
        <f t="shared" si="52"/>
        <v>260.8605063027399</v>
      </c>
      <c r="O346" s="40">
        <f t="shared" si="53"/>
        <v>-35.005642109373724</v>
      </c>
      <c r="P346" s="52"/>
      <c r="Q346" s="52"/>
      <c r="R346" s="52"/>
      <c r="S346" s="52"/>
      <c r="T346" s="102"/>
      <c r="U346" s="52"/>
      <c r="V346" s="52"/>
      <c r="W346" s="52"/>
      <c r="X346" s="52"/>
      <c r="Y346" s="52"/>
    </row>
    <row r="347" spans="1:25" ht="12.75">
      <c r="A347" s="38" t="s">
        <v>47</v>
      </c>
      <c r="B347" s="38">
        <v>12010000</v>
      </c>
      <c r="C347" s="39">
        <v>21218.256</v>
      </c>
      <c r="D347" s="39">
        <v>985.732</v>
      </c>
      <c r="E347" s="39">
        <v>797.456</v>
      </c>
      <c r="F347" s="40">
        <f>+E347/D347*100-100</f>
        <v>-19.100120519573267</v>
      </c>
      <c r="G347" s="40"/>
      <c r="H347" s="39">
        <v>9474.942</v>
      </c>
      <c r="I347" s="39">
        <v>395.544</v>
      </c>
      <c r="J347" s="39">
        <v>302.454</v>
      </c>
      <c r="K347" s="40">
        <f t="shared" si="49"/>
        <v>-23.534676293914202</v>
      </c>
      <c r="L347" s="40">
        <f t="shared" si="50"/>
        <v>0.12461435775734205</v>
      </c>
      <c r="M347" s="41">
        <f t="shared" si="51"/>
        <v>401.2693105225355</v>
      </c>
      <c r="N347" s="41">
        <f t="shared" si="52"/>
        <v>379.27359001625166</v>
      </c>
      <c r="O347" s="40">
        <f t="shared" si="53"/>
        <v>-5.481535699214291</v>
      </c>
      <c r="P347" s="52"/>
      <c r="Q347" s="52"/>
      <c r="R347" s="52"/>
      <c r="S347" s="52"/>
      <c r="T347" s="41"/>
      <c r="U347" s="51"/>
      <c r="W347" s="51"/>
      <c r="X347" s="51"/>
      <c r="Y347" s="51"/>
    </row>
    <row r="348" spans="1:25" ht="12.75">
      <c r="A348" s="37" t="s">
        <v>112</v>
      </c>
      <c r="B348" s="44" t="s">
        <v>193</v>
      </c>
      <c r="C348" s="39"/>
      <c r="D348" s="39"/>
      <c r="E348" s="39"/>
      <c r="F348" s="40"/>
      <c r="G348" s="40"/>
      <c r="H348" s="39">
        <v>368622.402</v>
      </c>
      <c r="I348" s="39">
        <v>20516.138999999996</v>
      </c>
      <c r="J348" s="39">
        <v>31192.087</v>
      </c>
      <c r="K348" s="40">
        <f t="shared" si="49"/>
        <v>52.03682817707565</v>
      </c>
      <c r="L348" s="40">
        <f t="shared" si="50"/>
        <v>12.851481179340125</v>
      </c>
      <c r="M348" s="41"/>
      <c r="N348" s="41"/>
      <c r="O348" s="40"/>
      <c r="P348" s="52"/>
      <c r="Q348" s="52"/>
      <c r="R348" s="52"/>
      <c r="S348" s="41"/>
      <c r="T348" s="51"/>
      <c r="U348" s="51"/>
      <c r="V348" s="51"/>
      <c r="W348" s="52"/>
      <c r="X348" s="52"/>
      <c r="Y348" s="52"/>
    </row>
    <row r="349" spans="1:25" ht="12.75">
      <c r="A349" s="37"/>
      <c r="B349" s="37"/>
      <c r="C349" s="39"/>
      <c r="D349" s="39"/>
      <c r="E349" s="39"/>
      <c r="F349" s="40"/>
      <c r="G349" s="40"/>
      <c r="H349" s="39"/>
      <c r="I349" s="39"/>
      <c r="J349" s="39"/>
      <c r="K349" s="40"/>
      <c r="L349" s="45"/>
      <c r="M349" s="41"/>
      <c r="N349" s="41"/>
      <c r="O349" s="40"/>
      <c r="Q349" s="39"/>
      <c r="R349" s="39"/>
      <c r="S349" s="39"/>
      <c r="T349" s="52"/>
      <c r="U349" s="52"/>
      <c r="V349" s="52"/>
      <c r="W349" s="52"/>
      <c r="X349" s="52"/>
      <c r="Y349" s="52"/>
    </row>
    <row r="350" spans="1:25" ht="12.75">
      <c r="A350" s="46" t="s">
        <v>86</v>
      </c>
      <c r="B350" s="46"/>
      <c r="C350" s="39"/>
      <c r="D350" s="39"/>
      <c r="E350" s="39"/>
      <c r="F350" s="40"/>
      <c r="G350" s="40"/>
      <c r="H350" s="47">
        <f>SUM(H352:H369)</f>
        <v>2258657</v>
      </c>
      <c r="I350" s="47">
        <f>SUM(I352:I369)</f>
        <v>173158</v>
      </c>
      <c r="J350" s="47">
        <f>SUM(J352:J369)-1</f>
        <v>185929</v>
      </c>
      <c r="K350" s="45">
        <f t="shared" si="49"/>
        <v>7.375345060580514</v>
      </c>
      <c r="L350" s="45">
        <f t="shared" si="50"/>
        <v>76.60478262302647</v>
      </c>
      <c r="M350" s="41"/>
      <c r="N350" s="41"/>
      <c r="O350" s="40"/>
      <c r="P350" s="41"/>
      <c r="Q350" s="41"/>
      <c r="R350" s="41"/>
      <c r="S350" s="41"/>
      <c r="T350" s="52"/>
      <c r="U350" s="52"/>
      <c r="V350" s="52"/>
      <c r="W350" s="52"/>
      <c r="X350" s="52"/>
      <c r="Y350" s="52"/>
    </row>
    <row r="351" spans="1:23" ht="12.75">
      <c r="A351" s="37"/>
      <c r="B351" s="37"/>
      <c r="C351" s="39"/>
      <c r="D351" s="39"/>
      <c r="E351" s="39"/>
      <c r="F351" s="40"/>
      <c r="G351" s="40"/>
      <c r="H351" s="39"/>
      <c r="I351" s="39"/>
      <c r="J351" s="39"/>
      <c r="K351" s="40"/>
      <c r="L351" s="45"/>
      <c r="M351" s="41"/>
      <c r="N351" s="41"/>
      <c r="O351" s="40"/>
      <c r="P351" s="41"/>
      <c r="Q351" s="41"/>
      <c r="R351" s="41"/>
      <c r="T351" s="52"/>
      <c r="U351" s="52"/>
      <c r="V351" s="52"/>
      <c r="W351" s="41"/>
    </row>
    <row r="352" spans="1:25" ht="11.25" customHeight="1">
      <c r="A352" s="37" t="s">
        <v>113</v>
      </c>
      <c r="B352" s="38">
        <v>10062000</v>
      </c>
      <c r="C352" s="39">
        <v>67.319</v>
      </c>
      <c r="D352" s="39">
        <v>0</v>
      </c>
      <c r="E352" s="39">
        <v>0</v>
      </c>
      <c r="F352" s="40"/>
      <c r="G352" s="40"/>
      <c r="H352" s="39">
        <v>25.099</v>
      </c>
      <c r="I352" s="39">
        <v>0</v>
      </c>
      <c r="J352" s="39">
        <v>0</v>
      </c>
      <c r="K352" s="40"/>
      <c r="L352" s="40">
        <f t="shared" si="50"/>
        <v>0</v>
      </c>
      <c r="M352" s="41" t="e">
        <f t="shared" si="51"/>
        <v>#DIV/0!</v>
      </c>
      <c r="N352" s="41" t="e">
        <f t="shared" si="52"/>
        <v>#DIV/0!</v>
      </c>
      <c r="O352" s="40" t="e">
        <f t="shared" si="53"/>
        <v>#DIV/0!</v>
      </c>
      <c r="Q352" s="41"/>
      <c r="R352" s="41"/>
      <c r="S352" s="41"/>
      <c r="T352" s="51"/>
      <c r="U352" s="51"/>
      <c r="V352" s="51"/>
      <c r="W352" s="41"/>
      <c r="X352" s="41"/>
      <c r="Y352" s="41"/>
    </row>
    <row r="353" spans="1:22" ht="12.75">
      <c r="A353" s="37" t="s">
        <v>114</v>
      </c>
      <c r="B353" s="38">
        <v>10063000</v>
      </c>
      <c r="C353" s="39">
        <v>97871.56</v>
      </c>
      <c r="D353" s="39">
        <v>9318.097</v>
      </c>
      <c r="E353" s="39">
        <v>9845.154</v>
      </c>
      <c r="F353" s="40">
        <f aca="true" t="shared" si="54" ref="F353:F368">+E353/D353*100-100</f>
        <v>5.6562729492942765</v>
      </c>
      <c r="G353" s="40"/>
      <c r="H353" s="39">
        <v>51515.066</v>
      </c>
      <c r="I353" s="39">
        <v>4926.209</v>
      </c>
      <c r="J353" s="39">
        <v>5372.922</v>
      </c>
      <c r="K353" s="40">
        <f t="shared" si="49"/>
        <v>9.068088666152804</v>
      </c>
      <c r="L353" s="40">
        <f t="shared" si="50"/>
        <v>2.2137026599426477</v>
      </c>
      <c r="M353" s="41">
        <f t="shared" si="51"/>
        <v>528.6711439041684</v>
      </c>
      <c r="N353" s="41">
        <f t="shared" si="52"/>
        <v>545.7428091018179</v>
      </c>
      <c r="O353" s="40">
        <f t="shared" si="53"/>
        <v>3.2291653127835644</v>
      </c>
      <c r="T353" s="52"/>
      <c r="U353" s="52"/>
      <c r="V353" s="52"/>
    </row>
    <row r="354" spans="1:22" ht="12.75">
      <c r="A354" s="37" t="s">
        <v>115</v>
      </c>
      <c r="B354" s="38">
        <v>10064000</v>
      </c>
      <c r="C354" s="39">
        <v>21523.75</v>
      </c>
      <c r="D354" s="39">
        <v>1717.53</v>
      </c>
      <c r="E354" s="39">
        <v>2190.001</v>
      </c>
      <c r="F354" s="40">
        <f t="shared" si="54"/>
        <v>27.50874802769094</v>
      </c>
      <c r="G354" s="40"/>
      <c r="H354" s="39">
        <v>7493.154</v>
      </c>
      <c r="I354" s="39">
        <v>805.13</v>
      </c>
      <c r="J354" s="39">
        <v>770.328</v>
      </c>
      <c r="K354" s="40">
        <f t="shared" si="49"/>
        <v>-4.322531765056581</v>
      </c>
      <c r="L354" s="40">
        <f t="shared" si="50"/>
        <v>0.3173835657075052</v>
      </c>
      <c r="M354" s="41">
        <f t="shared" si="51"/>
        <v>468.7720156270924</v>
      </c>
      <c r="N354" s="41">
        <f t="shared" si="52"/>
        <v>351.7477845900527</v>
      </c>
      <c r="O354" s="40">
        <f t="shared" si="53"/>
        <v>-24.963996812073432</v>
      </c>
      <c r="Q354" s="41"/>
      <c r="R354" s="41"/>
      <c r="S354" s="41"/>
      <c r="T354" s="52"/>
      <c r="U354" s="52"/>
      <c r="V354" s="52"/>
    </row>
    <row r="355" spans="1:22" ht="12.75">
      <c r="A355" s="37" t="s">
        <v>116</v>
      </c>
      <c r="B355" s="38">
        <v>11010000</v>
      </c>
      <c r="C355" s="39">
        <v>2865.63</v>
      </c>
      <c r="D355" s="39">
        <v>141.808</v>
      </c>
      <c r="E355" s="39">
        <v>143.07</v>
      </c>
      <c r="F355" s="40">
        <f t="shared" si="54"/>
        <v>0.8899356876903965</v>
      </c>
      <c r="G355" s="40"/>
      <c r="H355" s="39">
        <v>959.741</v>
      </c>
      <c r="I355" s="39">
        <v>62.261</v>
      </c>
      <c r="J355" s="39">
        <v>32.857</v>
      </c>
      <c r="K355" s="40">
        <f t="shared" si="49"/>
        <v>-47.22699603282955</v>
      </c>
      <c r="L355" s="40">
        <f t="shared" si="50"/>
        <v>0.013537443554500808</v>
      </c>
      <c r="M355" s="41">
        <f t="shared" si="51"/>
        <v>439.05139343337476</v>
      </c>
      <c r="N355" s="41">
        <f t="shared" si="52"/>
        <v>229.6568113510869</v>
      </c>
      <c r="O355" s="40">
        <f t="shared" si="53"/>
        <v>-47.692499150230596</v>
      </c>
      <c r="P355" s="41"/>
      <c r="T355" s="52"/>
      <c r="U355" s="52"/>
      <c r="V355" s="52"/>
    </row>
    <row r="356" spans="1:15" ht="11.25">
      <c r="A356" s="37" t="s">
        <v>117</v>
      </c>
      <c r="B356" s="38">
        <v>15121110</v>
      </c>
      <c r="C356" s="39">
        <v>2420.644</v>
      </c>
      <c r="D356" s="39">
        <v>278.064</v>
      </c>
      <c r="E356" s="39">
        <v>748.121</v>
      </c>
      <c r="F356" s="40">
        <f t="shared" si="54"/>
        <v>169.04633465676966</v>
      </c>
      <c r="G356" s="40"/>
      <c r="H356" s="39">
        <v>2951.75</v>
      </c>
      <c r="I356" s="39">
        <v>510.999</v>
      </c>
      <c r="J356" s="39">
        <v>825.369</v>
      </c>
      <c r="K356" s="40">
        <f t="shared" si="49"/>
        <v>61.520668337902805</v>
      </c>
      <c r="L356" s="40">
        <f t="shared" si="50"/>
        <v>0.3400610600217542</v>
      </c>
      <c r="M356" s="41">
        <f t="shared" si="51"/>
        <v>1837.7028310029343</v>
      </c>
      <c r="N356" s="41">
        <f t="shared" si="52"/>
        <v>1103.2560240923594</v>
      </c>
      <c r="O356" s="40">
        <f t="shared" si="53"/>
        <v>-39.96548269503113</v>
      </c>
    </row>
    <row r="357" spans="1:22" ht="11.25">
      <c r="A357" s="37" t="s">
        <v>118</v>
      </c>
      <c r="B357" s="38">
        <v>15121910</v>
      </c>
      <c r="C357" s="39">
        <v>9516.363</v>
      </c>
      <c r="D357" s="39">
        <v>291.931</v>
      </c>
      <c r="E357" s="39">
        <v>572.858</v>
      </c>
      <c r="F357" s="40">
        <f t="shared" si="54"/>
        <v>96.23061613874512</v>
      </c>
      <c r="G357" s="40"/>
      <c r="H357" s="39">
        <v>11580.559</v>
      </c>
      <c r="I357" s="39">
        <v>350.051</v>
      </c>
      <c r="J357" s="39">
        <v>786.799</v>
      </c>
      <c r="K357" s="40">
        <f t="shared" si="49"/>
        <v>124.7669625283173</v>
      </c>
      <c r="L357" s="40">
        <f t="shared" si="50"/>
        <v>0.3241697979498335</v>
      </c>
      <c r="M357" s="41">
        <f t="shared" si="51"/>
        <v>1199.0881406907797</v>
      </c>
      <c r="N357" s="41">
        <f t="shared" si="52"/>
        <v>1373.4625334725185</v>
      </c>
      <c r="O357" s="40">
        <f t="shared" si="53"/>
        <v>14.542249803361742</v>
      </c>
      <c r="T357" s="41"/>
      <c r="U357" s="41"/>
      <c r="V357" s="41"/>
    </row>
    <row r="358" spans="1:15" ht="11.25">
      <c r="A358" s="37" t="s">
        <v>119</v>
      </c>
      <c r="B358" s="38">
        <v>15071000</v>
      </c>
      <c r="C358" s="39">
        <v>0</v>
      </c>
      <c r="D358" s="39">
        <v>0</v>
      </c>
      <c r="E358" s="39">
        <v>0</v>
      </c>
      <c r="F358" s="40"/>
      <c r="G358" s="40"/>
      <c r="H358" s="39">
        <v>0</v>
      </c>
      <c r="I358" s="39">
        <v>0</v>
      </c>
      <c r="J358" s="39">
        <v>0</v>
      </c>
      <c r="K358" s="40"/>
      <c r="L358" s="40">
        <f t="shared" si="50"/>
        <v>0</v>
      </c>
      <c r="M358" s="41"/>
      <c r="N358" s="41"/>
      <c r="O358" s="40"/>
    </row>
    <row r="359" spans="1:15" ht="11.25">
      <c r="A359" s="37" t="s">
        <v>120</v>
      </c>
      <c r="B359" s="38">
        <v>15079000</v>
      </c>
      <c r="C359" s="39">
        <v>3830.066</v>
      </c>
      <c r="D359" s="39">
        <v>451.891</v>
      </c>
      <c r="E359" s="39">
        <v>164.145</v>
      </c>
      <c r="F359" s="40">
        <f t="shared" si="54"/>
        <v>-63.67597495856302</v>
      </c>
      <c r="G359" s="40"/>
      <c r="H359" s="39">
        <v>4306.931</v>
      </c>
      <c r="I359" s="39">
        <v>577.365</v>
      </c>
      <c r="J359" s="39">
        <v>194.616</v>
      </c>
      <c r="K359" s="40">
        <f t="shared" si="49"/>
        <v>-66.29238003689174</v>
      </c>
      <c r="L359" s="40">
        <f t="shared" si="50"/>
        <v>0.08018392168495997</v>
      </c>
      <c r="M359" s="41">
        <f t="shared" si="51"/>
        <v>1277.6643040025137</v>
      </c>
      <c r="N359" s="41">
        <f t="shared" si="52"/>
        <v>1185.6346522891345</v>
      </c>
      <c r="O359" s="40">
        <f t="shared" si="53"/>
        <v>-7.20296023181362</v>
      </c>
    </row>
    <row r="360" spans="1:15" ht="11.25">
      <c r="A360" s="37" t="s">
        <v>121</v>
      </c>
      <c r="B360" s="38">
        <v>15179000</v>
      </c>
      <c r="C360" s="39">
        <v>208243.122</v>
      </c>
      <c r="D360" s="39">
        <v>21148.51</v>
      </c>
      <c r="E360" s="39">
        <v>15737.918</v>
      </c>
      <c r="F360" s="40">
        <f t="shared" si="54"/>
        <v>-25.58379762924197</v>
      </c>
      <c r="G360" s="40"/>
      <c r="H360" s="39">
        <v>218954.064</v>
      </c>
      <c r="I360" s="39">
        <v>21208.808</v>
      </c>
      <c r="J360" s="39">
        <v>16777.403</v>
      </c>
      <c r="K360" s="40">
        <f t="shared" si="49"/>
        <v>-20.894172836116027</v>
      </c>
      <c r="L360" s="40">
        <f t="shared" si="50"/>
        <v>6.912473631299647</v>
      </c>
      <c r="M360" s="41">
        <f t="shared" si="51"/>
        <v>1002.851170129716</v>
      </c>
      <c r="N360" s="41">
        <f t="shared" si="52"/>
        <v>1066.0497150893784</v>
      </c>
      <c r="O360" s="40">
        <f t="shared" si="53"/>
        <v>6.301886744718857</v>
      </c>
    </row>
    <row r="361" spans="1:15" ht="11.25">
      <c r="A361" s="37" t="s">
        <v>14</v>
      </c>
      <c r="B361" s="38">
        <v>17019900</v>
      </c>
      <c r="C361" s="39">
        <v>562053.445</v>
      </c>
      <c r="D361" s="39">
        <v>38318.682</v>
      </c>
      <c r="E361" s="39">
        <v>33995.525</v>
      </c>
      <c r="F361" s="40">
        <f t="shared" si="54"/>
        <v>-11.2821129912558</v>
      </c>
      <c r="G361" s="40"/>
      <c r="H361" s="39">
        <v>261097.274</v>
      </c>
      <c r="I361" s="39">
        <v>16066.73</v>
      </c>
      <c r="J361" s="39">
        <v>19506.422</v>
      </c>
      <c r="K361" s="40">
        <f t="shared" si="49"/>
        <v>21.40878697781065</v>
      </c>
      <c r="L361" s="40">
        <f t="shared" si="50"/>
        <v>8.036859322983618</v>
      </c>
      <c r="M361" s="41">
        <f t="shared" si="51"/>
        <v>419.29234413647106</v>
      </c>
      <c r="N361" s="41">
        <f t="shared" si="52"/>
        <v>573.7938155095412</v>
      </c>
      <c r="O361" s="40">
        <f t="shared" si="53"/>
        <v>36.84814987291614</v>
      </c>
    </row>
    <row r="362" spans="1:18" ht="11.25">
      <c r="A362" s="37" t="s">
        <v>89</v>
      </c>
      <c r="B362" s="44" t="s">
        <v>193</v>
      </c>
      <c r="C362" s="39">
        <v>4651.193</v>
      </c>
      <c r="D362" s="39">
        <v>25</v>
      </c>
      <c r="E362" s="39">
        <v>75</v>
      </c>
      <c r="F362" s="40">
        <f t="shared" si="54"/>
        <v>200</v>
      </c>
      <c r="G362" s="40"/>
      <c r="H362" s="39">
        <v>10229.896</v>
      </c>
      <c r="I362" s="39">
        <v>54.5</v>
      </c>
      <c r="J362" s="39">
        <v>165.067</v>
      </c>
      <c r="K362" s="40">
        <f t="shared" si="49"/>
        <v>202.87522935779816</v>
      </c>
      <c r="L362" s="40">
        <f t="shared" si="50"/>
        <v>0.06800941032993837</v>
      </c>
      <c r="M362" s="41">
        <f t="shared" si="51"/>
        <v>2180</v>
      </c>
      <c r="N362" s="41">
        <f t="shared" si="52"/>
        <v>2200.8933333333334</v>
      </c>
      <c r="O362" s="40">
        <f t="shared" si="53"/>
        <v>0.9584097859327301</v>
      </c>
      <c r="R362" s="43"/>
    </row>
    <row r="363" spans="1:18" ht="11.25">
      <c r="A363" s="37" t="s">
        <v>90</v>
      </c>
      <c r="B363" s="44" t="s">
        <v>193</v>
      </c>
      <c r="C363" s="39">
        <v>1662.193</v>
      </c>
      <c r="D363" s="39">
        <v>0</v>
      </c>
      <c r="E363" s="39">
        <v>0</v>
      </c>
      <c r="F363" s="40"/>
      <c r="G363" s="45"/>
      <c r="H363" s="39">
        <v>3693.684</v>
      </c>
      <c r="I363" s="39">
        <v>0</v>
      </c>
      <c r="J363" s="39">
        <v>0</v>
      </c>
      <c r="K363" s="40"/>
      <c r="L363" s="40">
        <f t="shared" si="50"/>
        <v>0</v>
      </c>
      <c r="M363" s="41" t="e">
        <f t="shared" si="51"/>
        <v>#DIV/0!</v>
      </c>
      <c r="N363" s="41" t="e">
        <f t="shared" si="52"/>
        <v>#DIV/0!</v>
      </c>
      <c r="O363" s="40" t="e">
        <f t="shared" si="53"/>
        <v>#DIV/0!</v>
      </c>
      <c r="R363" s="43"/>
    </row>
    <row r="364" spans="1:18" ht="11.25">
      <c r="A364" s="37" t="s">
        <v>92</v>
      </c>
      <c r="B364" s="44" t="s">
        <v>193</v>
      </c>
      <c r="C364" s="39">
        <v>9242.531</v>
      </c>
      <c r="D364" s="39">
        <v>458.681</v>
      </c>
      <c r="E364" s="39">
        <v>529.087</v>
      </c>
      <c r="F364" s="40">
        <f t="shared" si="54"/>
        <v>15.349665671784976</v>
      </c>
      <c r="G364" s="40"/>
      <c r="H364" s="39">
        <v>31052.014</v>
      </c>
      <c r="I364" s="39">
        <v>1634.366</v>
      </c>
      <c r="J364" s="39">
        <v>2105.9</v>
      </c>
      <c r="K364" s="40">
        <f t="shared" si="49"/>
        <v>28.85118755529669</v>
      </c>
      <c r="L364" s="40">
        <f t="shared" si="50"/>
        <v>0.8676538448861203</v>
      </c>
      <c r="M364" s="41">
        <f t="shared" si="51"/>
        <v>3563.1866155345438</v>
      </c>
      <c r="N364" s="41">
        <f t="shared" si="52"/>
        <v>3980.2527750634586</v>
      </c>
      <c r="O364" s="40">
        <f t="shared" si="53"/>
        <v>11.704864339987637</v>
      </c>
      <c r="R364" s="43"/>
    </row>
    <row r="365" spans="1:18" ht="11.25">
      <c r="A365" s="37" t="s">
        <v>122</v>
      </c>
      <c r="B365" s="44" t="s">
        <v>193</v>
      </c>
      <c r="C365" s="39">
        <v>114742.772</v>
      </c>
      <c r="D365" s="39">
        <v>4803.845</v>
      </c>
      <c r="E365" s="39">
        <v>7476.903</v>
      </c>
      <c r="F365" s="40">
        <f t="shared" si="54"/>
        <v>55.64413506264253</v>
      </c>
      <c r="G365" s="40"/>
      <c r="H365" s="39">
        <v>437184.973</v>
      </c>
      <c r="I365" s="39">
        <v>15178.266</v>
      </c>
      <c r="J365" s="39">
        <v>31855.234</v>
      </c>
      <c r="K365" s="40">
        <f t="shared" si="49"/>
        <v>109.87400009987965</v>
      </c>
      <c r="L365" s="40">
        <f t="shared" si="50"/>
        <v>13.124705000164806</v>
      </c>
      <c r="M365" s="41">
        <f t="shared" si="51"/>
        <v>3159.6077725238843</v>
      </c>
      <c r="N365" s="41">
        <f t="shared" si="52"/>
        <v>4260.485123319107</v>
      </c>
      <c r="O365" s="40">
        <f t="shared" si="53"/>
        <v>34.84221555499735</v>
      </c>
      <c r="P365" s="41"/>
      <c r="R365" s="43"/>
    </row>
    <row r="366" spans="1:18" ht="11.25">
      <c r="A366" s="37" t="s">
        <v>123</v>
      </c>
      <c r="B366" s="44" t="s">
        <v>193</v>
      </c>
      <c r="C366" s="39">
        <v>3087.06</v>
      </c>
      <c r="D366" s="39">
        <v>115.01</v>
      </c>
      <c r="E366" s="39">
        <v>136.738</v>
      </c>
      <c r="F366" s="40">
        <f t="shared" si="54"/>
        <v>18.892270237370653</v>
      </c>
      <c r="G366" s="40"/>
      <c r="H366" s="39">
        <v>8811.458</v>
      </c>
      <c r="I366" s="39">
        <v>267.675</v>
      </c>
      <c r="J366" s="39">
        <v>444.3</v>
      </c>
      <c r="K366" s="40">
        <f t="shared" si="49"/>
        <v>65.98486971140375</v>
      </c>
      <c r="L366" s="40">
        <f t="shared" si="50"/>
        <v>0.1830564619796302</v>
      </c>
      <c r="M366" s="41">
        <f t="shared" si="51"/>
        <v>2327.4063124945656</v>
      </c>
      <c r="N366" s="41">
        <f t="shared" si="52"/>
        <v>3249.2796442832278</v>
      </c>
      <c r="O366" s="40">
        <f t="shared" si="53"/>
        <v>39.60947114561094</v>
      </c>
      <c r="P366" s="41"/>
      <c r="Q366" s="41"/>
      <c r="R366" s="43"/>
    </row>
    <row r="367" spans="1:18" ht="11.25">
      <c r="A367" s="37" t="s">
        <v>124</v>
      </c>
      <c r="B367" s="44" t="s">
        <v>193</v>
      </c>
      <c r="C367" s="39">
        <v>5282.273</v>
      </c>
      <c r="D367" s="39">
        <v>165.324</v>
      </c>
      <c r="E367" s="39">
        <v>678.009</v>
      </c>
      <c r="F367" s="40">
        <f t="shared" si="54"/>
        <v>310.10924003774403</v>
      </c>
      <c r="G367" s="40"/>
      <c r="H367" s="39">
        <v>12032.355</v>
      </c>
      <c r="I367" s="39">
        <v>631.108</v>
      </c>
      <c r="J367" s="39">
        <v>1832.369</v>
      </c>
      <c r="K367" s="40">
        <f t="shared" si="49"/>
        <v>190.341589712062</v>
      </c>
      <c r="L367" s="40">
        <f t="shared" si="50"/>
        <v>0.754956079633475</v>
      </c>
      <c r="M367" s="41">
        <f t="shared" si="51"/>
        <v>3817.400982313517</v>
      </c>
      <c r="N367" s="41">
        <f t="shared" si="52"/>
        <v>2702.5732696763607</v>
      </c>
      <c r="O367" s="40">
        <f t="shared" si="53"/>
        <v>-29.2038409850652</v>
      </c>
      <c r="P367" s="41"/>
      <c r="Q367" s="41"/>
      <c r="R367" s="43"/>
    </row>
    <row r="368" spans="1:18" ht="11.25">
      <c r="A368" s="37" t="s">
        <v>125</v>
      </c>
      <c r="B368" s="44" t="s">
        <v>193</v>
      </c>
      <c r="C368" s="39">
        <v>35736.985</v>
      </c>
      <c r="D368" s="39">
        <v>1817.388</v>
      </c>
      <c r="E368" s="39">
        <v>3909.475</v>
      </c>
      <c r="F368" s="40">
        <f t="shared" si="54"/>
        <v>115.11504422831007</v>
      </c>
      <c r="G368" s="40"/>
      <c r="H368" s="39">
        <v>48942.473</v>
      </c>
      <c r="I368" s="39">
        <v>2451.299</v>
      </c>
      <c r="J368" s="39">
        <v>6385.612</v>
      </c>
      <c r="K368" s="40">
        <f t="shared" si="49"/>
        <v>160.49910680010885</v>
      </c>
      <c r="L368" s="40">
        <f t="shared" si="50"/>
        <v>2.6309420218200996</v>
      </c>
      <c r="M368" s="41">
        <f t="shared" si="51"/>
        <v>1348.8033375371688</v>
      </c>
      <c r="N368" s="41">
        <f t="shared" si="52"/>
        <v>1633.3681632444254</v>
      </c>
      <c r="O368" s="40">
        <f t="shared" si="53"/>
        <v>21.09757722181014</v>
      </c>
      <c r="R368" s="43"/>
    </row>
    <row r="369" spans="1:21" ht="11.25">
      <c r="A369" s="37" t="s">
        <v>112</v>
      </c>
      <c r="B369" s="44" t="s">
        <v>193</v>
      </c>
      <c r="C369" s="39"/>
      <c r="D369" s="39"/>
      <c r="E369" s="39"/>
      <c r="F369" s="40"/>
      <c r="G369" s="40"/>
      <c r="H369" s="39">
        <v>1147826.509</v>
      </c>
      <c r="I369" s="39">
        <v>108433.23300000001</v>
      </c>
      <c r="J369" s="39">
        <v>98874.802</v>
      </c>
      <c r="K369" s="40">
        <f t="shared" si="49"/>
        <v>-8.815038282589995</v>
      </c>
      <c r="L369" s="40">
        <f t="shared" si="50"/>
        <v>40.73750041201094</v>
      </c>
      <c r="M369" s="41"/>
      <c r="N369" s="41"/>
      <c r="O369" s="40"/>
      <c r="R369" s="43"/>
      <c r="S369" s="41"/>
      <c r="T369" s="41"/>
      <c r="U369" s="41"/>
    </row>
    <row r="370" spans="1:18" ht="11.25">
      <c r="A370" s="151"/>
      <c r="B370" s="151"/>
      <c r="C370" s="163"/>
      <c r="D370" s="163"/>
      <c r="E370" s="163"/>
      <c r="F370" s="163"/>
      <c r="G370" s="163"/>
      <c r="H370" s="194"/>
      <c r="I370" s="194"/>
      <c r="J370" s="194"/>
      <c r="K370" s="151"/>
      <c r="L370" s="151"/>
      <c r="R370" s="43"/>
    </row>
    <row r="371" spans="1:18" ht="11.25">
      <c r="A371" s="37" t="s">
        <v>126</v>
      </c>
      <c r="B371" s="37"/>
      <c r="C371" s="37"/>
      <c r="D371" s="37"/>
      <c r="E371" s="37"/>
      <c r="F371" s="37"/>
      <c r="G371" s="37"/>
      <c r="H371" s="37"/>
      <c r="I371" s="37"/>
      <c r="J371" s="37"/>
      <c r="K371" s="37"/>
      <c r="L371" s="37"/>
      <c r="R371" s="43"/>
    </row>
    <row r="372" ht="11.25">
      <c r="R372" s="43"/>
    </row>
    <row r="373" spans="1:18" ht="19.5" customHeight="1">
      <c r="A373" s="291" t="s">
        <v>420</v>
      </c>
      <c r="B373" s="291"/>
      <c r="C373" s="291"/>
      <c r="D373" s="291"/>
      <c r="E373" s="291"/>
      <c r="F373" s="291"/>
      <c r="G373" s="291"/>
      <c r="H373" s="291"/>
      <c r="I373" s="291"/>
      <c r="J373" s="291"/>
      <c r="K373" s="291"/>
      <c r="L373" s="146"/>
      <c r="R373" s="43"/>
    </row>
    <row r="374" spans="1:20" ht="19.5" customHeight="1">
      <c r="A374" s="292" t="s">
        <v>382</v>
      </c>
      <c r="B374" s="292"/>
      <c r="C374" s="292"/>
      <c r="D374" s="292"/>
      <c r="E374" s="292"/>
      <c r="F374" s="292"/>
      <c r="G374" s="292"/>
      <c r="H374" s="292"/>
      <c r="I374" s="292"/>
      <c r="J374" s="292"/>
      <c r="K374" s="292"/>
      <c r="L374" s="147"/>
      <c r="R374" s="43"/>
      <c r="S374" s="41"/>
      <c r="T374" s="41"/>
    </row>
    <row r="375" spans="1:21" ht="12.75">
      <c r="A375" s="37"/>
      <c r="B375" s="37"/>
      <c r="C375" s="290" t="s">
        <v>156</v>
      </c>
      <c r="D375" s="290"/>
      <c r="E375" s="290"/>
      <c r="F375" s="290"/>
      <c r="G375" s="44"/>
      <c r="H375" s="290" t="s">
        <v>312</v>
      </c>
      <c r="I375" s="290"/>
      <c r="J375" s="290"/>
      <c r="K375" s="290"/>
      <c r="L375" s="44"/>
      <c r="M375" s="287"/>
      <c r="N375" s="287"/>
      <c r="O375" s="287"/>
      <c r="P375" s="148"/>
      <c r="Q375" s="148"/>
      <c r="R375" s="51"/>
      <c r="S375" s="51"/>
      <c r="T375" s="51"/>
      <c r="U375" s="148"/>
    </row>
    <row r="376" spans="1:21" ht="12.75">
      <c r="A376" s="37" t="s">
        <v>169</v>
      </c>
      <c r="B376" s="150" t="s">
        <v>143</v>
      </c>
      <c r="C376" s="149">
        <f>+C336</f>
        <v>2009</v>
      </c>
      <c r="D376" s="288" t="str">
        <f>+D336</f>
        <v>enero</v>
      </c>
      <c r="E376" s="288"/>
      <c r="F376" s="288"/>
      <c r="G376" s="44"/>
      <c r="H376" s="149">
        <f>+H336</f>
        <v>2009</v>
      </c>
      <c r="I376" s="288" t="str">
        <f>+D376</f>
        <v>enero</v>
      </c>
      <c r="J376" s="288"/>
      <c r="K376" s="288"/>
      <c r="L376" s="150" t="s">
        <v>347</v>
      </c>
      <c r="M376" s="289"/>
      <c r="N376" s="289"/>
      <c r="O376" s="289"/>
      <c r="P376" s="148"/>
      <c r="Q376" s="148"/>
      <c r="R376" s="52"/>
      <c r="S376" s="52"/>
      <c r="T376" s="52"/>
      <c r="U376" s="148"/>
    </row>
    <row r="377" spans="1:20" ht="12.75">
      <c r="A377" s="151"/>
      <c r="B377" s="155" t="s">
        <v>48</v>
      </c>
      <c r="C377" s="151"/>
      <c r="D377" s="152">
        <f>+D337</f>
        <v>2009</v>
      </c>
      <c r="E377" s="152">
        <f>+E337</f>
        <v>2010</v>
      </c>
      <c r="F377" s="153" t="str">
        <f>+F337</f>
        <v>Var % 10/09</v>
      </c>
      <c r="G377" s="155"/>
      <c r="H377" s="151"/>
      <c r="I377" s="152">
        <f>+I337</f>
        <v>2009</v>
      </c>
      <c r="J377" s="152">
        <f>+J337</f>
        <v>2010</v>
      </c>
      <c r="K377" s="153" t="str">
        <f>+K337</f>
        <v>Var % 10/09</v>
      </c>
      <c r="L377" s="155">
        <v>2008</v>
      </c>
      <c r="M377" s="156"/>
      <c r="N377" s="156"/>
      <c r="O377" s="155"/>
      <c r="R377" s="52"/>
      <c r="S377" s="52"/>
      <c r="T377" s="52"/>
    </row>
    <row r="378" spans="1:20" s="159" customFormat="1" ht="12.75">
      <c r="A378" s="157" t="s">
        <v>357</v>
      </c>
      <c r="B378" s="157"/>
      <c r="C378" s="157"/>
      <c r="D378" s="157"/>
      <c r="E378" s="157"/>
      <c r="F378" s="157"/>
      <c r="G378" s="157"/>
      <c r="H378" s="157">
        <f>+H388+H380+H394+H399</f>
        <v>561793.366</v>
      </c>
      <c r="I378" s="157">
        <f>+I388+I380+I394+I399</f>
        <v>27566.669</v>
      </c>
      <c r="J378" s="157">
        <f>+J388+J380+J394+J399</f>
        <v>20483.747999999996</v>
      </c>
      <c r="K378" s="158">
        <f>+J378/I378*100-100</f>
        <v>-25.693786216970963</v>
      </c>
      <c r="L378" s="157"/>
      <c r="R378" s="52"/>
      <c r="S378" s="52"/>
      <c r="T378" s="52"/>
    </row>
    <row r="379" spans="1:20" ht="12.75">
      <c r="A379" s="148"/>
      <c r="B379" s="159"/>
      <c r="C379" s="159"/>
      <c r="D379" s="159"/>
      <c r="F379" s="159"/>
      <c r="G379" s="159"/>
      <c r="H379" s="159"/>
      <c r="J379" s="195"/>
      <c r="K379" s="159"/>
      <c r="M379" s="42"/>
      <c r="N379" s="42"/>
      <c r="O379" s="42"/>
      <c r="R379" s="51"/>
      <c r="S379" s="51"/>
      <c r="T379" s="51"/>
    </row>
    <row r="380" spans="1:20" ht="12.75">
      <c r="A380" s="182" t="s">
        <v>363</v>
      </c>
      <c r="B380" s="196"/>
      <c r="C380" s="50">
        <f>SUM(C381:C386)</f>
        <v>786542.7339999999</v>
      </c>
      <c r="D380" s="50">
        <f>SUM(D381:D386)</f>
        <v>9646.229000000001</v>
      </c>
      <c r="E380" s="50">
        <f>SUM(E381:E386)</f>
        <v>9670.625</v>
      </c>
      <c r="F380" s="45">
        <f aca="true" t="shared" si="55" ref="F380:F397">+E380/D380*100-100</f>
        <v>0.25290712049235253</v>
      </c>
      <c r="G380" s="50"/>
      <c r="H380" s="50">
        <f>SUM(H381:H386)</f>
        <v>276404.61100000003</v>
      </c>
      <c r="I380" s="50">
        <f>SUM(I381:I386)</f>
        <v>4726.015</v>
      </c>
      <c r="J380" s="50">
        <f>SUM(J381:J386)</f>
        <v>4288.602</v>
      </c>
      <c r="K380" s="45">
        <f aca="true" t="shared" si="56" ref="K380:K397">+J380/I380*100-100</f>
        <v>-9.2554297859825</v>
      </c>
      <c r="L380" s="48">
        <f aca="true" t="shared" si="57" ref="L380:L386">+J380/$J$380*100</f>
        <v>100</v>
      </c>
      <c r="M380" s="41">
        <f aca="true" t="shared" si="58" ref="M380:M407">+I380/D380*1000</f>
        <v>489.9339420617114</v>
      </c>
      <c r="N380" s="41">
        <f aca="true" t="shared" si="59" ref="N380:N407">+J380/E380*1000</f>
        <v>443.4668907128546</v>
      </c>
      <c r="O380" s="40">
        <f aca="true" t="shared" si="60" ref="O380:O407">+N380/M380*100-100</f>
        <v>-9.484350309210427</v>
      </c>
      <c r="R380" s="52"/>
      <c r="S380" s="52"/>
      <c r="T380" s="52"/>
    </row>
    <row r="381" spans="1:20" ht="12.75">
      <c r="A381" s="148" t="s">
        <v>364</v>
      </c>
      <c r="B381" s="196" t="s">
        <v>193</v>
      </c>
      <c r="C381" s="197">
        <v>411932.266</v>
      </c>
      <c r="D381" s="197">
        <v>4804.409</v>
      </c>
      <c r="E381" s="197">
        <v>6118.496</v>
      </c>
      <c r="F381" s="40">
        <f t="shared" si="55"/>
        <v>27.351688834152128</v>
      </c>
      <c r="G381" s="197"/>
      <c r="H381" s="197">
        <v>126030.243</v>
      </c>
      <c r="I381" s="197">
        <v>1355.267</v>
      </c>
      <c r="J381" s="197">
        <v>2034.961</v>
      </c>
      <c r="K381" s="40">
        <f t="shared" si="56"/>
        <v>50.15203646218788</v>
      </c>
      <c r="L381" s="43">
        <f t="shared" si="57"/>
        <v>47.45045121930177</v>
      </c>
      <c r="M381" s="41">
        <f t="shared" si="58"/>
        <v>282.08818191790084</v>
      </c>
      <c r="N381" s="41">
        <f t="shared" si="59"/>
        <v>332.59170227454587</v>
      </c>
      <c r="O381" s="40">
        <f t="shared" si="60"/>
        <v>17.903451329748933</v>
      </c>
      <c r="R381" s="52"/>
      <c r="S381" s="52"/>
      <c r="T381" s="52"/>
    </row>
    <row r="382" spans="1:20" ht="12.75">
      <c r="A382" s="148" t="s">
        <v>365</v>
      </c>
      <c r="B382" s="196" t="s">
        <v>193</v>
      </c>
      <c r="C382" s="197">
        <v>108157.474</v>
      </c>
      <c r="D382" s="197">
        <v>10.5</v>
      </c>
      <c r="E382" s="197">
        <v>2.5</v>
      </c>
      <c r="F382" s="40">
        <f t="shared" si="55"/>
        <v>-76.19047619047619</v>
      </c>
      <c r="G382" s="197"/>
      <c r="H382" s="197">
        <v>33796.602</v>
      </c>
      <c r="I382" s="197">
        <v>11.517</v>
      </c>
      <c r="J382" s="197">
        <v>15.041</v>
      </c>
      <c r="K382" s="40">
        <f t="shared" si="56"/>
        <v>30.59824607102547</v>
      </c>
      <c r="L382" s="43">
        <f t="shared" si="57"/>
        <v>0.35072035129396484</v>
      </c>
      <c r="M382" s="41">
        <f t="shared" si="58"/>
        <v>1096.8571428571427</v>
      </c>
      <c r="N382" s="41">
        <f t="shared" si="59"/>
        <v>6016.4</v>
      </c>
      <c r="O382" s="40">
        <f t="shared" si="60"/>
        <v>448.51263349830685</v>
      </c>
      <c r="R382" s="52"/>
      <c r="S382" s="52"/>
      <c r="T382" s="52"/>
    </row>
    <row r="383" spans="1:20" ht="11.25">
      <c r="A383" s="148" t="s">
        <v>366</v>
      </c>
      <c r="B383" s="196" t="s">
        <v>193</v>
      </c>
      <c r="C383" s="197">
        <v>31404.79</v>
      </c>
      <c r="D383" s="197">
        <v>3913.224</v>
      </c>
      <c r="E383" s="197">
        <v>1073.003</v>
      </c>
      <c r="F383" s="40">
        <f t="shared" si="55"/>
        <v>-72.58007719466099</v>
      </c>
      <c r="G383" s="197"/>
      <c r="H383" s="197">
        <v>13840.464</v>
      </c>
      <c r="I383" s="197">
        <v>2320.962</v>
      </c>
      <c r="J383" s="197">
        <v>362.064</v>
      </c>
      <c r="K383" s="40">
        <f t="shared" si="56"/>
        <v>-84.40026161565764</v>
      </c>
      <c r="L383" s="43">
        <f t="shared" si="57"/>
        <v>8.442471462728413</v>
      </c>
      <c r="M383" s="41">
        <f t="shared" si="58"/>
        <v>593.10737131327</v>
      </c>
      <c r="N383" s="41">
        <f t="shared" si="59"/>
        <v>337.430557044109</v>
      </c>
      <c r="O383" s="40">
        <f t="shared" si="60"/>
        <v>-43.10801494559685</v>
      </c>
      <c r="R383" s="41"/>
      <c r="S383" s="41"/>
      <c r="T383" s="41"/>
    </row>
    <row r="384" spans="1:15" ht="11.25">
      <c r="A384" s="148" t="s">
        <v>367</v>
      </c>
      <c r="B384" s="196" t="s">
        <v>193</v>
      </c>
      <c r="C384" s="197">
        <v>42673.497</v>
      </c>
      <c r="D384" s="197">
        <v>81.7</v>
      </c>
      <c r="E384" s="197">
        <v>102</v>
      </c>
      <c r="F384" s="40">
        <f t="shared" si="55"/>
        <v>24.84700122399019</v>
      </c>
      <c r="G384" s="197"/>
      <c r="H384" s="197">
        <v>16155.407</v>
      </c>
      <c r="I384" s="197">
        <v>145.541</v>
      </c>
      <c r="J384" s="197">
        <v>118.106</v>
      </c>
      <c r="K384" s="40">
        <f t="shared" si="56"/>
        <v>-18.850358318274573</v>
      </c>
      <c r="L384" s="43">
        <f t="shared" si="57"/>
        <v>2.7539510544461807</v>
      </c>
      <c r="M384" s="41">
        <f t="shared" si="58"/>
        <v>1781.4075887392898</v>
      </c>
      <c r="N384" s="41">
        <f t="shared" si="59"/>
        <v>1157.9019607843138</v>
      </c>
      <c r="O384" s="40">
        <f t="shared" si="60"/>
        <v>-35.00072818238266</v>
      </c>
    </row>
    <row r="385" spans="1:15" ht="11.25">
      <c r="A385" s="148" t="s">
        <v>368</v>
      </c>
      <c r="B385" s="196" t="s">
        <v>193</v>
      </c>
      <c r="C385" s="197">
        <v>51092.73</v>
      </c>
      <c r="D385" s="197">
        <v>0</v>
      </c>
      <c r="E385" s="197">
        <v>26.2</v>
      </c>
      <c r="F385" s="40"/>
      <c r="G385" s="197"/>
      <c r="H385" s="197">
        <v>18762.314</v>
      </c>
      <c r="I385" s="197">
        <v>0</v>
      </c>
      <c r="J385" s="197">
        <v>22.152</v>
      </c>
      <c r="K385" s="40"/>
      <c r="L385" s="43">
        <f t="shared" si="57"/>
        <v>0.5165319607648368</v>
      </c>
      <c r="M385" s="41" t="e">
        <f t="shared" si="58"/>
        <v>#DIV/0!</v>
      </c>
      <c r="N385" s="41">
        <f t="shared" si="59"/>
        <v>845.4961832061069</v>
      </c>
      <c r="O385" s="40" t="e">
        <f t="shared" si="60"/>
        <v>#DIV/0!</v>
      </c>
    </row>
    <row r="386" spans="1:15" ht="11.25">
      <c r="A386" s="148" t="s">
        <v>369</v>
      </c>
      <c r="B386" s="196" t="s">
        <v>193</v>
      </c>
      <c r="C386" s="197">
        <v>141281.977</v>
      </c>
      <c r="D386" s="197">
        <v>836.396</v>
      </c>
      <c r="E386" s="197">
        <v>2348.426</v>
      </c>
      <c r="F386" s="40">
        <f t="shared" si="55"/>
        <v>180.7792002831195</v>
      </c>
      <c r="G386" s="197"/>
      <c r="H386" s="197">
        <v>67819.581</v>
      </c>
      <c r="I386" s="197">
        <v>892.728</v>
      </c>
      <c r="J386" s="197">
        <v>1736.278</v>
      </c>
      <c r="K386" s="40">
        <f t="shared" si="56"/>
        <v>94.49126721689026</v>
      </c>
      <c r="L386" s="43">
        <f t="shared" si="57"/>
        <v>40.48587395146484</v>
      </c>
      <c r="M386" s="41">
        <f t="shared" si="58"/>
        <v>1067.35087207495</v>
      </c>
      <c r="N386" s="41">
        <f t="shared" si="59"/>
        <v>739.3369005453014</v>
      </c>
      <c r="O386" s="40">
        <f t="shared" si="60"/>
        <v>-30.731597276159377</v>
      </c>
    </row>
    <row r="387" spans="1:15" ht="11.25">
      <c r="A387" s="148"/>
      <c r="B387" s="196"/>
      <c r="C387" s="159"/>
      <c r="D387" s="159"/>
      <c r="E387" s="159"/>
      <c r="F387" s="40"/>
      <c r="G387" s="159"/>
      <c r="H387" s="159"/>
      <c r="I387" s="159"/>
      <c r="J387" s="198"/>
      <c r="K387" s="40"/>
      <c r="M387" s="41"/>
      <c r="N387" s="41"/>
      <c r="O387" s="40"/>
    </row>
    <row r="388" spans="1:15" ht="11.25">
      <c r="A388" s="182" t="s">
        <v>358</v>
      </c>
      <c r="C388" s="50">
        <f>SUM(C389:C392)</f>
        <v>30814.406000000003</v>
      </c>
      <c r="D388" s="50">
        <f>SUM(D389:D392)</f>
        <v>2661.911</v>
      </c>
      <c r="E388" s="50">
        <f>SUM(E389:E392)</f>
        <v>2060.435</v>
      </c>
      <c r="F388" s="45">
        <f>+E388/D388*100-100</f>
        <v>-22.59564651109673</v>
      </c>
      <c r="G388" s="50"/>
      <c r="H388" s="50">
        <f>SUM(H389:H392)</f>
        <v>212392.125</v>
      </c>
      <c r="I388" s="50">
        <f>SUM(I389:I392)</f>
        <v>17139.596</v>
      </c>
      <c r="J388" s="50">
        <f>SUM(J389:J392)</f>
        <v>10915.094999999998</v>
      </c>
      <c r="K388" s="45">
        <f>+J388/I388*100-100</f>
        <v>-36.31649777509344</v>
      </c>
      <c r="L388" s="48">
        <f>+J388/$J$388*100</f>
        <v>100</v>
      </c>
      <c r="M388" s="42"/>
      <c r="N388" s="42"/>
      <c r="O388" s="42"/>
    </row>
    <row r="389" spans="1:15" ht="11.25">
      <c r="A389" s="148" t="s">
        <v>359</v>
      </c>
      <c r="B389" s="196" t="s">
        <v>193</v>
      </c>
      <c r="C389" s="41">
        <v>8391.755</v>
      </c>
      <c r="D389" s="197">
        <v>690.461</v>
      </c>
      <c r="E389" s="197">
        <v>335.254</v>
      </c>
      <c r="F389" s="40">
        <f>+E389/D389*100-100</f>
        <v>-51.44490420168554</v>
      </c>
      <c r="G389" s="41"/>
      <c r="H389" s="197">
        <v>55821.618</v>
      </c>
      <c r="I389" s="197">
        <v>4278.396</v>
      </c>
      <c r="J389" s="197">
        <v>1414.637</v>
      </c>
      <c r="K389" s="40">
        <f>+J389/I389*100-100</f>
        <v>-66.93534212354349</v>
      </c>
      <c r="L389" s="43">
        <f>+J389/$J$388*100</f>
        <v>12.960372768171052</v>
      </c>
      <c r="M389" s="41">
        <f aca="true" t="shared" si="61" ref="M389:N392">+I389/D389*1000</f>
        <v>6196.433976719902</v>
      </c>
      <c r="N389" s="41">
        <f t="shared" si="61"/>
        <v>4219.597678178336</v>
      </c>
      <c r="O389" s="40">
        <f>+N389/M389*100-100</f>
        <v>-31.90280580683293</v>
      </c>
    </row>
    <row r="390" spans="1:15" ht="11.25">
      <c r="A390" s="148" t="s">
        <v>360</v>
      </c>
      <c r="B390" s="196" t="s">
        <v>193</v>
      </c>
      <c r="C390" s="41">
        <v>3208.664</v>
      </c>
      <c r="D390" s="197">
        <v>171.437</v>
      </c>
      <c r="E390" s="197">
        <v>217.352</v>
      </c>
      <c r="F390" s="40">
        <f>+E390/D390*100-100</f>
        <v>26.78243319703448</v>
      </c>
      <c r="G390" s="197"/>
      <c r="H390" s="197">
        <v>48786.494</v>
      </c>
      <c r="I390" s="197">
        <v>4157.974</v>
      </c>
      <c r="J390" s="197">
        <v>2533.035</v>
      </c>
      <c r="K390" s="40">
        <f>+J390/I390*100-100</f>
        <v>-39.080066397721595</v>
      </c>
      <c r="L390" s="43">
        <f>+J390/$J$388*100</f>
        <v>23.206715104174545</v>
      </c>
      <c r="M390" s="41">
        <f t="shared" si="61"/>
        <v>24253.655861920124</v>
      </c>
      <c r="N390" s="41">
        <f t="shared" si="61"/>
        <v>11654.068055504433</v>
      </c>
      <c r="O390" s="40">
        <f>+N390/M390*100-100</f>
        <v>-51.94923139895744</v>
      </c>
    </row>
    <row r="391" spans="1:15" ht="11.25">
      <c r="A391" s="148" t="s">
        <v>361</v>
      </c>
      <c r="B391" s="196" t="s">
        <v>193</v>
      </c>
      <c r="C391" s="41">
        <v>6825.37</v>
      </c>
      <c r="D391" s="197">
        <v>1056.761</v>
      </c>
      <c r="E391" s="197">
        <v>748.308</v>
      </c>
      <c r="F391" s="40">
        <f>+E391/D391*100-100</f>
        <v>-29.18852985679827</v>
      </c>
      <c r="G391" s="197"/>
      <c r="H391" s="197">
        <v>61423.109</v>
      </c>
      <c r="I391" s="197">
        <v>6706.97</v>
      </c>
      <c r="J391" s="197">
        <v>4490.927</v>
      </c>
      <c r="K391" s="40">
        <f>+J391/I391*100-100</f>
        <v>-33.040896261650204</v>
      </c>
      <c r="L391" s="43">
        <f>+J391/$J$388*100</f>
        <v>41.1441861019075</v>
      </c>
      <c r="M391" s="41">
        <f t="shared" si="61"/>
        <v>6346.723620572675</v>
      </c>
      <c r="N391" s="41">
        <f t="shared" si="61"/>
        <v>6001.441919637367</v>
      </c>
      <c r="O391" s="40">
        <f>+N391/M391*100-100</f>
        <v>-5.4403141144525335</v>
      </c>
    </row>
    <row r="392" spans="1:15" ht="11.25">
      <c r="A392" s="148" t="s">
        <v>362</v>
      </c>
      <c r="B392" s="196" t="s">
        <v>193</v>
      </c>
      <c r="C392" s="197">
        <v>12388.617</v>
      </c>
      <c r="D392" s="197">
        <v>743.252</v>
      </c>
      <c r="E392" s="197">
        <v>759.521</v>
      </c>
      <c r="F392" s="40">
        <f>+E392/D392*100-100</f>
        <v>2.188894210846385</v>
      </c>
      <c r="G392" s="197"/>
      <c r="H392" s="197">
        <v>46360.904</v>
      </c>
      <c r="I392" s="197">
        <v>1996.256</v>
      </c>
      <c r="J392" s="197">
        <v>2476.496</v>
      </c>
      <c r="K392" s="40">
        <f>+J392/I392*100-100</f>
        <v>24.057034769087736</v>
      </c>
      <c r="L392" s="43">
        <f>+J392/$J$388*100</f>
        <v>22.68872602574692</v>
      </c>
      <c r="M392" s="41">
        <f t="shared" si="61"/>
        <v>2685.840065011598</v>
      </c>
      <c r="N392" s="41">
        <f t="shared" si="61"/>
        <v>3260.6024059900915</v>
      </c>
      <c r="O392" s="40">
        <f>+N392/M392*100-100</f>
        <v>21.399723254780298</v>
      </c>
    </row>
    <row r="393" spans="1:15" ht="11.25">
      <c r="A393" s="148"/>
      <c r="B393" s="196"/>
      <c r="C393" s="197"/>
      <c r="D393" s="197"/>
      <c r="E393" s="197"/>
      <c r="F393" s="40"/>
      <c r="G393" s="197"/>
      <c r="H393" s="197"/>
      <c r="I393" s="197"/>
      <c r="J393" s="197"/>
      <c r="K393" s="40"/>
      <c r="L393" s="43"/>
      <c r="M393" s="41"/>
      <c r="N393" s="41"/>
      <c r="O393" s="40"/>
    </row>
    <row r="394" spans="1:15" ht="11.25">
      <c r="A394" s="182" t="s">
        <v>370</v>
      </c>
      <c r="B394" s="196"/>
      <c r="C394" s="50">
        <f>SUM(C395:C397)</f>
        <v>2394.757</v>
      </c>
      <c r="D394" s="50">
        <f>SUM(D395:D397)</f>
        <v>177.38299999999998</v>
      </c>
      <c r="E394" s="50">
        <f>SUM(E395:E397)</f>
        <v>128.98700000000002</v>
      </c>
      <c r="F394" s="45">
        <f t="shared" si="55"/>
        <v>-27.283336058134083</v>
      </c>
      <c r="G394" s="50"/>
      <c r="H394" s="50">
        <f>SUM(H395:H397)</f>
        <v>52929.337</v>
      </c>
      <c r="I394" s="50">
        <f>SUM(I395:I397)</f>
        <v>3646.2830000000004</v>
      </c>
      <c r="J394" s="50">
        <f>SUM(J395:J397)</f>
        <v>3506.6580000000004</v>
      </c>
      <c r="K394" s="45">
        <f t="shared" si="56"/>
        <v>-3.8292419979469514</v>
      </c>
      <c r="L394" s="48">
        <f>+J394/$J$394*100</f>
        <v>100</v>
      </c>
      <c r="M394" s="41">
        <f t="shared" si="58"/>
        <v>20555.989018113352</v>
      </c>
      <c r="N394" s="41">
        <f t="shared" si="59"/>
        <v>27186.13503686418</v>
      </c>
      <c r="O394" s="40">
        <f t="shared" si="60"/>
        <v>32.254084261810675</v>
      </c>
    </row>
    <row r="395" spans="1:15" ht="11.25">
      <c r="A395" s="148" t="s">
        <v>371</v>
      </c>
      <c r="B395" s="196" t="s">
        <v>193</v>
      </c>
      <c r="C395" s="197">
        <v>1567.764</v>
      </c>
      <c r="D395" s="197">
        <v>120.195</v>
      </c>
      <c r="E395" s="197">
        <v>67.507</v>
      </c>
      <c r="F395" s="40">
        <f t="shared" si="55"/>
        <v>-43.83543408627646</v>
      </c>
      <c r="G395" s="197"/>
      <c r="H395" s="197">
        <v>11376.667</v>
      </c>
      <c r="I395" s="197">
        <v>873.88</v>
      </c>
      <c r="J395" s="197">
        <v>441.181</v>
      </c>
      <c r="K395" s="40">
        <f t="shared" si="56"/>
        <v>-49.514693092873166</v>
      </c>
      <c r="L395" s="43">
        <f>+J395/$J$394*100</f>
        <v>12.581238318649834</v>
      </c>
      <c r="M395" s="41">
        <f t="shared" si="58"/>
        <v>7270.518740380216</v>
      </c>
      <c r="N395" s="41">
        <f t="shared" si="59"/>
        <v>6535.337076155065</v>
      </c>
      <c r="O395" s="40">
        <f t="shared" si="60"/>
        <v>-10.111818571376162</v>
      </c>
    </row>
    <row r="396" spans="1:15" ht="11.25">
      <c r="A396" s="148" t="s">
        <v>372</v>
      </c>
      <c r="B396" s="196" t="s">
        <v>193</v>
      </c>
      <c r="C396" s="197">
        <v>142.767</v>
      </c>
      <c r="D396" s="197">
        <v>6.815</v>
      </c>
      <c r="E396" s="197">
        <v>11.579</v>
      </c>
      <c r="F396" s="40">
        <f t="shared" si="55"/>
        <v>69.9046221570066</v>
      </c>
      <c r="G396" s="197"/>
      <c r="H396" s="197">
        <v>28787.966</v>
      </c>
      <c r="I396" s="197">
        <v>2054.355</v>
      </c>
      <c r="J396" s="197">
        <v>2028.592</v>
      </c>
      <c r="K396" s="40">
        <f t="shared" si="56"/>
        <v>-1.2540675783883444</v>
      </c>
      <c r="L396" s="43">
        <f>+J396/$J$394*100</f>
        <v>57.84972472365426</v>
      </c>
      <c r="M396" s="41">
        <f t="shared" si="58"/>
        <v>301446.07483492297</v>
      </c>
      <c r="N396" s="41">
        <f t="shared" si="59"/>
        <v>175195.7854737024</v>
      </c>
      <c r="O396" s="40">
        <f t="shared" si="60"/>
        <v>-41.88155026744249</v>
      </c>
    </row>
    <row r="397" spans="1:15" ht="11.25">
      <c r="A397" s="148" t="s">
        <v>373</v>
      </c>
      <c r="B397" s="196" t="s">
        <v>193</v>
      </c>
      <c r="C397" s="197">
        <v>684.226</v>
      </c>
      <c r="D397" s="197">
        <v>50.373</v>
      </c>
      <c r="E397" s="197">
        <v>49.901</v>
      </c>
      <c r="F397" s="40">
        <f t="shared" si="55"/>
        <v>-0.9370099061004851</v>
      </c>
      <c r="G397" s="197"/>
      <c r="H397" s="197">
        <v>12764.704</v>
      </c>
      <c r="I397" s="197">
        <v>718.048</v>
      </c>
      <c r="J397" s="197">
        <v>1036.885</v>
      </c>
      <c r="K397" s="40">
        <f t="shared" si="56"/>
        <v>44.40329894380318</v>
      </c>
      <c r="L397" s="43">
        <f>+J397/$J$394*100</f>
        <v>29.5690369576959</v>
      </c>
      <c r="M397" s="41">
        <f t="shared" si="58"/>
        <v>14254.620530839935</v>
      </c>
      <c r="N397" s="41">
        <f t="shared" si="59"/>
        <v>20778.8421073726</v>
      </c>
      <c r="O397" s="40">
        <f t="shared" si="60"/>
        <v>45.76917051153683</v>
      </c>
    </row>
    <row r="398" spans="1:15" ht="11.25">
      <c r="A398" s="148"/>
      <c r="C398" s="159"/>
      <c r="D398" s="159"/>
      <c r="E398" s="159"/>
      <c r="F398" s="198"/>
      <c r="G398" s="159"/>
      <c r="H398" s="159"/>
      <c r="I398" s="159"/>
      <c r="J398" s="197"/>
      <c r="K398" s="198"/>
      <c r="M398" s="41"/>
      <c r="N398" s="41"/>
      <c r="O398" s="40"/>
    </row>
    <row r="399" spans="1:15" ht="11.25">
      <c r="A399" s="182" t="s">
        <v>373</v>
      </c>
      <c r="C399" s="50"/>
      <c r="D399" s="50"/>
      <c r="E399" s="50"/>
      <c r="F399" s="198"/>
      <c r="G399" s="50"/>
      <c r="H399" s="50">
        <f>SUM(H400:H401)</f>
        <v>20067.292999999998</v>
      </c>
      <c r="I399" s="50">
        <f>SUM(I400:I401)</f>
        <v>2054.775</v>
      </c>
      <c r="J399" s="50">
        <f>SUM(J400:J401)</f>
        <v>1773.393</v>
      </c>
      <c r="K399" s="45">
        <f>+J399/I399*100-100</f>
        <v>-13.694054093513884</v>
      </c>
      <c r="L399" s="48">
        <f>+J399/$J$399*100</f>
        <v>100</v>
      </c>
      <c r="M399" s="41"/>
      <c r="N399" s="41"/>
      <c r="O399" s="40"/>
    </row>
    <row r="400" spans="1:15" ht="22.5">
      <c r="A400" s="199" t="s">
        <v>374</v>
      </c>
      <c r="C400" s="197">
        <v>536.349</v>
      </c>
      <c r="D400" s="197">
        <v>45.57</v>
      </c>
      <c r="E400" s="197">
        <v>32.092</v>
      </c>
      <c r="F400" s="40">
        <f>+E400/D400*100-100</f>
        <v>-29.576475751590962</v>
      </c>
      <c r="G400" s="197"/>
      <c r="H400" s="197">
        <v>11868.546</v>
      </c>
      <c r="I400" s="197">
        <v>986.259</v>
      </c>
      <c r="J400" s="197">
        <v>948.138</v>
      </c>
      <c r="K400" s="40">
        <f>+J400/I400*100-100</f>
        <v>-3.8652118763935306</v>
      </c>
      <c r="L400" s="43">
        <f>+J400/$J$399*100</f>
        <v>53.464629667535625</v>
      </c>
      <c r="M400" s="41">
        <f t="shared" si="58"/>
        <v>21642.72547728769</v>
      </c>
      <c r="N400" s="41">
        <f t="shared" si="59"/>
        <v>29544.372429265863</v>
      </c>
      <c r="O400" s="40">
        <f t="shared" si="60"/>
        <v>36.50948195166234</v>
      </c>
    </row>
    <row r="401" spans="1:15" ht="11.25">
      <c r="A401" s="148" t="s">
        <v>375</v>
      </c>
      <c r="C401" s="197">
        <v>3263.193</v>
      </c>
      <c r="D401" s="197">
        <v>356.898</v>
      </c>
      <c r="E401" s="197">
        <v>346.358</v>
      </c>
      <c r="F401" s="40">
        <f>+E401/D401*100-100</f>
        <v>-2.9532247308754904</v>
      </c>
      <c r="G401" s="197"/>
      <c r="H401" s="197">
        <v>8198.747</v>
      </c>
      <c r="I401" s="197">
        <v>1068.516</v>
      </c>
      <c r="J401" s="197">
        <v>825.255</v>
      </c>
      <c r="K401" s="40">
        <f>+J401/I401*100-100</f>
        <v>-22.766247767932356</v>
      </c>
      <c r="L401" s="43">
        <f>+J401/$J$399*100</f>
        <v>46.535370332464375</v>
      </c>
      <c r="M401" s="41">
        <f t="shared" si="58"/>
        <v>2993.8974160684566</v>
      </c>
      <c r="N401" s="41">
        <f t="shared" si="59"/>
        <v>2382.6647572742654</v>
      </c>
      <c r="O401" s="40">
        <f t="shared" si="60"/>
        <v>-20.415951979973087</v>
      </c>
    </row>
    <row r="402" spans="1:15" ht="11.25">
      <c r="A402" s="148"/>
      <c r="C402" s="159"/>
      <c r="D402" s="159"/>
      <c r="E402" s="159"/>
      <c r="G402" s="159"/>
      <c r="H402" s="159"/>
      <c r="I402" s="159"/>
      <c r="M402" s="41"/>
      <c r="N402" s="41"/>
      <c r="O402" s="40"/>
    </row>
    <row r="403" spans="1:15" s="159" customFormat="1" ht="11.25">
      <c r="A403" s="157" t="s">
        <v>380</v>
      </c>
      <c r="B403" s="157"/>
      <c r="C403" s="157"/>
      <c r="D403" s="157"/>
      <c r="E403" s="157"/>
      <c r="F403" s="157"/>
      <c r="G403" s="157"/>
      <c r="H403" s="157">
        <f>SUM(H405:H408)</f>
        <v>304877.631</v>
      </c>
      <c r="I403" s="157">
        <f>SUM(I405:I408)</f>
        <v>32244.185</v>
      </c>
      <c r="J403" s="157">
        <f>SUM(J405:J408)</f>
        <v>30323.67</v>
      </c>
      <c r="K403" s="158">
        <f>+J403/I403*100-100</f>
        <v>-5.956159226849749</v>
      </c>
      <c r="L403" s="157"/>
      <c r="M403" s="41"/>
      <c r="N403" s="41"/>
      <c r="O403" s="40"/>
    </row>
    <row r="404" spans="1:15" ht="11.25">
      <c r="A404" s="148"/>
      <c r="C404" s="159"/>
      <c r="D404" s="159"/>
      <c r="E404" s="159"/>
      <c r="F404" s="41"/>
      <c r="G404" s="159"/>
      <c r="H404" s="159"/>
      <c r="I404" s="159"/>
      <c r="J404" s="41"/>
      <c r="K404" s="41"/>
      <c r="M404" s="41"/>
      <c r="N404" s="41"/>
      <c r="O404" s="40"/>
    </row>
    <row r="405" spans="1:15" ht="11.25">
      <c r="A405" s="148" t="s">
        <v>376</v>
      </c>
      <c r="C405" s="197">
        <v>28562</v>
      </c>
      <c r="D405" s="197">
        <v>197</v>
      </c>
      <c r="E405" s="197">
        <v>346</v>
      </c>
      <c r="F405" s="40">
        <f>+E405/D405*100-100</f>
        <v>75.63451776649745</v>
      </c>
      <c r="G405" s="197"/>
      <c r="H405" s="197">
        <v>41000.295</v>
      </c>
      <c r="I405" s="197">
        <v>5358.202</v>
      </c>
      <c r="J405" s="197">
        <v>5945.543</v>
      </c>
      <c r="K405" s="40">
        <f>+J405/I405*100-100</f>
        <v>10.961531498812477</v>
      </c>
      <c r="L405" s="43">
        <f>+J405/$J$403*100</f>
        <v>19.606937418854645</v>
      </c>
      <c r="M405" s="41">
        <f t="shared" si="58"/>
        <v>27198.994923857867</v>
      </c>
      <c r="N405" s="41">
        <f t="shared" si="59"/>
        <v>17183.65028901734</v>
      </c>
      <c r="O405" s="40">
        <f t="shared" si="60"/>
        <v>-36.822480620618336</v>
      </c>
    </row>
    <row r="406" spans="1:15" ht="11.25">
      <c r="A406" s="148" t="s">
        <v>377</v>
      </c>
      <c r="C406" s="197">
        <v>134</v>
      </c>
      <c r="D406" s="197">
        <v>11</v>
      </c>
      <c r="E406" s="197">
        <v>9</v>
      </c>
      <c r="F406" s="40">
        <f>+E406/D406*100-100</f>
        <v>-18.181818181818173</v>
      </c>
      <c r="G406" s="197"/>
      <c r="H406" s="197">
        <v>5450.618</v>
      </c>
      <c r="I406" s="197">
        <v>1475.77</v>
      </c>
      <c r="J406" s="197">
        <v>599.388</v>
      </c>
      <c r="K406" s="40">
        <f>+J406/I406*100-100</f>
        <v>-59.38472797251604</v>
      </c>
      <c r="L406" s="43">
        <f>+J406/$J$403*100</f>
        <v>1.9766340947517238</v>
      </c>
      <c r="M406" s="41">
        <f t="shared" si="58"/>
        <v>134160.9090909091</v>
      </c>
      <c r="N406" s="41">
        <f t="shared" si="59"/>
        <v>66598.66666666667</v>
      </c>
      <c r="O406" s="40">
        <f t="shared" si="60"/>
        <v>-50.35911196640849</v>
      </c>
    </row>
    <row r="407" spans="1:15" ht="22.5">
      <c r="A407" s="199" t="s">
        <v>378</v>
      </c>
      <c r="C407" s="197">
        <v>577</v>
      </c>
      <c r="D407" s="197">
        <v>175</v>
      </c>
      <c r="E407" s="197">
        <v>140</v>
      </c>
      <c r="F407" s="40">
        <f>+E407/D407*100-100</f>
        <v>-20</v>
      </c>
      <c r="G407" s="197"/>
      <c r="H407" s="197">
        <v>3868.218</v>
      </c>
      <c r="I407" s="197">
        <v>225.634</v>
      </c>
      <c r="J407" s="197">
        <v>407.645</v>
      </c>
      <c r="K407" s="40">
        <f>+J407/I407*100-100</f>
        <v>80.66647756986981</v>
      </c>
      <c r="L407" s="43">
        <f>+J407/$J$403*100</f>
        <v>1.3443128750576694</v>
      </c>
      <c r="M407" s="41">
        <f t="shared" si="58"/>
        <v>1289.3371428571427</v>
      </c>
      <c r="N407" s="41">
        <f t="shared" si="59"/>
        <v>2911.75</v>
      </c>
      <c r="O407" s="40">
        <f t="shared" si="60"/>
        <v>125.83309696233727</v>
      </c>
    </row>
    <row r="408" spans="1:15" ht="11.25">
      <c r="A408" s="148" t="s">
        <v>379</v>
      </c>
      <c r="C408" s="159"/>
      <c r="D408" s="159"/>
      <c r="E408" s="159"/>
      <c r="G408" s="159"/>
      <c r="H408" s="159">
        <v>254558.5</v>
      </c>
      <c r="I408" s="159">
        <v>25184.579</v>
      </c>
      <c r="J408" s="197">
        <v>23371.094</v>
      </c>
      <c r="K408" s="40">
        <f>+J408/I408*100-100</f>
        <v>-7.200775522195542</v>
      </c>
      <c r="L408" s="43">
        <f>+J408/$J$403*100</f>
        <v>77.07211561133597</v>
      </c>
      <c r="M408" s="41"/>
      <c r="N408" s="41"/>
      <c r="O408" s="40"/>
    </row>
    <row r="409" spans="3:15" ht="11.25">
      <c r="C409" s="197"/>
      <c r="D409" s="197"/>
      <c r="E409" s="197"/>
      <c r="G409" s="159"/>
      <c r="H409" s="159"/>
      <c r="I409" s="159"/>
      <c r="J409" s="197"/>
      <c r="M409" s="42"/>
      <c r="N409" s="42"/>
      <c r="O409" s="42"/>
    </row>
    <row r="410" spans="1:15" ht="11.25">
      <c r="A410" s="200"/>
      <c r="B410" s="200"/>
      <c r="C410" s="200"/>
      <c r="D410" s="201"/>
      <c r="E410" s="201"/>
      <c r="F410" s="201"/>
      <c r="G410" s="201"/>
      <c r="H410" s="201"/>
      <c r="I410" s="201"/>
      <c r="J410" s="201"/>
      <c r="K410" s="201"/>
      <c r="L410" s="201"/>
      <c r="M410" s="42"/>
      <c r="N410" s="42"/>
      <c r="O410" s="42"/>
    </row>
    <row r="411" spans="1:15" ht="11.25">
      <c r="A411" s="148" t="s">
        <v>521</v>
      </c>
      <c r="B411" s="159"/>
      <c r="C411" s="159"/>
      <c r="D411" s="159"/>
      <c r="F411" s="159"/>
      <c r="G411" s="159"/>
      <c r="H411" s="159"/>
      <c r="J411" s="195"/>
      <c r="K411" s="159"/>
      <c r="M411" s="42"/>
      <c r="N411" s="42"/>
      <c r="O411" s="42"/>
    </row>
    <row r="412" spans="13:15" ht="11.25">
      <c r="M412" s="42"/>
      <c r="N412" s="42"/>
      <c r="O412" s="42"/>
    </row>
  </sheetData>
  <sheetProtection/>
  <mergeCells count="80">
    <mergeCell ref="A44:L44"/>
    <mergeCell ref="A45:L45"/>
    <mergeCell ref="C46:F46"/>
    <mergeCell ref="H46:K46"/>
    <mergeCell ref="M46:O46"/>
    <mergeCell ref="D47:F47"/>
    <mergeCell ref="I47:K47"/>
    <mergeCell ref="M47:O47"/>
    <mergeCell ref="M3:O3"/>
    <mergeCell ref="M4:O4"/>
    <mergeCell ref="D99:F99"/>
    <mergeCell ref="I99:K99"/>
    <mergeCell ref="C98:F98"/>
    <mergeCell ref="H98:K98"/>
    <mergeCell ref="D4:F4"/>
    <mergeCell ref="I4:K4"/>
    <mergeCell ref="M98:O98"/>
    <mergeCell ref="M99:O99"/>
    <mergeCell ref="D255:F255"/>
    <mergeCell ref="I255:K255"/>
    <mergeCell ref="D296:F296"/>
    <mergeCell ref="I296:K296"/>
    <mergeCell ref="A293:L293"/>
    <mergeCell ref="A294:L294"/>
    <mergeCell ref="C295:F295"/>
    <mergeCell ref="H295:K295"/>
    <mergeCell ref="A252:L252"/>
    <mergeCell ref="A253:L253"/>
    <mergeCell ref="A221:L221"/>
    <mergeCell ref="A222:L222"/>
    <mergeCell ref="D224:F224"/>
    <mergeCell ref="I224:K224"/>
    <mergeCell ref="C223:F223"/>
    <mergeCell ref="H223:K223"/>
    <mergeCell ref="D155:F155"/>
    <mergeCell ref="I155:K155"/>
    <mergeCell ref="M295:O295"/>
    <mergeCell ref="M296:O296"/>
    <mergeCell ref="M254:O254"/>
    <mergeCell ref="M255:O255"/>
    <mergeCell ref="C188:F188"/>
    <mergeCell ref="H188:K188"/>
    <mergeCell ref="C254:F254"/>
    <mergeCell ref="H254:K254"/>
    <mergeCell ref="A186:L186"/>
    <mergeCell ref="A187:L187"/>
    <mergeCell ref="M223:O223"/>
    <mergeCell ref="M224:O224"/>
    <mergeCell ref="M154:O154"/>
    <mergeCell ref="M155:O155"/>
    <mergeCell ref="M188:O188"/>
    <mergeCell ref="M189:O189"/>
    <mergeCell ref="C154:F154"/>
    <mergeCell ref="H154:K154"/>
    <mergeCell ref="D189:F189"/>
    <mergeCell ref="I189:K189"/>
    <mergeCell ref="A1:L1"/>
    <mergeCell ref="A2:L2"/>
    <mergeCell ref="A96:L96"/>
    <mergeCell ref="A97:L97"/>
    <mergeCell ref="C3:F3"/>
    <mergeCell ref="H3:K3"/>
    <mergeCell ref="A152:L152"/>
    <mergeCell ref="A153:L153"/>
    <mergeCell ref="A373:K373"/>
    <mergeCell ref="A374:K374"/>
    <mergeCell ref="M335:O335"/>
    <mergeCell ref="M336:O336"/>
    <mergeCell ref="A334:K334"/>
    <mergeCell ref="A333:K333"/>
    <mergeCell ref="D336:F336"/>
    <mergeCell ref="I336:K336"/>
    <mergeCell ref="C335:F335"/>
    <mergeCell ref="H335:K335"/>
    <mergeCell ref="M375:O375"/>
    <mergeCell ref="D376:F376"/>
    <mergeCell ref="I376:K376"/>
    <mergeCell ref="M376:O376"/>
    <mergeCell ref="C375:F375"/>
    <mergeCell ref="H375:K375"/>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3" max="15" man="1"/>
    <brk id="95" max="15" man="1"/>
    <brk id="151" max="255" man="1"/>
    <brk id="185" max="255" man="1"/>
    <brk id="220" max="255" man="1"/>
    <brk id="251" max="255" man="1"/>
    <brk id="292" max="255" man="1"/>
    <brk id="332" max="255" man="1"/>
    <brk id="3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2010-02-05T17:05:36Z</cp:lastPrinted>
  <dcterms:created xsi:type="dcterms:W3CDTF">2004-11-22T15:10:56Z</dcterms:created>
  <dcterms:modified xsi:type="dcterms:W3CDTF">2010-02-05T17:06:46Z</dcterms:modified>
  <cp:category/>
  <cp:version/>
  <cp:contentType/>
  <cp:contentStatus/>
</cp:coreProperties>
</file>