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31" windowWidth="9375" windowHeight="12405" activeTab="3"/>
  </bookViews>
  <sheets>
    <sheet name="portada" sheetId="1" r:id="rId1"/>
    <sheet name="indice" sheetId="2" r:id="rId2"/>
    <sheet name="balanza" sheetId="3" r:id="rId3"/>
    <sheet name="balanza productos_region" sheetId="4" r:id="rId4"/>
    <sheet name="zona economica" sheetId="5" r:id="rId5"/>
    <sheet name="prin paises exp e imp" sheetId="6" r:id="rId6"/>
    <sheet name="prin prod exp e imp" sheetId="7" r:id="rId7"/>
    <sheet name="productos" sheetId="8" r:id="rId8"/>
  </sheets>
  <definedNames>
    <definedName name="_xlnm.Print_Area" localSheetId="2">'balanza'!$A$1:$F$48</definedName>
    <definedName name="_xlnm.Print_Area" localSheetId="3">'balanza productos_region'!$A$1:$G$320</definedName>
    <definedName name="_xlnm.Print_Area" localSheetId="5">'prin paises exp e imp'!$A$1:$F$97</definedName>
    <definedName name="_xlnm.Print_Area" localSheetId="6">'prin prod exp e imp'!$A$1:$G$98</definedName>
    <definedName name="_xlnm.Print_Area" localSheetId="7">'productos'!$A$1:$K$322</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<sst xmlns="http://schemas.openxmlformats.org/spreadsheetml/2006/main" count="935" uniqueCount="528">
  <si>
    <t xml:space="preserve">Judías para siembra                                                                                                                                                                                                  </t>
  </si>
  <si>
    <t xml:space="preserve">Judías común, para siembra                                                                                                                                                                                                            </t>
  </si>
  <si>
    <t xml:space="preserve">Las demás judías para siembra                                                                                                                                                                                                         </t>
  </si>
  <si>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</si>
  <si>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</si>
  <si>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</si>
  <si>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</si>
  <si>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</si>
  <si>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</si>
  <si>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</si>
  <si>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</si>
  <si>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Las demás semillas de hortalizas                                                                                                                                                                                        </t>
  </si>
  <si>
    <t xml:space="preserve">Semillas de pepino                                                                                                                                                                                                         </t>
  </si>
  <si>
    <t xml:space="preserve">Semillas de brócoli                                                                                                                                                                                           </t>
  </si>
  <si>
    <t xml:space="preserve">Semillas de coliflor                                                                                                                                                                                                               </t>
  </si>
  <si>
    <t xml:space="preserve">Semillas de zapallo                                                                                                                                                                                            </t>
  </si>
  <si>
    <t xml:space="preserve">Semillas de pimiento                                                                                                                                                                                                  </t>
  </si>
  <si>
    <t xml:space="preserve">Semillas de cebolla                                                                                                                                                                                                </t>
  </si>
  <si>
    <t xml:space="preserve">Semillas de lechuga                                                                                                                                                                                                       </t>
  </si>
  <si>
    <t xml:space="preserve">Semillas de tomates                                                                                                                                                                                                               </t>
  </si>
  <si>
    <t xml:space="preserve">Semilla forrajera de fleo de los prados                                                                                                                                                                                      </t>
  </si>
  <si>
    <t xml:space="preserve">Semilla forrajera de pasto azul de kentucky                                                                                                                                                                           </t>
  </si>
  <si>
    <t xml:space="preserve">Semilla forrajera de festucas                                                                                                                                                                       </t>
  </si>
  <si>
    <t xml:space="preserve">Semilla forrajera de trébol                                                                                                                                                                                           </t>
  </si>
  <si>
    <t xml:space="preserve">Semilla forrajera de alfalfa                                                                                                                                                                                                       </t>
  </si>
  <si>
    <t xml:space="preserve">Semilla de remolacha azucarera </t>
  </si>
  <si>
    <t xml:space="preserve">Semilla de cártamo                                                                                                                                                                                                             </t>
  </si>
  <si>
    <t xml:space="preserve">Semilla de girasol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</si>
  <si>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</si>
  <si>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</si>
  <si>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</si>
  <si>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</si>
  <si>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</si>
  <si>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</si>
  <si>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</si>
  <si>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</si>
  <si>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</si>
  <si>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</si>
  <si>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</si>
  <si>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</si>
  <si>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</si>
  <si>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</si>
  <si>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</si>
  <si>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</si>
  <si>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</si>
  <si>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</si>
  <si>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</si>
  <si>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</si>
  <si>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</si>
  <si>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</si>
  <si>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</si>
  <si>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</si>
  <si>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</si>
  <si>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España</t>
  </si>
  <si>
    <t>Francia</t>
  </si>
  <si>
    <t>Taiwán</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</si>
  <si>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</si>
  <si>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</si>
  <si>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</si>
  <si>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</si>
  <si>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</si>
  <si>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</si>
  <si>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</si>
  <si>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</si>
  <si>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</si>
  <si>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</si>
  <si>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</si>
  <si>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</si>
  <si>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</si>
  <si>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</si>
  <si>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</si>
  <si>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</si>
  <si>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</si>
  <si>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</si>
  <si>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</si>
  <si>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</si>
  <si>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</si>
  <si>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</si>
  <si>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</si>
  <si>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</si>
  <si>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</si>
  <si>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</si>
  <si>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</si>
  <si>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</si>
  <si>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</si>
  <si>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</si>
  <si>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</si>
  <si>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</si>
  <si>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</si>
  <si>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</si>
  <si>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</si>
  <si>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</si>
  <si>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</si>
  <si>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</si>
  <si>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</si>
  <si>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</si>
  <si>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</si>
  <si>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</si>
  <si>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</si>
  <si>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</si>
  <si>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</si>
  <si>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</si>
  <si>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</si>
  <si>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</si>
  <si>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</si>
  <si>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</si>
  <si>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</si>
  <si>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</si>
  <si>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</si>
  <si>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</si>
  <si>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</si>
  <si>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</si>
  <si>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</si>
  <si>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</si>
  <si>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</si>
  <si>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</si>
  <si>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</si>
  <si>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</si>
  <si>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 xml:space="preserve"> TOTAL</t>
  </si>
  <si>
    <t>Los demás vinos capacidad inferior o igual a 2 lts.</t>
  </si>
  <si>
    <t>Vino espumoso</t>
  </si>
  <si>
    <t>Pisco</t>
  </si>
  <si>
    <t>EXPORTACIONES DE FRUTAS</t>
  </si>
  <si>
    <t>EXPORTACIONES DE VINOS Y ALCOHOLES</t>
  </si>
  <si>
    <t xml:space="preserve"> TOTAL </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</si>
  <si>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</si>
  <si>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</si>
  <si>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</si>
  <si>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</si>
  <si>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</si>
  <si>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</si>
  <si>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</si>
  <si>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</si>
  <si>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</si>
  <si>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</si>
  <si>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</si>
  <si>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</si>
  <si>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</si>
  <si>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</si>
  <si>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</si>
  <si>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</si>
  <si>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</si>
  <si>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</si>
  <si>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</si>
  <si>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</si>
  <si>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</si>
  <si>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</si>
  <si>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</si>
  <si>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</si>
  <si>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</si>
  <si>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</si>
  <si>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</si>
  <si>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</si>
  <si>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</si>
  <si>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IMPORTACIONES DE PRODUCTOS SILVOAGROPECUARIOS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</si>
  <si>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</si>
  <si>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</si>
  <si>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</si>
  <si>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</si>
  <si>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</si>
  <si>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</si>
  <si>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</si>
  <si>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</si>
  <si>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</si>
  <si>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</si>
  <si>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</si>
  <si>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</si>
  <si>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</si>
  <si>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</si>
  <si>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</si>
  <si>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</si>
  <si>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</si>
  <si>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</si>
  <si>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</si>
  <si>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</si>
  <si>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</si>
  <si>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</si>
  <si>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</si>
  <si>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</si>
  <si>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</si>
  <si>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</si>
  <si>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</si>
  <si>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</si>
  <si>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</si>
  <si>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</si>
  <si>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</si>
  <si>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</si>
  <si>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</si>
  <si>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</si>
  <si>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</si>
  <si>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</si>
  <si>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</si>
  <si>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</si>
  <si>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</si>
  <si>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</si>
  <si>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 xml:space="preserve"> Fuente: ODEPA con información del Servicio Nacional de Aduanas.  * Cifras sujetas a revisión por informes de variación de valor (IVV).  ** Unidades</t>
  </si>
  <si>
    <t>UE ( 25 )</t>
  </si>
  <si>
    <t>Manzanas</t>
  </si>
  <si>
    <t>Kiwis</t>
  </si>
  <si>
    <t>Ciruelas</t>
  </si>
  <si>
    <t>Melocotones (duraznos)</t>
  </si>
  <si>
    <t>Frambuesas, moras y morasframbuesas</t>
  </si>
  <si>
    <t>Cerezas</t>
  </si>
  <si>
    <t>Nueces de nogal sin cáscara</t>
  </si>
  <si>
    <t>Nueces de nogal con cáscara</t>
  </si>
  <si>
    <t>Peras</t>
  </si>
  <si>
    <t>Nectarines</t>
  </si>
  <si>
    <t>Aguacates (paltas)</t>
  </si>
  <si>
    <t xml:space="preserve">Uvas                                                                                                                                                                 </t>
  </si>
  <si>
    <t xml:space="preserve">Limones                                                                                                                                                                         </t>
  </si>
  <si>
    <t xml:space="preserve">Mandarinas, clementinas, wilking e híbridas                                                                                                                                                                 </t>
  </si>
  <si>
    <t>Naranjas</t>
  </si>
  <si>
    <t>Vino con denominación de origen</t>
  </si>
  <si>
    <t>Arándanos</t>
  </si>
  <si>
    <t>Los demás vinos</t>
  </si>
  <si>
    <t>Leche condensada</t>
  </si>
  <si>
    <t>Volumen (toneladas)</t>
  </si>
  <si>
    <t>Valor (miles de US$ FOB)</t>
  </si>
  <si>
    <t>EXPORTACION DE PRODUCTOS SILVOAGROPECUARIOSOR PAIS DE DESTINO</t>
  </si>
  <si>
    <t>Corea del Sur</t>
  </si>
  <si>
    <t>Almendras sin cáscara</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</si>
  <si>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</si>
  <si>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</si>
  <si>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</si>
  <si>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</si>
  <si>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</si>
  <si>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</si>
  <si>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</si>
  <si>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</si>
  <si>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</si>
  <si>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</si>
  <si>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</si>
  <si>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</si>
  <si>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</si>
  <si>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</si>
  <si>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</si>
  <si>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</si>
  <si>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</si>
  <si>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</si>
  <si>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</si>
  <si>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</si>
  <si>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</si>
  <si>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</si>
  <si>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</si>
  <si>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</si>
  <si>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</si>
  <si>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</si>
  <si>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</si>
  <si>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</si>
  <si>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</si>
  <si>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</si>
  <si>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Lilium</t>
  </si>
  <si>
    <t>Tulipán</t>
  </si>
  <si>
    <t>Peonías</t>
  </si>
  <si>
    <t xml:space="preserve">Clavel </t>
  </si>
  <si>
    <t xml:space="preserve">Rosas </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</si>
  <si>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</si>
  <si>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</si>
  <si>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</si>
  <si>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</si>
  <si>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</si>
  <si>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</si>
  <si>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</si>
  <si>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</si>
  <si>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</si>
  <si>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</si>
  <si>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</si>
  <si>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</si>
  <si>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</si>
  <si>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</si>
  <si>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</si>
  <si>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</si>
  <si>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</si>
  <si>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</si>
  <si>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</si>
  <si>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</si>
  <si>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</si>
  <si>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</si>
  <si>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</si>
  <si>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</si>
  <si>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</si>
  <si>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</si>
  <si>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</si>
  <si>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</si>
  <si>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</si>
  <si>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</si>
  <si>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</si>
  <si>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</si>
  <si>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Gráfico Nº 1</t>
  </si>
  <si>
    <t>Grafico Nº3</t>
  </si>
  <si>
    <t>Grafico Nº2</t>
  </si>
  <si>
    <t>Bananas o plátanos, frescos o secos</t>
  </si>
  <si>
    <t>Calas</t>
  </si>
  <si>
    <t>Guatemala</t>
  </si>
  <si>
    <t>Orquideas</t>
  </si>
  <si>
    <t xml:space="preserve">Semilla de amapola </t>
  </si>
  <si>
    <t xml:space="preserve">Trigo duro                                                                                                                                                                                                                                                </t>
  </si>
  <si>
    <t xml:space="preserve">Cebada                                                                                                                                                                                                                                                    </t>
  </si>
  <si>
    <t xml:space="preserve">Las demás semillas forrajeras, para siembra                                                                                                                                                                                                               </t>
  </si>
  <si>
    <t xml:space="preserve">Semilla forrajera de ballico, para siembra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</si>
  <si>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</si>
  <si>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</si>
  <si>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</si>
  <si>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</si>
  <si>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</si>
  <si>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</si>
  <si>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</si>
  <si>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</si>
  <si>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</si>
  <si>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 xml:space="preserve">Semilla de raps bajo contenido ácido erúsico                                                                                                                                         </t>
  </si>
  <si>
    <t>Alemania (desde 1994)</t>
  </si>
  <si>
    <t>Las demás preparaciones alimenticias nencop</t>
  </si>
  <si>
    <t>Volumen (miles de litros)</t>
  </si>
  <si>
    <t>Semilla de sésamo</t>
  </si>
  <si>
    <t>Semilla de mostaza</t>
  </si>
  <si>
    <t xml:space="preserve">Semilla de lino                                                                                                                                                                                           </t>
  </si>
  <si>
    <t>Semilla algodón</t>
  </si>
  <si>
    <t>Semilla algodón para siembra</t>
  </si>
  <si>
    <t xml:space="preserve">Semilla de raps para la siembra bajo contenido ácido erúsico                                                                                                                                         </t>
  </si>
  <si>
    <t>12051010*</t>
  </si>
  <si>
    <t xml:space="preserve">Semilla de raps para la siembra </t>
  </si>
  <si>
    <t>12059010*</t>
  </si>
  <si>
    <t>Semilla de sésamo para siembra</t>
  </si>
  <si>
    <t>Semilla de mostaza para siembra</t>
  </si>
  <si>
    <t xml:space="preserve">Semilla de cártamo para siembra                                                                                                                                                                                                            </t>
  </si>
  <si>
    <t>Semilla de amapola para siembra</t>
  </si>
  <si>
    <t xml:space="preserve"> Las demás semillas forrajeras de lupino                                                                                                                                                                                                     </t>
  </si>
  <si>
    <t xml:space="preserve"> Las demás semillas forrajeras, para siembra                                                                                                                                                                                                               </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</si>
  <si>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</si>
  <si>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</si>
  <si>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</si>
  <si>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</si>
  <si>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</si>
  <si>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</si>
  <si>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</si>
  <si>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</si>
  <si>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</si>
  <si>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</si>
  <si>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</si>
  <si>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</si>
  <si>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</si>
  <si>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</si>
  <si>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</si>
  <si>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</si>
  <si>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</si>
  <si>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</si>
  <si>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</si>
  <si>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</si>
  <si>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</si>
  <si>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</si>
  <si>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Cuadro N°  3</t>
  </si>
  <si>
    <t>Balanza de productos silvoagropecuarios por zona económica *</t>
  </si>
  <si>
    <t>Zona económica</t>
  </si>
  <si>
    <t>Otras</t>
  </si>
  <si>
    <t>Cuadro N°  4</t>
  </si>
  <si>
    <t>Exportación de productos silvoagropecuarios por país de destino*</t>
  </si>
  <si>
    <t>(Miles de dólares FOB)</t>
  </si>
  <si>
    <t>Cuadro N°  5</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</si>
  <si>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</si>
  <si>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</si>
  <si>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</si>
  <si>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</si>
  <si>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</si>
  <si>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</si>
  <si>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</si>
  <si>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</si>
  <si>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Cuadro N° 10</t>
  </si>
  <si>
    <t>Exportaciones de bulbos, flores de corte y musgos  *</t>
  </si>
  <si>
    <t>Cuadro N° 11</t>
  </si>
  <si>
    <t>Exportaciones de hortalizas y tubérculos  *</t>
  </si>
  <si>
    <t>Cuadro N° 12</t>
  </si>
  <si>
    <t>Exportaciones de vinos y alcoholes  *</t>
  </si>
  <si>
    <t>Cuadro N° 13</t>
  </si>
  <si>
    <t>Exportaciones pecuarias  *</t>
  </si>
  <si>
    <t>Exportaciones forestales  *</t>
  </si>
  <si>
    <t>Cuadro N° 14</t>
  </si>
  <si>
    <t>Importaciones de productos silvoagropecuarios *</t>
  </si>
  <si>
    <t>Cuadro N° 15</t>
  </si>
  <si>
    <t>Importación de productos silvoagropecuarios por país de origen *</t>
  </si>
  <si>
    <t>Grafico 4</t>
  </si>
  <si>
    <t>Grafico 5</t>
  </si>
  <si>
    <t>Perú</t>
  </si>
  <si>
    <t>Los demás trigos y morcajo ( tranquillón)</t>
  </si>
  <si>
    <t>Madera simplemente aserrada (desde 2007)</t>
  </si>
  <si>
    <t>Pasta química de maderas distintas a las coníferas</t>
  </si>
  <si>
    <t>Liatris</t>
  </si>
  <si>
    <t>Limonium</t>
  </si>
  <si>
    <t>Ivan Nazif Astorga</t>
  </si>
  <si>
    <t xml:space="preserve"> 2008-2007</t>
  </si>
  <si>
    <t>Var % 08/07</t>
  </si>
  <si>
    <t>Liliana Yáñez Barrios</t>
  </si>
  <si>
    <t>Cerezas frescas</t>
  </si>
  <si>
    <t>Bulbos en reposo vegetativo</t>
  </si>
  <si>
    <t xml:space="preserve">Bulbos en vegetación o en flor </t>
  </si>
  <si>
    <t>Agricola</t>
  </si>
  <si>
    <t>Forestal</t>
  </si>
  <si>
    <t>Pecuario</t>
  </si>
  <si>
    <t xml:space="preserve">Valor de las exportaciones por sector a nivel regional </t>
  </si>
  <si>
    <t>Miles de dólares FOB</t>
  </si>
  <si>
    <t>Región</t>
  </si>
  <si>
    <t>Región de Tarapacá</t>
  </si>
  <si>
    <t>Región de Antofagasta</t>
  </si>
  <si>
    <t>Región de Atacama</t>
  </si>
  <si>
    <t>Región de Coquimbo</t>
  </si>
  <si>
    <t>Región de Valparaíso</t>
  </si>
  <si>
    <t>Región Metropolitana de Santiago</t>
  </si>
  <si>
    <t>Región del Maule</t>
  </si>
  <si>
    <t>Región de Magallanes</t>
  </si>
  <si>
    <t>Total</t>
  </si>
  <si>
    <t xml:space="preserve">Valor de las exportaciones  a nivel regional </t>
  </si>
  <si>
    <t>Enero 2008</t>
  </si>
  <si>
    <t xml:space="preserve">  Nº 16</t>
  </si>
  <si>
    <t xml:space="preserve">  Nº 17</t>
  </si>
  <si>
    <t>VALOR DE LAS EXPORTACIONES A NIVEL REGIONAL</t>
  </si>
  <si>
    <t>VALOR DE LAS EXPORTACIONES POR SECTOR A NIVEL REGIONAL</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</si>
  <si>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</si>
  <si>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</si>
  <si>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</si>
  <si>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</si>
  <si>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</si>
  <si>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</si>
  <si>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</si>
  <si>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</si>
  <si>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</si>
  <si>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</si>
  <si>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</si>
  <si>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</si>
  <si>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º</t>
  </si>
  <si>
    <t>06031910</t>
  </si>
  <si>
    <t>06031960</t>
  </si>
  <si>
    <t>06031930</t>
  </si>
  <si>
    <t>06031920</t>
  </si>
  <si>
    <t>06031200</t>
  </si>
  <si>
    <t>06031300</t>
  </si>
  <si>
    <t>06031950</t>
  </si>
  <si>
    <t>06031940</t>
  </si>
  <si>
    <t>06031100</t>
  </si>
  <si>
    <t>Cuadro N° 17</t>
  </si>
  <si>
    <t>EXPORTACIONES SILVOAGROPECUARIAS POR CLASE</t>
  </si>
  <si>
    <t>EXPORTACIONES SILVOAGROPECUARIAS POR SUBSECTOR</t>
  </si>
  <si>
    <t>EXPORTACIONES SILVOAGROPECUARIAS POR REGION</t>
  </si>
  <si>
    <t>Elaborado por:</t>
  </si>
  <si>
    <t>Departamento  de Información Agraria</t>
  </si>
  <si>
    <t>Var. (%)   2008/2007</t>
  </si>
  <si>
    <t>Región de Los Lagos</t>
  </si>
  <si>
    <t>Región de La Araucanía</t>
  </si>
  <si>
    <t>US$/ton</t>
  </si>
  <si>
    <t>US$/litro</t>
  </si>
  <si>
    <t>US$/kilo</t>
  </si>
  <si>
    <t>Precio medio</t>
  </si>
  <si>
    <t>Valor (miles de US$ CIF)</t>
  </si>
  <si>
    <t>AVANCE MENSUAL FEBRERO 2008</t>
  </si>
  <si>
    <t>MARZO 2008</t>
  </si>
  <si>
    <t>Avance mensual febrero 2008</t>
  </si>
  <si>
    <t>Marzo 2008</t>
  </si>
  <si>
    <t>Ene-feb 2007</t>
  </si>
  <si>
    <t>Ene-feb 2008</t>
  </si>
  <si>
    <t>Uvas frescas (total)</t>
  </si>
  <si>
    <t>Vino con denominación de origen (total)</t>
  </si>
  <si>
    <t>Las demás carnes porcinas congeladas (total)</t>
  </si>
  <si>
    <t>Las demás maderas en plaquitas o partículas no coníferas (total)</t>
  </si>
  <si>
    <t>Los demás vinos (total)</t>
  </si>
  <si>
    <t>Ciruelas frescas</t>
  </si>
  <si>
    <t>Nectarines frescos</t>
  </si>
  <si>
    <t>Carne bovina deshuesada fresca o refrigerada (total)</t>
  </si>
  <si>
    <t>Tortas y residuos de soja (total)</t>
  </si>
  <si>
    <t>Azúcar refinada (total)</t>
  </si>
  <si>
    <t>Habas de soja, incluso quebrantadas (total)</t>
  </si>
  <si>
    <t>Residuos de la industria del almidón y residuos similares</t>
  </si>
  <si>
    <t>Arroz semiblanqueado o blanqueado, incluso pulido (total)</t>
  </si>
  <si>
    <t>Torta y demás residuos de girasol (total)</t>
  </si>
  <si>
    <t>Ron y aguardiente de caña (total)</t>
  </si>
  <si>
    <t>Barriles, cubas, tinas y demás manufacturas de toneleria (total)</t>
  </si>
  <si>
    <t>ene-feb</t>
  </si>
  <si>
    <t>ene -feb</t>
  </si>
  <si>
    <t>Enero - febrero 2007</t>
  </si>
  <si>
    <t>Enero - febrero 2008</t>
  </si>
  <si>
    <t>Arándanos  (total)</t>
  </si>
  <si>
    <t xml:space="preserve">Pasta química de coníferas  semiblanqueada </t>
  </si>
  <si>
    <t xml:space="preserve">Las demás maderas </t>
  </si>
  <si>
    <t>Pasta química de coníferas  cruda</t>
  </si>
  <si>
    <t>Listones y molduras de madera  (total)</t>
  </si>
  <si>
    <t>Mezclas aceites (total)</t>
  </si>
  <si>
    <t>Las demás preparaciones para alimentar animales</t>
  </si>
  <si>
    <t>Región Aysén del Gral. Carlos Ibañez Del Campo</t>
  </si>
  <si>
    <t>Región de Arica y Parinacota</t>
  </si>
  <si>
    <t>Región del Libertador Bernardo O'Higgins</t>
  </si>
  <si>
    <t>Región del Bio Bio</t>
  </si>
  <si>
    <t>Región de Los Ríos</t>
  </si>
  <si>
    <t>Otras operaciones</t>
  </si>
  <si>
    <t>Otras Operaciones</t>
  </si>
  <si>
    <t>Total región</t>
  </si>
  <si>
    <t>Total general</t>
  </si>
  <si>
    <t>Rusia</t>
  </si>
  <si>
    <t xml:space="preserve">Principales destinos de las exportaciones silvoagropecuarias regionales </t>
  </si>
  <si>
    <t>02032900</t>
  </si>
  <si>
    <t>02013000</t>
  </si>
  <si>
    <t>08030000</t>
  </si>
  <si>
    <t>Enero - Febrero</t>
  </si>
  <si>
    <t>Cuadro N° 18</t>
  </si>
  <si>
    <t>Cuadro N°  8</t>
  </si>
  <si>
    <t>Cuadro N° 7</t>
  </si>
  <si>
    <t>Cuadro N°  6</t>
  </si>
  <si>
    <t>XV Región de Arica y Parinacota</t>
  </si>
  <si>
    <t>I Región de Tarapacá</t>
  </si>
  <si>
    <t>II Región de Antofagasta</t>
  </si>
  <si>
    <t>III Región de Atacama</t>
  </si>
  <si>
    <t>IV Región Coquimbo</t>
  </si>
  <si>
    <t>V Región Valparaíso</t>
  </si>
  <si>
    <t xml:space="preserve">XIII Región Metropolitana de Santiago </t>
  </si>
  <si>
    <t>VI Región del Libertador Bernardo O'Higgins</t>
  </si>
  <si>
    <t>VII Región del Maule</t>
  </si>
  <si>
    <t>VIII Región del Bio Bio</t>
  </si>
  <si>
    <t>IX Región de La Araucanía</t>
  </si>
  <si>
    <t>XIV Región de Los Ríos</t>
  </si>
  <si>
    <t>X Región de Los Lagos</t>
  </si>
  <si>
    <t xml:space="preserve">       XI Región Aysén del Gral. Carlos Ibañez Del Campo </t>
  </si>
  <si>
    <t>XII Región de Magallanes</t>
  </si>
  <si>
    <t>IV Región de Coquimbo</t>
  </si>
  <si>
    <t>V Región de Valparaíso</t>
  </si>
  <si>
    <t>XIII Región Metropolitana de Santiago</t>
  </si>
  <si>
    <t>VI Región del Gral Bernardo O'Higgins</t>
  </si>
  <si>
    <t>VIII Región del Bío Bío</t>
  </si>
  <si>
    <t xml:space="preserve"> X Región de Los Lagos</t>
  </si>
  <si>
    <t>XI Región Aysén del Gral. Carlos Ibañez Del Campo</t>
  </si>
  <si>
    <t>Cuadro N°  5 continuación</t>
  </si>
  <si>
    <t xml:space="preserve">  Nº 18</t>
  </si>
  <si>
    <t>PRINCIPALES DESTINOS DE LAS EXPORTACIONES A NIVEL REGIONAL</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</si>
</sst>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7">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sz val="8"/>
      <name val="Times New Roman"/>
      <family val="1"/>
    </font>
    <font>
      <b/>
      <sz val="8.75"/>
      <name val="Arial"/>
      <family val="2"/>
    </font>
    <font>
      <sz val="8.75"/>
      <name val="Arial"/>
      <family val="2"/>
    </font>
    <font>
      <sz val="10"/>
      <color indexed="10"/>
      <name val="Arial"/>
      <family val="2"/>
    </font>
    <font>
      <b/>
      <sz val="9"/>
      <name val="Arial"/>
      <family val="2"/>
    </font>
    <font>
      <sz val="7"/>
      <name val="Arial"/>
      <family val="2"/>
    </font>
    <font>
      <sz val="8.5"/>
      <name val="Arial"/>
      <family val="2"/>
    </font>
    <font>
      <b/>
      <sz val="8.25"/>
      <name val="Arial"/>
      <family val="2"/>
    </font>
    <font>
      <sz val="9.25"/>
      <name val="Arial"/>
      <family val="0"/>
    </font>
  </fonts>
  <fills count="6">
    <fill>
      <patternFill/>
    </fill>
    <fill>
      <patternFill patternType="gray125"/>
    </fill>
    <fill>
      <patternFill patternType="solid">
        <fgColor indexed="9"/>
        <bgColor indexed="64"/>
      </patternFill>
    </fill>
    <fill>
      <patternFill patternType="lightDown">
        <fgColor indexed="27"/>
        <bgColor indexed="9"/>
      </patternFill>
    </fill>
    <fill>
      <patternFill patternType="solid">
        <fgColor indexed="65"/>
        <bgColor indexed="64"/>
      </patternFill>
    </fill>
    <fill>
      <patternFill patternType="solid">
        <fgColor indexed="27"/>
        <bgColor indexed="64"/>
      </patternFill>
    </fill>
  </fills>
  <borders count="9">
    <border>
      <left/>
      <right/>
      <top/>
      <bottom/>
      <diagonal/>
    </border>
    <border>
      <left>
        <color indexed="63"/>
      </left>
      <right>
        <color indexed="63"/>
      </right>
      <top>
        <color indexed="63"/>
      </top>
      <bottom style="thin">
        <color indexed="55"/>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medium">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87">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2" xfId="0" applyBorder="1" applyAlignment="1">
      <alignment/>
    </xf>
    <xf numFmtId="0" fontId="1" fillId="0" borderId="0" xfId="21" applyFont="1" applyFill="1" applyBorder="1" applyProtection="1">
      <alignment/>
      <protection/>
    </xf>
    <xf numFmtId="0" fontId="2" fillId="0" borderId="3" xfId="21" applyFont="1" applyBorder="1" applyAlignment="1" applyProtection="1">
      <alignment horizontal="left"/>
      <protection/>
    </xf>
    <xf numFmtId="0" fontId="2" fillId="0" borderId="3" xfId="21" applyFont="1" applyBorder="1" applyProtection="1">
      <alignment/>
      <protection/>
    </xf>
    <xf numFmtId="0" fontId="2" fillId="0" borderId="3" xfId="21" applyFont="1" applyBorder="1" applyAlignment="1" applyProtection="1">
      <alignment horizontal="right"/>
      <protection/>
    </xf>
    <xf numFmtId="0" fontId="1" fillId="0" borderId="4" xfId="21" applyFont="1" applyBorder="1" applyAlignment="1" applyProtection="1">
      <alignment horizontal="left"/>
      <protection/>
    </xf>
    <xf numFmtId="0" fontId="1" fillId="0" borderId="4" xfId="21" applyFont="1" applyBorder="1" applyProtection="1">
      <alignment/>
      <protection/>
    </xf>
    <xf numFmtId="0" fontId="1" fillId="0" borderId="4"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0" fontId="4" fillId="0" borderId="0" xfId="0" applyFont="1" applyAlignment="1">
      <alignment/>
    </xf>
    <xf numFmtId="0" fontId="1" fillId="0" borderId="0" xfId="0" applyFont="1" applyAlignment="1">
      <alignment/>
    </xf>
    <xf numFmtId="3" fontId="14" fillId="0" borderId="0" xfId="0" applyNumberFormat="1" applyFont="1" applyBorder="1" applyAlignment="1">
      <alignment/>
    </xf>
    <xf numFmtId="208" fontId="14" fillId="0" borderId="0" xfId="0" applyNumberFormat="1" applyFont="1" applyBorder="1" applyAlignment="1">
      <alignment/>
    </xf>
    <xf numFmtId="0" fontId="1" fillId="0" borderId="0" xfId="0" applyFont="1" applyBorder="1" applyAlignment="1">
      <alignment vertical="justify"/>
    </xf>
    <xf numFmtId="0" fontId="1" fillId="0" borderId="0" xfId="0" applyFont="1" applyAlignment="1">
      <alignment vertical="distributed"/>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vertical="justify"/>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alignment horizontal="center"/>
    </xf>
    <xf numFmtId="0" fontId="1" fillId="0" borderId="0" xfId="0" applyFont="1" applyAlignment="1" quotePrefix="1">
      <alignment horizontal="center" vertical="center"/>
    </xf>
    <xf numFmtId="0" fontId="1" fillId="0" borderId="0" xfId="0" applyFont="1" applyAlignment="1" quotePrefix="1">
      <alignment horizontal="center"/>
    </xf>
    <xf numFmtId="0" fontId="1" fillId="0" borderId="0" xfId="0" applyFont="1" applyAlignment="1">
      <alignment horizontal="center"/>
    </xf>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horizontal="center" vertical="justify"/>
    </xf>
    <xf numFmtId="0" fontId="1" fillId="0" borderId="0" xfId="0" applyFont="1" applyAlignment="1" quotePrefix="1">
      <alignment horizontal="center"/>
    </xf>
    <xf numFmtId="0" fontId="1" fillId="0" borderId="5" xfId="0" applyFont="1" applyBorder="1" applyAlignment="1" quotePrefix="1">
      <alignment horizontal="right"/>
    </xf>
    <xf numFmtId="0" fontId="1" fillId="0" borderId="6" xfId="0" applyFont="1" applyBorder="1" applyAlignment="1" quotePrefix="1">
      <alignment horizontal="right"/>
    </xf>
    <xf numFmtId="0" fontId="1" fillId="0" borderId="6" xfId="0" applyFont="1" applyBorder="1" applyAlignment="1">
      <alignment horizontal="center"/>
    </xf>
    <xf numFmtId="0" fontId="1" fillId="0" borderId="0" xfId="0" applyFont="1" applyFill="1" applyBorder="1" applyAlignment="1">
      <alignment vertical="justify"/>
    </xf>
    <xf numFmtId="0" fontId="4" fillId="0" borderId="7" xfId="0" applyFont="1" applyBorder="1" applyAlignment="1">
      <alignment/>
    </xf>
    <xf numFmtId="3" fontId="1" fillId="0" borderId="0" xfId="0" applyNumberFormat="1" applyFont="1" applyBorder="1" applyAlignment="1">
      <alignment/>
    </xf>
    <xf numFmtId="208" fontId="2"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Alignment="1">
      <alignment horizontal="right"/>
    </xf>
    <xf numFmtId="3" fontId="2" fillId="3" borderId="0" xfId="0" applyNumberFormat="1" applyFont="1" applyFill="1" applyBorder="1" applyAlignment="1">
      <alignment vertical="center" wrapText="1"/>
    </xf>
    <xf numFmtId="3" fontId="1" fillId="0" borderId="0" xfId="0" applyNumberFormat="1" applyFont="1" applyBorder="1" applyAlignment="1">
      <alignment vertical="center"/>
    </xf>
    <xf numFmtId="0" fontId="1" fillId="0" borderId="4" xfId="0" applyFont="1" applyBorder="1" applyAlignment="1">
      <alignment/>
    </xf>
    <xf numFmtId="3" fontId="1" fillId="0" borderId="4" xfId="0" applyNumberFormat="1" applyFont="1" applyBorder="1" applyAlignment="1">
      <alignment/>
    </xf>
    <xf numFmtId="208" fontId="1" fillId="0" borderId="4" xfId="0" applyNumberFormat="1" applyFont="1" applyBorder="1" applyAlignment="1">
      <alignment/>
    </xf>
    <xf numFmtId="0" fontId="2" fillId="2" borderId="4" xfId="0" applyFont="1" applyFill="1" applyBorder="1" applyAlignment="1" quotePrefix="1">
      <alignment horizontal="center"/>
    </xf>
    <xf numFmtId="0" fontId="2" fillId="2" borderId="4" xfId="0" applyNumberFormat="1" applyFont="1" applyFill="1" applyBorder="1" applyAlignment="1">
      <alignment horizontal="right"/>
    </xf>
    <xf numFmtId="0" fontId="2" fillId="2" borderId="4"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4" borderId="0" xfId="0" applyFont="1" applyFill="1" applyAlignment="1">
      <alignment/>
    </xf>
    <xf numFmtId="3" fontId="1" fillId="4" borderId="0" xfId="0" applyNumberFormat="1" applyFont="1" applyFill="1" applyAlignment="1">
      <alignment/>
    </xf>
    <xf numFmtId="10" fontId="1" fillId="4" borderId="0" xfId="0" applyNumberFormat="1" applyFont="1" applyFill="1" applyAlignment="1">
      <alignment/>
    </xf>
    <xf numFmtId="0" fontId="1" fillId="4" borderId="1" xfId="0" applyFont="1" applyFill="1" applyBorder="1" applyAlignment="1">
      <alignment/>
    </xf>
    <xf numFmtId="3" fontId="1" fillId="4" borderId="1" xfId="0" applyNumberFormat="1" applyFont="1" applyFill="1" applyBorder="1" applyAlignment="1">
      <alignment/>
    </xf>
    <xf numFmtId="0" fontId="2" fillId="2" borderId="3" xfId="0" applyFont="1" applyFill="1" applyBorder="1" applyAlignment="1" quotePrefix="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1" fillId="4" borderId="0" xfId="0" applyFont="1" applyFill="1" applyAlignment="1" quotePrefix="1">
      <alignment horizontal="right"/>
    </xf>
    <xf numFmtId="207" fontId="1" fillId="4" borderId="0" xfId="22" applyNumberFormat="1" applyFont="1" applyFill="1" applyAlignment="1">
      <alignment vertical="top"/>
    </xf>
    <xf numFmtId="0" fontId="1" fillId="4" borderId="0" xfId="0" applyFont="1" applyFill="1" applyAlignment="1">
      <alignment horizontal="right"/>
    </xf>
    <xf numFmtId="0" fontId="1" fillId="4" borderId="0" xfId="0" applyFont="1" applyFill="1" applyAlignment="1">
      <alignment vertical="distributed"/>
    </xf>
    <xf numFmtId="0" fontId="1" fillId="4" borderId="0" xfId="0" applyFont="1" applyFill="1" applyAlignment="1">
      <alignment vertical="center"/>
    </xf>
    <xf numFmtId="0" fontId="1" fillId="4" borderId="0" xfId="0" applyFont="1" applyFill="1" applyAlignment="1" quotePrefix="1">
      <alignment horizontal="right" vertical="center"/>
    </xf>
    <xf numFmtId="207" fontId="1" fillId="4"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4" xfId="0" applyFont="1" applyFill="1" applyBorder="1" applyAlignment="1" quotePrefix="1">
      <alignment horizontal="center"/>
    </xf>
    <xf numFmtId="0" fontId="4" fillId="2" borderId="4" xfId="0" applyNumberFormat="1" applyFont="1" applyFill="1" applyBorder="1" applyAlignment="1">
      <alignment horizontal="right"/>
    </xf>
    <xf numFmtId="0" fontId="4" fillId="2" borderId="4" xfId="0" applyFont="1" applyFill="1" applyBorder="1" applyAlignment="1">
      <alignment horizontal="right"/>
    </xf>
    <xf numFmtId="0" fontId="4" fillId="0" borderId="0" xfId="0"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4"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206" fontId="4" fillId="2" borderId="4"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4" borderId="0" xfId="0" applyFont="1" applyFill="1" applyAlignment="1">
      <alignment/>
    </xf>
    <xf numFmtId="0" fontId="0" fillId="4" borderId="0" xfId="0" applyFont="1" applyFill="1" applyBorder="1" applyAlignment="1">
      <alignment/>
    </xf>
    <xf numFmtId="0" fontId="4" fillId="4" borderId="0" xfId="0" applyFont="1" applyFill="1" applyBorder="1" applyAlignment="1">
      <alignment/>
    </xf>
    <xf numFmtId="0" fontId="4" fillId="4" borderId="0" xfId="0" applyFont="1" applyFill="1" applyAlignment="1">
      <alignment horizontal="center"/>
    </xf>
    <xf numFmtId="0" fontId="4" fillId="4" borderId="0" xfId="0" applyFont="1" applyFill="1" applyAlignment="1">
      <alignment/>
    </xf>
    <xf numFmtId="0" fontId="21" fillId="4" borderId="0" xfId="0" applyFont="1" applyFill="1" applyBorder="1" applyAlignment="1">
      <alignment/>
    </xf>
    <xf numFmtId="0" fontId="4" fillId="4" borderId="0" xfId="0" applyFont="1" applyFill="1" applyBorder="1" applyAlignment="1">
      <alignment horizontal="center"/>
    </xf>
    <xf numFmtId="3" fontId="0" fillId="4" borderId="0" xfId="0" applyNumberFormat="1" applyFont="1" applyFill="1" applyAlignment="1">
      <alignment/>
    </xf>
    <xf numFmtId="0" fontId="4" fillId="2" borderId="1" xfId="0" applyFont="1" applyFill="1" applyBorder="1" applyAlignment="1">
      <alignment/>
    </xf>
    <xf numFmtId="0" fontId="4" fillId="4" borderId="4" xfId="0" applyFont="1" applyFill="1" applyBorder="1" applyAlignment="1">
      <alignment horizontal="right"/>
    </xf>
    <xf numFmtId="3" fontId="0" fillId="4" borderId="0" xfId="0" applyNumberFormat="1" applyFont="1" applyFill="1" applyBorder="1" applyAlignment="1">
      <alignment/>
    </xf>
    <xf numFmtId="2" fontId="0" fillId="4" borderId="0" xfId="0" applyNumberFormat="1" applyFont="1" applyFill="1" applyAlignment="1">
      <alignment/>
    </xf>
    <xf numFmtId="3" fontId="0" fillId="2" borderId="0" xfId="0" applyNumberFormat="1" applyFont="1" applyFill="1" applyBorder="1" applyAlignment="1">
      <alignment/>
    </xf>
    <xf numFmtId="206" fontId="4" fillId="4" borderId="0" xfId="0" applyNumberFormat="1" applyFont="1" applyFill="1" applyBorder="1" applyAlignment="1">
      <alignment/>
    </xf>
    <xf numFmtId="207" fontId="4" fillId="4" borderId="0" xfId="22" applyNumberFormat="1" applyFont="1" applyFill="1" applyBorder="1" applyAlignment="1">
      <alignment/>
    </xf>
    <xf numFmtId="3" fontId="4" fillId="4" borderId="0" xfId="0" applyNumberFormat="1" applyFont="1" applyFill="1" applyBorder="1" applyAlignment="1">
      <alignment/>
    </xf>
    <xf numFmtId="207" fontId="0" fillId="4" borderId="0" xfId="22" applyNumberFormat="1" applyFont="1" applyFill="1" applyBorder="1" applyAlignment="1">
      <alignment/>
    </xf>
    <xf numFmtId="206" fontId="0" fillId="4" borderId="0" xfId="0" applyNumberFormat="1" applyFont="1" applyFill="1" applyBorder="1" applyAlignment="1">
      <alignment/>
    </xf>
    <xf numFmtId="0" fontId="0" fillId="2" borderId="4" xfId="0" applyFont="1" applyFill="1" applyBorder="1" applyAlignment="1">
      <alignment horizontal="left"/>
    </xf>
    <xf numFmtId="3" fontId="0" fillId="2" borderId="4" xfId="0" applyNumberFormat="1" applyFont="1" applyFill="1" applyBorder="1" applyAlignment="1">
      <alignment/>
    </xf>
    <xf numFmtId="207" fontId="0" fillId="2" borderId="4" xfId="22" applyNumberFormat="1" applyFont="1" applyFill="1" applyBorder="1" applyAlignment="1">
      <alignment/>
    </xf>
    <xf numFmtId="207" fontId="0" fillId="4" borderId="4" xfId="22" applyNumberFormat="1" applyFont="1" applyFill="1" applyBorder="1" applyAlignment="1">
      <alignment/>
    </xf>
    <xf numFmtId="0" fontId="0" fillId="4" borderId="0" xfId="0" applyFont="1" applyFill="1" applyBorder="1" applyAlignment="1">
      <alignment horizontal="left"/>
    </xf>
    <xf numFmtId="0" fontId="21" fillId="4" borderId="0" xfId="0" applyFont="1" applyFill="1" applyAlignment="1">
      <alignment/>
    </xf>
    <xf numFmtId="0" fontId="8" fillId="4" borderId="0" xfId="0" applyFont="1" applyFill="1" applyAlignment="1">
      <alignment/>
    </xf>
    <xf numFmtId="0" fontId="8" fillId="4" borderId="0" xfId="0" applyFont="1" applyFill="1" applyBorder="1" applyAlignment="1">
      <alignment/>
    </xf>
    <xf numFmtId="0" fontId="22" fillId="5" borderId="0" xfId="0" applyFont="1" applyFill="1" applyBorder="1" applyAlignment="1">
      <alignment horizontal="center" vertical="center" wrapText="1"/>
    </xf>
    <xf numFmtId="0" fontId="22" fillId="2" borderId="0" xfId="0" applyFont="1" applyFill="1" applyBorder="1" applyAlignment="1">
      <alignment horizontal="left"/>
    </xf>
    <xf numFmtId="0" fontId="22" fillId="2" borderId="0" xfId="0" applyFont="1" applyFill="1" applyBorder="1" applyAlignment="1">
      <alignment horizontal="right"/>
    </xf>
    <xf numFmtId="3" fontId="8" fillId="4" borderId="0" xfId="0" applyNumberFormat="1" applyFont="1" applyFill="1" applyAlignment="1">
      <alignment/>
    </xf>
    <xf numFmtId="208" fontId="8" fillId="4" borderId="0" xfId="0" applyNumberFormat="1" applyFont="1" applyFill="1" applyAlignment="1">
      <alignment/>
    </xf>
    <xf numFmtId="0" fontId="22" fillId="2" borderId="0" xfId="0" applyFont="1" applyFill="1" applyBorder="1" applyAlignment="1">
      <alignment/>
    </xf>
    <xf numFmtId="0" fontId="22" fillId="2" borderId="0" xfId="0" applyFont="1" applyFill="1" applyBorder="1" applyAlignment="1">
      <alignment horizontal="center"/>
    </xf>
    <xf numFmtId="0" fontId="22" fillId="4" borderId="0" xfId="0" applyFont="1" applyFill="1" applyBorder="1" applyAlignment="1">
      <alignment horizontal="center"/>
    </xf>
    <xf numFmtId="206" fontId="8" fillId="4"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4"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4"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2" fillId="4" borderId="0" xfId="0" applyNumberFormat="1" applyFont="1" applyFill="1" applyBorder="1" applyAlignment="1">
      <alignment horizontal="center"/>
    </xf>
    <xf numFmtId="0" fontId="22" fillId="4" borderId="0" xfId="0" applyFont="1" applyFill="1" applyAlignment="1">
      <alignment/>
    </xf>
    <xf numFmtId="0" fontId="22" fillId="4" borderId="0" xfId="0" applyFont="1" applyFill="1" applyAlignment="1">
      <alignment horizontal="center"/>
    </xf>
    <xf numFmtId="1" fontId="22" fillId="4" borderId="0" xfId="0" applyNumberFormat="1" applyFont="1" applyFill="1" applyBorder="1" applyAlignment="1">
      <alignment/>
    </xf>
    <xf numFmtId="3" fontId="22" fillId="4" borderId="0" xfId="0" applyNumberFormat="1" applyFont="1" applyFill="1" applyBorder="1" applyAlignment="1" quotePrefix="1">
      <alignment/>
    </xf>
    <xf numFmtId="3" fontId="22" fillId="4" borderId="0" xfId="0" applyNumberFormat="1" applyFont="1" applyFill="1" applyBorder="1" applyAlignment="1">
      <alignment/>
    </xf>
    <xf numFmtId="0" fontId="8" fillId="2" borderId="1" xfId="0" applyFont="1" applyFill="1" applyBorder="1" applyAlignment="1">
      <alignment horizontal="right"/>
    </xf>
    <xf numFmtId="206" fontId="8" fillId="2" borderId="1"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1" xfId="0" applyNumberFormat="1" applyFont="1" applyFill="1" applyBorder="1" applyAlignment="1">
      <alignment horizontal="right"/>
    </xf>
    <xf numFmtId="0" fontId="8" fillId="4" borderId="0" xfId="0" applyFont="1" applyFill="1" applyAlignment="1">
      <alignment horizontal="right"/>
    </xf>
    <xf numFmtId="0" fontId="8" fillId="4" borderId="0" xfId="0" applyFont="1" applyFill="1" applyBorder="1" applyAlignment="1">
      <alignment horizontal="right"/>
    </xf>
    <xf numFmtId="3" fontId="14" fillId="0" borderId="1" xfId="0" applyNumberFormat="1" applyFont="1" applyBorder="1" applyAlignment="1">
      <alignment/>
    </xf>
    <xf numFmtId="0" fontId="1" fillId="0" borderId="0" xfId="0" applyFont="1" applyBorder="1" applyAlignment="1">
      <alignment vertical="center"/>
    </xf>
    <xf numFmtId="17" fontId="0" fillId="0" borderId="0" xfId="0" applyNumberFormat="1" applyFont="1" applyAlignment="1" quotePrefix="1">
      <alignment/>
    </xf>
    <xf numFmtId="17" fontId="0" fillId="0" borderId="0" xfId="0" applyNumberFormat="1" applyFont="1" applyAlignment="1">
      <alignment/>
    </xf>
    <xf numFmtId="0" fontId="2" fillId="4" borderId="4" xfId="0" applyFont="1" applyFill="1" applyBorder="1" applyAlignment="1">
      <alignment horizontal="center"/>
    </xf>
    <xf numFmtId="3" fontId="1" fillId="4" borderId="0" xfId="0" applyNumberFormat="1" applyFont="1" applyFill="1" applyAlignment="1">
      <alignment horizontal="center"/>
    </xf>
    <xf numFmtId="207" fontId="1" fillId="4" borderId="0" xfId="22" applyNumberFormat="1" applyFont="1" applyFill="1" applyAlignment="1">
      <alignment horizontal="center"/>
    </xf>
    <xf numFmtId="0" fontId="1" fillId="4" borderId="1" xfId="0" applyFont="1" applyFill="1" applyBorder="1" applyAlignment="1">
      <alignment horizontal="center"/>
    </xf>
    <xf numFmtId="0" fontId="2" fillId="2" borderId="3" xfId="0" applyFont="1" applyFill="1" applyBorder="1" applyAlignment="1">
      <alignment horizontal="center"/>
    </xf>
    <xf numFmtId="0" fontId="1" fillId="4" borderId="0" xfId="0" applyFont="1" applyFill="1" applyAlignment="1">
      <alignment horizontal="center"/>
    </xf>
    <xf numFmtId="0" fontId="2" fillId="2" borderId="3" xfId="0" applyFont="1" applyFill="1" applyBorder="1" applyAlignment="1" quotePrefix="1">
      <alignment horizontal="right"/>
    </xf>
    <xf numFmtId="0" fontId="2" fillId="2" borderId="4" xfId="0" applyFont="1" applyFill="1" applyBorder="1" applyAlignment="1" quotePrefix="1">
      <alignment horizontal="right"/>
    </xf>
    <xf numFmtId="207" fontId="0" fillId="0" borderId="0" xfId="0" applyNumberFormat="1" applyAlignment="1">
      <alignment/>
    </xf>
    <xf numFmtId="3" fontId="0" fillId="0" borderId="0" xfId="0" applyNumberFormat="1" applyAlignment="1">
      <alignment/>
    </xf>
    <xf numFmtId="10" fontId="0" fillId="0" borderId="0" xfId="0" applyNumberFormat="1" applyAlignment="1">
      <alignment/>
    </xf>
    <xf numFmtId="0" fontId="4" fillId="0" borderId="0" xfId="0" applyFont="1" applyFill="1" applyBorder="1" applyAlignment="1">
      <alignment/>
    </xf>
    <xf numFmtId="3" fontId="4" fillId="0" borderId="0" xfId="0" applyNumberFormat="1" applyFont="1" applyAlignment="1">
      <alignment/>
    </xf>
    <xf numFmtId="207" fontId="4" fillId="0" borderId="0" xfId="0" applyNumberFormat="1" applyFont="1" applyAlignment="1">
      <alignment/>
    </xf>
    <xf numFmtId="17" fontId="0" fillId="0" borderId="0" xfId="0" applyNumberFormat="1" applyAlignment="1" quotePrefix="1">
      <alignment/>
    </xf>
    <xf numFmtId="0" fontId="0" fillId="0" borderId="4" xfId="0" applyBorder="1" applyAlignment="1">
      <alignment/>
    </xf>
    <xf numFmtId="3" fontId="0" fillId="0" borderId="4" xfId="0" applyNumberFormat="1" applyBorder="1" applyAlignment="1">
      <alignment/>
    </xf>
    <xf numFmtId="10" fontId="0" fillId="0" borderId="4" xfId="0" applyNumberFormat="1" applyBorder="1" applyAlignment="1">
      <alignment/>
    </xf>
    <xf numFmtId="207" fontId="0" fillId="0" borderId="4" xfId="0" applyNumberFormat="1" applyBorder="1" applyAlignment="1">
      <alignment/>
    </xf>
    <xf numFmtId="3" fontId="1" fillId="0" borderId="0" xfId="0" applyNumberFormat="1" applyFont="1" applyBorder="1" applyAlignment="1" quotePrefix="1">
      <alignment/>
    </xf>
    <xf numFmtId="0" fontId="1" fillId="0" borderId="0" xfId="0" applyFont="1" applyBorder="1" applyAlignment="1" quotePrefix="1">
      <alignment vertical="justify"/>
    </xf>
    <xf numFmtId="208" fontId="1" fillId="0" borderId="0" xfId="0" applyNumberFormat="1" applyFont="1" applyAlignment="1">
      <alignment vertical="center"/>
    </xf>
    <xf numFmtId="208" fontId="1" fillId="0" borderId="0" xfId="0" applyNumberFormat="1" applyFont="1" applyAlignment="1">
      <alignment vertical="center"/>
    </xf>
    <xf numFmtId="208" fontId="2" fillId="0" borderId="0" xfId="0" applyNumberFormat="1" applyFont="1" applyAlignment="1">
      <alignment vertical="center"/>
    </xf>
    <xf numFmtId="208" fontId="1" fillId="0" borderId="0" xfId="0" applyNumberFormat="1" applyFont="1" applyAlignment="1">
      <alignment horizontal="center"/>
    </xf>
    <xf numFmtId="208" fontId="1" fillId="0" borderId="0" xfId="0" applyNumberFormat="1" applyFont="1" applyAlignment="1">
      <alignment/>
    </xf>
    <xf numFmtId="208" fontId="2" fillId="0" borderId="0" xfId="0" applyNumberFormat="1" applyFont="1" applyAlignment="1">
      <alignment horizontal="center"/>
    </xf>
    <xf numFmtId="208" fontId="2" fillId="0" borderId="0" xfId="0" applyNumberFormat="1" applyFont="1" applyAlignment="1">
      <alignment/>
    </xf>
    <xf numFmtId="208" fontId="1" fillId="0" borderId="0" xfId="0" applyNumberFormat="1" applyFont="1" applyBorder="1" applyAlignment="1">
      <alignment vertical="center"/>
    </xf>
    <xf numFmtId="208" fontId="18" fillId="0" borderId="0" xfId="0" applyNumberFormat="1" applyFont="1" applyAlignment="1">
      <alignment/>
    </xf>
    <xf numFmtId="208" fontId="2" fillId="3" borderId="0" xfId="0" applyNumberFormat="1" applyFont="1" applyFill="1" applyBorder="1" applyAlignment="1">
      <alignment vertical="center" wrapText="1"/>
    </xf>
    <xf numFmtId="0" fontId="1" fillId="0" borderId="1" xfId="0" applyFont="1" applyBorder="1" applyAlignment="1" quotePrefix="1">
      <alignment horizontal="right"/>
    </xf>
    <xf numFmtId="0" fontId="4" fillId="3" borderId="0" xfId="0" applyFont="1" applyFill="1" applyBorder="1" applyAlignment="1">
      <alignment horizontal="center" vertical="center" wrapText="1"/>
    </xf>
    <xf numFmtId="3" fontId="0" fillId="0" borderId="0" xfId="0" applyNumberFormat="1" applyBorder="1" applyAlignment="1">
      <alignment/>
    </xf>
    <xf numFmtId="10" fontId="0" fillId="0" borderId="0" xfId="0" applyNumberFormat="1" applyBorder="1" applyAlignment="1">
      <alignment/>
    </xf>
    <xf numFmtId="207" fontId="0" fillId="0" borderId="0" xfId="0" applyNumberFormat="1" applyBorder="1" applyAlignment="1">
      <alignment/>
    </xf>
    <xf numFmtId="0" fontId="4" fillId="0" borderId="3" xfId="0" applyFont="1" applyBorder="1" applyAlignment="1">
      <alignment/>
    </xf>
    <xf numFmtId="9" fontId="0" fillId="0" borderId="0" xfId="22" applyBorder="1" applyAlignment="1">
      <alignment/>
    </xf>
    <xf numFmtId="9" fontId="0" fillId="0" borderId="0" xfId="22" applyFont="1" applyBorder="1" applyAlignment="1">
      <alignment/>
    </xf>
    <xf numFmtId="3" fontId="0" fillId="0" borderId="0" xfId="0" applyNumberFormat="1" applyFont="1" applyAlignment="1">
      <alignment/>
    </xf>
    <xf numFmtId="9" fontId="4" fillId="0" borderId="3" xfId="22" applyFont="1" applyBorder="1" applyAlignment="1">
      <alignment horizontal="center"/>
    </xf>
    <xf numFmtId="0" fontId="4" fillId="0" borderId="4" xfId="0" applyFont="1" applyBorder="1" applyAlignment="1">
      <alignment/>
    </xf>
    <xf numFmtId="0" fontId="4" fillId="0" borderId="4" xfId="0" applyFont="1" applyBorder="1" applyAlignment="1">
      <alignment/>
    </xf>
    <xf numFmtId="9" fontId="4" fillId="0" borderId="3" xfId="22" applyFont="1" applyBorder="1" applyAlignment="1">
      <alignment/>
    </xf>
    <xf numFmtId="3" fontId="4" fillId="0" borderId="3" xfId="0" applyNumberFormat="1" applyFont="1" applyBorder="1" applyAlignment="1">
      <alignment/>
    </xf>
    <xf numFmtId="0" fontId="4" fillId="3" borderId="0" xfId="0" applyFont="1" applyFill="1" applyBorder="1" applyAlignment="1">
      <alignment horizontal="left" vertical="center" wrapText="1"/>
    </xf>
    <xf numFmtId="9" fontId="0" fillId="0" borderId="0" xfId="22" applyFont="1" applyAlignment="1">
      <alignment horizontal="center"/>
    </xf>
    <xf numFmtId="3" fontId="2" fillId="0" borderId="0" xfId="0" applyNumberFormat="1" applyFont="1" applyAlignment="1">
      <alignment vertical="center"/>
    </xf>
    <xf numFmtId="0" fontId="0" fillId="0" borderId="4" xfId="0" applyBorder="1" applyAlignment="1">
      <alignment/>
    </xf>
    <xf numFmtId="0" fontId="0" fillId="0" borderId="8" xfId="0" applyBorder="1" applyAlignment="1">
      <alignment horizontal="center" vertical="center"/>
    </xf>
    <xf numFmtId="0" fontId="0" fillId="0" borderId="0" xfId="0" applyBorder="1" applyAlignment="1">
      <alignment/>
    </xf>
    <xf numFmtId="0" fontId="4" fillId="4" borderId="0" xfId="0" applyNumberFormat="1" applyFont="1" applyFill="1" applyBorder="1" applyAlignment="1">
      <alignment horizontal="center"/>
    </xf>
    <xf numFmtId="0" fontId="0" fillId="2" borderId="5" xfId="0" applyFont="1" applyFill="1" applyBorder="1" applyAlignment="1">
      <alignment vertical="top" wrapText="1"/>
    </xf>
    <xf numFmtId="0" fontId="0" fillId="2" borderId="5" xfId="0" applyFont="1" applyFill="1" applyBorder="1" applyAlignment="1">
      <alignment vertical="top"/>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2"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4" fillId="3" borderId="0"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0" xfId="0" applyFont="1" applyFill="1" applyAlignment="1">
      <alignment horizontal="center"/>
    </xf>
    <xf numFmtId="0" fontId="0" fillId="0" borderId="0" xfId="0" applyBorder="1" applyAlignment="1">
      <alignment horizontal="center" vertical="center"/>
    </xf>
    <xf numFmtId="0" fontId="0" fillId="0" borderId="8" xfId="0" applyBorder="1" applyAlignment="1">
      <alignment horizontal="center" vertical="distributed"/>
    </xf>
    <xf numFmtId="0" fontId="0" fillId="0" borderId="0" xfId="0" applyBorder="1" applyAlignment="1">
      <alignment horizontal="center" vertical="distributed"/>
    </xf>
    <xf numFmtId="0" fontId="0" fillId="0" borderId="4" xfId="0" applyBorder="1" applyAlignment="1">
      <alignment vertical="distributed"/>
    </xf>
    <xf numFmtId="0" fontId="22" fillId="3"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8" fillId="4" borderId="5" xfId="0" applyFont="1" applyFill="1" applyBorder="1" applyAlignment="1">
      <alignment vertical="top" wrapText="1"/>
    </xf>
    <xf numFmtId="0" fontId="8" fillId="4" borderId="5" xfId="0" applyFont="1" applyFill="1" applyBorder="1" applyAlignment="1">
      <alignment vertical="top"/>
    </xf>
    <xf numFmtId="0" fontId="8" fillId="4" borderId="0" xfId="0" applyFont="1" applyFill="1" applyBorder="1" applyAlignment="1">
      <alignment vertical="top" wrapText="1"/>
    </xf>
    <xf numFmtId="0" fontId="8" fillId="4" borderId="0" xfId="0" applyFont="1" applyFill="1" applyBorder="1" applyAlignment="1">
      <alignment vertical="top"/>
    </xf>
    <xf numFmtId="0" fontId="22" fillId="3" borderId="0"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2" fillId="3"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1" fillId="4" borderId="0" xfId="0" applyFont="1" applyFill="1" applyBorder="1" applyAlignment="1">
      <alignment vertical="top" wrapText="1"/>
    </xf>
    <xf numFmtId="0" fontId="2" fillId="2" borderId="5" xfId="0" applyFont="1" applyFill="1" applyBorder="1" applyAlignment="1">
      <alignment vertical="center" wrapText="1"/>
    </xf>
    <xf numFmtId="0" fontId="1" fillId="4"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1" xfId="0" applyFont="1" applyFill="1" applyBorder="1" applyAlignment="1">
      <alignment vertical="center" wrapText="1"/>
    </xf>
    <xf numFmtId="0" fontId="1" fillId="0" borderId="1" xfId="0" applyFont="1" applyBorder="1" applyAlignment="1" quotePrefix="1">
      <alignment horizontal="center"/>
    </xf>
    <xf numFmtId="0" fontId="1" fillId="0" borderId="6" xfId="0" applyFont="1" applyBorder="1" applyAlignment="1" quotePrefix="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4" fillId="0" borderId="8" xfId="0" applyFont="1" applyBorder="1" applyAlignment="1">
      <alignment/>
    </xf>
    <xf numFmtId="3" fontId="4" fillId="0" borderId="8" xfId="0" applyNumberFormat="1" applyFont="1" applyBorder="1" applyAlignment="1">
      <alignment/>
    </xf>
    <xf numFmtId="9" fontId="4" fillId="0" borderId="8" xfId="22" applyFont="1" applyBorder="1" applyAlignment="1">
      <alignment/>
    </xf>
    <xf numFmtId="9" fontId="4" fillId="0" borderId="8" xfId="22" applyFont="1" applyBorder="1" applyAlignment="1">
      <alignment horizontal="center"/>
    </xf>
    <xf numFmtId="0" fontId="4" fillId="2" borderId="0" xfId="0" applyFont="1" applyFill="1" applyBorder="1" applyAlignment="1">
      <alignment horizontal="right"/>
    </xf>
    <xf numFmtId="0" fontId="4" fillId="0" borderId="0" xfId="0" applyFont="1" applyBorder="1" applyAlignment="1">
      <alignment horizontal="right"/>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1"/>
          <c:w val="0.96525"/>
          <c:h val="0.64225"/>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strRef>
              <c:f>balanza!$T$6:$V$6</c:f>
              <c:strCache/>
            </c:str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balanza!$T$9:$V$9</c:f>
              <c:numCache/>
            </c:numRef>
          </c:val>
          <c:shape val="box"/>
        </c:ser>
        <c:shape val="box"/>
        <c:axId val="20510811"/>
        <c:axId val="50379572"/>
      </c:bar3DChart>
      <c:catAx>
        <c:axId val="20510811"/>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50379572"/>
        <c:crosses val="autoZero"/>
        <c:auto val="1"/>
        <c:lblOffset val="100"/>
        <c:noMultiLvlLbl val="0"/>
      </c:catAx>
      <c:valAx>
        <c:axId val="50379572"/>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0510811"/>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 febrero  2008
</a:t>
            </a:r>
          </a:p>
        </c:rich>
      </c:tx>
      <c:layout/>
      <c:spPr>
        <a:noFill/>
        <a:ln>
          <a:noFill/>
        </a:ln>
      </c:spPr>
    </c:title>
    <c:plotArea>
      <c:layout>
        <c:manualLayout>
          <c:xMode val="edge"/>
          <c:yMode val="edge"/>
          <c:x val="0"/>
          <c:y val="0.22675"/>
          <c:w val="0.9855"/>
          <c:h val="0.743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6056451"/>
        <c:axId val="33181468"/>
      </c:barChart>
      <c:catAx>
        <c:axId val="2605645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181468"/>
        <c:crosses val="autoZero"/>
        <c:auto val="1"/>
        <c:lblOffset val="100"/>
        <c:tickLblSkip val="1"/>
        <c:noMultiLvlLbl val="0"/>
      </c:catAx>
      <c:valAx>
        <c:axId val="33181468"/>
        <c:scaling>
          <c:orientation val="minMax"/>
          <c:max val="3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26056451"/>
        <c:crossesAt val="1"/>
        <c:crossBetween val="between"/>
        <c:dispUnits/>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2
Exportaciones silvoagropecuarias por clase
Participación  enero - febrero  2008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45"/>
          <c:y val="0.4335"/>
          <c:w val="0.69975"/>
          <c:h val="0.394"/>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productos_region'!$R$6:$R$7</c:f>
              <c:strCache/>
            </c:strRef>
          </c:cat>
          <c:val>
            <c:numRef>
              <c:f>'balanza productos_region'!$S$6:$S$7</c:f>
              <c:numCache/>
            </c:numRef>
          </c:val>
        </c:ser>
      </c:pie3DChart>
      <c:spPr>
        <a:noFill/>
        <a:ln>
          <a:noFill/>
        </a:ln>
      </c:spPr>
    </c:plotArea>
    <c:legend>
      <c:legendPos val="b"/>
      <c:layout>
        <c:manualLayout>
          <c:xMode val="edge"/>
          <c:yMode val="edge"/>
          <c:x val="0.30325"/>
          <c:y val="0.9305"/>
          <c:w val="0.336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3
Exportaciones silvoagropecuarias por sector
Participación enero - febrero 2008</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3"/>
          <c:y val="0.34525"/>
          <c:w val="0.795"/>
          <c:h val="0.51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productos_region'!$R$10:$R$12</c:f>
              <c:strCache/>
            </c:strRef>
          </c:cat>
          <c:val>
            <c:numRef>
              <c:f>'balanza productos_region'!$S$10:$S$12</c:f>
              <c:numCache/>
            </c:numRef>
          </c:val>
        </c:ser>
      </c:pie3DChart>
      <c:spPr>
        <a:noFill/>
        <a:ln>
          <a:noFill/>
        </a:ln>
      </c:spPr>
    </c:plotArea>
    <c:legend>
      <c:legendPos val="b"/>
      <c:layout>
        <c:manualLayout>
          <c:xMode val="edge"/>
          <c:yMode val="edge"/>
          <c:x val="0.229"/>
          <c:y val="0.88825"/>
          <c:w val="0.588"/>
          <c:h val="0.0557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Gráfico Nº 4
Exportaciones silvoagropecuarias por región 
dólares FOB
Participación enero - febrero 2008
</a:t>
            </a:r>
          </a:p>
        </c:rich>
      </c:tx>
      <c:layout>
        <c:manualLayout>
          <c:xMode val="factor"/>
          <c:yMode val="factor"/>
          <c:x val="-0.111"/>
          <c:y val="-0.02075"/>
        </c:manualLayout>
      </c:layout>
      <c:spPr>
        <a:noFill/>
        <a:ln>
          <a:noFill/>
        </a:ln>
      </c:spPr>
    </c:title>
    <c:view3D>
      <c:rotX val="10"/>
      <c:hPercent val="100"/>
      <c:rotY val="0"/>
      <c:depthPercent val="100"/>
      <c:rAngAx val="1"/>
    </c:view3D>
    <c:plotArea>
      <c:layout>
        <c:manualLayout>
          <c:xMode val="edge"/>
          <c:yMode val="edge"/>
          <c:x val="0.068"/>
          <c:y val="0.2805"/>
          <c:w val="0.543"/>
          <c:h val="0.336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txPr>
              <a:bodyPr vert="horz" rot="0" anchor="ctr"/>
              <a:lstStyle/>
              <a:p>
                <a:pPr algn="ctr">
                  <a:defRPr lang="en-US" cap="none" sz="850" b="0" i="0" u="none" baseline="0">
                    <a:latin typeface="Arial"/>
                    <a:ea typeface="Arial"/>
                    <a:cs typeface="Arial"/>
                  </a:defRPr>
                </a:pPr>
              </a:p>
            </c:txPr>
            <c:showLegendKey val="0"/>
            <c:showVal val="0"/>
            <c:showBubbleSize val="0"/>
            <c:showCatName val="0"/>
            <c:showSerName val="0"/>
            <c:showLeaderLines val="1"/>
            <c:showPercent val="0"/>
            <c:leaderLines>
              <c:spPr>
                <a:ln w="3175">
                  <a:solidFill/>
                </a:ln>
              </c:spPr>
            </c:leaderLines>
          </c:dLbls>
          <c:cat>
            <c:strRef>
              <c:f>'balanza productos_region'!$P$89:$P$104</c:f>
              <c:strCache/>
            </c:strRef>
          </c:cat>
          <c:val>
            <c:numRef>
              <c:f>'balanza productos_region'!$Q$89:$Q$104</c:f>
              <c:numCache/>
            </c:numRef>
          </c:val>
        </c:ser>
      </c:pie3DChart>
      <c:spPr>
        <a:noFill/>
        <a:ln>
          <a:noFill/>
        </a:ln>
      </c:spPr>
    </c:plotArea>
    <c:legend>
      <c:legendPos val="b"/>
      <c:layout>
        <c:manualLayout>
          <c:xMode val="edge"/>
          <c:yMode val="edge"/>
          <c:x val="0"/>
          <c:y val="0.73675"/>
          <c:w val="0.97475"/>
          <c:h val="0.2105"/>
        </c:manualLayout>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9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 febrero 2008</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5"/>
          <c:y val="0.388"/>
          <c:w val="0.6335"/>
          <c:h val="0.449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 febrero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febrero 2008
</a:t>
            </a:r>
          </a:p>
        </c:rich>
      </c:tx>
      <c:layout/>
      <c:spPr>
        <a:noFill/>
        <a:ln>
          <a:noFill/>
        </a:ln>
      </c:spPr>
    </c:title>
    <c:plotArea>
      <c:layout>
        <c:manualLayout>
          <c:xMode val="edge"/>
          <c:yMode val="edge"/>
          <c:x val="0.05725"/>
          <c:y val="0.13175"/>
          <c:w val="0.82225"/>
          <c:h val="0.8387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0762965"/>
        <c:axId val="54213502"/>
      </c:barChart>
      <c:catAx>
        <c:axId val="50762965"/>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54213502"/>
        <c:crosses val="autoZero"/>
        <c:auto val="1"/>
        <c:lblOffset val="100"/>
        <c:noMultiLvlLbl val="0"/>
      </c:catAx>
      <c:valAx>
        <c:axId val="54213502"/>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762965"/>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 febrero  2008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18159471"/>
        <c:axId val="29217512"/>
      </c:barChart>
      <c:catAx>
        <c:axId val="18159471"/>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29217512"/>
        <c:crosses val="autoZero"/>
        <c:auto val="1"/>
        <c:lblOffset val="100"/>
        <c:noMultiLvlLbl val="0"/>
      </c:catAx>
      <c:valAx>
        <c:axId val="29217512"/>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159471"/>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 febrero 2008</a:t>
            </a:r>
          </a:p>
        </c:rich>
      </c:tx>
      <c:layout/>
      <c:spPr>
        <a:noFill/>
        <a:ln>
          <a:noFill/>
        </a:ln>
      </c:spPr>
    </c:title>
    <c:plotArea>
      <c:layout>
        <c:manualLayout>
          <c:xMode val="edge"/>
          <c:yMode val="edge"/>
          <c:x val="0"/>
          <c:y val="0.19875"/>
          <c:w val="1"/>
          <c:h val="0.7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61631017"/>
        <c:axId val="17808242"/>
      </c:barChart>
      <c:catAx>
        <c:axId val="61631017"/>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808242"/>
        <c:crosses val="autoZero"/>
        <c:auto val="1"/>
        <c:lblOffset val="100"/>
        <c:tickLblSkip val="1"/>
        <c:noMultiLvlLbl val="0"/>
      </c:catAx>
      <c:valAx>
        <c:axId val="17808242"/>
        <c:scaling>
          <c:orientation val="minMax"/>
          <c:max val="7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61631017"/>
        <c:crossesAt val="1"/>
        <c:crossBetween val="between"/>
        <c:dispUnits/>
        <c:majorUnit val="1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xdr:cNvPicPr preferRelativeResize="1">
          <a:picLocks noChangeAspect="1"/>
        </xdr:cNvPicPr>
      </xdr:nvPicPr>
      <xdr:blipFill>
        <a:blip r:embed="rId1"/>
        <a:stretch>
          <a:fillRect/>
        </a:stretch>
      </xdr:blipFill>
      <xdr:spPr>
        <a:xfrm>
          <a:off x="1847850" y="5381625"/>
          <a:ext cx="1828800"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0.3595</cdr:y>
    </cdr:from>
    <cdr:to>
      <cdr:x>0.0705</cdr:x>
      <cdr:y>0.395</cdr:y>
    </cdr:to>
    <cdr:sp>
      <cdr:nvSpPr>
        <cdr:cNvPr id="1" name="TextBox 1"/>
        <cdr:cNvSpPr txBox="1">
          <a:spLocks noChangeArrowheads="1"/>
        </cdr:cNvSpPr>
      </cdr:nvSpPr>
      <cdr:spPr>
        <a:xfrm>
          <a:off x="0" y="1981200"/>
          <a:ext cx="4095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107</xdr:row>
      <xdr:rowOff>76200</xdr:rowOff>
    </xdr:from>
    <xdr:to>
      <xdr:col>5</xdr:col>
      <xdr:colOff>409575</xdr:colOff>
      <xdr:row>141</xdr:row>
      <xdr:rowOff>85725</xdr:rowOff>
    </xdr:to>
    <xdr:graphicFrame>
      <xdr:nvGraphicFramePr>
        <xdr:cNvPr id="4" name="Chart 5"/>
        <xdr:cNvGraphicFramePr/>
      </xdr:nvGraphicFramePr>
      <xdr:xfrm>
        <a:off x="533400" y="21697950"/>
        <a:ext cx="5743575" cy="55149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7528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919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5913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5817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60" workbookViewId="0" topLeftCell="A1">
      <selection activeCell="A1" sqref="A1"/>
    </sheetView>
  </sheetViews>
  <sheetFormatPr defaultColWidth="11.421875" defaultRowHeight="12.75"/>
  <sheetData>
    <row r="1" spans="1:7" s="37" customFormat="1" ht="12.75">
      <c r="A1" s="60"/>
      <c r="B1" s="60"/>
      <c r="C1" s="60"/>
      <c r="D1" s="60"/>
      <c r="E1" s="60"/>
      <c r="F1" s="60"/>
      <c r="G1" s="60"/>
    </row>
    <row r="2" spans="1:7" ht="12.75">
      <c r="A2" s="13"/>
      <c r="B2" s="13"/>
      <c r="C2" s="13"/>
      <c r="D2" s="13"/>
      <c r="E2" s="13"/>
      <c r="F2" s="13"/>
      <c r="G2" s="13"/>
    </row>
    <row r="3" spans="1:7" ht="12.75">
      <c r="A3" s="13"/>
      <c r="B3" s="13"/>
      <c r="C3" s="13"/>
      <c r="D3" s="13"/>
      <c r="E3" s="13"/>
      <c r="F3" s="13"/>
      <c r="G3" s="13"/>
    </row>
    <row r="4" spans="1:7" ht="12.75">
      <c r="A4" s="13"/>
      <c r="B4" s="13"/>
      <c r="C4" s="13"/>
      <c r="D4" s="13"/>
      <c r="E4" s="13"/>
      <c r="F4" s="13"/>
      <c r="G4" s="13"/>
    </row>
    <row r="5" spans="1:7" ht="12.75">
      <c r="A5" s="13"/>
      <c r="B5" s="13"/>
      <c r="C5" s="13"/>
      <c r="D5" s="13"/>
      <c r="E5" s="13"/>
      <c r="F5" s="13"/>
      <c r="G5" s="13"/>
    </row>
    <row r="6" spans="1:7" ht="12.75">
      <c r="A6" s="13"/>
      <c r="B6" s="13"/>
      <c r="C6" s="13"/>
      <c r="D6" s="13"/>
      <c r="E6" s="13"/>
      <c r="F6" s="13"/>
      <c r="G6" s="13"/>
    </row>
    <row r="7" spans="1:7" ht="40.5" customHeight="1">
      <c r="A7" s="239" t="s">
        <v>193</v>
      </c>
      <c r="B7" s="239"/>
      <c r="C7" s="239"/>
      <c r="D7" s="239"/>
      <c r="E7" s="239"/>
      <c r="F7" s="239"/>
      <c r="G7" s="239"/>
    </row>
    <row r="8" spans="1:7" ht="20.25">
      <c r="A8" s="238"/>
      <c r="B8" s="238"/>
      <c r="C8" s="238"/>
      <c r="D8" s="238"/>
      <c r="E8" s="238"/>
      <c r="F8" s="238"/>
      <c r="G8" s="238"/>
    </row>
    <row r="9" spans="1:7" ht="20.25">
      <c r="A9" s="238"/>
      <c r="B9" s="238"/>
      <c r="C9" s="238"/>
      <c r="D9" s="238"/>
      <c r="E9" s="238"/>
      <c r="F9" s="238"/>
      <c r="G9" s="238"/>
    </row>
    <row r="10" spans="1:7" ht="20.25">
      <c r="A10" s="14"/>
      <c r="B10" s="13"/>
      <c r="C10" s="13"/>
      <c r="D10" s="13"/>
      <c r="E10" s="13"/>
      <c r="F10" s="13"/>
      <c r="G10" s="13"/>
    </row>
    <row r="11" spans="1:7" ht="20.25">
      <c r="A11" s="14"/>
      <c r="B11" s="13"/>
      <c r="C11" s="13"/>
      <c r="D11" s="13"/>
      <c r="E11" s="13"/>
      <c r="F11" s="13"/>
      <c r="G11" s="13"/>
    </row>
    <row r="12" spans="1:7" ht="20.25">
      <c r="A12" s="238" t="s">
        <v>451</v>
      </c>
      <c r="B12" s="238"/>
      <c r="C12" s="238"/>
      <c r="D12" s="238"/>
      <c r="E12" s="238"/>
      <c r="F12" s="238"/>
      <c r="G12" s="238"/>
    </row>
    <row r="13" spans="1:7" ht="20.25">
      <c r="A13" s="238"/>
      <c r="B13" s="238"/>
      <c r="C13" s="238"/>
      <c r="D13" s="238"/>
      <c r="E13" s="238"/>
      <c r="F13" s="238"/>
      <c r="G13" s="238"/>
    </row>
    <row r="14" spans="1:7" ht="20.25">
      <c r="A14" s="14"/>
      <c r="B14" s="13"/>
      <c r="C14" s="13"/>
      <c r="D14" s="13"/>
      <c r="E14" s="13"/>
      <c r="F14" s="13"/>
      <c r="G14" s="13"/>
    </row>
    <row r="15" spans="1:7" ht="20.25">
      <c r="A15" s="14"/>
      <c r="B15" s="13"/>
      <c r="C15" s="13"/>
      <c r="D15" s="13"/>
      <c r="E15" s="13"/>
      <c r="F15" s="13"/>
      <c r="G15" s="13"/>
    </row>
    <row r="16" spans="1:7" ht="20.25">
      <c r="A16" s="14"/>
      <c r="B16" s="13"/>
      <c r="C16" s="13"/>
      <c r="D16" s="13"/>
      <c r="E16" s="13"/>
      <c r="F16" s="13"/>
      <c r="G16" s="13"/>
    </row>
    <row r="17" spans="1:7" ht="20.25">
      <c r="A17" s="240"/>
      <c r="B17" s="238"/>
      <c r="C17" s="238"/>
      <c r="D17" s="238"/>
      <c r="E17" s="238"/>
      <c r="F17" s="238"/>
      <c r="G17" s="238"/>
    </row>
    <row r="18" spans="1:7" ht="20.25">
      <c r="A18" s="14"/>
      <c r="B18" s="13"/>
      <c r="C18" s="13"/>
      <c r="D18" s="13"/>
      <c r="E18" s="13"/>
      <c r="F18" s="13"/>
      <c r="G18" s="13"/>
    </row>
    <row r="19" spans="1:7" ht="20.25">
      <c r="A19" s="14"/>
      <c r="B19" s="13"/>
      <c r="C19" s="13"/>
      <c r="D19" s="13"/>
      <c r="E19" s="13"/>
      <c r="F19" s="13"/>
      <c r="G19" s="13"/>
    </row>
    <row r="20" spans="1:7" ht="20.25">
      <c r="A20" s="14"/>
      <c r="B20" s="13"/>
      <c r="C20" s="13"/>
      <c r="D20" s="13"/>
      <c r="E20" s="13"/>
      <c r="F20" s="13"/>
      <c r="G20" s="13"/>
    </row>
    <row r="21" spans="1:7" ht="20.25">
      <c r="A21" s="14"/>
      <c r="G21" s="13"/>
    </row>
    <row r="22" spans="1:7" ht="20.25">
      <c r="A22" s="14"/>
      <c r="G22" s="13"/>
    </row>
    <row r="23" spans="1:7" ht="20.25">
      <c r="A23" s="14"/>
      <c r="G23" s="13"/>
    </row>
    <row r="24" spans="1:7" ht="20.25">
      <c r="A24" s="14"/>
      <c r="B24" s="13"/>
      <c r="C24" s="13"/>
      <c r="D24" s="13"/>
      <c r="E24" s="13"/>
      <c r="F24" s="13"/>
      <c r="G24" s="13"/>
    </row>
    <row r="25" spans="1:7" ht="20.25">
      <c r="A25" s="14"/>
      <c r="B25" s="13"/>
      <c r="C25" s="13"/>
      <c r="D25" s="13"/>
      <c r="E25" s="13"/>
      <c r="F25" s="13"/>
      <c r="G25" s="13"/>
    </row>
    <row r="26" spans="1:7" ht="20.25">
      <c r="A26" s="14"/>
      <c r="B26" s="13"/>
      <c r="C26" s="13"/>
      <c r="D26" s="13"/>
      <c r="E26" s="13"/>
      <c r="F26" s="13"/>
      <c r="G26" s="13"/>
    </row>
    <row r="27" spans="1:7" ht="20.25">
      <c r="A27" s="14"/>
      <c r="B27" s="13"/>
      <c r="C27" s="13"/>
      <c r="D27" s="13"/>
      <c r="E27" s="13"/>
      <c r="F27" s="13"/>
      <c r="G27" s="13"/>
    </row>
    <row r="28" spans="1:7" ht="20.25">
      <c r="A28" s="14"/>
      <c r="B28" s="13"/>
      <c r="C28" s="13"/>
      <c r="D28" s="13"/>
      <c r="E28" s="13"/>
      <c r="F28" s="13"/>
      <c r="G28" s="13"/>
    </row>
    <row r="29" spans="1:7" ht="20.25">
      <c r="A29" s="14"/>
      <c r="B29" s="13"/>
      <c r="C29" s="13"/>
      <c r="D29" s="13"/>
      <c r="E29" s="13"/>
      <c r="F29" s="13"/>
      <c r="G29" s="13"/>
    </row>
    <row r="30" spans="1:7" ht="20.25">
      <c r="A30" s="14"/>
      <c r="B30" s="13"/>
      <c r="C30" s="13"/>
      <c r="D30" s="13"/>
      <c r="E30" s="13"/>
      <c r="F30" s="13"/>
      <c r="G30" s="13"/>
    </row>
    <row r="31" spans="1:7" ht="18">
      <c r="A31" s="236"/>
      <c r="B31" s="237"/>
      <c r="C31" s="237"/>
      <c r="D31" s="237"/>
      <c r="E31" s="237"/>
      <c r="F31" s="237"/>
      <c r="G31" s="237"/>
    </row>
    <row r="32" spans="1:7" ht="18">
      <c r="A32" s="236" t="s">
        <v>452</v>
      </c>
      <c r="B32" s="237"/>
      <c r="C32" s="237"/>
      <c r="D32" s="237"/>
      <c r="E32" s="237"/>
      <c r="F32" s="237"/>
      <c r="G32" s="237"/>
    </row>
    <row r="33" spans="1:7" ht="20.25">
      <c r="A33" s="15"/>
      <c r="B33" s="13"/>
      <c r="C33" s="13"/>
      <c r="D33" s="13"/>
      <c r="E33" s="13"/>
      <c r="F33" s="13"/>
      <c r="G33" s="13"/>
    </row>
    <row r="34" spans="1:7" ht="13.5" thickBot="1">
      <c r="A34" s="18"/>
      <c r="B34" s="18"/>
      <c r="C34" s="18"/>
      <c r="D34" s="18"/>
      <c r="E34" s="18"/>
      <c r="F34" s="18"/>
      <c r="G34" s="18"/>
    </row>
    <row r="40" spans="1:7" ht="12.75">
      <c r="A40" s="242" t="s">
        <v>194</v>
      </c>
      <c r="B40" s="242"/>
      <c r="C40" s="242"/>
      <c r="D40" s="242"/>
      <c r="E40" s="242"/>
      <c r="F40" s="242"/>
      <c r="G40" s="242"/>
    </row>
    <row r="41" spans="1:7" ht="12.75">
      <c r="A41" s="242" t="s">
        <v>453</v>
      </c>
      <c r="B41" s="242"/>
      <c r="C41" s="242"/>
      <c r="D41" s="242"/>
      <c r="E41" s="242"/>
      <c r="F41" s="242"/>
      <c r="G41" s="242"/>
    </row>
    <row r="42" spans="1:7" ht="12.75">
      <c r="A42" s="242"/>
      <c r="B42" s="242"/>
      <c r="C42" s="242"/>
      <c r="D42" s="242"/>
      <c r="E42" s="242"/>
      <c r="F42" s="242"/>
      <c r="G42" s="242"/>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241"/>
      <c r="B46" s="241"/>
      <c r="C46" s="241"/>
      <c r="D46" s="241"/>
      <c r="E46" s="241"/>
      <c r="F46" s="241"/>
      <c r="G46" s="241"/>
    </row>
    <row r="47" spans="1:7" ht="12.75">
      <c r="A47" s="241"/>
      <c r="B47" s="241"/>
      <c r="C47" s="241"/>
      <c r="D47" s="241"/>
      <c r="E47" s="241"/>
      <c r="F47" s="241"/>
      <c r="G47" s="241"/>
    </row>
    <row r="48" spans="1:7" ht="12.75">
      <c r="A48" s="16"/>
      <c r="B48" s="3"/>
      <c r="C48" s="3"/>
      <c r="D48" s="3"/>
      <c r="E48" s="3"/>
      <c r="F48" s="3"/>
      <c r="G48" s="3"/>
    </row>
    <row r="49" spans="1:7" ht="12.75">
      <c r="A49" s="16"/>
      <c r="B49" s="3"/>
      <c r="C49" s="3"/>
      <c r="D49" s="3"/>
      <c r="E49" s="3"/>
      <c r="F49" s="3"/>
      <c r="G49" s="3"/>
    </row>
    <row r="50" spans="1:7" ht="12.75">
      <c r="A50" s="16"/>
      <c r="B50" s="3"/>
      <c r="C50" s="3"/>
      <c r="D50" s="3"/>
      <c r="E50" s="3"/>
      <c r="F50" s="3"/>
      <c r="G50" s="3"/>
    </row>
    <row r="51" spans="1:7" ht="12.75">
      <c r="A51" s="16"/>
      <c r="B51" s="3"/>
      <c r="C51" s="3"/>
      <c r="D51" s="3"/>
      <c r="E51" s="3"/>
      <c r="F51" s="3"/>
      <c r="G51" s="3"/>
    </row>
    <row r="52" spans="1:7" ht="12.75">
      <c r="A52" s="241" t="s">
        <v>308</v>
      </c>
      <c r="B52" s="241"/>
      <c r="C52" s="241"/>
      <c r="D52" s="241"/>
      <c r="E52" s="241"/>
      <c r="F52" s="241"/>
      <c r="G52" s="241"/>
    </row>
    <row r="53" spans="1:7" ht="12.75">
      <c r="A53" s="241" t="s">
        <v>307</v>
      </c>
      <c r="B53" s="241"/>
      <c r="C53" s="241"/>
      <c r="D53" s="241"/>
      <c r="E53" s="241"/>
      <c r="F53" s="241"/>
      <c r="G53" s="241"/>
    </row>
    <row r="54" spans="1:7" ht="12.75">
      <c r="A54" s="16"/>
      <c r="B54" s="3"/>
      <c r="C54" s="3"/>
      <c r="D54" s="3"/>
      <c r="E54" s="3"/>
      <c r="F54" s="3"/>
      <c r="G54" s="3"/>
    </row>
    <row r="55" spans="1:7" ht="12.75">
      <c r="A55" s="16"/>
      <c r="B55" s="3"/>
      <c r="C55" s="3"/>
      <c r="D55" s="3"/>
      <c r="E55" s="3"/>
      <c r="F55" s="3"/>
      <c r="G55" s="3"/>
    </row>
    <row r="56" spans="1:7" ht="12.75">
      <c r="A56" s="241" t="s">
        <v>104</v>
      </c>
      <c r="B56" s="241"/>
      <c r="C56" s="241"/>
      <c r="D56" s="241"/>
      <c r="E56" s="241"/>
      <c r="F56" s="241"/>
      <c r="G56" s="241"/>
    </row>
    <row r="57" spans="1:7" ht="12.75">
      <c r="A57" s="241" t="s">
        <v>387</v>
      </c>
      <c r="B57" s="241"/>
      <c r="C57" s="241"/>
      <c r="D57" s="241"/>
      <c r="E57" s="241"/>
      <c r="F57" s="241"/>
      <c r="G57" s="241"/>
    </row>
    <row r="58" spans="1:7" ht="12.75">
      <c r="A58" s="16"/>
      <c r="B58" s="3"/>
      <c r="C58" s="3"/>
      <c r="D58" s="3"/>
      <c r="E58" s="3"/>
      <c r="F58" s="3"/>
      <c r="G58" s="3"/>
    </row>
    <row r="59" spans="1:7" ht="12.75">
      <c r="A59" s="16"/>
      <c r="B59" s="3"/>
      <c r="C59" s="3"/>
      <c r="D59" s="3"/>
      <c r="E59" s="3"/>
      <c r="F59" s="3"/>
      <c r="G59" s="3"/>
    </row>
    <row r="60" spans="1:7" ht="12.75">
      <c r="A60" s="16"/>
      <c r="B60" s="3"/>
      <c r="C60" s="3"/>
      <c r="D60" s="3"/>
      <c r="E60" s="3"/>
      <c r="F60" s="3"/>
      <c r="G60" s="3"/>
    </row>
    <row r="61" spans="1:7" ht="12.75">
      <c r="A61" s="16"/>
      <c r="B61" s="3"/>
      <c r="C61" s="3"/>
      <c r="D61" s="3"/>
      <c r="E61" s="3"/>
      <c r="F61" s="3"/>
      <c r="G61" s="3"/>
    </row>
    <row r="62" spans="1:7" ht="12.75">
      <c r="A62" s="16"/>
      <c r="B62" s="3"/>
      <c r="C62" s="3"/>
      <c r="D62" s="3"/>
      <c r="E62" s="3"/>
      <c r="F62" s="3"/>
      <c r="G62" s="3"/>
    </row>
    <row r="63" spans="1:7" ht="12.75">
      <c r="A63" s="241" t="s">
        <v>441</v>
      </c>
      <c r="B63" s="241"/>
      <c r="C63" s="241"/>
      <c r="D63" s="241"/>
      <c r="E63" s="241"/>
      <c r="F63" s="241"/>
      <c r="G63" s="241"/>
    </row>
    <row r="64" spans="1:7" ht="12.75">
      <c r="A64" s="244" t="s">
        <v>390</v>
      </c>
      <c r="B64" s="244"/>
      <c r="C64" s="244"/>
      <c r="D64" s="244"/>
      <c r="E64" s="244"/>
      <c r="F64" s="244"/>
      <c r="G64" s="244"/>
    </row>
    <row r="65" spans="1:7" ht="12.75">
      <c r="A65" s="241" t="s">
        <v>442</v>
      </c>
      <c r="B65" s="241"/>
      <c r="C65" s="241"/>
      <c r="D65" s="241"/>
      <c r="E65" s="241"/>
      <c r="F65" s="241"/>
      <c r="G65" s="241"/>
    </row>
    <row r="73" spans="1:7" ht="12.75" customHeight="1">
      <c r="A73" s="3"/>
      <c r="B73" s="37"/>
      <c r="C73" s="3"/>
      <c r="D73" s="3"/>
      <c r="E73" s="3"/>
      <c r="F73" s="3"/>
      <c r="G73" s="3"/>
    </row>
    <row r="74" ht="12.75" customHeight="1">
      <c r="G74" s="3"/>
    </row>
    <row r="75" spans="1:7" ht="12.75">
      <c r="A75" s="3"/>
      <c r="B75" s="3"/>
      <c r="C75" s="3"/>
      <c r="D75" s="3"/>
      <c r="E75" s="3"/>
      <c r="F75" s="3"/>
      <c r="G75" s="3"/>
    </row>
    <row r="76" spans="1:7" ht="12.75">
      <c r="A76" s="17"/>
      <c r="B76" s="3"/>
      <c r="C76" s="3"/>
      <c r="D76" s="3"/>
      <c r="E76" s="3"/>
      <c r="F76" s="3"/>
      <c r="G76" s="3"/>
    </row>
    <row r="77" spans="1:7" ht="12.75">
      <c r="A77" s="3"/>
      <c r="B77" s="3"/>
      <c r="C77" s="3"/>
      <c r="D77" s="3"/>
      <c r="E77" s="3"/>
      <c r="F77" s="3"/>
      <c r="G77" s="3"/>
    </row>
    <row r="79" spans="1:7" ht="12.75">
      <c r="A79" s="3"/>
      <c r="B79" s="3"/>
      <c r="C79" s="3"/>
      <c r="D79" s="3"/>
      <c r="E79" s="3"/>
      <c r="F79" s="3"/>
      <c r="G79" s="3"/>
    </row>
    <row r="80" spans="1:7" ht="12.75">
      <c r="A80" s="3"/>
      <c r="B80" s="3"/>
      <c r="C80" s="3"/>
      <c r="D80" s="3"/>
      <c r="E80" s="3"/>
      <c r="F80" s="3"/>
      <c r="G80" s="3"/>
    </row>
    <row r="81" spans="1:7" ht="12.75">
      <c r="A81" s="243" t="s">
        <v>454</v>
      </c>
      <c r="B81" s="241"/>
      <c r="C81" s="241"/>
      <c r="D81" s="241"/>
      <c r="E81" s="241"/>
      <c r="F81" s="241"/>
      <c r="G81" s="241"/>
    </row>
    <row r="82" spans="1:7" ht="12.75">
      <c r="A82" s="3"/>
      <c r="B82" s="3"/>
      <c r="C82" s="3"/>
      <c r="D82" s="3"/>
      <c r="E82" s="3"/>
      <c r="F82" s="3"/>
      <c r="G82" s="3"/>
    </row>
    <row r="83" spans="1:7" ht="12.75">
      <c r="A83" s="241" t="s">
        <v>105</v>
      </c>
      <c r="B83" s="241"/>
      <c r="C83" s="241"/>
      <c r="D83" s="241"/>
      <c r="E83" s="241"/>
      <c r="F83" s="241"/>
      <c r="G83" s="241"/>
    </row>
    <row r="84" spans="1:7" ht="12.75">
      <c r="A84" s="241" t="s">
        <v>106</v>
      </c>
      <c r="B84" s="241"/>
      <c r="C84" s="241"/>
      <c r="D84" s="241"/>
      <c r="E84" s="241"/>
      <c r="F84" s="241"/>
      <c r="G84" s="241"/>
    </row>
    <row r="85" spans="1:7" ht="12.75">
      <c r="A85" s="241"/>
      <c r="B85" s="241"/>
      <c r="C85" s="241"/>
      <c r="D85" s="241"/>
      <c r="E85" s="241"/>
      <c r="F85" s="241"/>
      <c r="G85" s="241"/>
    </row>
  </sheetData>
  <mergeCells count="24">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3:G13"/>
    <mergeCell ref="A7:G7"/>
    <mergeCell ref="A8:G8"/>
    <mergeCell ref="A12:G12"/>
    <mergeCell ref="A17:G17"/>
    <mergeCell ref="A9:G9"/>
    <mergeCell ref="A31:G31"/>
  </mergeCells>
  <printOptions horizontalCentered="1" verticalCentered="1"/>
  <pageMargins left="0.7874015748031497" right="0.7874015748031497" top="1.8974015748031496"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53"/>
  <sheetViews>
    <sheetView view="pageBreakPreview" zoomScale="60" workbookViewId="0" topLeftCell="A1">
      <selection activeCell="G29" sqref="G29"/>
    </sheetView>
  </sheetViews>
  <sheetFormatPr defaultColWidth="11.421875" defaultRowHeight="12.75"/>
  <cols>
    <col min="6" max="6" width="13.7109375" style="0" customWidth="1"/>
  </cols>
  <sheetData>
    <row r="1" spans="1:7" ht="12.75">
      <c r="A1" s="4"/>
      <c r="B1" s="4"/>
      <c r="C1" s="4"/>
      <c r="D1" s="4"/>
      <c r="E1" s="4"/>
      <c r="F1" s="4"/>
      <c r="G1" s="4"/>
    </row>
    <row r="2" spans="1:7" ht="12.75">
      <c r="A2" s="5"/>
      <c r="B2" s="5"/>
      <c r="C2" s="5"/>
      <c r="D2" s="5"/>
      <c r="E2" s="5"/>
      <c r="F2" s="5"/>
      <c r="G2" s="5"/>
    </row>
    <row r="3" spans="1:7" ht="12.75">
      <c r="A3" s="5"/>
      <c r="B3" s="5"/>
      <c r="C3" s="5"/>
      <c r="D3" s="5"/>
      <c r="E3" s="5"/>
      <c r="F3" s="5"/>
      <c r="G3" s="5"/>
    </row>
    <row r="4" spans="3:7" ht="12.75">
      <c r="C4" s="7"/>
      <c r="E4" s="7"/>
      <c r="F4" s="7"/>
      <c r="G4" s="7"/>
    </row>
    <row r="5" spans="1:7" ht="12.75">
      <c r="A5" s="6"/>
      <c r="B5" s="7"/>
      <c r="C5" s="7"/>
      <c r="D5" s="7"/>
      <c r="E5" s="7"/>
      <c r="F5" s="7"/>
      <c r="G5" s="7"/>
    </row>
    <row r="6" spans="1:7" ht="12.75">
      <c r="A6" s="8"/>
      <c r="B6" s="8"/>
      <c r="C6" s="8"/>
      <c r="D6" s="8"/>
      <c r="E6" s="8"/>
      <c r="F6" s="8"/>
      <c r="G6" s="8"/>
    </row>
    <row r="7" spans="1:7" ht="12.75">
      <c r="A7" s="245" t="s">
        <v>86</v>
      </c>
      <c r="B7" s="245"/>
      <c r="C7" s="245"/>
      <c r="D7" s="245"/>
      <c r="E7" s="245"/>
      <c r="F7" s="245"/>
      <c r="G7" s="245"/>
    </row>
    <row r="8" spans="1:7" ht="12.75">
      <c r="A8" s="8"/>
      <c r="B8" s="8"/>
      <c r="C8" s="8"/>
      <c r="D8" s="8"/>
      <c r="E8" s="8"/>
      <c r="F8" s="8"/>
      <c r="G8" s="8"/>
    </row>
    <row r="9" spans="1:7" ht="12.75">
      <c r="A9" s="8"/>
      <c r="B9" s="8"/>
      <c r="C9" s="8"/>
      <c r="D9" s="8"/>
      <c r="E9" s="8"/>
      <c r="F9" s="8"/>
      <c r="G9" s="8"/>
    </row>
    <row r="10" spans="1:7" ht="12.75">
      <c r="A10" s="20" t="s">
        <v>87</v>
      </c>
      <c r="B10" s="21" t="s">
        <v>88</v>
      </c>
      <c r="C10" s="21"/>
      <c r="D10" s="21"/>
      <c r="E10" s="21"/>
      <c r="F10" s="21"/>
      <c r="G10" s="22" t="s">
        <v>89</v>
      </c>
    </row>
    <row r="11" spans="1:7" ht="12.75">
      <c r="A11" s="8"/>
      <c r="B11" s="8"/>
      <c r="C11" s="8"/>
      <c r="D11" s="8"/>
      <c r="E11" s="8"/>
      <c r="F11" s="8"/>
      <c r="G11" s="9"/>
    </row>
    <row r="12" spans="1:7" ht="12.75">
      <c r="A12" s="10" t="s">
        <v>90</v>
      </c>
      <c r="B12" s="8" t="s">
        <v>91</v>
      </c>
      <c r="C12" s="8"/>
      <c r="D12" s="8"/>
      <c r="E12" s="8"/>
      <c r="F12" s="8"/>
      <c r="G12" s="11">
        <v>4</v>
      </c>
    </row>
    <row r="13" spans="1:7" ht="12.75">
      <c r="A13" s="10" t="s">
        <v>92</v>
      </c>
      <c r="B13" s="8" t="s">
        <v>93</v>
      </c>
      <c r="C13" s="8"/>
      <c r="D13" s="8"/>
      <c r="E13" s="8"/>
      <c r="F13" s="8"/>
      <c r="G13" s="11">
        <v>5</v>
      </c>
    </row>
    <row r="14" spans="1:7" ht="12.75">
      <c r="A14" s="10" t="s">
        <v>94</v>
      </c>
      <c r="B14" s="8" t="s">
        <v>413</v>
      </c>
      <c r="C14" s="8"/>
      <c r="D14" s="8"/>
      <c r="E14" s="8"/>
      <c r="F14" s="8"/>
      <c r="G14" s="11">
        <v>7</v>
      </c>
    </row>
    <row r="15" spans="1:7" ht="12.75">
      <c r="A15" s="10" t="s">
        <v>96</v>
      </c>
      <c r="B15" s="8" t="s">
        <v>414</v>
      </c>
      <c r="C15" s="8"/>
      <c r="D15" s="8"/>
      <c r="E15" s="8"/>
      <c r="F15" s="8"/>
      <c r="G15" s="11">
        <v>8</v>
      </c>
    </row>
    <row r="16" spans="1:7" ht="12.75">
      <c r="A16" s="10" t="s">
        <v>98</v>
      </c>
      <c r="B16" s="8" t="s">
        <v>527</v>
      </c>
      <c r="C16" s="8"/>
      <c r="D16" s="8"/>
      <c r="E16" s="8"/>
      <c r="F16" s="8"/>
      <c r="G16" s="11">
        <v>9</v>
      </c>
    </row>
    <row r="17" spans="1:7" ht="12.75">
      <c r="A17" s="10" t="s">
        <v>100</v>
      </c>
      <c r="B17" s="8" t="s">
        <v>95</v>
      </c>
      <c r="C17" s="8"/>
      <c r="D17" s="8"/>
      <c r="E17" s="8"/>
      <c r="F17" s="8"/>
      <c r="G17" s="11">
        <v>11</v>
      </c>
    </row>
    <row r="18" spans="1:7" ht="12.75">
      <c r="A18" s="10" t="s">
        <v>101</v>
      </c>
      <c r="B18" s="8" t="s">
        <v>97</v>
      </c>
      <c r="C18" s="8"/>
      <c r="D18" s="8"/>
      <c r="E18" s="8"/>
      <c r="F18" s="8"/>
      <c r="G18" s="11">
        <v>13</v>
      </c>
    </row>
    <row r="19" spans="1:7" ht="12.75">
      <c r="A19" s="10" t="s">
        <v>107</v>
      </c>
      <c r="B19" s="8" t="s">
        <v>71</v>
      </c>
      <c r="C19" s="8"/>
      <c r="D19" s="8"/>
      <c r="E19" s="8"/>
      <c r="F19" s="8"/>
      <c r="G19" s="11">
        <v>14</v>
      </c>
    </row>
    <row r="20" spans="1:7" ht="12.75">
      <c r="A20" s="10" t="s">
        <v>108</v>
      </c>
      <c r="B20" s="8" t="s">
        <v>99</v>
      </c>
      <c r="C20" s="8"/>
      <c r="D20" s="8"/>
      <c r="E20" s="8"/>
      <c r="F20" s="8"/>
      <c r="G20" s="11">
        <v>15</v>
      </c>
    </row>
    <row r="21" spans="1:7" ht="12.75">
      <c r="A21" s="10" t="s">
        <v>147</v>
      </c>
      <c r="B21" s="8" t="s">
        <v>73</v>
      </c>
      <c r="C21" s="8"/>
      <c r="D21" s="8"/>
      <c r="E21" s="8"/>
      <c r="F21" s="8"/>
      <c r="G21" s="11">
        <v>16</v>
      </c>
    </row>
    <row r="22" spans="1:7" ht="12.75">
      <c r="A22" s="10" t="s">
        <v>175</v>
      </c>
      <c r="B22" s="19" t="s">
        <v>122</v>
      </c>
      <c r="C22" s="8"/>
      <c r="D22" s="8"/>
      <c r="E22" s="8"/>
      <c r="F22" s="8"/>
      <c r="G22" s="11">
        <v>17</v>
      </c>
    </row>
    <row r="23" spans="1:7" ht="12.75">
      <c r="A23" s="10" t="s">
        <v>176</v>
      </c>
      <c r="B23" s="19" t="s">
        <v>227</v>
      </c>
      <c r="C23" s="8"/>
      <c r="D23" s="8"/>
      <c r="E23" s="8"/>
      <c r="F23" s="8"/>
      <c r="G23" s="11">
        <v>18</v>
      </c>
    </row>
    <row r="24" spans="1:7" ht="12.75">
      <c r="A24" s="10" t="s">
        <v>225</v>
      </c>
      <c r="B24" s="8" t="s">
        <v>228</v>
      </c>
      <c r="C24" s="8"/>
      <c r="D24" s="8"/>
      <c r="E24" s="8"/>
      <c r="F24" s="8"/>
      <c r="G24" s="11">
        <v>19</v>
      </c>
    </row>
    <row r="25" spans="1:7" ht="12.75">
      <c r="A25" s="10" t="s">
        <v>226</v>
      </c>
      <c r="B25" s="8" t="s">
        <v>232</v>
      </c>
      <c r="C25" s="8"/>
      <c r="D25" s="8"/>
      <c r="E25" s="8"/>
      <c r="F25" s="8"/>
      <c r="G25" s="11">
        <v>20</v>
      </c>
    </row>
    <row r="26" spans="1:7" ht="12.75">
      <c r="A26" s="10" t="s">
        <v>233</v>
      </c>
      <c r="B26" s="19" t="s">
        <v>123</v>
      </c>
      <c r="C26" s="8"/>
      <c r="D26" s="8"/>
      <c r="E26" s="8"/>
      <c r="F26" s="8"/>
      <c r="G26" s="11">
        <v>21</v>
      </c>
    </row>
    <row r="27" spans="1:7" ht="12.75">
      <c r="A27" s="10" t="s">
        <v>411</v>
      </c>
      <c r="B27" s="19" t="s">
        <v>148</v>
      </c>
      <c r="C27" s="8"/>
      <c r="D27" s="8"/>
      <c r="E27" s="8"/>
      <c r="F27" s="8"/>
      <c r="G27" s="11">
        <v>22</v>
      </c>
    </row>
    <row r="28" spans="1:7" ht="12.75">
      <c r="A28" s="10" t="s">
        <v>412</v>
      </c>
      <c r="B28" s="19" t="s">
        <v>177</v>
      </c>
      <c r="C28" s="8"/>
      <c r="D28" s="8"/>
      <c r="E28" s="8"/>
      <c r="F28" s="8"/>
      <c r="G28" s="11">
        <v>23</v>
      </c>
    </row>
    <row r="29" spans="1:7" ht="12.75">
      <c r="A29" s="10" t="s">
        <v>526</v>
      </c>
      <c r="B29" s="19" t="s">
        <v>154</v>
      </c>
      <c r="C29" s="8"/>
      <c r="D29" s="8"/>
      <c r="E29" s="8"/>
      <c r="F29" s="8"/>
      <c r="G29" s="11">
        <v>24</v>
      </c>
    </row>
    <row r="30" spans="1:7" ht="12.75">
      <c r="A30" s="10"/>
      <c r="B30" s="8"/>
      <c r="C30" s="8"/>
      <c r="D30" s="8"/>
      <c r="E30" s="8"/>
      <c r="F30" s="8"/>
      <c r="G30" s="11"/>
    </row>
    <row r="31" spans="1:7" ht="12.75">
      <c r="A31" s="10"/>
      <c r="B31" s="8"/>
      <c r="C31" s="8"/>
      <c r="D31" s="8"/>
      <c r="E31" s="8"/>
      <c r="F31" s="8"/>
      <c r="G31" s="11"/>
    </row>
    <row r="32" spans="1:7" ht="12.75">
      <c r="A32" s="10"/>
      <c r="B32" s="8"/>
      <c r="C32" s="8"/>
      <c r="D32" s="8"/>
      <c r="E32" s="8"/>
      <c r="F32" s="8"/>
      <c r="G32" s="11"/>
    </row>
    <row r="33" spans="1:7" ht="12.75">
      <c r="A33" s="10"/>
      <c r="B33" s="8"/>
      <c r="C33" s="8"/>
      <c r="D33" s="8"/>
      <c r="E33" s="8"/>
      <c r="F33" s="8"/>
      <c r="G33" s="11"/>
    </row>
    <row r="34" spans="1:7" ht="12.75">
      <c r="A34" s="20" t="s">
        <v>109</v>
      </c>
      <c r="B34" s="21" t="s">
        <v>88</v>
      </c>
      <c r="C34" s="21"/>
      <c r="D34" s="21"/>
      <c r="E34" s="21"/>
      <c r="F34" s="21"/>
      <c r="G34" s="22" t="s">
        <v>89</v>
      </c>
    </row>
    <row r="35" spans="1:7" ht="12.75">
      <c r="A35" s="12"/>
      <c r="B35" s="8"/>
      <c r="C35" s="8"/>
      <c r="D35" s="8"/>
      <c r="E35" s="8"/>
      <c r="F35" s="8"/>
      <c r="G35" s="11"/>
    </row>
    <row r="36" spans="1:7" ht="12.75">
      <c r="A36" s="10" t="s">
        <v>90</v>
      </c>
      <c r="B36" s="8" t="s">
        <v>91</v>
      </c>
      <c r="C36" s="8"/>
      <c r="D36" s="8"/>
      <c r="E36" s="8"/>
      <c r="F36" s="8"/>
      <c r="G36" s="11">
        <v>4</v>
      </c>
    </row>
    <row r="37" spans="1:7" ht="12.75">
      <c r="A37" s="10" t="s">
        <v>92</v>
      </c>
      <c r="B37" s="8" t="s">
        <v>438</v>
      </c>
      <c r="C37" s="8"/>
      <c r="D37" s="8"/>
      <c r="E37" s="8"/>
      <c r="F37" s="8"/>
      <c r="G37" s="11">
        <v>6</v>
      </c>
    </row>
    <row r="38" spans="1:7" ht="12.75">
      <c r="A38" s="10" t="s">
        <v>94</v>
      </c>
      <c r="B38" s="8" t="s">
        <v>439</v>
      </c>
      <c r="C38" s="8"/>
      <c r="D38" s="8"/>
      <c r="E38" s="8"/>
      <c r="F38" s="8"/>
      <c r="G38" s="11">
        <v>6</v>
      </c>
    </row>
    <row r="39" spans="1:7" s="13" customFormat="1" ht="12.75">
      <c r="A39" s="10" t="s">
        <v>96</v>
      </c>
      <c r="B39" s="10" t="s">
        <v>440</v>
      </c>
      <c r="C39" s="8"/>
      <c r="D39" s="8"/>
      <c r="E39" s="8"/>
      <c r="F39" s="8"/>
      <c r="G39" s="11">
        <v>7</v>
      </c>
    </row>
    <row r="40" spans="1:7" ht="12.75">
      <c r="A40" s="10" t="s">
        <v>98</v>
      </c>
      <c r="B40" s="8" t="s">
        <v>102</v>
      </c>
      <c r="C40" s="8"/>
      <c r="D40" s="8"/>
      <c r="E40" s="8"/>
      <c r="F40" s="8"/>
      <c r="G40" s="11">
        <v>10</v>
      </c>
    </row>
    <row r="41" spans="1:7" ht="12.75">
      <c r="A41" s="10" t="s">
        <v>100</v>
      </c>
      <c r="B41" s="8" t="s">
        <v>103</v>
      </c>
      <c r="C41" s="8"/>
      <c r="D41" s="8"/>
      <c r="E41" s="8"/>
      <c r="F41" s="8"/>
      <c r="G41" s="11">
        <v>10</v>
      </c>
    </row>
    <row r="42" spans="1:7" ht="12.75">
      <c r="A42" s="10" t="s">
        <v>101</v>
      </c>
      <c r="B42" s="8" t="s">
        <v>218</v>
      </c>
      <c r="C42" s="8"/>
      <c r="D42" s="8"/>
      <c r="E42" s="8"/>
      <c r="F42" s="8"/>
      <c r="G42" s="11">
        <v>11</v>
      </c>
    </row>
    <row r="43" spans="1:7" ht="12.75">
      <c r="A43" s="10" t="s">
        <v>107</v>
      </c>
      <c r="B43" s="8" t="s">
        <v>71</v>
      </c>
      <c r="C43" s="8"/>
      <c r="D43" s="8"/>
      <c r="E43" s="8"/>
      <c r="F43" s="8"/>
      <c r="G43" s="11">
        <v>12</v>
      </c>
    </row>
    <row r="44" spans="1:7" ht="12.75">
      <c r="A44" s="10" t="s">
        <v>108</v>
      </c>
      <c r="B44" s="8" t="s">
        <v>99</v>
      </c>
      <c r="C44" s="8"/>
      <c r="D44" s="8"/>
      <c r="E44" s="8"/>
      <c r="F44" s="8"/>
      <c r="G44" s="11">
        <v>13</v>
      </c>
    </row>
    <row r="45" spans="1:7" ht="12.75">
      <c r="A45" s="10" t="s">
        <v>147</v>
      </c>
      <c r="B45" s="8" t="s">
        <v>73</v>
      </c>
      <c r="C45" s="8"/>
      <c r="D45" s="8"/>
      <c r="E45" s="8"/>
      <c r="F45" s="8"/>
      <c r="G45" s="11">
        <v>14</v>
      </c>
    </row>
    <row r="46" spans="1:7" ht="12.75">
      <c r="A46" s="23"/>
      <c r="B46" s="23"/>
      <c r="C46" s="24"/>
      <c r="D46" s="24"/>
      <c r="E46" s="24"/>
      <c r="F46" s="24"/>
      <c r="G46" s="25"/>
    </row>
    <row r="47" spans="1:7" ht="12.75">
      <c r="A47" s="10"/>
      <c r="B47" s="8"/>
      <c r="C47" s="8"/>
      <c r="D47" s="8"/>
      <c r="E47" s="8"/>
      <c r="F47" s="8"/>
      <c r="G47" s="11"/>
    </row>
    <row r="48" spans="1:7" ht="81.75" customHeight="1">
      <c r="A48" s="246" t="s">
        <v>110</v>
      </c>
      <c r="B48" s="246"/>
      <c r="C48" s="246"/>
      <c r="D48" s="246"/>
      <c r="E48" s="246"/>
      <c r="F48" s="246"/>
      <c r="G48" s="246"/>
    </row>
    <row r="50" spans="1:7" ht="12.75">
      <c r="A50" s="13"/>
      <c r="B50" s="13"/>
      <c r="C50" s="13"/>
      <c r="D50" s="13"/>
      <c r="E50" s="13"/>
      <c r="F50" s="13"/>
      <c r="G50" s="13"/>
    </row>
    <row r="51" spans="1:7" ht="12.75">
      <c r="A51" s="13"/>
      <c r="B51" s="13"/>
      <c r="C51" s="13"/>
      <c r="D51" s="13"/>
      <c r="E51" s="13"/>
      <c r="F51" s="13"/>
      <c r="G51" s="13"/>
    </row>
    <row r="52" spans="1:7" ht="12.75">
      <c r="A52" s="13"/>
      <c r="B52" s="13"/>
      <c r="C52" s="13"/>
      <c r="D52" s="13"/>
      <c r="E52" s="13"/>
      <c r="F52" s="13"/>
      <c r="G52" s="13"/>
    </row>
    <row r="53" spans="1:7" ht="12.75">
      <c r="A53" s="13"/>
      <c r="B53" s="13"/>
      <c r="C53" s="13"/>
      <c r="D53" s="13"/>
      <c r="E53" s="13"/>
      <c r="F53" s="13"/>
      <c r="G53" s="13"/>
    </row>
  </sheetData>
  <mergeCells count="2">
    <mergeCell ref="A7:G7"/>
    <mergeCell ref="A48:G48"/>
  </mergeCells>
  <printOptions horizontalCentered="1"/>
  <pageMargins left="0.7874015748031497" right="0.7874015748031497" top="1.3474015748031496"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workbookViewId="0" topLeftCell="A1">
      <selection activeCell="H3" sqref="H3"/>
    </sheetView>
  </sheetViews>
  <sheetFormatPr defaultColWidth="11.421875" defaultRowHeight="12.75"/>
  <cols>
    <col min="1" max="1" width="22.8515625" style="3" bestFit="1" customWidth="1"/>
    <col min="2" max="2" width="13.421875" style="3" customWidth="1"/>
    <col min="3" max="3" width="13.28125" style="3" bestFit="1" customWidth="1"/>
    <col min="4" max="4" width="12.140625" style="3" customWidth="1"/>
    <col min="5" max="5" width="12.140625" style="3" bestFit="1" customWidth="1"/>
    <col min="6" max="6" width="14.57421875" style="3" bestFit="1" customWidth="1"/>
    <col min="7" max="9" width="11.421875" style="3" customWidth="1"/>
    <col min="10" max="10" width="11.7109375" style="3" bestFit="1" customWidth="1"/>
    <col min="11" max="11" width="13.28125" style="3" bestFit="1" customWidth="1"/>
    <col min="12" max="12" width="12.8515625" style="3" bestFit="1" customWidth="1"/>
    <col min="13" max="13" width="18.8515625" style="92" customWidth="1"/>
    <col min="14" max="17" width="11.421875" style="92" customWidth="1"/>
    <col min="18" max="16384" width="11.421875" style="3" customWidth="1"/>
  </cols>
  <sheetData>
    <row r="1" spans="1:23" ht="15.75" customHeight="1">
      <c r="A1" s="250" t="s">
        <v>329</v>
      </c>
      <c r="B1" s="250"/>
      <c r="C1" s="250"/>
      <c r="D1" s="250"/>
      <c r="E1" s="250"/>
      <c r="F1" s="250"/>
      <c r="T1" s="93"/>
      <c r="U1" s="93"/>
      <c r="V1" s="93"/>
      <c r="W1" s="92"/>
    </row>
    <row r="2" spans="1:23" ht="15.75" customHeight="1">
      <c r="A2" s="247" t="s">
        <v>330</v>
      </c>
      <c r="B2" s="247"/>
      <c r="C2" s="247"/>
      <c r="D2" s="247"/>
      <c r="E2" s="247"/>
      <c r="F2" s="247"/>
      <c r="G2" s="91"/>
      <c r="T2" s="93"/>
      <c r="W2" s="92"/>
    </row>
    <row r="3" spans="1:23" ht="15.75" customHeight="1">
      <c r="A3" s="247" t="s">
        <v>331</v>
      </c>
      <c r="B3" s="247"/>
      <c r="C3" s="247"/>
      <c r="D3" s="247"/>
      <c r="E3" s="247"/>
      <c r="F3" s="247"/>
      <c r="G3" s="91"/>
      <c r="S3" s="37" t="s">
        <v>288</v>
      </c>
      <c r="T3" s="93"/>
      <c r="U3" s="93"/>
      <c r="V3" s="93"/>
      <c r="W3" s="92"/>
    </row>
    <row r="4" spans="1:23" ht="15.75" customHeight="1">
      <c r="A4" s="251" t="s">
        <v>339</v>
      </c>
      <c r="B4" s="251"/>
      <c r="C4" s="251"/>
      <c r="D4" s="251"/>
      <c r="E4" s="251"/>
      <c r="F4" s="251"/>
      <c r="G4" s="91"/>
      <c r="W4" s="92"/>
    </row>
    <row r="5" spans="1:23" ht="12.75">
      <c r="A5" s="94" t="s">
        <v>332</v>
      </c>
      <c r="B5" s="95">
        <v>2007</v>
      </c>
      <c r="C5" s="96">
        <v>2007</v>
      </c>
      <c r="D5" s="96">
        <v>2008</v>
      </c>
      <c r="E5" s="97" t="s">
        <v>348</v>
      </c>
      <c r="F5" s="97" t="s">
        <v>338</v>
      </c>
      <c r="G5" s="98"/>
      <c r="W5" s="92"/>
    </row>
    <row r="6" spans="1:23" ht="12.75">
      <c r="A6" s="99"/>
      <c r="B6" s="99" t="s">
        <v>337</v>
      </c>
      <c r="C6" s="96" t="s">
        <v>473</v>
      </c>
      <c r="D6" s="96" t="str">
        <f>+C6</f>
        <v>ene-feb</v>
      </c>
      <c r="E6" s="97" t="s">
        <v>388</v>
      </c>
      <c r="F6" s="100">
        <v>2008</v>
      </c>
      <c r="G6" s="98"/>
      <c r="T6" s="101">
        <v>2007</v>
      </c>
      <c r="U6" s="180" t="s">
        <v>455</v>
      </c>
      <c r="V6" s="180" t="s">
        <v>456</v>
      </c>
      <c r="W6" s="92"/>
    </row>
    <row r="7" spans="1:23" ht="15.75" customHeight="1">
      <c r="A7" s="247" t="s">
        <v>334</v>
      </c>
      <c r="B7" s="247"/>
      <c r="C7" s="247"/>
      <c r="D7" s="247"/>
      <c r="E7" s="247"/>
      <c r="F7" s="247"/>
      <c r="J7" s="93"/>
      <c r="K7" s="102"/>
      <c r="S7" s="3" t="s">
        <v>34</v>
      </c>
      <c r="T7" s="93">
        <f>+B8/1000</f>
        <v>10864.068</v>
      </c>
      <c r="U7" s="93">
        <f>+C8/1000</f>
        <v>1858.317</v>
      </c>
      <c r="V7" s="93">
        <f>+D8/1000</f>
        <v>2032.855</v>
      </c>
      <c r="W7" s="92"/>
    </row>
    <row r="8" spans="1:23" ht="15.75" customHeight="1">
      <c r="A8" s="94" t="s">
        <v>333</v>
      </c>
      <c r="B8" s="103">
        <v>10864068</v>
      </c>
      <c r="C8" s="103">
        <v>1858317</v>
      </c>
      <c r="D8" s="103">
        <v>2032855</v>
      </c>
      <c r="E8" s="105">
        <f>+(D8-C8)/C8</f>
        <v>0.09392261923019593</v>
      </c>
      <c r="F8" s="106"/>
      <c r="G8" s="107"/>
      <c r="J8" s="93"/>
      <c r="K8" s="102"/>
      <c r="S8" s="3" t="s">
        <v>35</v>
      </c>
      <c r="T8" s="93">
        <f>+B13/1000</f>
        <v>3123.754</v>
      </c>
      <c r="U8" s="93">
        <f>+C13/1000</f>
        <v>432.287</v>
      </c>
      <c r="V8" s="93">
        <f>+D13/1000</f>
        <v>572.977</v>
      </c>
      <c r="W8" s="92"/>
    </row>
    <row r="9" spans="1:23" ht="15.75" customHeight="1">
      <c r="A9" s="108" t="s">
        <v>77</v>
      </c>
      <c r="B9" s="109">
        <v>5457475</v>
      </c>
      <c r="C9" s="109">
        <v>1018436</v>
      </c>
      <c r="D9" s="109">
        <v>1042393</v>
      </c>
      <c r="E9" s="110">
        <f aca="true" t="shared" si="0" ref="E9:E21">+(D9-C9)/C9</f>
        <v>0.02352332399875888</v>
      </c>
      <c r="F9" s="110">
        <f>+D9/$D$8</f>
        <v>0.51277292281053</v>
      </c>
      <c r="G9" s="111"/>
      <c r="J9" s="93"/>
      <c r="K9" s="102"/>
      <c r="S9" s="3" t="s">
        <v>75</v>
      </c>
      <c r="T9" s="93">
        <f>+T7-T8</f>
        <v>7740.313999999999</v>
      </c>
      <c r="U9" s="93">
        <f>+U7-U8</f>
        <v>1426.03</v>
      </c>
      <c r="V9" s="93">
        <f>+V7-V8</f>
        <v>1459.8780000000002</v>
      </c>
      <c r="W9" s="92"/>
    </row>
    <row r="10" spans="1:23" ht="15.75" customHeight="1">
      <c r="A10" s="108" t="s">
        <v>78</v>
      </c>
      <c r="B10" s="109">
        <v>912681</v>
      </c>
      <c r="C10" s="109">
        <v>133903</v>
      </c>
      <c r="D10" s="109">
        <v>183686</v>
      </c>
      <c r="E10" s="110">
        <f t="shared" si="0"/>
        <v>0.3717840526351165</v>
      </c>
      <c r="F10" s="110">
        <f>+D10/$D$8</f>
        <v>0.09035863354740009</v>
      </c>
      <c r="G10" s="111"/>
      <c r="J10" s="93"/>
      <c r="K10" s="102"/>
      <c r="W10" s="92"/>
    </row>
    <row r="11" spans="1:23" ht="15.75" customHeight="1">
      <c r="A11" s="108" t="s">
        <v>79</v>
      </c>
      <c r="B11" s="109">
        <v>4493912</v>
      </c>
      <c r="C11" s="109">
        <v>705978</v>
      </c>
      <c r="D11" s="109">
        <v>806776</v>
      </c>
      <c r="E11" s="110">
        <f t="shared" si="0"/>
        <v>0.1427778202720198</v>
      </c>
      <c r="F11" s="110">
        <f>+D11/$D$8</f>
        <v>0.3968684436420699</v>
      </c>
      <c r="G11" s="111"/>
      <c r="J11" s="93"/>
      <c r="K11" s="102"/>
      <c r="T11" s="93"/>
      <c r="U11" s="93"/>
      <c r="V11" s="93"/>
      <c r="W11" s="92"/>
    </row>
    <row r="12" spans="1:23" ht="15.75" customHeight="1">
      <c r="A12" s="247" t="s">
        <v>336</v>
      </c>
      <c r="B12" s="247"/>
      <c r="C12" s="247"/>
      <c r="D12" s="247"/>
      <c r="E12" s="247"/>
      <c r="F12" s="247"/>
      <c r="J12" s="93"/>
      <c r="K12" s="102"/>
      <c r="T12" s="93"/>
      <c r="U12" s="93"/>
      <c r="V12" s="93"/>
      <c r="W12" s="92"/>
    </row>
    <row r="13" spans="1:23" ht="15.75" customHeight="1">
      <c r="A13" s="112" t="s">
        <v>333</v>
      </c>
      <c r="B13" s="103">
        <v>3123754</v>
      </c>
      <c r="C13" s="103">
        <v>432287</v>
      </c>
      <c r="D13" s="103">
        <v>572977</v>
      </c>
      <c r="E13" s="105">
        <f t="shared" si="0"/>
        <v>0.3254550796114618</v>
      </c>
      <c r="F13" s="106"/>
      <c r="G13" s="107"/>
      <c r="J13" s="93"/>
      <c r="K13" s="102"/>
      <c r="T13" s="93"/>
      <c r="U13" s="93"/>
      <c r="V13" s="93"/>
      <c r="W13" s="92"/>
    </row>
    <row r="14" spans="1:23" ht="15.75" customHeight="1">
      <c r="A14" s="108" t="s">
        <v>77</v>
      </c>
      <c r="B14" s="109">
        <v>2384931</v>
      </c>
      <c r="C14" s="109">
        <v>331093</v>
      </c>
      <c r="D14" s="109">
        <v>437507</v>
      </c>
      <c r="E14" s="110">
        <f t="shared" si="0"/>
        <v>0.32140214380853716</v>
      </c>
      <c r="F14" s="110">
        <f>+D14/$D$13</f>
        <v>0.7635681711482311</v>
      </c>
      <c r="G14" s="111"/>
      <c r="J14" s="93"/>
      <c r="K14" s="93"/>
      <c r="T14" s="93"/>
      <c r="U14" s="93"/>
      <c r="V14" s="93"/>
      <c r="W14" s="92"/>
    </row>
    <row r="15" spans="1:23" ht="15.75" customHeight="1">
      <c r="A15" s="108" t="s">
        <v>78</v>
      </c>
      <c r="B15" s="109">
        <v>570716</v>
      </c>
      <c r="C15" s="109">
        <v>79781</v>
      </c>
      <c r="D15" s="109">
        <v>104053</v>
      </c>
      <c r="E15" s="110">
        <f t="shared" si="0"/>
        <v>0.30423283739236157</v>
      </c>
      <c r="F15" s="110">
        <f>+D15/$D$13</f>
        <v>0.18160065761801958</v>
      </c>
      <c r="G15" s="111"/>
      <c r="T15" s="93"/>
      <c r="W15" s="92"/>
    </row>
    <row r="16" spans="1:23" ht="15.75" customHeight="1">
      <c r="A16" s="108" t="s">
        <v>79</v>
      </c>
      <c r="B16" s="109">
        <v>168107</v>
      </c>
      <c r="C16" s="109">
        <v>21413</v>
      </c>
      <c r="D16" s="109">
        <v>31417</v>
      </c>
      <c r="E16" s="110">
        <f t="shared" si="0"/>
        <v>0.46719282678746554</v>
      </c>
      <c r="F16" s="110">
        <f>+D16/$D$13</f>
        <v>0.054831171233749344</v>
      </c>
      <c r="G16" s="111"/>
      <c r="W16" s="92"/>
    </row>
    <row r="17" spans="1:6" ht="15.75" customHeight="1">
      <c r="A17" s="247" t="s">
        <v>349</v>
      </c>
      <c r="B17" s="247"/>
      <c r="C17" s="247"/>
      <c r="D17" s="247"/>
      <c r="E17" s="247"/>
      <c r="F17" s="247"/>
    </row>
    <row r="18" spans="1:7" ht="15.75" customHeight="1">
      <c r="A18" s="112" t="s">
        <v>333</v>
      </c>
      <c r="B18" s="103">
        <v>7740314</v>
      </c>
      <c r="C18" s="103">
        <v>1426030</v>
      </c>
      <c r="D18" s="103">
        <v>1459878</v>
      </c>
      <c r="E18" s="105">
        <f t="shared" si="0"/>
        <v>0.023735826034515402</v>
      </c>
      <c r="F18" s="113"/>
      <c r="G18" s="111"/>
    </row>
    <row r="19" spans="1:7" ht="15.75" customHeight="1">
      <c r="A19" s="108" t="s">
        <v>77</v>
      </c>
      <c r="B19" s="109">
        <v>3072544</v>
      </c>
      <c r="C19" s="109">
        <v>687343</v>
      </c>
      <c r="D19" s="109">
        <v>604886</v>
      </c>
      <c r="E19" s="110">
        <f t="shared" si="0"/>
        <v>-0.11996485015487172</v>
      </c>
      <c r="F19" s="110">
        <f>+D19/$D$18</f>
        <v>0.4143401023921177</v>
      </c>
      <c r="G19" s="111"/>
    </row>
    <row r="20" spans="1:7" ht="15.75" customHeight="1">
      <c r="A20" s="108" t="s">
        <v>78</v>
      </c>
      <c r="B20" s="109">
        <v>341965</v>
      </c>
      <c r="C20" s="109">
        <v>54122</v>
      </c>
      <c r="D20" s="109">
        <v>79633</v>
      </c>
      <c r="E20" s="110">
        <f t="shared" si="0"/>
        <v>0.47136099922397545</v>
      </c>
      <c r="F20" s="110">
        <f>+D20/$D$18</f>
        <v>0.054547708781144726</v>
      </c>
      <c r="G20" s="111"/>
    </row>
    <row r="21" spans="1:7" ht="15.75" customHeight="1">
      <c r="A21" s="108" t="s">
        <v>79</v>
      </c>
      <c r="B21" s="109">
        <v>4325805</v>
      </c>
      <c r="C21" s="109">
        <v>684565</v>
      </c>
      <c r="D21" s="109">
        <v>775359</v>
      </c>
      <c r="E21" s="110">
        <f t="shared" si="0"/>
        <v>0.13263021042559875</v>
      </c>
      <c r="F21" s="110">
        <f>+D21/$D$18</f>
        <v>0.5311121888267376</v>
      </c>
      <c r="G21" s="111"/>
    </row>
    <row r="22" spans="1:7" ht="15.75" customHeight="1">
      <c r="A22" s="114"/>
      <c r="B22" s="115"/>
      <c r="C22" s="115"/>
      <c r="D22" s="115"/>
      <c r="E22" s="116"/>
      <c r="F22" s="116"/>
      <c r="G22" s="107"/>
    </row>
    <row r="23" spans="1:7" ht="33" customHeight="1">
      <c r="A23" s="248" t="s">
        <v>111</v>
      </c>
      <c r="B23" s="249"/>
      <c r="C23" s="249"/>
      <c r="D23" s="249"/>
      <c r="E23" s="249"/>
      <c r="F23" s="117"/>
      <c r="G23" s="118"/>
    </row>
    <row r="24" spans="1:6" ht="12.75">
      <c r="A24" s="119"/>
      <c r="B24" s="119"/>
      <c r="C24" s="119"/>
      <c r="D24" s="119"/>
      <c r="E24" s="119"/>
      <c r="F24" s="119"/>
    </row>
    <row r="25" spans="1:6" ht="12.75">
      <c r="A25" s="119"/>
      <c r="B25" s="119"/>
      <c r="C25" s="119"/>
      <c r="D25" s="119"/>
      <c r="E25" s="119"/>
      <c r="F25" s="119"/>
    </row>
    <row r="26" spans="1:6" ht="12.75">
      <c r="A26" s="119"/>
      <c r="B26" s="119"/>
      <c r="C26" s="119"/>
      <c r="D26" s="119"/>
      <c r="E26" s="119"/>
      <c r="F26" s="119"/>
    </row>
    <row r="27" spans="1:6" ht="12.75">
      <c r="A27" s="119"/>
      <c r="B27" s="119"/>
      <c r="C27" s="119"/>
      <c r="D27" s="119"/>
      <c r="E27" s="119"/>
      <c r="F27" s="119"/>
    </row>
    <row r="28" spans="1:6" ht="12.75">
      <c r="A28" s="119"/>
      <c r="B28" s="119"/>
      <c r="C28" s="119"/>
      <c r="D28" s="119"/>
      <c r="E28" s="119"/>
      <c r="F28" s="119"/>
    </row>
    <row r="29" spans="1:6" ht="12.75">
      <c r="A29" s="119"/>
      <c r="B29" s="119"/>
      <c r="C29" s="119"/>
      <c r="D29" s="119"/>
      <c r="E29" s="119"/>
      <c r="F29" s="119"/>
    </row>
    <row r="30" spans="1:6" ht="12.75">
      <c r="A30" s="119"/>
      <c r="B30" s="119"/>
      <c r="C30" s="119"/>
      <c r="D30" s="119"/>
      <c r="E30" s="119"/>
      <c r="F30" s="119"/>
    </row>
    <row r="31" spans="1:6" ht="12.75">
      <c r="A31" s="119"/>
      <c r="B31" s="119"/>
      <c r="C31" s="119"/>
      <c r="D31" s="119"/>
      <c r="E31" s="119"/>
      <c r="F31" s="119"/>
    </row>
    <row r="32" spans="1:6" ht="12.75">
      <c r="A32" s="119"/>
      <c r="B32" s="119"/>
      <c r="C32" s="119"/>
      <c r="D32" s="119"/>
      <c r="E32" s="119"/>
      <c r="F32" s="119"/>
    </row>
    <row r="33" spans="1:6" ht="12.75">
      <c r="A33" s="119"/>
      <c r="B33" s="119"/>
      <c r="C33" s="119"/>
      <c r="D33" s="119"/>
      <c r="E33" s="119"/>
      <c r="F33" s="119"/>
    </row>
    <row r="34" spans="1:6" ht="12.75">
      <c r="A34" s="119"/>
      <c r="B34" s="119"/>
      <c r="C34" s="119"/>
      <c r="D34" s="119"/>
      <c r="E34" s="119"/>
      <c r="F34" s="119"/>
    </row>
    <row r="35" spans="1:6" ht="12.75">
      <c r="A35" s="119"/>
      <c r="B35" s="119"/>
      <c r="C35" s="119"/>
      <c r="D35" s="119"/>
      <c r="E35" s="119"/>
      <c r="F35" s="119"/>
    </row>
    <row r="36" spans="1:6" ht="12.75">
      <c r="A36" s="119"/>
      <c r="B36" s="119"/>
      <c r="C36" s="119"/>
      <c r="D36" s="119"/>
      <c r="E36" s="119"/>
      <c r="F36" s="119"/>
    </row>
    <row r="37" spans="1:6" ht="12.75">
      <c r="A37" s="119"/>
      <c r="B37" s="119"/>
      <c r="C37" s="119"/>
      <c r="D37" s="119"/>
      <c r="E37" s="119"/>
      <c r="F37" s="119"/>
    </row>
    <row r="38" spans="1:6" ht="12.75">
      <c r="A38" s="119"/>
      <c r="B38" s="119"/>
      <c r="C38" s="119"/>
      <c r="D38" s="119"/>
      <c r="E38" s="119"/>
      <c r="F38" s="119"/>
    </row>
    <row r="39" spans="1:6" ht="12.75">
      <c r="A39" s="119"/>
      <c r="B39" s="119"/>
      <c r="C39" s="119"/>
      <c r="D39" s="119"/>
      <c r="E39" s="119"/>
      <c r="F39" s="119"/>
    </row>
    <row r="40" spans="1:6" ht="12.75">
      <c r="A40" s="119"/>
      <c r="B40" s="119"/>
      <c r="C40" s="119"/>
      <c r="D40" s="119"/>
      <c r="E40" s="119"/>
      <c r="F40" s="119"/>
    </row>
    <row r="41" spans="1:6" ht="12.75">
      <c r="A41" s="119"/>
      <c r="B41" s="119"/>
      <c r="C41" s="119"/>
      <c r="D41" s="119"/>
      <c r="E41" s="119"/>
      <c r="F41" s="119"/>
    </row>
    <row r="42" spans="1:6" ht="12.75">
      <c r="A42" s="119"/>
      <c r="B42" s="119"/>
      <c r="C42" s="119"/>
      <c r="D42" s="119"/>
      <c r="E42" s="119"/>
      <c r="F42" s="119"/>
    </row>
    <row r="43" spans="1:6" ht="12.75">
      <c r="A43" s="119"/>
      <c r="B43" s="119"/>
      <c r="C43" s="119"/>
      <c r="D43" s="119"/>
      <c r="E43" s="119"/>
      <c r="F43" s="119"/>
    </row>
    <row r="44" spans="1:6" ht="12.75">
      <c r="A44" s="119"/>
      <c r="B44" s="119"/>
      <c r="C44" s="119"/>
      <c r="D44" s="119"/>
      <c r="E44" s="119"/>
      <c r="F44" s="119"/>
    </row>
    <row r="45" spans="1:6" ht="12.75">
      <c r="A45" s="119"/>
      <c r="B45" s="119"/>
      <c r="C45" s="119"/>
      <c r="D45" s="119"/>
      <c r="E45" s="119"/>
      <c r="F45" s="119"/>
    </row>
    <row r="46" spans="1:6" ht="12.75">
      <c r="A46" s="119"/>
      <c r="B46" s="119"/>
      <c r="C46" s="119"/>
      <c r="D46" s="119"/>
      <c r="E46" s="119"/>
      <c r="F46" s="119"/>
    </row>
    <row r="47" spans="1:6" ht="12.75">
      <c r="A47" s="119"/>
      <c r="B47" s="119"/>
      <c r="C47" s="119"/>
      <c r="D47" s="119"/>
      <c r="E47" s="119"/>
      <c r="F47" s="119"/>
    </row>
    <row r="48" spans="1:6" ht="12.75">
      <c r="A48" s="119"/>
      <c r="B48" s="119"/>
      <c r="C48" s="119"/>
      <c r="D48" s="119"/>
      <c r="E48" s="119"/>
      <c r="F48" s="119"/>
    </row>
  </sheetData>
  <mergeCells count="8">
    <mergeCell ref="A1:F1"/>
    <mergeCell ref="A2:F2"/>
    <mergeCell ref="A3:F3"/>
    <mergeCell ref="A4:F4"/>
    <mergeCell ref="A12:F12"/>
    <mergeCell ref="A17:F17"/>
    <mergeCell ref="A23:E23"/>
    <mergeCell ref="A7:F7"/>
  </mergeCells>
  <printOptions horizontalCentered="1" verticalCentered="1"/>
  <pageMargins left="0.7874015748031497" right="0.7874015748031497" top="1.3474015748031496" bottom="0.7874015748031497" header="0" footer="0.5905511811023623"/>
  <pageSetup horizontalDpi="300" verticalDpi="300" orientation="portrait" paperSize="127"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Z320"/>
  <sheetViews>
    <sheetView tabSelected="1" view="pageBreakPreview" zoomScaleSheetLayoutView="100" workbookViewId="0" topLeftCell="A121">
      <selection activeCell="A146" sqref="A146:G146"/>
    </sheetView>
  </sheetViews>
  <sheetFormatPr defaultColWidth="11.421875" defaultRowHeight="12.75"/>
  <cols>
    <col min="1" max="1" width="32.140625" style="120" customWidth="1"/>
    <col min="2" max="2" width="14.140625" style="120" bestFit="1" customWidth="1"/>
    <col min="3" max="3" width="13.7109375" style="120" bestFit="1" customWidth="1"/>
    <col min="4" max="4" width="13.421875" style="120" bestFit="1" customWidth="1"/>
    <col min="5" max="5" width="14.57421875" style="120" customWidth="1"/>
    <col min="6" max="6" width="14.00390625" style="120" customWidth="1"/>
    <col min="7" max="7" width="12.421875" style="120" customWidth="1"/>
    <col min="8" max="11" width="11.421875" style="120" customWidth="1"/>
    <col min="12" max="15" width="11.421875" style="121" customWidth="1"/>
    <col min="16" max="16" width="42.57421875" style="121" bestFit="1" customWidth="1"/>
    <col min="17" max="17" width="11.421875" style="121" customWidth="1"/>
    <col min="18" max="18" width="11.421875" style="120" customWidth="1"/>
    <col min="19" max="20" width="11.57421875" style="120" bestFit="1" customWidth="1"/>
    <col min="21" max="16384" width="11.421875" style="120" customWidth="1"/>
  </cols>
  <sheetData>
    <row r="1" spans="1:21" ht="15.75" customHeight="1">
      <c r="A1" s="250" t="s">
        <v>340</v>
      </c>
      <c r="B1" s="250"/>
      <c r="C1" s="250"/>
      <c r="D1" s="250"/>
      <c r="E1" s="250"/>
      <c r="F1" s="250"/>
      <c r="U1" s="122"/>
    </row>
    <row r="2" spans="1:21" ht="15.75" customHeight="1">
      <c r="A2" s="247" t="s">
        <v>341</v>
      </c>
      <c r="B2" s="247"/>
      <c r="C2" s="247"/>
      <c r="D2" s="247"/>
      <c r="E2" s="247"/>
      <c r="F2" s="247"/>
      <c r="G2" s="123"/>
      <c r="H2" s="123"/>
      <c r="U2" s="121"/>
    </row>
    <row r="3" spans="1:21" ht="15.75" customHeight="1">
      <c r="A3" s="247" t="s">
        <v>331</v>
      </c>
      <c r="B3" s="247"/>
      <c r="C3" s="247"/>
      <c r="D3" s="247"/>
      <c r="E3" s="247"/>
      <c r="F3" s="247"/>
      <c r="G3" s="123"/>
      <c r="H3" s="123"/>
      <c r="R3" s="124" t="s">
        <v>290</v>
      </c>
      <c r="U3" s="125"/>
    </row>
    <row r="4" spans="1:21" ht="15.75" customHeight="1">
      <c r="A4" s="251" t="s">
        <v>339</v>
      </c>
      <c r="B4" s="251"/>
      <c r="C4" s="251"/>
      <c r="D4" s="251"/>
      <c r="E4" s="251"/>
      <c r="F4" s="251"/>
      <c r="G4" s="123"/>
      <c r="H4" s="123"/>
      <c r="M4" s="126"/>
      <c r="N4" s="233"/>
      <c r="O4" s="233"/>
      <c r="R4" s="124"/>
      <c r="U4" s="121"/>
    </row>
    <row r="5" spans="1:21" ht="18" customHeight="1">
      <c r="A5" s="112" t="s">
        <v>342</v>
      </c>
      <c r="B5" s="95">
        <f>+balanza!B5</f>
        <v>2007</v>
      </c>
      <c r="C5" s="96">
        <f>+balanza!C5</f>
        <v>2007</v>
      </c>
      <c r="D5" s="96">
        <f>+balanza!D5</f>
        <v>2008</v>
      </c>
      <c r="E5" s="97" t="s">
        <v>347</v>
      </c>
      <c r="F5" s="97" t="s">
        <v>338</v>
      </c>
      <c r="G5" s="126"/>
      <c r="H5" s="126"/>
      <c r="M5" s="126"/>
      <c r="N5" s="104"/>
      <c r="O5" s="104"/>
      <c r="S5" s="127">
        <f>+S6+S7</f>
        <v>2032856</v>
      </c>
      <c r="U5" s="121"/>
    </row>
    <row r="6" spans="1:21" ht="18" customHeight="1">
      <c r="A6" s="128"/>
      <c r="B6" s="99" t="s">
        <v>337</v>
      </c>
      <c r="C6" s="96" t="str">
        <f>+balanza!C6</f>
        <v>ene-feb</v>
      </c>
      <c r="D6" s="96" t="str">
        <f>+C6</f>
        <v>ene-feb</v>
      </c>
      <c r="E6" s="97" t="s">
        <v>388</v>
      </c>
      <c r="F6" s="129">
        <v>2008</v>
      </c>
      <c r="G6" s="126"/>
      <c r="H6" s="126"/>
      <c r="M6" s="130"/>
      <c r="N6" s="130"/>
      <c r="O6" s="130"/>
      <c r="R6" s="120" t="s">
        <v>36</v>
      </c>
      <c r="S6" s="127">
        <f>D9</f>
        <v>727969</v>
      </c>
      <c r="T6" s="131">
        <f>+S6/S5*100</f>
        <v>35.81016068034332</v>
      </c>
      <c r="U6" s="122"/>
    </row>
    <row r="7" spans="1:21" ht="18" customHeight="1">
      <c r="A7" s="247" t="s">
        <v>345</v>
      </c>
      <c r="B7" s="247"/>
      <c r="C7" s="247"/>
      <c r="D7" s="247"/>
      <c r="E7" s="247"/>
      <c r="F7" s="247"/>
      <c r="G7" s="126"/>
      <c r="H7" s="126"/>
      <c r="M7" s="130"/>
      <c r="N7" s="130"/>
      <c r="O7" s="130"/>
      <c r="R7" s="120" t="s">
        <v>38</v>
      </c>
      <c r="S7" s="127">
        <f>D13</f>
        <v>1304887</v>
      </c>
      <c r="T7" s="131">
        <f>+S7/S5*100</f>
        <v>64.18983931965668</v>
      </c>
      <c r="U7" s="121"/>
    </row>
    <row r="8" spans="1:21" ht="18" customHeight="1">
      <c r="A8" s="117" t="s">
        <v>333</v>
      </c>
      <c r="B8" s="132">
        <f>+balanza!B8</f>
        <v>10864068</v>
      </c>
      <c r="C8" s="132">
        <f>+balanza!C8</f>
        <v>1858317</v>
      </c>
      <c r="D8" s="132">
        <f>+balanza!D8</f>
        <v>2032855</v>
      </c>
      <c r="E8" s="110">
        <f>+(D8-C8)/C8</f>
        <v>0.09392261923019593</v>
      </c>
      <c r="F8" s="117"/>
      <c r="G8" s="133"/>
      <c r="H8" s="133"/>
      <c r="M8" s="130"/>
      <c r="N8" s="130"/>
      <c r="O8" s="130"/>
      <c r="T8" s="131">
        <f>SUM(T6:T7)</f>
        <v>100</v>
      </c>
      <c r="U8" s="121"/>
    </row>
    <row r="9" spans="1:21" s="124" customFormat="1" ht="18" customHeight="1">
      <c r="A9" s="94" t="s">
        <v>344</v>
      </c>
      <c r="B9" s="103">
        <v>3316460</v>
      </c>
      <c r="C9" s="103">
        <v>753936</v>
      </c>
      <c r="D9" s="103">
        <v>727969</v>
      </c>
      <c r="E9" s="105">
        <f aca="true" t="shared" si="0" ref="E9:E36">+(D9-C9)/C9</f>
        <v>-0.03444191549415335</v>
      </c>
      <c r="F9" s="134">
        <f>+D9/$D$8</f>
        <v>0.3581017829604177</v>
      </c>
      <c r="G9" s="133"/>
      <c r="H9" s="133"/>
      <c r="M9" s="135"/>
      <c r="N9" s="135"/>
      <c r="O9" s="135"/>
      <c r="P9" s="122"/>
      <c r="Q9" s="122"/>
      <c r="R9" s="124" t="s">
        <v>289</v>
      </c>
      <c r="S9" s="127">
        <f>SUM(S10:S12)</f>
        <v>2032856</v>
      </c>
      <c r="T9" s="131"/>
      <c r="U9" s="121"/>
    </row>
    <row r="10" spans="1:21" ht="18" customHeight="1">
      <c r="A10" s="117" t="s">
        <v>37</v>
      </c>
      <c r="B10" s="132">
        <v>3013298</v>
      </c>
      <c r="C10" s="132">
        <v>712627</v>
      </c>
      <c r="D10" s="132">
        <v>660482</v>
      </c>
      <c r="E10" s="110">
        <f t="shared" si="0"/>
        <v>-0.07317292215983957</v>
      </c>
      <c r="F10" s="136">
        <f>+D10/$D$9</f>
        <v>0.9072941292829777</v>
      </c>
      <c r="G10" s="133"/>
      <c r="H10" s="137"/>
      <c r="M10" s="130"/>
      <c r="N10" s="130"/>
      <c r="O10" s="130"/>
      <c r="R10" s="120" t="s">
        <v>41</v>
      </c>
      <c r="S10" s="127">
        <f>D10+D14</f>
        <v>1042393</v>
      </c>
      <c r="T10" s="131">
        <f>+S10/$S9*100</f>
        <v>51.27726705679103</v>
      </c>
      <c r="U10" s="122"/>
    </row>
    <row r="11" spans="1:21" ht="18" customHeight="1">
      <c r="A11" s="117" t="s">
        <v>39</v>
      </c>
      <c r="B11" s="132">
        <v>68777</v>
      </c>
      <c r="C11" s="132">
        <v>9772</v>
      </c>
      <c r="D11" s="132">
        <v>14192</v>
      </c>
      <c r="E11" s="110">
        <f t="shared" si="0"/>
        <v>0.452312730249693</v>
      </c>
      <c r="F11" s="136">
        <f>+D11/$D$9</f>
        <v>0.019495335653029182</v>
      </c>
      <c r="G11" s="133"/>
      <c r="H11" s="137"/>
      <c r="M11" s="130"/>
      <c r="N11" s="130"/>
      <c r="O11" s="130"/>
      <c r="R11" s="120" t="s">
        <v>42</v>
      </c>
      <c r="S11" s="127">
        <f>D11+D15</f>
        <v>183686</v>
      </c>
      <c r="T11" s="131">
        <f>+S11/S9*100</f>
        <v>9.035858909829324</v>
      </c>
      <c r="U11" s="121"/>
    </row>
    <row r="12" spans="1:21" ht="18" customHeight="1">
      <c r="A12" s="117" t="s">
        <v>40</v>
      </c>
      <c r="B12" s="132">
        <v>234385</v>
      </c>
      <c r="C12" s="132">
        <v>31537</v>
      </c>
      <c r="D12" s="132">
        <v>53295</v>
      </c>
      <c r="E12" s="110">
        <f t="shared" si="0"/>
        <v>0.689919776770143</v>
      </c>
      <c r="F12" s="136">
        <f>+D12/$D$9</f>
        <v>0.07321053506399311</v>
      </c>
      <c r="G12" s="133"/>
      <c r="H12" s="137"/>
      <c r="M12" s="130"/>
      <c r="N12" s="130"/>
      <c r="O12" s="130"/>
      <c r="R12" s="120" t="s">
        <v>43</v>
      </c>
      <c r="S12" s="127">
        <f>D12+D16</f>
        <v>806777</v>
      </c>
      <c r="T12" s="131">
        <f>+S12/S9*100</f>
        <v>39.68687403337964</v>
      </c>
      <c r="U12" s="121"/>
    </row>
    <row r="13" spans="1:21" s="124" customFormat="1" ht="18" customHeight="1">
      <c r="A13" s="94" t="s">
        <v>343</v>
      </c>
      <c r="B13" s="103">
        <v>7547608</v>
      </c>
      <c r="C13" s="103">
        <v>1104383</v>
      </c>
      <c r="D13" s="103">
        <v>1304887</v>
      </c>
      <c r="E13" s="105">
        <f t="shared" si="0"/>
        <v>0.18155295762430243</v>
      </c>
      <c r="F13" s="134">
        <f>+D13/$D$8</f>
        <v>0.6418987089585829</v>
      </c>
      <c r="G13" s="133"/>
      <c r="H13" s="133"/>
      <c r="M13" s="135"/>
      <c r="N13" s="135"/>
      <c r="O13" s="135"/>
      <c r="P13" s="122"/>
      <c r="Q13" s="122"/>
      <c r="R13" s="120"/>
      <c r="S13" s="120"/>
      <c r="T13" s="131">
        <f>SUM(T10:T12)</f>
        <v>100</v>
      </c>
      <c r="U13" s="121"/>
    </row>
    <row r="14" spans="1:21" ht="18" customHeight="1">
      <c r="A14" s="117" t="s">
        <v>37</v>
      </c>
      <c r="B14" s="132">
        <v>2444177</v>
      </c>
      <c r="C14" s="132">
        <v>305810</v>
      </c>
      <c r="D14" s="132">
        <v>381911</v>
      </c>
      <c r="E14" s="110">
        <f t="shared" si="0"/>
        <v>0.24885059350577154</v>
      </c>
      <c r="F14" s="136">
        <f>+D14/$D$13</f>
        <v>0.2926774502313227</v>
      </c>
      <c r="G14" s="133"/>
      <c r="H14" s="137"/>
      <c r="M14" s="130"/>
      <c r="N14" s="130"/>
      <c r="O14" s="130"/>
      <c r="T14" s="131"/>
      <c r="U14" s="121"/>
    </row>
    <row r="15" spans="1:21" ht="18" customHeight="1">
      <c r="A15" s="117" t="s">
        <v>39</v>
      </c>
      <c r="B15" s="132">
        <v>843904</v>
      </c>
      <c r="C15" s="132">
        <v>124131</v>
      </c>
      <c r="D15" s="132">
        <v>169494</v>
      </c>
      <c r="E15" s="110">
        <f t="shared" si="0"/>
        <v>0.3654445706551949</v>
      </c>
      <c r="F15" s="136">
        <f>+D15/$D$13</f>
        <v>0.12989170709800926</v>
      </c>
      <c r="G15" s="133"/>
      <c r="H15" s="137"/>
      <c r="U15" s="121"/>
    </row>
    <row r="16" spans="1:15" ht="18" customHeight="1">
      <c r="A16" s="117" t="s">
        <v>40</v>
      </c>
      <c r="B16" s="132">
        <v>4259527</v>
      </c>
      <c r="C16" s="132">
        <v>674442</v>
      </c>
      <c r="D16" s="132">
        <v>753482</v>
      </c>
      <c r="E16" s="110">
        <f t="shared" si="0"/>
        <v>0.11719317598844675</v>
      </c>
      <c r="F16" s="136">
        <f>+D16/$D$13</f>
        <v>0.577430842670668</v>
      </c>
      <c r="G16" s="133"/>
      <c r="H16" s="137"/>
      <c r="M16" s="130"/>
      <c r="N16" s="130"/>
      <c r="O16" s="130"/>
    </row>
    <row r="17" spans="1:15" ht="18" customHeight="1">
      <c r="A17" s="247" t="s">
        <v>346</v>
      </c>
      <c r="B17" s="247"/>
      <c r="C17" s="247"/>
      <c r="D17" s="247"/>
      <c r="E17" s="247"/>
      <c r="F17" s="247"/>
      <c r="G17" s="133"/>
      <c r="H17" s="137"/>
      <c r="M17" s="130"/>
      <c r="N17" s="130"/>
      <c r="O17" s="130"/>
    </row>
    <row r="18" spans="1:15" ht="18" customHeight="1">
      <c r="A18" s="117" t="s">
        <v>333</v>
      </c>
      <c r="B18" s="132">
        <f>+balanza!B13</f>
        <v>3123754</v>
      </c>
      <c r="C18" s="132">
        <f>+balanza!C13</f>
        <v>432287</v>
      </c>
      <c r="D18" s="132">
        <f>+balanza!D13</f>
        <v>572977</v>
      </c>
      <c r="E18" s="110">
        <f t="shared" si="0"/>
        <v>0.3254550796114618</v>
      </c>
      <c r="F18" s="133"/>
      <c r="G18" s="133"/>
      <c r="H18" s="133"/>
      <c r="M18" s="130"/>
      <c r="N18" s="130"/>
      <c r="O18" s="130"/>
    </row>
    <row r="19" spans="1:15" ht="18" customHeight="1">
      <c r="A19" s="94" t="s">
        <v>344</v>
      </c>
      <c r="B19" s="103">
        <v>1055187</v>
      </c>
      <c r="C19" s="103">
        <v>154082</v>
      </c>
      <c r="D19" s="103">
        <v>162719</v>
      </c>
      <c r="E19" s="105">
        <f t="shared" si="0"/>
        <v>0.056054568346724475</v>
      </c>
      <c r="F19" s="134">
        <f>+D19/$D$18</f>
        <v>0.2839887115887723</v>
      </c>
      <c r="G19" s="133"/>
      <c r="H19" s="137"/>
      <c r="M19" s="130"/>
      <c r="N19" s="130"/>
      <c r="O19" s="130"/>
    </row>
    <row r="20" spans="1:15" ht="18" customHeight="1">
      <c r="A20" s="117" t="s">
        <v>37</v>
      </c>
      <c r="B20" s="132">
        <v>1001875</v>
      </c>
      <c r="C20" s="132">
        <v>146234</v>
      </c>
      <c r="D20" s="132">
        <v>154300</v>
      </c>
      <c r="E20" s="110">
        <f t="shared" si="0"/>
        <v>0.05515817115034807</v>
      </c>
      <c r="F20" s="136">
        <f>+D20/$D$19</f>
        <v>0.9482604981594036</v>
      </c>
      <c r="G20" s="133"/>
      <c r="H20" s="137"/>
      <c r="M20" s="130"/>
      <c r="N20" s="130"/>
      <c r="O20" s="130"/>
    </row>
    <row r="21" spans="1:15" ht="18" customHeight="1">
      <c r="A21" s="117" t="s">
        <v>39</v>
      </c>
      <c r="B21" s="132">
        <v>42430</v>
      </c>
      <c r="C21" s="132">
        <v>6406</v>
      </c>
      <c r="D21" s="132">
        <v>6705</v>
      </c>
      <c r="E21" s="110">
        <f t="shared" si="0"/>
        <v>0.04667499219481736</v>
      </c>
      <c r="F21" s="136">
        <f>+D21/$D$19</f>
        <v>0.04120600544496955</v>
      </c>
      <c r="G21" s="133"/>
      <c r="H21" s="137"/>
      <c r="M21" s="130"/>
      <c r="N21" s="130"/>
      <c r="O21" s="130"/>
    </row>
    <row r="22" spans="1:15" ht="18" customHeight="1">
      <c r="A22" s="117" t="s">
        <v>40</v>
      </c>
      <c r="B22" s="132">
        <v>10882</v>
      </c>
      <c r="C22" s="132">
        <v>1442</v>
      </c>
      <c r="D22" s="132">
        <v>1714</v>
      </c>
      <c r="E22" s="110">
        <f t="shared" si="0"/>
        <v>0.18862690707350901</v>
      </c>
      <c r="F22" s="136">
        <f>+D22/$D$19</f>
        <v>0.010533496395626818</v>
      </c>
      <c r="G22" s="133"/>
      <c r="H22" s="137"/>
      <c r="M22" s="130"/>
      <c r="N22" s="130"/>
      <c r="O22" s="130"/>
    </row>
    <row r="23" spans="1:15" ht="18" customHeight="1">
      <c r="A23" s="94" t="s">
        <v>343</v>
      </c>
      <c r="B23" s="103">
        <v>2068567</v>
      </c>
      <c r="C23" s="103">
        <v>278204</v>
      </c>
      <c r="D23" s="103">
        <v>410259</v>
      </c>
      <c r="E23" s="105">
        <f t="shared" si="0"/>
        <v>0.47466966686316514</v>
      </c>
      <c r="F23" s="134">
        <f>+D23/$D$18</f>
        <v>0.7160130336819802</v>
      </c>
      <c r="G23" s="133"/>
      <c r="H23" s="137"/>
      <c r="M23" s="130"/>
      <c r="N23" s="130"/>
      <c r="O23" s="130"/>
    </row>
    <row r="24" spans="1:15" ht="18" customHeight="1">
      <c r="A24" s="117" t="s">
        <v>37</v>
      </c>
      <c r="B24" s="132">
        <v>1383056</v>
      </c>
      <c r="C24" s="132">
        <v>184858</v>
      </c>
      <c r="D24" s="132">
        <v>283207</v>
      </c>
      <c r="E24" s="110">
        <f t="shared" si="0"/>
        <v>0.5320245810297634</v>
      </c>
      <c r="F24" s="136">
        <f>+D24/$D$23</f>
        <v>0.6903127049010503</v>
      </c>
      <c r="G24" s="133"/>
      <c r="H24" s="137"/>
      <c r="M24" s="130"/>
      <c r="N24" s="130"/>
      <c r="O24" s="130"/>
    </row>
    <row r="25" spans="1:8" ht="18" customHeight="1">
      <c r="A25" s="117" t="s">
        <v>39</v>
      </c>
      <c r="B25" s="132">
        <v>528286</v>
      </c>
      <c r="C25" s="132">
        <v>73376</v>
      </c>
      <c r="D25" s="132">
        <v>97349</v>
      </c>
      <c r="E25" s="110">
        <f t="shared" si="0"/>
        <v>0.32671445704317487</v>
      </c>
      <c r="F25" s="136">
        <f>+D25/$D$23</f>
        <v>0.23728668962777172</v>
      </c>
      <c r="G25" s="133"/>
      <c r="H25" s="137"/>
    </row>
    <row r="26" spans="1:15" ht="18" customHeight="1">
      <c r="A26" s="117" t="s">
        <v>40</v>
      </c>
      <c r="B26" s="132">
        <v>157225</v>
      </c>
      <c r="C26" s="132">
        <v>19970</v>
      </c>
      <c r="D26" s="132">
        <v>29703</v>
      </c>
      <c r="E26" s="110">
        <f t="shared" si="0"/>
        <v>0.4873810716074111</v>
      </c>
      <c r="F26" s="136">
        <f>+D26/$D$23</f>
        <v>0.07240060547117796</v>
      </c>
      <c r="G26" s="133"/>
      <c r="H26" s="137"/>
      <c r="M26" s="130"/>
      <c r="N26" s="130"/>
      <c r="O26" s="130"/>
    </row>
    <row r="27" spans="1:15" ht="18" customHeight="1">
      <c r="A27" s="247" t="s">
        <v>335</v>
      </c>
      <c r="B27" s="247"/>
      <c r="C27" s="247"/>
      <c r="D27" s="247"/>
      <c r="E27" s="247"/>
      <c r="F27" s="247"/>
      <c r="G27" s="133"/>
      <c r="H27" s="137"/>
      <c r="M27" s="130"/>
      <c r="N27" s="130"/>
      <c r="O27" s="130"/>
    </row>
    <row r="28" spans="1:15" ht="18" customHeight="1">
      <c r="A28" s="117" t="s">
        <v>333</v>
      </c>
      <c r="B28" s="132">
        <f>+balanza!B18</f>
        <v>7740314</v>
      </c>
      <c r="C28" s="132">
        <f>+balanza!C18</f>
        <v>1426030</v>
      </c>
      <c r="D28" s="132">
        <f>+balanza!D18</f>
        <v>1459878</v>
      </c>
      <c r="E28" s="110">
        <f t="shared" si="0"/>
        <v>0.023735826034515402</v>
      </c>
      <c r="F28" s="133"/>
      <c r="G28" s="133"/>
      <c r="H28" s="133"/>
      <c r="M28" s="130"/>
      <c r="N28" s="130"/>
      <c r="O28" s="130"/>
    </row>
    <row r="29" spans="1:15" ht="18" customHeight="1">
      <c r="A29" s="94" t="s">
        <v>344</v>
      </c>
      <c r="B29" s="103">
        <v>2261273</v>
      </c>
      <c r="C29" s="103">
        <v>599854</v>
      </c>
      <c r="D29" s="103">
        <v>565250</v>
      </c>
      <c r="E29" s="105">
        <f t="shared" si="0"/>
        <v>-0.05768737059351109</v>
      </c>
      <c r="F29" s="134">
        <f>+D29/$D$28</f>
        <v>0.3871898884701324</v>
      </c>
      <c r="G29" s="133"/>
      <c r="H29" s="137"/>
      <c r="M29" s="130"/>
      <c r="N29" s="130"/>
      <c r="O29" s="130"/>
    </row>
    <row r="30" spans="1:15" ht="18" customHeight="1">
      <c r="A30" s="117" t="s">
        <v>37</v>
      </c>
      <c r="B30" s="132">
        <v>2011423</v>
      </c>
      <c r="C30" s="132">
        <v>566393</v>
      </c>
      <c r="D30" s="132">
        <v>506182</v>
      </c>
      <c r="E30" s="110">
        <f t="shared" si="0"/>
        <v>-0.10630604544900803</v>
      </c>
      <c r="F30" s="136">
        <f>+D30/$D$29</f>
        <v>0.8955011057054401</v>
      </c>
      <c r="G30" s="133"/>
      <c r="H30" s="137"/>
      <c r="M30" s="130"/>
      <c r="N30" s="130"/>
      <c r="O30" s="130"/>
    </row>
    <row r="31" spans="1:15" ht="18" customHeight="1">
      <c r="A31" s="117" t="s">
        <v>39</v>
      </c>
      <c r="B31" s="132">
        <v>26347</v>
      </c>
      <c r="C31" s="132">
        <v>3366</v>
      </c>
      <c r="D31" s="132">
        <v>7487</v>
      </c>
      <c r="E31" s="110">
        <f t="shared" si="0"/>
        <v>1.2243018419489007</v>
      </c>
      <c r="F31" s="136">
        <f>+D31/$D$29</f>
        <v>0.01324546660769571</v>
      </c>
      <c r="G31" s="133"/>
      <c r="H31" s="137"/>
      <c r="M31" s="130"/>
      <c r="N31" s="130"/>
      <c r="O31" s="130"/>
    </row>
    <row r="32" spans="1:15" ht="18" customHeight="1">
      <c r="A32" s="117" t="s">
        <v>40</v>
      </c>
      <c r="B32" s="132">
        <v>223503</v>
      </c>
      <c r="C32" s="132">
        <v>30095</v>
      </c>
      <c r="D32" s="132">
        <v>51581</v>
      </c>
      <c r="E32" s="110">
        <f t="shared" si="0"/>
        <v>0.7139391925569032</v>
      </c>
      <c r="F32" s="136">
        <f>+D32/$D$29</f>
        <v>0.09125342768686422</v>
      </c>
      <c r="G32" s="133"/>
      <c r="H32" s="137"/>
      <c r="M32" s="130"/>
      <c r="N32" s="130"/>
      <c r="O32" s="130"/>
    </row>
    <row r="33" spans="1:15" ht="18" customHeight="1">
      <c r="A33" s="94" t="s">
        <v>343</v>
      </c>
      <c r="B33" s="103">
        <v>5479041</v>
      </c>
      <c r="C33" s="103">
        <v>826179</v>
      </c>
      <c r="D33" s="103">
        <v>894628</v>
      </c>
      <c r="E33" s="105">
        <f t="shared" si="0"/>
        <v>0.08285008454584297</v>
      </c>
      <c r="F33" s="134">
        <f>+D33/$D$28</f>
        <v>0.6128101115298675</v>
      </c>
      <c r="G33" s="133"/>
      <c r="H33" s="137"/>
      <c r="M33" s="130"/>
      <c r="N33" s="130"/>
      <c r="O33" s="130"/>
    </row>
    <row r="34" spans="1:15" ht="18" customHeight="1">
      <c r="A34" s="117" t="s">
        <v>37</v>
      </c>
      <c r="B34" s="132">
        <v>1061121</v>
      </c>
      <c r="C34" s="132">
        <v>120952</v>
      </c>
      <c r="D34" s="132">
        <v>98704</v>
      </c>
      <c r="E34" s="110">
        <f t="shared" si="0"/>
        <v>-0.18394073682121834</v>
      </c>
      <c r="F34" s="136">
        <f>+D34/$D$33</f>
        <v>0.11032965657234069</v>
      </c>
      <c r="G34" s="133"/>
      <c r="H34" s="137"/>
      <c r="M34" s="130"/>
      <c r="N34" s="130"/>
      <c r="O34" s="130"/>
    </row>
    <row r="35" spans="1:15" ht="18" customHeight="1">
      <c r="A35" s="117" t="s">
        <v>39</v>
      </c>
      <c r="B35" s="132">
        <v>315618</v>
      </c>
      <c r="C35" s="132">
        <v>50755</v>
      </c>
      <c r="D35" s="132">
        <v>72145</v>
      </c>
      <c r="E35" s="110">
        <f t="shared" si="0"/>
        <v>0.4214363116934292</v>
      </c>
      <c r="F35" s="136">
        <f>+D35/$D$33</f>
        <v>0.08064245697653102</v>
      </c>
      <c r="G35" s="137"/>
      <c r="H35" s="137"/>
      <c r="M35" s="130"/>
      <c r="N35" s="130"/>
      <c r="O35" s="130"/>
    </row>
    <row r="36" spans="1:15" ht="18" customHeight="1">
      <c r="A36" s="138" t="s">
        <v>40</v>
      </c>
      <c r="B36" s="139">
        <v>4102302</v>
      </c>
      <c r="C36" s="139">
        <v>654472</v>
      </c>
      <c r="D36" s="139">
        <v>723779</v>
      </c>
      <c r="E36" s="140">
        <f t="shared" si="0"/>
        <v>0.10589757850603235</v>
      </c>
      <c r="F36" s="141">
        <f>+D36/$D$33</f>
        <v>0.8090278864511283</v>
      </c>
      <c r="G36" s="133"/>
      <c r="H36" s="137"/>
      <c r="M36" s="130"/>
      <c r="N36" s="130"/>
      <c r="O36" s="130"/>
    </row>
    <row r="37" spans="1:15" ht="25.5" customHeight="1">
      <c r="A37" s="248" t="s">
        <v>111</v>
      </c>
      <c r="B37" s="249"/>
      <c r="C37" s="249"/>
      <c r="D37" s="249"/>
      <c r="E37" s="249"/>
      <c r="F37" s="142"/>
      <c r="G37" s="142"/>
      <c r="H37" s="142"/>
      <c r="M37" s="130"/>
      <c r="N37" s="130"/>
      <c r="O37" s="130"/>
    </row>
    <row r="39" spans="1:8" ht="15.75" customHeight="1">
      <c r="A39" s="252"/>
      <c r="B39" s="252"/>
      <c r="C39" s="252"/>
      <c r="D39" s="252"/>
      <c r="E39" s="252"/>
      <c r="F39" s="123"/>
      <c r="G39" s="123"/>
      <c r="H39" s="123"/>
    </row>
    <row r="40" ht="15.75" customHeight="1"/>
    <row r="41" ht="15.75" customHeight="1"/>
    <row r="42" spans="8:11" ht="15.75" customHeight="1">
      <c r="H42" s="143"/>
      <c r="I42" s="127"/>
      <c r="J42" s="127"/>
      <c r="K42" s="127"/>
    </row>
    <row r="43" spans="9:11" ht="15.75" customHeight="1">
      <c r="I43" s="127"/>
      <c r="J43" s="127"/>
      <c r="K43" s="127"/>
    </row>
    <row r="44" spans="9:11" ht="15.75" customHeight="1">
      <c r="I44" s="127"/>
      <c r="J44" s="127"/>
      <c r="K44" s="127"/>
    </row>
    <row r="45" spans="9:11" ht="15.75" customHeight="1">
      <c r="I45" s="127"/>
      <c r="J45" s="127"/>
      <c r="K45" s="127"/>
    </row>
    <row r="46" spans="9:11" ht="15.75" customHeight="1">
      <c r="I46" s="127"/>
      <c r="J46" s="127"/>
      <c r="K46" s="127"/>
    </row>
    <row r="47" spans="9:11" ht="15.75" customHeight="1">
      <c r="I47" s="127"/>
      <c r="J47" s="127"/>
      <c r="K47" s="127"/>
    </row>
    <row r="48" spans="9:11" ht="15.75" customHeight="1">
      <c r="I48" s="127"/>
      <c r="J48" s="127"/>
      <c r="K48" s="127"/>
    </row>
    <row r="49" spans="9:11" ht="15.75" customHeight="1">
      <c r="I49" s="127"/>
      <c r="J49" s="127"/>
      <c r="K49" s="127"/>
    </row>
    <row r="50" spans="9:11" ht="15.75" customHeight="1">
      <c r="I50" s="127"/>
      <c r="J50" s="127"/>
      <c r="K50" s="127"/>
    </row>
    <row r="51" ht="15.75" customHeight="1"/>
    <row r="52" spans="9:11" ht="15.75" customHeight="1">
      <c r="I52" s="127"/>
      <c r="J52" s="127"/>
      <c r="K52" s="127"/>
    </row>
    <row r="53" spans="9:11" ht="15.75" customHeight="1">
      <c r="I53" s="127"/>
      <c r="J53" s="127"/>
      <c r="K53" s="127"/>
    </row>
    <row r="54" spans="9:11" ht="15.75" customHeight="1">
      <c r="I54" s="127"/>
      <c r="J54" s="127"/>
      <c r="K54" s="127"/>
    </row>
    <row r="55" spans="9:11" ht="15.75" customHeight="1">
      <c r="I55" s="127"/>
      <c r="J55" s="127"/>
      <c r="K55" s="127"/>
    </row>
    <row r="56" spans="9:11" ht="15.75" customHeight="1">
      <c r="I56" s="127"/>
      <c r="J56" s="127"/>
      <c r="K56" s="127"/>
    </row>
    <row r="57" spans="9:11" ht="15.75" customHeight="1">
      <c r="I57" s="127"/>
      <c r="J57" s="127"/>
      <c r="K57" s="127"/>
    </row>
    <row r="58" spans="9:11" ht="15.75" customHeight="1">
      <c r="I58" s="127"/>
      <c r="J58" s="127"/>
      <c r="K58" s="127"/>
    </row>
    <row r="59" spans="9:11" ht="15.75" customHeight="1">
      <c r="I59" s="127"/>
      <c r="J59" s="127"/>
      <c r="K59" s="127"/>
    </row>
    <row r="60" spans="9:11" ht="15.75" customHeight="1">
      <c r="I60" s="127"/>
      <c r="J60" s="127"/>
      <c r="K60" s="127"/>
    </row>
    <row r="61" ht="15.75" customHeight="1"/>
    <row r="62" spans="9:11" ht="15.75" customHeight="1">
      <c r="I62" s="127"/>
      <c r="J62" s="127"/>
      <c r="K62" s="127"/>
    </row>
    <row r="63" spans="9:11" ht="15.75" customHeight="1">
      <c r="I63" s="127"/>
      <c r="J63" s="127"/>
      <c r="K63" s="127"/>
    </row>
    <row r="64" spans="9:11" ht="15.75" customHeight="1">
      <c r="I64" s="127"/>
      <c r="J64" s="127"/>
      <c r="K64" s="127"/>
    </row>
    <row r="65" spans="9:11" ht="15.75" customHeight="1">
      <c r="I65" s="127"/>
      <c r="J65" s="127"/>
      <c r="K65" s="127"/>
    </row>
    <row r="66" spans="9:11" ht="15.75" customHeight="1">
      <c r="I66" s="127"/>
      <c r="J66" s="127"/>
      <c r="K66" s="127"/>
    </row>
    <row r="67" spans="9:11" ht="15.75" customHeight="1">
      <c r="I67" s="127"/>
      <c r="J67" s="127"/>
      <c r="K67" s="127"/>
    </row>
    <row r="68" spans="9:11" ht="15.75" customHeight="1">
      <c r="I68" s="127"/>
      <c r="J68" s="127"/>
      <c r="K68" s="127"/>
    </row>
    <row r="69" spans="9:11" ht="15.75" customHeight="1">
      <c r="I69" s="127"/>
      <c r="J69" s="127"/>
      <c r="K69" s="127"/>
    </row>
    <row r="70" spans="9:11" ht="15.75" customHeight="1">
      <c r="I70" s="127"/>
      <c r="J70" s="127"/>
      <c r="K70" s="127"/>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121"/>
      <c r="B79" s="121"/>
      <c r="C79" s="121"/>
      <c r="D79" s="121"/>
      <c r="E79" s="121"/>
    </row>
    <row r="80" spans="1:6" ht="26.25" customHeight="1">
      <c r="A80" s="234" t="s">
        <v>114</v>
      </c>
      <c r="B80" s="235"/>
      <c r="C80" s="235"/>
      <c r="D80" s="235"/>
      <c r="E80" s="235"/>
      <c r="F80" s="121"/>
    </row>
    <row r="81" spans="1:26" s="3" customFormat="1" ht="15.75" customHeight="1">
      <c r="A81" s="250" t="s">
        <v>350</v>
      </c>
      <c r="B81" s="250"/>
      <c r="C81" s="250"/>
      <c r="D81" s="250"/>
      <c r="E81" s="250"/>
      <c r="F81" s="250"/>
      <c r="G81" s="92"/>
      <c r="P81" s="92"/>
      <c r="Q81" s="92"/>
      <c r="R81" s="92"/>
      <c r="S81" s="92"/>
      <c r="T81" s="92"/>
      <c r="W81" s="93"/>
      <c r="X81" s="93"/>
      <c r="Y81" s="93"/>
      <c r="Z81" s="92"/>
    </row>
    <row r="82" spans="1:26" s="3" customFormat="1" ht="15.75" customHeight="1">
      <c r="A82" s="247" t="s">
        <v>409</v>
      </c>
      <c r="B82" s="247"/>
      <c r="C82" s="247"/>
      <c r="D82" s="247"/>
      <c r="E82" s="247"/>
      <c r="F82" s="247"/>
      <c r="G82" s="92"/>
      <c r="P82" s="92"/>
      <c r="Q82" s="92"/>
      <c r="R82" s="92"/>
      <c r="S82" s="92"/>
      <c r="T82" s="92"/>
      <c r="W82" s="93"/>
      <c r="Z82" s="92"/>
    </row>
    <row r="83" spans="1:26" s="3" customFormat="1" ht="15.75" customHeight="1">
      <c r="A83" s="247" t="s">
        <v>398</v>
      </c>
      <c r="B83" s="247"/>
      <c r="C83" s="247"/>
      <c r="D83" s="247"/>
      <c r="E83" s="247"/>
      <c r="F83" s="247"/>
      <c r="G83" s="92"/>
      <c r="P83" s="92"/>
      <c r="Q83" s="92"/>
      <c r="R83" s="92"/>
      <c r="S83" s="92"/>
      <c r="T83" s="92"/>
      <c r="V83" s="37" t="s">
        <v>288</v>
      </c>
      <c r="W83" s="93"/>
      <c r="X83" s="93"/>
      <c r="Y83" s="93"/>
      <c r="Z83" s="92"/>
    </row>
    <row r="84" spans="1:26" s="3" customFormat="1" ht="15.75" customHeight="1">
      <c r="A84" s="251"/>
      <c r="B84" s="251"/>
      <c r="C84" s="251"/>
      <c r="D84" s="251"/>
      <c r="E84" s="251"/>
      <c r="F84" s="251"/>
      <c r="G84" s="92"/>
      <c r="P84" s="92"/>
      <c r="Q84" s="92"/>
      <c r="R84" s="92"/>
      <c r="S84" s="92"/>
      <c r="T84" s="92"/>
      <c r="Z84" s="92"/>
    </row>
    <row r="85" spans="1:26" s="3" customFormat="1" ht="12.75">
      <c r="A85" s="94" t="s">
        <v>399</v>
      </c>
      <c r="B85" s="95">
        <v>2007</v>
      </c>
      <c r="C85" s="96">
        <v>2007</v>
      </c>
      <c r="D85" s="96">
        <v>2008</v>
      </c>
      <c r="E85" s="97" t="s">
        <v>348</v>
      </c>
      <c r="F85" s="97" t="s">
        <v>338</v>
      </c>
      <c r="P85" s="92"/>
      <c r="Q85" s="92"/>
      <c r="R85" s="92"/>
      <c r="S85" s="92"/>
      <c r="T85" s="92"/>
      <c r="Z85" s="92"/>
    </row>
    <row r="86" spans="1:26" s="3" customFormat="1" ht="12.75">
      <c r="A86" s="99"/>
      <c r="B86" s="99" t="s">
        <v>337</v>
      </c>
      <c r="C86" s="96" t="s">
        <v>473</v>
      </c>
      <c r="D86" s="96" t="str">
        <f>+C86</f>
        <v>ene-feb</v>
      </c>
      <c r="E86" s="97" t="s">
        <v>388</v>
      </c>
      <c r="F86" s="100">
        <v>2008</v>
      </c>
      <c r="P86" s="92"/>
      <c r="Q86" s="92"/>
      <c r="R86" s="92"/>
      <c r="S86" s="92"/>
      <c r="T86" s="92"/>
      <c r="W86" s="101">
        <v>2007</v>
      </c>
      <c r="X86" s="181">
        <v>39083</v>
      </c>
      <c r="Y86" s="180">
        <v>39448</v>
      </c>
      <c r="Z86" s="92"/>
    </row>
    <row r="87" spans="16:17" ht="12.75">
      <c r="P87" t="s">
        <v>399</v>
      </c>
      <c r="Q87" s="196" t="s">
        <v>410</v>
      </c>
    </row>
    <row r="88" spans="1:17" ht="12.75">
      <c r="A88" t="s">
        <v>485</v>
      </c>
      <c r="B88" s="191">
        <v>478.458</v>
      </c>
      <c r="C88">
        <v>0</v>
      </c>
      <c r="D88" s="191">
        <v>346.436</v>
      </c>
      <c r="E88" s="190"/>
      <c r="F88" s="190">
        <f>+D88/$D$104</f>
        <v>0.0001704184243231118</v>
      </c>
      <c r="Q88" s="196"/>
    </row>
    <row r="89" spans="1:17" ht="12.75">
      <c r="A89" s="13" t="s">
        <v>400</v>
      </c>
      <c r="B89" s="191">
        <v>16641.473</v>
      </c>
      <c r="C89" s="191">
        <v>2468.729</v>
      </c>
      <c r="D89" s="191">
        <v>2115.308</v>
      </c>
      <c r="E89" s="190">
        <f>+(D89-C89)/C89</f>
        <v>-0.14315909117606665</v>
      </c>
      <c r="F89" s="190">
        <f>+D89/$D$104</f>
        <v>0.001040560035094716</v>
      </c>
      <c r="P89" t="s">
        <v>485</v>
      </c>
      <c r="Q89" s="190">
        <f>+F88</f>
        <v>0.0001704184243231118</v>
      </c>
    </row>
    <row r="90" spans="1:17" ht="12.75">
      <c r="A90" s="13" t="s">
        <v>401</v>
      </c>
      <c r="B90" s="191">
        <v>2854.3</v>
      </c>
      <c r="C90" s="191">
        <v>400.954</v>
      </c>
      <c r="D90" s="191">
        <v>129.854</v>
      </c>
      <c r="E90" s="190">
        <f aca="true" t="shared" si="1" ref="E90:E103">+(D90-C90)/C90</f>
        <v>-0.676137412271732</v>
      </c>
      <c r="F90" s="190">
        <f aca="true" t="shared" si="2" ref="F90:F104">+D90/$D$104</f>
        <v>6.38776399451944E-05</v>
      </c>
      <c r="P90" s="13" t="s">
        <v>400</v>
      </c>
      <c r="Q90" s="190">
        <f aca="true" t="shared" si="3" ref="Q90:Q104">+F89</f>
        <v>0.001040560035094716</v>
      </c>
    </row>
    <row r="91" spans="1:17" ht="12.75">
      <c r="A91" s="13" t="s">
        <v>402</v>
      </c>
      <c r="B91" s="191">
        <v>151197.567</v>
      </c>
      <c r="C91" s="191">
        <v>92788.795</v>
      </c>
      <c r="D91" s="191">
        <v>116814.26</v>
      </c>
      <c r="E91" s="190">
        <f t="shared" si="1"/>
        <v>0.25892636066671626</v>
      </c>
      <c r="F91" s="190">
        <f t="shared" si="2"/>
        <v>0.05746314507634977</v>
      </c>
      <c r="P91" s="13" t="s">
        <v>401</v>
      </c>
      <c r="Q91" s="190">
        <f t="shared" si="3"/>
        <v>6.38776399451944E-05</v>
      </c>
    </row>
    <row r="92" spans="1:17" ht="12.75">
      <c r="A92" s="13" t="s">
        <v>403</v>
      </c>
      <c r="B92" s="191">
        <v>389772.001</v>
      </c>
      <c r="C92" s="191">
        <v>160920.663</v>
      </c>
      <c r="D92" s="191">
        <v>113200.375</v>
      </c>
      <c r="E92" s="190">
        <f t="shared" si="1"/>
        <v>-0.29654543493895497</v>
      </c>
      <c r="F92" s="190">
        <f t="shared" si="2"/>
        <v>0.05568540665602126</v>
      </c>
      <c r="P92" s="13" t="s">
        <v>402</v>
      </c>
      <c r="Q92" s="190">
        <f t="shared" si="3"/>
        <v>0.05746314507634977</v>
      </c>
    </row>
    <row r="93" spans="1:17" ht="12.75">
      <c r="A93" s="13" t="s">
        <v>404</v>
      </c>
      <c r="B93" s="191">
        <v>1065625.6</v>
      </c>
      <c r="C93" s="191">
        <v>187100.448</v>
      </c>
      <c r="D93" s="191">
        <v>179048.123</v>
      </c>
      <c r="E93" s="190">
        <f t="shared" si="1"/>
        <v>-0.043037443715794904</v>
      </c>
      <c r="F93" s="190">
        <f t="shared" si="2"/>
        <v>0.0880771599939692</v>
      </c>
      <c r="P93" s="13" t="s">
        <v>403</v>
      </c>
      <c r="Q93" s="190">
        <f t="shared" si="3"/>
        <v>0.05568540665602126</v>
      </c>
    </row>
    <row r="94" spans="1:17" ht="12.75">
      <c r="A94" s="13" t="s">
        <v>405</v>
      </c>
      <c r="B94" s="191">
        <v>1567155.117</v>
      </c>
      <c r="C94" s="191">
        <v>206305.844</v>
      </c>
      <c r="D94" s="191">
        <v>233014.533</v>
      </c>
      <c r="E94" s="190">
        <f t="shared" si="1"/>
        <v>0.1294616210677967</v>
      </c>
      <c r="F94" s="190">
        <f t="shared" si="2"/>
        <v>0.11462425832836583</v>
      </c>
      <c r="P94" s="13" t="s">
        <v>404</v>
      </c>
      <c r="Q94" s="190">
        <f t="shared" si="3"/>
        <v>0.0880771599939692</v>
      </c>
    </row>
    <row r="95" spans="1:17" ht="12.75">
      <c r="A95" s="13" t="s">
        <v>486</v>
      </c>
      <c r="B95" s="191">
        <v>1623906.248</v>
      </c>
      <c r="C95" s="191">
        <v>259464.531</v>
      </c>
      <c r="D95" s="191">
        <v>299990.989</v>
      </c>
      <c r="E95" s="190">
        <f t="shared" si="1"/>
        <v>0.15619267051187052</v>
      </c>
      <c r="F95" s="190">
        <f t="shared" si="2"/>
        <v>0.14757124449108053</v>
      </c>
      <c r="P95" s="13" t="s">
        <v>405</v>
      </c>
      <c r="Q95" s="190">
        <f t="shared" si="3"/>
        <v>0.11462425832836583</v>
      </c>
    </row>
    <row r="96" spans="1:17" ht="12.75">
      <c r="A96" s="13" t="s">
        <v>406</v>
      </c>
      <c r="B96" s="191">
        <v>1201889.75</v>
      </c>
      <c r="C96" s="191">
        <v>183691.466</v>
      </c>
      <c r="D96" s="191">
        <v>196836.292</v>
      </c>
      <c r="E96" s="190">
        <f t="shared" si="1"/>
        <v>0.07155926340094647</v>
      </c>
      <c r="F96" s="190">
        <f t="shared" si="2"/>
        <v>0.09682749694674901</v>
      </c>
      <c r="P96" s="13" t="s">
        <v>486</v>
      </c>
      <c r="Q96" s="190">
        <f t="shared" si="3"/>
        <v>0.14757124449108053</v>
      </c>
    </row>
    <row r="97" spans="1:17" ht="12.75">
      <c r="A97" s="13" t="s">
        <v>487</v>
      </c>
      <c r="B97" s="191">
        <v>4061573.067</v>
      </c>
      <c r="C97" s="191">
        <v>645177.709</v>
      </c>
      <c r="D97" s="191">
        <v>752370.236</v>
      </c>
      <c r="E97" s="190">
        <f t="shared" si="1"/>
        <v>0.16614418865485012</v>
      </c>
      <c r="F97" s="190">
        <f t="shared" si="2"/>
        <v>0.3701051568737885</v>
      </c>
      <c r="P97" s="13" t="s">
        <v>406</v>
      </c>
      <c r="Q97" s="190">
        <f t="shared" si="3"/>
        <v>0.09682749694674901</v>
      </c>
    </row>
    <row r="98" spans="1:17" ht="12.75">
      <c r="A98" s="13" t="s">
        <v>445</v>
      </c>
      <c r="B98" s="191">
        <v>401807.332</v>
      </c>
      <c r="C98" s="191">
        <v>55372.997</v>
      </c>
      <c r="D98" s="191">
        <v>71275.068</v>
      </c>
      <c r="E98" s="190">
        <f t="shared" si="1"/>
        <v>0.2871809701757699</v>
      </c>
      <c r="F98" s="190">
        <f t="shared" si="2"/>
        <v>0.0350615547520542</v>
      </c>
      <c r="P98" s="13" t="s">
        <v>487</v>
      </c>
      <c r="Q98" s="190">
        <f t="shared" si="3"/>
        <v>0.3701051568737885</v>
      </c>
    </row>
    <row r="99" spans="1:17" ht="12.75">
      <c r="A99" s="13" t="s">
        <v>488</v>
      </c>
      <c r="B99" s="191">
        <v>279.506</v>
      </c>
      <c r="C99" s="191">
        <v>0</v>
      </c>
      <c r="D99" s="191">
        <v>841.897</v>
      </c>
      <c r="E99" s="190"/>
      <c r="F99" s="190">
        <f t="shared" si="2"/>
        <v>0.000414145066281665</v>
      </c>
      <c r="P99" s="13" t="s">
        <v>445</v>
      </c>
      <c r="Q99" s="190">
        <f t="shared" si="3"/>
        <v>0.0350615547520542</v>
      </c>
    </row>
    <row r="100" spans="1:17" ht="12.75">
      <c r="A100" s="13" t="s">
        <v>444</v>
      </c>
      <c r="B100" s="191">
        <v>319515.072</v>
      </c>
      <c r="C100" s="191">
        <v>56758.087</v>
      </c>
      <c r="D100" s="191">
        <v>56428.522</v>
      </c>
      <c r="E100" s="190">
        <f t="shared" si="1"/>
        <v>-0.005806485338380103</v>
      </c>
      <c r="F100" s="190">
        <f t="shared" si="2"/>
        <v>0.027758257819978437</v>
      </c>
      <c r="P100" s="13" t="s">
        <v>488</v>
      </c>
      <c r="Q100" s="190">
        <f t="shared" si="3"/>
        <v>0.000414145066281665</v>
      </c>
    </row>
    <row r="101" spans="1:17" ht="12.75">
      <c r="A101" s="13" t="s">
        <v>484</v>
      </c>
      <c r="B101" s="191">
        <v>3639.255</v>
      </c>
      <c r="C101" s="191">
        <v>648.545</v>
      </c>
      <c r="D101" s="191">
        <v>985.609</v>
      </c>
      <c r="E101" s="190">
        <f t="shared" si="1"/>
        <v>0.519723380798557</v>
      </c>
      <c r="F101" s="190">
        <f t="shared" si="2"/>
        <v>0.0004848397186743812</v>
      </c>
      <c r="P101" s="13" t="s">
        <v>444</v>
      </c>
      <c r="Q101" s="190">
        <f t="shared" si="3"/>
        <v>0.027758257819978437</v>
      </c>
    </row>
    <row r="102" spans="1:17" ht="12.75">
      <c r="A102" s="13" t="s">
        <v>407</v>
      </c>
      <c r="B102" s="191">
        <v>46913.805</v>
      </c>
      <c r="C102" s="191">
        <v>6078.414</v>
      </c>
      <c r="D102" s="191">
        <v>7390.987</v>
      </c>
      <c r="E102" s="190">
        <f t="shared" si="1"/>
        <v>0.2159400462028418</v>
      </c>
      <c r="F102" s="190">
        <f t="shared" si="2"/>
        <v>0.003635766371660576</v>
      </c>
      <c r="P102" s="13" t="s">
        <v>484</v>
      </c>
      <c r="Q102" s="190">
        <f t="shared" si="3"/>
        <v>0.0004848397186743812</v>
      </c>
    </row>
    <row r="103" spans="1:17" ht="12.75">
      <c r="A103" s="13" t="s">
        <v>489</v>
      </c>
      <c r="B103" s="191">
        <v>10818.552</v>
      </c>
      <c r="C103" s="191">
        <v>1140.668</v>
      </c>
      <c r="D103" s="191">
        <v>2066.828</v>
      </c>
      <c r="E103" s="190">
        <f t="shared" si="1"/>
        <v>0.8119452811861122</v>
      </c>
      <c r="F103" s="190">
        <f t="shared" si="2"/>
        <v>0.0010167118056636393</v>
      </c>
      <c r="P103" s="13" t="s">
        <v>407</v>
      </c>
      <c r="Q103" s="190">
        <f t="shared" si="3"/>
        <v>0.003635766371660576</v>
      </c>
    </row>
    <row r="104" spans="1:17" s="37" customFormat="1" ht="12.75">
      <c r="A104" s="193" t="s">
        <v>333</v>
      </c>
      <c r="B104" s="194">
        <f>SUM(B88:B103)</f>
        <v>10864067.103</v>
      </c>
      <c r="C104" s="194">
        <f>SUM(C88:C103)</f>
        <v>1858317.85</v>
      </c>
      <c r="D104" s="194">
        <f>SUM(D88:D103)</f>
        <v>2032855.317</v>
      </c>
      <c r="E104" s="195">
        <f>+(D104-C104)/C104</f>
        <v>0.09392228945118293</v>
      </c>
      <c r="F104" s="190">
        <f t="shared" si="2"/>
        <v>1</v>
      </c>
      <c r="P104" s="13" t="s">
        <v>489</v>
      </c>
      <c r="Q104" s="190">
        <f t="shared" si="3"/>
        <v>0.0010167118056636393</v>
      </c>
    </row>
    <row r="105" spans="1:6" s="26" customFormat="1" ht="11.25">
      <c r="A105" s="2"/>
      <c r="B105" s="2"/>
      <c r="C105" s="36"/>
      <c r="D105" s="36"/>
      <c r="E105" s="36"/>
      <c r="F105" s="36"/>
    </row>
    <row r="106" spans="1:6" s="26" customFormat="1" ht="11.25">
      <c r="A106" s="29" t="s">
        <v>117</v>
      </c>
      <c r="B106" s="29"/>
      <c r="C106" s="29"/>
      <c r="D106" s="29"/>
      <c r="E106" s="29"/>
      <c r="F106" s="29"/>
    </row>
    <row r="107" spans="2:10" ht="12.75">
      <c r="B107" s="191"/>
      <c r="D107" s="191"/>
      <c r="E107" s="191"/>
      <c r="F107" s="191"/>
      <c r="G107" s="26"/>
      <c r="H107" s="26"/>
      <c r="I107" s="26"/>
      <c r="J107" s="26"/>
    </row>
    <row r="108" spans="2:10" ht="12.75">
      <c r="B108" s="191"/>
      <c r="D108" s="191"/>
      <c r="H108" s="26"/>
      <c r="I108" s="26"/>
      <c r="J108" s="26"/>
    </row>
    <row r="109" spans="5:10" ht="12.75">
      <c r="E109" s="117"/>
      <c r="H109" s="26"/>
      <c r="I109" s="26"/>
      <c r="J109" s="26"/>
    </row>
    <row r="110" spans="8:10" ht="12.75">
      <c r="H110" s="26"/>
      <c r="I110" s="26"/>
      <c r="J110" s="26"/>
    </row>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spans="1:7" ht="12.75">
      <c r="A143" s="13"/>
      <c r="B143" s="13"/>
      <c r="C143" s="13"/>
      <c r="D143" s="13"/>
      <c r="E143" s="13"/>
      <c r="F143" s="13"/>
      <c r="G143" s="13"/>
    </row>
    <row r="144" spans="1:23" s="3" customFormat="1" ht="15.75" customHeight="1">
      <c r="A144" s="250" t="s">
        <v>354</v>
      </c>
      <c r="B144" s="250"/>
      <c r="C144" s="250"/>
      <c r="D144" s="250"/>
      <c r="E144" s="250"/>
      <c r="F144" s="250"/>
      <c r="G144" s="250"/>
      <c r="H144" s="92"/>
      <c r="M144" s="92"/>
      <c r="N144" s="92"/>
      <c r="O144" s="92"/>
      <c r="P144" s="92"/>
      <c r="Q144" s="92"/>
      <c r="T144" s="93"/>
      <c r="U144" s="93"/>
      <c r="V144" s="93"/>
      <c r="W144" s="92"/>
    </row>
    <row r="145" spans="1:23" s="3" customFormat="1" ht="15.75" customHeight="1">
      <c r="A145" s="247" t="s">
        <v>397</v>
      </c>
      <c r="B145" s="247"/>
      <c r="C145" s="247"/>
      <c r="D145" s="247"/>
      <c r="E145" s="247"/>
      <c r="F145" s="247"/>
      <c r="G145" s="247"/>
      <c r="H145" s="92"/>
      <c r="M145" s="92"/>
      <c r="N145" s="92"/>
      <c r="O145" s="92"/>
      <c r="P145" s="92"/>
      <c r="Q145" s="92"/>
      <c r="T145" s="93"/>
      <c r="W145" s="92"/>
    </row>
    <row r="146" spans="1:23" s="3" customFormat="1" ht="15.75" customHeight="1">
      <c r="A146" s="247" t="s">
        <v>398</v>
      </c>
      <c r="B146" s="247"/>
      <c r="C146" s="247"/>
      <c r="D146" s="247"/>
      <c r="E146" s="247"/>
      <c r="F146" s="247"/>
      <c r="G146" s="247"/>
      <c r="H146" s="92"/>
      <c r="M146" s="92"/>
      <c r="N146" s="92"/>
      <c r="O146" s="92"/>
      <c r="P146" s="92"/>
      <c r="Q146" s="92"/>
      <c r="S146" s="37"/>
      <c r="T146" s="93"/>
      <c r="U146" s="93"/>
      <c r="V146" s="93"/>
      <c r="W146" s="92"/>
    </row>
    <row r="147" spans="1:23" s="3" customFormat="1" ht="15.75" customHeight="1">
      <c r="A147" s="251"/>
      <c r="B147" s="251"/>
      <c r="C147" s="251"/>
      <c r="D147" s="251"/>
      <c r="E147" s="251"/>
      <c r="F147" s="251"/>
      <c r="G147" s="251"/>
      <c r="H147" s="92"/>
      <c r="M147" s="92"/>
      <c r="N147" s="92"/>
      <c r="O147" s="92"/>
      <c r="P147" s="92"/>
      <c r="Q147" s="92"/>
      <c r="W147" s="92"/>
    </row>
    <row r="148" spans="1:23" s="3" customFormat="1" ht="12.75">
      <c r="A148" s="94" t="s">
        <v>399</v>
      </c>
      <c r="B148" s="37" t="s">
        <v>332</v>
      </c>
      <c r="C148" s="95">
        <v>2007</v>
      </c>
      <c r="D148" s="96">
        <v>2007</v>
      </c>
      <c r="E148" s="96">
        <v>2008</v>
      </c>
      <c r="F148" s="97" t="s">
        <v>348</v>
      </c>
      <c r="G148" s="97" t="s">
        <v>338</v>
      </c>
      <c r="M148" s="92"/>
      <c r="N148" s="92"/>
      <c r="O148" s="92"/>
      <c r="P148" s="92"/>
      <c r="Q148" s="92"/>
      <c r="W148" s="92"/>
    </row>
    <row r="149" spans="1:23" s="3" customFormat="1" ht="12.75">
      <c r="A149" s="99"/>
      <c r="B149" s="99"/>
      <c r="C149" s="99" t="s">
        <v>337</v>
      </c>
      <c r="D149" s="96" t="s">
        <v>474</v>
      </c>
      <c r="E149" s="96" t="str">
        <f>+D149</f>
        <v>ene -feb</v>
      </c>
      <c r="F149" s="97" t="s">
        <v>388</v>
      </c>
      <c r="G149" s="100">
        <v>2008</v>
      </c>
      <c r="M149" s="92"/>
      <c r="N149" s="92"/>
      <c r="O149" s="92"/>
      <c r="P149" s="92"/>
      <c r="Q149" s="92"/>
      <c r="T149" s="101"/>
      <c r="U149" s="181"/>
      <c r="V149" s="180"/>
      <c r="W149" s="92"/>
    </row>
    <row r="150" spans="1:7" ht="12.75">
      <c r="A150" t="s">
        <v>503</v>
      </c>
      <c r="B150" t="s">
        <v>394</v>
      </c>
      <c r="C150" s="191">
        <v>332.015</v>
      </c>
      <c r="D150" s="191">
        <v>0</v>
      </c>
      <c r="E150" s="191">
        <v>230.51</v>
      </c>
      <c r="F150" s="192"/>
      <c r="G150" s="190">
        <f>+E150/$E$153</f>
        <v>0.66537542287753</v>
      </c>
    </row>
    <row r="151" spans="2:7" ht="12.75">
      <c r="B151" t="s">
        <v>395</v>
      </c>
      <c r="C151" s="191"/>
      <c r="D151" s="191">
        <v>0</v>
      </c>
      <c r="E151" s="191">
        <v>0</v>
      </c>
      <c r="F151" s="192"/>
      <c r="G151" s="190">
        <f>+E151/$E$153</f>
        <v>0</v>
      </c>
    </row>
    <row r="152" spans="2:7" ht="12.75">
      <c r="B152" t="s">
        <v>396</v>
      </c>
      <c r="C152" s="191">
        <v>146.443</v>
      </c>
      <c r="D152" s="191">
        <v>0</v>
      </c>
      <c r="E152" s="191">
        <v>115.926</v>
      </c>
      <c r="F152" s="192"/>
      <c r="G152" s="190">
        <f>+E152/$E$153</f>
        <v>0.33462457712246996</v>
      </c>
    </row>
    <row r="153" spans="1:7" ht="12.75">
      <c r="A153" s="197"/>
      <c r="B153" s="197" t="s">
        <v>408</v>
      </c>
      <c r="C153" s="198">
        <v>478.458</v>
      </c>
      <c r="D153" s="198">
        <v>0</v>
      </c>
      <c r="E153" s="198">
        <v>346.436</v>
      </c>
      <c r="F153" s="199"/>
      <c r="G153" s="200">
        <f>+E153/$E$153</f>
        <v>1</v>
      </c>
    </row>
    <row r="154" spans="1:7" ht="12.75">
      <c r="A154" t="s">
        <v>504</v>
      </c>
      <c r="B154" t="s">
        <v>394</v>
      </c>
      <c r="C154" s="191">
        <v>6456.211</v>
      </c>
      <c r="D154" s="191">
        <v>1534.006</v>
      </c>
      <c r="E154" s="191">
        <v>909.526</v>
      </c>
      <c r="F154" s="192">
        <f aca="true" t="shared" si="4" ref="F154:F159">+(E154-D154)/D154</f>
        <v>-0.4070909761761037</v>
      </c>
      <c r="G154" s="190">
        <f>+E154/$E$157</f>
        <v>0.4299733183063648</v>
      </c>
    </row>
    <row r="155" spans="2:7" ht="12.75">
      <c r="B155" t="s">
        <v>395</v>
      </c>
      <c r="C155" s="191">
        <v>466.504</v>
      </c>
      <c r="D155" s="191">
        <v>211.382</v>
      </c>
      <c r="E155" s="191">
        <v>41.373</v>
      </c>
      <c r="F155" s="192">
        <f t="shared" si="4"/>
        <v>-0.8042737792243427</v>
      </c>
      <c r="G155" s="190">
        <f>+E155/$E$157</f>
        <v>0.01955885384067001</v>
      </c>
    </row>
    <row r="156" spans="2:7" ht="12.75">
      <c r="B156" t="s">
        <v>396</v>
      </c>
      <c r="C156" s="191">
        <v>9718.758</v>
      </c>
      <c r="D156" s="191">
        <v>723.341</v>
      </c>
      <c r="E156" s="191">
        <v>1164.409</v>
      </c>
      <c r="F156" s="192">
        <f t="shared" si="4"/>
        <v>0.6097649656247884</v>
      </c>
      <c r="G156" s="190">
        <f>+E156/$E$157</f>
        <v>0.5504678278529652</v>
      </c>
    </row>
    <row r="157" spans="1:7" ht="12.75">
      <c r="A157" s="197"/>
      <c r="B157" s="197" t="s">
        <v>408</v>
      </c>
      <c r="C157" s="198">
        <v>16641.473</v>
      </c>
      <c r="D157" s="198">
        <v>2468.729</v>
      </c>
      <c r="E157" s="198">
        <v>2115.308</v>
      </c>
      <c r="F157" s="199">
        <f t="shared" si="4"/>
        <v>-0.14315909117606665</v>
      </c>
      <c r="G157" s="200">
        <f>+E157/$E$157</f>
        <v>1</v>
      </c>
    </row>
    <row r="158" spans="1:7" ht="12.75">
      <c r="A158" t="s">
        <v>505</v>
      </c>
      <c r="B158" t="s">
        <v>394</v>
      </c>
      <c r="C158" s="191">
        <v>2215.924</v>
      </c>
      <c r="D158" s="191">
        <v>366.541</v>
      </c>
      <c r="E158" s="191">
        <v>95.407</v>
      </c>
      <c r="F158" s="192">
        <f t="shared" si="4"/>
        <v>-0.7397098823869636</v>
      </c>
      <c r="G158" s="190">
        <f>+E158/$E$161</f>
        <v>0.7347251528639857</v>
      </c>
    </row>
    <row r="159" spans="2:7" ht="12.75">
      <c r="B159" t="s">
        <v>395</v>
      </c>
      <c r="C159" s="191">
        <v>192.897</v>
      </c>
      <c r="D159" s="191">
        <v>34.413</v>
      </c>
      <c r="E159" s="191">
        <v>2.101</v>
      </c>
      <c r="F159" s="192">
        <f t="shared" si="4"/>
        <v>-0.9389474907738354</v>
      </c>
      <c r="G159" s="190">
        <f>+E159/$E$161</f>
        <v>0.016179709519922373</v>
      </c>
    </row>
    <row r="160" spans="2:7" ht="12.75">
      <c r="B160" t="s">
        <v>396</v>
      </c>
      <c r="C160" s="191">
        <v>445.479</v>
      </c>
      <c r="D160" s="191">
        <v>0</v>
      </c>
      <c r="E160" s="191">
        <v>32.346</v>
      </c>
      <c r="F160" s="192"/>
      <c r="G160" s="190">
        <f>+E160/$E$161</f>
        <v>0.24909513761609187</v>
      </c>
    </row>
    <row r="161" spans="1:7" ht="12.75">
      <c r="A161" s="197"/>
      <c r="B161" s="197" t="s">
        <v>408</v>
      </c>
      <c r="C161" s="198">
        <v>2854.3</v>
      </c>
      <c r="D161" s="198">
        <v>400.954</v>
      </c>
      <c r="E161" s="198">
        <v>129.854</v>
      </c>
      <c r="F161" s="199">
        <f>+(E161-D161)/D161</f>
        <v>-0.676137412271732</v>
      </c>
      <c r="G161" s="200">
        <f>+E161/$E$161</f>
        <v>1</v>
      </c>
    </row>
    <row r="162" spans="1:7" ht="12.75">
      <c r="A162" t="s">
        <v>506</v>
      </c>
      <c r="B162" t="s">
        <v>394</v>
      </c>
      <c r="C162" s="191">
        <v>151008.5</v>
      </c>
      <c r="D162" s="191">
        <v>92746.415</v>
      </c>
      <c r="E162" s="191">
        <v>116814.26</v>
      </c>
      <c r="F162" s="192">
        <f>+(E162-D162)/D162</f>
        <v>0.25950162062867876</v>
      </c>
      <c r="G162" s="190">
        <f>+E162/$E$165</f>
        <v>1</v>
      </c>
    </row>
    <row r="163" spans="2:7" ht="12.75">
      <c r="B163" t="s">
        <v>395</v>
      </c>
      <c r="C163" s="191">
        <v>154.564</v>
      </c>
      <c r="D163" s="191">
        <v>42.38</v>
      </c>
      <c r="E163" s="191">
        <v>0</v>
      </c>
      <c r="F163" s="192">
        <f>+(E163-D163)/D163</f>
        <v>-1</v>
      </c>
      <c r="G163" s="190">
        <f>+E163/$E$165</f>
        <v>0</v>
      </c>
    </row>
    <row r="164" spans="2:7" ht="12.75">
      <c r="B164" t="s">
        <v>396</v>
      </c>
      <c r="C164" s="191">
        <v>34.503</v>
      </c>
      <c r="D164" s="191">
        <v>0</v>
      </c>
      <c r="E164" s="191">
        <v>0</v>
      </c>
      <c r="F164" s="192"/>
      <c r="G164" s="190">
        <f>+E164/$E$165</f>
        <v>0</v>
      </c>
    </row>
    <row r="165" spans="1:7" ht="12.75">
      <c r="A165" s="197"/>
      <c r="B165" s="197" t="s">
        <v>408</v>
      </c>
      <c r="C165" s="198">
        <v>151197.567</v>
      </c>
      <c r="D165" s="198">
        <v>92788.795</v>
      </c>
      <c r="E165" s="198">
        <v>116814.26</v>
      </c>
      <c r="F165" s="199">
        <f>+(E165-D165)/D165</f>
        <v>0.25892636066671626</v>
      </c>
      <c r="G165" s="200">
        <f>+E165/$E$165</f>
        <v>1</v>
      </c>
    </row>
    <row r="166" spans="1:7" ht="12.75">
      <c r="A166" t="s">
        <v>518</v>
      </c>
      <c r="B166" t="s">
        <v>394</v>
      </c>
      <c r="C166" s="191">
        <v>389289.795</v>
      </c>
      <c r="D166" s="191">
        <v>160920.663</v>
      </c>
      <c r="E166" s="191">
        <v>113166.558</v>
      </c>
      <c r="F166" s="192">
        <f>+(E166-D166)/D166</f>
        <v>-0.29675558197271407</v>
      </c>
      <c r="G166" s="190">
        <f>+E166/$E$169</f>
        <v>0.9997012642405116</v>
      </c>
    </row>
    <row r="167" spans="2:7" ht="12.75">
      <c r="B167" t="s">
        <v>395</v>
      </c>
      <c r="C167" s="191">
        <v>252.056</v>
      </c>
      <c r="D167" s="191">
        <v>0</v>
      </c>
      <c r="E167" s="191">
        <v>33.817</v>
      </c>
      <c r="F167" s="192"/>
      <c r="G167" s="190">
        <f>+E167/$E$169</f>
        <v>0.00029873575948842924</v>
      </c>
    </row>
    <row r="168" spans="2:7" ht="12.75">
      <c r="B168" t="s">
        <v>396</v>
      </c>
      <c r="C168" s="191">
        <v>230.15</v>
      </c>
      <c r="D168" s="191">
        <v>0</v>
      </c>
      <c r="E168" s="191">
        <v>0</v>
      </c>
      <c r="F168" s="192"/>
      <c r="G168" s="190">
        <f>+E168/$E$169</f>
        <v>0</v>
      </c>
    </row>
    <row r="169" spans="1:7" ht="12.75">
      <c r="A169" s="197"/>
      <c r="B169" s="197" t="s">
        <v>408</v>
      </c>
      <c r="C169" s="198">
        <v>389772.001</v>
      </c>
      <c r="D169" s="198">
        <v>160920.663</v>
      </c>
      <c r="E169" s="198">
        <v>113200.375</v>
      </c>
      <c r="F169" s="199">
        <f>+(E169-D169)/D169</f>
        <v>-0.29654543493895497</v>
      </c>
      <c r="G169" s="200">
        <f>+E169/$E$169</f>
        <v>1</v>
      </c>
    </row>
    <row r="170" spans="1:7" ht="12.75">
      <c r="A170" t="s">
        <v>519</v>
      </c>
      <c r="B170" t="s">
        <v>394</v>
      </c>
      <c r="C170" s="191">
        <v>967739.21</v>
      </c>
      <c r="D170" s="191">
        <v>175292.562</v>
      </c>
      <c r="E170" s="191">
        <v>156244.571</v>
      </c>
      <c r="F170" s="192">
        <f aca="true" t="shared" si="5" ref="F170:F193">+(E170-D170)/D170</f>
        <v>-0.10866400024434585</v>
      </c>
      <c r="G170" s="190">
        <f>+E170/$E$173</f>
        <v>0.8726400946409252</v>
      </c>
    </row>
    <row r="171" spans="2:7" ht="12.75">
      <c r="B171" t="s">
        <v>395</v>
      </c>
      <c r="C171" s="191">
        <v>51797.119</v>
      </c>
      <c r="D171" s="191">
        <v>6391.96</v>
      </c>
      <c r="E171" s="191">
        <v>10482.849</v>
      </c>
      <c r="F171" s="192">
        <f t="shared" si="5"/>
        <v>0.6400054130501442</v>
      </c>
      <c r="G171" s="190">
        <f>+E171/$E$173</f>
        <v>0.05854766207183306</v>
      </c>
    </row>
    <row r="172" spans="2:7" ht="12.75">
      <c r="B172" t="s">
        <v>396</v>
      </c>
      <c r="C172" s="191">
        <v>46089.271</v>
      </c>
      <c r="D172" s="191">
        <v>5415.926</v>
      </c>
      <c r="E172" s="191">
        <v>12320.703</v>
      </c>
      <c r="F172" s="192">
        <f t="shared" si="5"/>
        <v>1.2749023897298446</v>
      </c>
      <c r="G172" s="190">
        <f>+E172/$E$173</f>
        <v>0.06881224328724184</v>
      </c>
    </row>
    <row r="173" spans="1:7" ht="12.75">
      <c r="A173" s="197"/>
      <c r="B173" s="197" t="s">
        <v>408</v>
      </c>
      <c r="C173" s="198">
        <v>1065625.6</v>
      </c>
      <c r="D173" s="198">
        <v>187100.448</v>
      </c>
      <c r="E173" s="198">
        <v>179048.123</v>
      </c>
      <c r="F173" s="199">
        <f t="shared" si="5"/>
        <v>-0.043037443715794904</v>
      </c>
      <c r="G173" s="200">
        <f>+E173/$E$173</f>
        <v>1</v>
      </c>
    </row>
    <row r="174" spans="1:7" ht="12.75">
      <c r="A174" t="s">
        <v>520</v>
      </c>
      <c r="B174" t="s">
        <v>394</v>
      </c>
      <c r="C174" s="191">
        <v>1331715.089</v>
      </c>
      <c r="D174" s="191">
        <v>171234.091</v>
      </c>
      <c r="E174" s="191">
        <v>196225.945</v>
      </c>
      <c r="F174" s="192">
        <f t="shared" si="5"/>
        <v>0.14595139235445834</v>
      </c>
      <c r="G174" s="190">
        <f>+E174/$E$177</f>
        <v>0.8421189119564487</v>
      </c>
    </row>
    <row r="175" spans="2:7" ht="12.75">
      <c r="B175" t="s">
        <v>395</v>
      </c>
      <c r="C175" s="191">
        <v>58639.569</v>
      </c>
      <c r="D175" s="191">
        <v>11120.446</v>
      </c>
      <c r="E175" s="191">
        <v>12860.339</v>
      </c>
      <c r="F175" s="192">
        <f t="shared" si="5"/>
        <v>0.1564589226007662</v>
      </c>
      <c r="G175" s="190">
        <f>+E175/$E$177</f>
        <v>0.05519114552395751</v>
      </c>
    </row>
    <row r="176" spans="2:7" ht="12.75">
      <c r="B176" t="s">
        <v>396</v>
      </c>
      <c r="C176" s="191">
        <v>176800.459</v>
      </c>
      <c r="D176" s="191">
        <v>23951.307</v>
      </c>
      <c r="E176" s="191">
        <v>23928.249</v>
      </c>
      <c r="F176" s="192">
        <f t="shared" si="5"/>
        <v>-0.0009627032044639944</v>
      </c>
      <c r="G176" s="190">
        <f>+E176/$E$177</f>
        <v>0.10268994251959383</v>
      </c>
    </row>
    <row r="177" spans="1:7" ht="12.75">
      <c r="A177" s="197"/>
      <c r="B177" s="197" t="s">
        <v>408</v>
      </c>
      <c r="C177" s="198">
        <v>1567155.117</v>
      </c>
      <c r="D177" s="198">
        <v>206305.844</v>
      </c>
      <c r="E177" s="198">
        <v>233014.533</v>
      </c>
      <c r="F177" s="199">
        <f t="shared" si="5"/>
        <v>0.1294616210677967</v>
      </c>
      <c r="G177" s="200">
        <f>+E177/$E$177</f>
        <v>1</v>
      </c>
    </row>
    <row r="178" spans="1:7" ht="12.75">
      <c r="A178" t="s">
        <v>521</v>
      </c>
      <c r="B178" t="s">
        <v>394</v>
      </c>
      <c r="C178" s="191">
        <v>1233801.601</v>
      </c>
      <c r="D178" s="191">
        <v>200965.106</v>
      </c>
      <c r="E178" s="191">
        <v>214337.335</v>
      </c>
      <c r="F178" s="192">
        <f t="shared" si="5"/>
        <v>0.06654005397334994</v>
      </c>
      <c r="G178" s="190">
        <f>+E178/$E$181</f>
        <v>0.7144792439082228</v>
      </c>
    </row>
    <row r="179" spans="2:7" ht="12.75">
      <c r="B179" t="s">
        <v>395</v>
      </c>
      <c r="C179" s="191">
        <v>2619.288</v>
      </c>
      <c r="D179" s="191">
        <v>401.139</v>
      </c>
      <c r="E179" s="191">
        <v>483.211</v>
      </c>
      <c r="F179" s="192">
        <f t="shared" si="5"/>
        <v>0.20459740887821928</v>
      </c>
      <c r="G179" s="190">
        <f>+E179/$E$181</f>
        <v>0.0016107517149456779</v>
      </c>
    </row>
    <row r="180" spans="2:7" ht="12.75">
      <c r="B180" t="s">
        <v>396</v>
      </c>
      <c r="C180" s="191">
        <v>387485.359</v>
      </c>
      <c r="D180" s="191">
        <v>58098.286</v>
      </c>
      <c r="E180" s="191">
        <v>85170.443</v>
      </c>
      <c r="F180" s="192">
        <f t="shared" si="5"/>
        <v>0.46597169837333924</v>
      </c>
      <c r="G180" s="190">
        <f>+E180/$E$181</f>
        <v>0.28391000437683145</v>
      </c>
    </row>
    <row r="181" spans="1:7" ht="12.75">
      <c r="A181" s="197"/>
      <c r="B181" s="197" t="s">
        <v>408</v>
      </c>
      <c r="C181" s="198">
        <v>1623906.248</v>
      </c>
      <c r="D181" s="198">
        <v>259464.531</v>
      </c>
      <c r="E181" s="198">
        <v>299990.989</v>
      </c>
      <c r="F181" s="199">
        <f t="shared" si="5"/>
        <v>0.15619267051187052</v>
      </c>
      <c r="G181" s="200">
        <f>+E181/$E$181</f>
        <v>1</v>
      </c>
    </row>
    <row r="182" spans="1:7" ht="12.75">
      <c r="A182" t="s">
        <v>511</v>
      </c>
      <c r="B182" t="s">
        <v>394</v>
      </c>
      <c r="C182" s="191">
        <v>956136.452</v>
      </c>
      <c r="D182" s="191">
        <v>138351.635</v>
      </c>
      <c r="E182" s="191">
        <v>154573.094</v>
      </c>
      <c r="F182" s="192">
        <f t="shared" si="5"/>
        <v>0.11724804697826666</v>
      </c>
      <c r="G182" s="190">
        <f>+E182/$E$185</f>
        <v>0.7852875728831552</v>
      </c>
    </row>
    <row r="183" spans="2:7" ht="12.75">
      <c r="B183" t="s">
        <v>395</v>
      </c>
      <c r="C183" s="191">
        <v>215781.348</v>
      </c>
      <c r="D183" s="191">
        <v>41378.291</v>
      </c>
      <c r="E183" s="191">
        <v>37291.329</v>
      </c>
      <c r="F183" s="192">
        <f t="shared" si="5"/>
        <v>-0.09877068146676236</v>
      </c>
      <c r="G183" s="190">
        <f>+E183/$E$185</f>
        <v>0.18945352313383348</v>
      </c>
    </row>
    <row r="184" spans="2:7" ht="12.75">
      <c r="B184" t="s">
        <v>396</v>
      </c>
      <c r="C184" s="191">
        <v>29971.95</v>
      </c>
      <c r="D184" s="191">
        <v>3961.54</v>
      </c>
      <c r="E184" s="191">
        <v>4971.869</v>
      </c>
      <c r="F184" s="192">
        <f t="shared" si="5"/>
        <v>0.2550344058118812</v>
      </c>
      <c r="G184" s="190">
        <f>+E184/$E$185</f>
        <v>0.025258903983011425</v>
      </c>
    </row>
    <row r="185" spans="1:7" ht="12.75">
      <c r="A185" s="197"/>
      <c r="B185" s="197" t="s">
        <v>408</v>
      </c>
      <c r="C185" s="198">
        <v>1201889.75</v>
      </c>
      <c r="D185" s="198">
        <v>183691.466</v>
      </c>
      <c r="E185" s="198">
        <v>196836.292</v>
      </c>
      <c r="F185" s="199">
        <f t="shared" si="5"/>
        <v>0.07155926340094647</v>
      </c>
      <c r="G185" s="200">
        <f>+E185/$E$185</f>
        <v>1</v>
      </c>
    </row>
    <row r="186" spans="1:7" ht="12.75">
      <c r="A186" t="s">
        <v>522</v>
      </c>
      <c r="B186" t="s">
        <v>394</v>
      </c>
      <c r="C186" s="191">
        <v>246335.772</v>
      </c>
      <c r="D186" s="191">
        <v>49961.431</v>
      </c>
      <c r="E186" s="191">
        <v>64731.308</v>
      </c>
      <c r="F186" s="192">
        <f t="shared" si="5"/>
        <v>0.29562557965963787</v>
      </c>
      <c r="G186" s="190">
        <f>+E186/$E$189</f>
        <v>0.0860365082278454</v>
      </c>
    </row>
    <row r="187" spans="2:7" ht="12.75">
      <c r="B187" t="s">
        <v>395</v>
      </c>
      <c r="C187" s="191">
        <v>3734149.038</v>
      </c>
      <c r="D187" s="191">
        <v>584080.026</v>
      </c>
      <c r="E187" s="191">
        <v>669764.327</v>
      </c>
      <c r="F187" s="192">
        <f t="shared" si="5"/>
        <v>0.14669959112760364</v>
      </c>
      <c r="G187" s="190">
        <f>+E187/$E$189</f>
        <v>0.8902057723080901</v>
      </c>
    </row>
    <row r="188" spans="2:7" ht="12.75">
      <c r="B188" t="s">
        <v>396</v>
      </c>
      <c r="C188" s="191">
        <v>81088.257</v>
      </c>
      <c r="D188" s="191">
        <v>11136.252</v>
      </c>
      <c r="E188" s="191">
        <v>17874.601</v>
      </c>
      <c r="F188" s="192">
        <f t="shared" si="5"/>
        <v>0.6050823023760595</v>
      </c>
      <c r="G188" s="190">
        <f>+E188/$E$189</f>
        <v>0.023757719464064495</v>
      </c>
    </row>
    <row r="189" spans="1:7" ht="12.75">
      <c r="A189" s="197"/>
      <c r="B189" s="197" t="s">
        <v>408</v>
      </c>
      <c r="C189" s="198">
        <v>4061573.067</v>
      </c>
      <c r="D189" s="198">
        <v>645177.709</v>
      </c>
      <c r="E189" s="198">
        <v>752370.236</v>
      </c>
      <c r="F189" s="199">
        <f t="shared" si="5"/>
        <v>0.16614418865485012</v>
      </c>
      <c r="G189" s="200">
        <f>+E189/$E$189</f>
        <v>1</v>
      </c>
    </row>
    <row r="190" spans="1:7" ht="12.75">
      <c r="A190" t="s">
        <v>513</v>
      </c>
      <c r="B190" t="s">
        <v>394</v>
      </c>
      <c r="C190" s="191">
        <v>45995.546</v>
      </c>
      <c r="D190" s="191">
        <v>6564.728</v>
      </c>
      <c r="E190" s="191">
        <v>3908.213</v>
      </c>
      <c r="F190" s="192">
        <f t="shared" si="5"/>
        <v>-0.4046649000537417</v>
      </c>
      <c r="G190" s="190">
        <f>+E190/$E$193</f>
        <v>0.05483282036293533</v>
      </c>
    </row>
    <row r="191" spans="2:7" ht="12.75">
      <c r="B191" t="s">
        <v>395</v>
      </c>
      <c r="C191" s="191">
        <v>337686.777</v>
      </c>
      <c r="D191" s="191">
        <v>46552.144</v>
      </c>
      <c r="E191" s="191">
        <v>57035.923</v>
      </c>
      <c r="F191" s="192">
        <f t="shared" si="5"/>
        <v>0.22520507326150224</v>
      </c>
      <c r="G191" s="190">
        <f>+E191/$E$193</f>
        <v>0.8002226388616003</v>
      </c>
    </row>
    <row r="192" spans="2:7" ht="12.75">
      <c r="B192" t="s">
        <v>396</v>
      </c>
      <c r="C192" s="191">
        <v>18125.009</v>
      </c>
      <c r="D192" s="191">
        <v>2256.125</v>
      </c>
      <c r="E192" s="191">
        <v>10330.932</v>
      </c>
      <c r="F192" s="192">
        <f t="shared" si="5"/>
        <v>3.5790601141337475</v>
      </c>
      <c r="G192" s="190">
        <f>+E192/$E$193</f>
        <v>0.14494454077546445</v>
      </c>
    </row>
    <row r="193" spans="1:7" ht="14.25" customHeight="1">
      <c r="A193" s="197"/>
      <c r="B193" s="197" t="s">
        <v>408</v>
      </c>
      <c r="C193" s="198">
        <v>401807.332</v>
      </c>
      <c r="D193" s="198">
        <v>55372.997</v>
      </c>
      <c r="E193" s="198">
        <v>71275.068</v>
      </c>
      <c r="F193" s="199">
        <f t="shared" si="5"/>
        <v>0.2871809701757699</v>
      </c>
      <c r="G193" s="200">
        <f>+E193/$E$193</f>
        <v>1</v>
      </c>
    </row>
    <row r="194" spans="1:7" ht="14.25" customHeight="1">
      <c r="A194" s="13" t="s">
        <v>514</v>
      </c>
      <c r="B194" t="s">
        <v>394</v>
      </c>
      <c r="C194" s="215">
        <v>0</v>
      </c>
      <c r="D194" s="215">
        <v>0</v>
      </c>
      <c r="E194" s="215">
        <v>48.251</v>
      </c>
      <c r="F194" s="216"/>
      <c r="G194" s="217">
        <f>+E194/$E$197</f>
        <v>0.05731223653249744</v>
      </c>
    </row>
    <row r="195" spans="1:7" ht="14.25" customHeight="1">
      <c r="A195" s="13"/>
      <c r="B195" t="s">
        <v>395</v>
      </c>
      <c r="C195" s="215">
        <v>216.559</v>
      </c>
      <c r="D195" s="215">
        <v>0</v>
      </c>
      <c r="E195" s="215">
        <v>622.198</v>
      </c>
      <c r="F195" s="192"/>
      <c r="G195" s="217">
        <f>+E195/$E$197</f>
        <v>0.7390428995470941</v>
      </c>
    </row>
    <row r="196" spans="1:7" ht="14.25" customHeight="1">
      <c r="A196" s="13"/>
      <c r="B196" t="s">
        <v>396</v>
      </c>
      <c r="C196" s="215">
        <v>62.947</v>
      </c>
      <c r="D196" s="215">
        <v>0</v>
      </c>
      <c r="E196" s="215">
        <v>171.448</v>
      </c>
      <c r="F196" s="192"/>
      <c r="G196" s="217">
        <f>+E196/$E$197</f>
        <v>0.20364486392040831</v>
      </c>
    </row>
    <row r="197" spans="1:7" ht="14.25" customHeight="1">
      <c r="A197" s="197"/>
      <c r="B197" s="197" t="s">
        <v>408</v>
      </c>
      <c r="C197" s="198">
        <v>279.506</v>
      </c>
      <c r="D197" s="198">
        <v>0</v>
      </c>
      <c r="E197" s="198">
        <v>841.897</v>
      </c>
      <c r="F197" s="199"/>
      <c r="G197" s="200">
        <f>+E197/$E$197</f>
        <v>1</v>
      </c>
    </row>
    <row r="198" spans="1:7" ht="12.75">
      <c r="A198" t="s">
        <v>523</v>
      </c>
      <c r="B198" t="s">
        <v>394</v>
      </c>
      <c r="C198" s="191">
        <v>116190.475</v>
      </c>
      <c r="D198" s="191">
        <v>19283.192</v>
      </c>
      <c r="E198" s="191">
        <v>19150.031</v>
      </c>
      <c r="F198" s="192">
        <f>+(E198-D198)/D198</f>
        <v>-0.006905547587764519</v>
      </c>
      <c r="G198" s="190">
        <f>+E198/$E$201</f>
        <v>0.33936793524381165</v>
      </c>
    </row>
    <row r="199" spans="2:7" ht="12.75">
      <c r="B199" t="s">
        <v>395</v>
      </c>
      <c r="C199" s="191">
        <v>83138.547</v>
      </c>
      <c r="D199" s="191">
        <v>14397.521</v>
      </c>
      <c r="E199" s="191">
        <v>17095.771</v>
      </c>
      <c r="F199" s="192">
        <f>+(E199-D199)/D199</f>
        <v>0.18741073550092407</v>
      </c>
      <c r="G199" s="190">
        <f>+E199/$E$201</f>
        <v>0.30296329576025405</v>
      </c>
    </row>
    <row r="200" spans="2:7" ht="12.75">
      <c r="B200" t="s">
        <v>396</v>
      </c>
      <c r="C200" s="191">
        <v>120186.05</v>
      </c>
      <c r="D200" s="191">
        <v>23077.374</v>
      </c>
      <c r="E200" s="191">
        <v>20182.72</v>
      </c>
      <c r="F200" s="192">
        <f>+(E200-D200)/D200</f>
        <v>-0.12543255571452794</v>
      </c>
      <c r="G200" s="190">
        <f>+E200/$E$201</f>
        <v>0.3576687689959344</v>
      </c>
    </row>
    <row r="201" spans="1:7" ht="12.75">
      <c r="A201" s="197"/>
      <c r="B201" s="197" t="s">
        <v>408</v>
      </c>
      <c r="C201" s="198">
        <v>319515.072</v>
      </c>
      <c r="D201" s="198">
        <v>56758.087</v>
      </c>
      <c r="E201" s="198">
        <v>56428.522</v>
      </c>
      <c r="F201" s="199">
        <f>+(E201-D201)/D201</f>
        <v>-0.005806485338380103</v>
      </c>
      <c r="G201" s="200">
        <f>+E201/$E$201</f>
        <v>1</v>
      </c>
    </row>
    <row r="202" spans="1:7" ht="12.75">
      <c r="A202" t="s">
        <v>524</v>
      </c>
      <c r="B202" t="s">
        <v>394</v>
      </c>
      <c r="C202" s="191">
        <v>410.094</v>
      </c>
      <c r="D202" s="191">
        <v>313.863</v>
      </c>
      <c r="E202" s="191">
        <v>494.985</v>
      </c>
      <c r="F202" s="192">
        <f aca="true" t="shared" si="6" ref="F202:F209">+(E202-D202)/D202</f>
        <v>0.5770734364993644</v>
      </c>
      <c r="G202" s="190">
        <f>+E202/$E$205</f>
        <v>0.5022123377525977</v>
      </c>
    </row>
    <row r="203" spans="2:7" ht="12.75">
      <c r="B203" t="s">
        <v>395</v>
      </c>
      <c r="C203" s="191">
        <v>1118.57</v>
      </c>
      <c r="D203" s="191">
        <v>168.381</v>
      </c>
      <c r="E203" s="191">
        <v>208.792</v>
      </c>
      <c r="F203" s="192">
        <f t="shared" si="6"/>
        <v>0.23999738687856706</v>
      </c>
      <c r="G203" s="190">
        <f>+E203/$E$205</f>
        <v>0.211840598046487</v>
      </c>
    </row>
    <row r="204" spans="2:7" ht="12.75">
      <c r="B204" t="s">
        <v>396</v>
      </c>
      <c r="C204" s="191">
        <v>2110.591</v>
      </c>
      <c r="D204" s="191">
        <v>166.301</v>
      </c>
      <c r="E204" s="191">
        <v>281.832</v>
      </c>
      <c r="F204" s="192">
        <f t="shared" si="6"/>
        <v>0.6947101941660003</v>
      </c>
      <c r="G204" s="190">
        <f>+E204/$E$205</f>
        <v>0.28594706420091537</v>
      </c>
    </row>
    <row r="205" spans="1:7" ht="12.75">
      <c r="A205" s="197"/>
      <c r="B205" s="197" t="s">
        <v>408</v>
      </c>
      <c r="C205" s="198">
        <v>3639.255</v>
      </c>
      <c r="D205" s="198">
        <v>648.545</v>
      </c>
      <c r="E205" s="198">
        <v>985.609</v>
      </c>
      <c r="F205" s="199">
        <f t="shared" si="6"/>
        <v>0.519723380798557</v>
      </c>
      <c r="G205" s="200">
        <f>+E205/$E$205</f>
        <v>1</v>
      </c>
    </row>
    <row r="206" spans="1:7" ht="12.75">
      <c r="A206" t="s">
        <v>517</v>
      </c>
      <c r="B206" t="s">
        <v>394</v>
      </c>
      <c r="C206" s="191">
        <v>1345.257</v>
      </c>
      <c r="D206" s="191">
        <v>121.626</v>
      </c>
      <c r="E206" s="191">
        <v>171.373</v>
      </c>
      <c r="F206" s="192">
        <f t="shared" si="6"/>
        <v>0.4090161643069737</v>
      </c>
      <c r="G206" s="190">
        <f>+E206/$E$209</f>
        <v>0.023186754353647216</v>
      </c>
    </row>
    <row r="207" spans="2:7" ht="12.75">
      <c r="B207" t="s">
        <v>395</v>
      </c>
      <c r="C207" s="191">
        <v>6199.903</v>
      </c>
      <c r="D207" s="191">
        <v>897.887</v>
      </c>
      <c r="E207" s="191">
        <v>683.787</v>
      </c>
      <c r="F207" s="192">
        <f t="shared" si="6"/>
        <v>-0.23844871347953575</v>
      </c>
      <c r="G207" s="190">
        <f>+E207/$E$209</f>
        <v>0.09251633103941327</v>
      </c>
    </row>
    <row r="208" spans="2:7" ht="12.75">
      <c r="B208" t="s">
        <v>396</v>
      </c>
      <c r="C208" s="191">
        <v>39368.645</v>
      </c>
      <c r="D208" s="191">
        <v>5058.901</v>
      </c>
      <c r="E208" s="191">
        <v>6535.827</v>
      </c>
      <c r="F208" s="192">
        <f t="shared" si="6"/>
        <v>0.2919460175243596</v>
      </c>
      <c r="G208" s="190">
        <f>+E208/$E$209</f>
        <v>0.8842969146069395</v>
      </c>
    </row>
    <row r="209" spans="1:7" ht="12.75">
      <c r="A209" s="197"/>
      <c r="B209" s="197" t="s">
        <v>408</v>
      </c>
      <c r="C209" s="198">
        <v>46913.805</v>
      </c>
      <c r="D209" s="198">
        <v>6078.414</v>
      </c>
      <c r="E209" s="198">
        <v>7390.987</v>
      </c>
      <c r="F209" s="199">
        <f t="shared" si="6"/>
        <v>0.2159400462028418</v>
      </c>
      <c r="G209" s="200">
        <f>+E209/$E$209</f>
        <v>1</v>
      </c>
    </row>
    <row r="210" spans="1:7" ht="12.75">
      <c r="A210" t="s">
        <v>490</v>
      </c>
      <c r="B210" t="s">
        <v>394</v>
      </c>
      <c r="C210" s="191">
        <v>8502.868</v>
      </c>
      <c r="D210" s="191">
        <v>780.509</v>
      </c>
      <c r="E210" s="191">
        <v>1291.829</v>
      </c>
      <c r="F210" s="192">
        <f>+(E210-D210)/D210</f>
        <v>0.6551109596430021</v>
      </c>
      <c r="G210" s="190">
        <f>+E210/$E$213</f>
        <v>0.6250297557416485</v>
      </c>
    </row>
    <row r="211" spans="2:7" ht="12.75">
      <c r="B211" t="s">
        <v>395</v>
      </c>
      <c r="C211" s="191">
        <v>1498.905</v>
      </c>
      <c r="D211" s="191">
        <v>302.48</v>
      </c>
      <c r="E211" s="191">
        <v>170.339</v>
      </c>
      <c r="F211" s="192">
        <f>+(E211-D211)/D211</f>
        <v>-0.43685863528167157</v>
      </c>
      <c r="G211" s="190">
        <f>+E211/$E$213</f>
        <v>0.08241566303533725</v>
      </c>
    </row>
    <row r="212" spans="2:7" ht="12.75">
      <c r="B212" t="s">
        <v>396</v>
      </c>
      <c r="C212" s="191">
        <v>816.779</v>
      </c>
      <c r="D212" s="191">
        <v>57.679</v>
      </c>
      <c r="E212" s="191">
        <v>604.66</v>
      </c>
      <c r="F212" s="192">
        <f>+(E212-D212)/D212</f>
        <v>9.483191456162555</v>
      </c>
      <c r="G212" s="190">
        <f>+E212/$E$213</f>
        <v>0.2925545812230142</v>
      </c>
    </row>
    <row r="213" spans="1:7" ht="12.75">
      <c r="A213" s="197"/>
      <c r="B213" s="197" t="s">
        <v>408</v>
      </c>
      <c r="C213" s="198">
        <v>10818.552</v>
      </c>
      <c r="D213" s="198">
        <v>1140.668</v>
      </c>
      <c r="E213" s="198">
        <v>2066.828</v>
      </c>
      <c r="F213" s="199">
        <f>+(E213-D213)/D213</f>
        <v>0.8119452811861122</v>
      </c>
      <c r="G213" s="200">
        <f>+E213/$E$213</f>
        <v>1</v>
      </c>
    </row>
    <row r="214" spans="1:6" s="26" customFormat="1" ht="11.25">
      <c r="A214" s="29" t="s">
        <v>117</v>
      </c>
      <c r="B214" s="29"/>
      <c r="C214" s="29"/>
      <c r="D214" s="29"/>
      <c r="E214" s="29"/>
      <c r="F214" s="29"/>
    </row>
    <row r="215" spans="1:6" s="26" customFormat="1" ht="11.25">
      <c r="A215" s="29"/>
      <c r="B215" s="29"/>
      <c r="C215" s="29"/>
      <c r="D215" s="29"/>
      <c r="E215" s="29"/>
      <c r="F215" s="29"/>
    </row>
    <row r="216" spans="1:23" s="3" customFormat="1" ht="15.75" customHeight="1">
      <c r="A216" s="250" t="s">
        <v>357</v>
      </c>
      <c r="B216" s="250"/>
      <c r="C216" s="250"/>
      <c r="D216" s="250"/>
      <c r="E216" s="250"/>
      <c r="F216" s="250"/>
      <c r="G216" s="250"/>
      <c r="H216" s="92"/>
      <c r="M216" s="92"/>
      <c r="N216" s="92"/>
      <c r="O216" s="92"/>
      <c r="P216" s="92"/>
      <c r="Q216" s="92"/>
      <c r="T216" s="93"/>
      <c r="U216" s="93"/>
      <c r="V216" s="93"/>
      <c r="W216" s="92"/>
    </row>
    <row r="217" spans="1:23" s="3" customFormat="1" ht="15.75" customHeight="1">
      <c r="A217" s="247" t="s">
        <v>494</v>
      </c>
      <c r="B217" s="247"/>
      <c r="C217" s="247"/>
      <c r="D217" s="247"/>
      <c r="E217" s="247"/>
      <c r="F217" s="247"/>
      <c r="G217" s="227"/>
      <c r="H217" s="92"/>
      <c r="M217" s="92"/>
      <c r="N217" s="92"/>
      <c r="O217" s="92"/>
      <c r="P217" s="92"/>
      <c r="Q217" s="92"/>
      <c r="T217" s="93"/>
      <c r="W217" s="92"/>
    </row>
    <row r="218" spans="1:23" s="3" customFormat="1" ht="15.75" customHeight="1">
      <c r="A218" s="247" t="s">
        <v>398</v>
      </c>
      <c r="B218" s="247"/>
      <c r="C218" s="247"/>
      <c r="D218" s="247"/>
      <c r="E218" s="247"/>
      <c r="F218" s="247"/>
      <c r="G218" s="214"/>
      <c r="H218" s="92"/>
      <c r="M218" s="92"/>
      <c r="N218" s="92"/>
      <c r="O218" s="92"/>
      <c r="P218" s="92"/>
      <c r="Q218" s="92"/>
      <c r="S218" s="37" t="s">
        <v>288</v>
      </c>
      <c r="T218" s="93"/>
      <c r="U218" s="93"/>
      <c r="V218" s="93"/>
      <c r="W218" s="92"/>
    </row>
    <row r="219" spans="1:23" s="3" customFormat="1" ht="15.75" customHeight="1">
      <c r="A219" s="251"/>
      <c r="B219" s="251"/>
      <c r="C219" s="251"/>
      <c r="D219" s="251"/>
      <c r="E219" s="251"/>
      <c r="F219" s="251"/>
      <c r="G219" s="251"/>
      <c r="H219" s="92"/>
      <c r="M219" s="92"/>
      <c r="N219" s="92"/>
      <c r="O219" s="92"/>
      <c r="P219" s="92"/>
      <c r="Q219" s="92"/>
      <c r="W219" s="92"/>
    </row>
    <row r="220" spans="1:23" s="3" customFormat="1" ht="12.75">
      <c r="A220" s="94" t="s">
        <v>399</v>
      </c>
      <c r="B220" s="37" t="s">
        <v>60</v>
      </c>
      <c r="C220" s="95">
        <v>2007</v>
      </c>
      <c r="D220" s="96">
        <v>2008</v>
      </c>
      <c r="E220" s="97" t="s">
        <v>348</v>
      </c>
      <c r="F220" s="97" t="s">
        <v>338</v>
      </c>
      <c r="G220" s="190"/>
      <c r="M220" s="92"/>
      <c r="N220" s="92"/>
      <c r="O220" s="92"/>
      <c r="P220" s="92"/>
      <c r="Q220" s="92"/>
      <c r="W220" s="92"/>
    </row>
    <row r="221" spans="1:23" s="3" customFormat="1" ht="12.75">
      <c r="A221" s="99"/>
      <c r="B221" s="99"/>
      <c r="C221" s="99" t="s">
        <v>473</v>
      </c>
      <c r="D221" s="96" t="s">
        <v>474</v>
      </c>
      <c r="E221" s="97" t="s">
        <v>388</v>
      </c>
      <c r="F221" s="100">
        <v>2008</v>
      </c>
      <c r="G221" s="190"/>
      <c r="M221" s="92"/>
      <c r="N221" s="92"/>
      <c r="O221" s="92"/>
      <c r="P221" s="92"/>
      <c r="Q221" s="92"/>
      <c r="T221" s="101">
        <v>2007</v>
      </c>
      <c r="U221" s="181">
        <v>39083</v>
      </c>
      <c r="V221" s="180">
        <v>39448</v>
      </c>
      <c r="W221" s="92"/>
    </row>
    <row r="222" spans="1:7" ht="12.75">
      <c r="A222" s="253" t="s">
        <v>503</v>
      </c>
      <c r="B222" t="s">
        <v>56</v>
      </c>
      <c r="C222" s="191">
        <v>0</v>
      </c>
      <c r="D222" s="191">
        <v>109.2</v>
      </c>
      <c r="E222" s="219"/>
      <c r="F222" s="228">
        <f aca="true" t="shared" si="7" ref="F222:F227">+D222/$D$227</f>
        <v>0.3152106455756491</v>
      </c>
      <c r="G222" s="190"/>
    </row>
    <row r="223" spans="1:7" ht="12.75">
      <c r="A223" s="253"/>
      <c r="B223" t="s">
        <v>381</v>
      </c>
      <c r="C223" s="191">
        <v>0</v>
      </c>
      <c r="D223" s="191">
        <v>105.087</v>
      </c>
      <c r="E223" s="219"/>
      <c r="F223" s="228">
        <f t="shared" si="7"/>
        <v>0.303338288567841</v>
      </c>
      <c r="G223" s="190"/>
    </row>
    <row r="224" spans="1:7" ht="12.75">
      <c r="A224" s="253"/>
      <c r="B224" t="s">
        <v>45</v>
      </c>
      <c r="C224" s="191">
        <v>0</v>
      </c>
      <c r="D224" s="191">
        <v>88.018</v>
      </c>
      <c r="E224" s="219"/>
      <c r="F224" s="228">
        <f t="shared" si="7"/>
        <v>0.25406786265821873</v>
      </c>
      <c r="G224" s="190"/>
    </row>
    <row r="225" spans="1:7" ht="12.75">
      <c r="A225" s="253"/>
      <c r="B225" t="s">
        <v>67</v>
      </c>
      <c r="C225" s="191">
        <v>0</v>
      </c>
      <c r="D225" s="191">
        <v>13.179</v>
      </c>
      <c r="E225" s="219"/>
      <c r="F225" s="228">
        <f t="shared" si="7"/>
        <v>0.038041768297083146</v>
      </c>
      <c r="G225" s="190"/>
    </row>
    <row r="226" spans="1:7" ht="12.75">
      <c r="A226" s="253"/>
      <c r="B226" t="s">
        <v>64</v>
      </c>
      <c r="C226" s="191">
        <v>0</v>
      </c>
      <c r="D226" s="191">
        <v>11.625</v>
      </c>
      <c r="E226" s="219"/>
      <c r="F226" s="228">
        <f t="shared" si="7"/>
        <v>0.033556078340814297</v>
      </c>
      <c r="G226" s="190"/>
    </row>
    <row r="227" spans="1:7" s="37" customFormat="1" ht="12.75">
      <c r="A227" s="230"/>
      <c r="B227" s="218" t="s">
        <v>491</v>
      </c>
      <c r="C227" s="226">
        <v>0</v>
      </c>
      <c r="D227" s="226">
        <v>346.435</v>
      </c>
      <c r="E227" s="225"/>
      <c r="F227" s="222">
        <f t="shared" si="7"/>
        <v>1</v>
      </c>
      <c r="G227" s="195"/>
    </row>
    <row r="228" spans="1:7" ht="12.75">
      <c r="A228" s="231" t="s">
        <v>504</v>
      </c>
      <c r="B228" t="s">
        <v>47</v>
      </c>
      <c r="C228" s="191">
        <v>483.474</v>
      </c>
      <c r="D228" s="191">
        <v>917.426</v>
      </c>
      <c r="E228" s="220">
        <f>+(D228-C228)/C228</f>
        <v>0.8975705001716743</v>
      </c>
      <c r="F228" s="228">
        <f aca="true" t="shared" si="8" ref="F228:F233">+D228/$D$233</f>
        <v>0.4337090241918061</v>
      </c>
      <c r="G228" s="190"/>
    </row>
    <row r="229" spans="1:7" ht="12.75">
      <c r="A229" s="253"/>
      <c r="B229" t="s">
        <v>63</v>
      </c>
      <c r="C229" s="191">
        <v>74.685</v>
      </c>
      <c r="D229" s="191">
        <v>262.416</v>
      </c>
      <c r="E229" s="220">
        <f aca="true" t="shared" si="9" ref="E229:E293">+(D229-C229)/C229</f>
        <v>2.513637276561558</v>
      </c>
      <c r="F229" s="228">
        <f t="shared" si="8"/>
        <v>0.12405598630550801</v>
      </c>
      <c r="G229" s="190"/>
    </row>
    <row r="230" spans="1:7" ht="12.75">
      <c r="A230" s="253"/>
      <c r="B230" t="s">
        <v>45</v>
      </c>
      <c r="C230" s="191">
        <v>335.612</v>
      </c>
      <c r="D230" s="191">
        <v>256.412</v>
      </c>
      <c r="E230" s="220">
        <f t="shared" si="9"/>
        <v>-0.23598679427434072</v>
      </c>
      <c r="F230" s="228">
        <f t="shared" si="8"/>
        <v>0.12121762225080757</v>
      </c>
      <c r="G230" s="190"/>
    </row>
    <row r="231" spans="1:7" ht="12.75">
      <c r="A231" s="253"/>
      <c r="B231" t="s">
        <v>64</v>
      </c>
      <c r="C231" s="191">
        <v>203.055</v>
      </c>
      <c r="D231" s="191">
        <v>158.982</v>
      </c>
      <c r="E231" s="220">
        <f t="shared" si="9"/>
        <v>-0.21704956785107485</v>
      </c>
      <c r="F231" s="228">
        <f t="shared" si="8"/>
        <v>0.07515802700606013</v>
      </c>
      <c r="G231" s="190"/>
    </row>
    <row r="232" spans="1:7" ht="12.75">
      <c r="A232" s="232"/>
      <c r="B232" t="s">
        <v>57</v>
      </c>
      <c r="C232" s="191">
        <v>36.129</v>
      </c>
      <c r="D232" s="191">
        <v>139.867</v>
      </c>
      <c r="E232" s="220">
        <f t="shared" si="9"/>
        <v>2.8713222065376844</v>
      </c>
      <c r="F232" s="228">
        <f t="shared" si="8"/>
        <v>0.06612149654210295</v>
      </c>
      <c r="G232" s="190"/>
    </row>
    <row r="233" spans="1:7" s="37" customFormat="1" ht="12.75">
      <c r="A233" s="230"/>
      <c r="B233" s="218" t="s">
        <v>491</v>
      </c>
      <c r="C233" s="226">
        <v>2468.725</v>
      </c>
      <c r="D233" s="226">
        <v>2115.303</v>
      </c>
      <c r="E233" s="225">
        <f t="shared" si="9"/>
        <v>-0.14315972819977926</v>
      </c>
      <c r="F233" s="222">
        <f t="shared" si="8"/>
        <v>1</v>
      </c>
      <c r="G233" s="195"/>
    </row>
    <row r="234" spans="1:7" ht="12.75">
      <c r="A234" s="231" t="s">
        <v>505</v>
      </c>
      <c r="B234" t="s">
        <v>55</v>
      </c>
      <c r="C234" s="191">
        <v>0</v>
      </c>
      <c r="D234" s="191">
        <v>62.894</v>
      </c>
      <c r="E234" s="220"/>
      <c r="F234" s="228">
        <f aca="true" t="shared" si="10" ref="F234:F239">+D234/$D$239</f>
        <v>0.48434395551927545</v>
      </c>
      <c r="G234" s="190"/>
    </row>
    <row r="235" spans="1:7" ht="12.75">
      <c r="A235" s="253"/>
      <c r="B235" t="s">
        <v>381</v>
      </c>
      <c r="C235" s="191">
        <v>0</v>
      </c>
      <c r="D235" s="191">
        <v>32.346</v>
      </c>
      <c r="E235" s="220"/>
      <c r="F235" s="228">
        <f t="shared" si="10"/>
        <v>0.24909513761609187</v>
      </c>
      <c r="G235" s="190"/>
    </row>
    <row r="236" spans="1:7" ht="12.75">
      <c r="A236" s="253"/>
      <c r="B236" t="s">
        <v>47</v>
      </c>
      <c r="C236" s="191">
        <v>0</v>
      </c>
      <c r="D236" s="191">
        <v>26.773</v>
      </c>
      <c r="E236" s="220"/>
      <c r="F236" s="228">
        <f t="shared" si="10"/>
        <v>0.20617770727124307</v>
      </c>
      <c r="G236" s="190"/>
    </row>
    <row r="237" spans="1:7" ht="12.75">
      <c r="A237" s="253"/>
      <c r="B237" t="s">
        <v>63</v>
      </c>
      <c r="C237" s="191">
        <v>0</v>
      </c>
      <c r="D237" s="191">
        <v>5.74</v>
      </c>
      <c r="E237" s="220"/>
      <c r="F237" s="228">
        <f t="shared" si="10"/>
        <v>0.04420349007346712</v>
      </c>
      <c r="G237" s="190"/>
    </row>
    <row r="238" spans="1:7" ht="12.75">
      <c r="A238" s="253"/>
      <c r="B238" t="s">
        <v>45</v>
      </c>
      <c r="C238" s="191">
        <v>342.016</v>
      </c>
      <c r="D238" s="191">
        <v>1.666</v>
      </c>
      <c r="E238" s="220">
        <f t="shared" si="9"/>
        <v>-0.9951288828592815</v>
      </c>
      <c r="F238" s="228">
        <f t="shared" si="10"/>
        <v>0.012829793460347773</v>
      </c>
      <c r="G238" s="190"/>
    </row>
    <row r="239" spans="1:7" s="37" customFormat="1" ht="12.75">
      <c r="A239" s="230"/>
      <c r="B239" s="218" t="s">
        <v>491</v>
      </c>
      <c r="C239" s="226">
        <v>400.954</v>
      </c>
      <c r="D239" s="226">
        <v>129.854</v>
      </c>
      <c r="E239" s="225">
        <f t="shared" si="9"/>
        <v>-0.676137412271732</v>
      </c>
      <c r="F239" s="222">
        <f t="shared" si="10"/>
        <v>1</v>
      </c>
      <c r="G239" s="195"/>
    </row>
    <row r="240" spans="1:6" ht="12.75">
      <c r="A240" s="231" t="s">
        <v>506</v>
      </c>
      <c r="B240" t="s">
        <v>45</v>
      </c>
      <c r="C240" s="191">
        <v>67994.829</v>
      </c>
      <c r="D240" s="191">
        <v>87863.328</v>
      </c>
      <c r="E240" s="220">
        <f t="shared" si="9"/>
        <v>0.2922060293732042</v>
      </c>
      <c r="F240" s="228">
        <f aca="true" t="shared" si="11" ref="F240:F245">+D240/$D$245</f>
        <v>0.7521627347991515</v>
      </c>
    </row>
    <row r="241" spans="1:6" ht="15.75" customHeight="1">
      <c r="A241" s="253"/>
      <c r="B241" t="s">
        <v>47</v>
      </c>
      <c r="C241" s="191">
        <v>5179.099</v>
      </c>
      <c r="D241" s="191">
        <v>8690.483</v>
      </c>
      <c r="E241" s="220">
        <f t="shared" si="9"/>
        <v>0.6779912876737826</v>
      </c>
      <c r="F241" s="228">
        <f t="shared" si="11"/>
        <v>0.07439574175935534</v>
      </c>
    </row>
    <row r="242" spans="1:6" ht="15.75" customHeight="1">
      <c r="A242" s="253"/>
      <c r="B242" t="s">
        <v>219</v>
      </c>
      <c r="C242" s="191">
        <v>5896.685</v>
      </c>
      <c r="D242" s="191">
        <v>6074.539</v>
      </c>
      <c r="E242" s="220">
        <f t="shared" si="9"/>
        <v>0.03016169254420057</v>
      </c>
      <c r="F242" s="228">
        <f t="shared" si="11"/>
        <v>0.052001693663186806</v>
      </c>
    </row>
    <row r="243" spans="1:6" ht="15.75" customHeight="1">
      <c r="A243" s="253"/>
      <c r="B243" t="s">
        <v>49</v>
      </c>
      <c r="C243" s="191">
        <v>1441.406</v>
      </c>
      <c r="D243" s="191">
        <v>2884.969</v>
      </c>
      <c r="E243" s="220">
        <f t="shared" si="9"/>
        <v>1.0014964555441008</v>
      </c>
      <c r="F243" s="228">
        <f t="shared" si="11"/>
        <v>0.02469706329415127</v>
      </c>
    </row>
    <row r="244" spans="1:6" ht="12.75">
      <c r="A244" s="253"/>
      <c r="B244" t="s">
        <v>493</v>
      </c>
      <c r="C244" s="191">
        <v>839.6</v>
      </c>
      <c r="D244" s="191">
        <v>2337.231</v>
      </c>
      <c r="E244" s="220">
        <f t="shared" si="9"/>
        <v>1.7837434492615534</v>
      </c>
      <c r="F244" s="228">
        <f t="shared" si="11"/>
        <v>0.02000809781320093</v>
      </c>
    </row>
    <row r="245" spans="1:17" s="124" customFormat="1" ht="12.75">
      <c r="A245" s="230"/>
      <c r="B245" s="218" t="s">
        <v>491</v>
      </c>
      <c r="C245" s="226">
        <v>92788.782</v>
      </c>
      <c r="D245" s="226">
        <v>116814.253</v>
      </c>
      <c r="E245" s="225">
        <f t="shared" si="9"/>
        <v>0.2589264616061022</v>
      </c>
      <c r="F245" s="222">
        <f t="shared" si="11"/>
        <v>1</v>
      </c>
      <c r="L245" s="122"/>
      <c r="M245" s="122"/>
      <c r="N245" s="122"/>
      <c r="O245" s="122"/>
      <c r="P245" s="122"/>
      <c r="Q245" s="122"/>
    </row>
    <row r="246" spans="1:6" ht="12.75">
      <c r="A246" s="231" t="s">
        <v>507</v>
      </c>
      <c r="B246" t="s">
        <v>45</v>
      </c>
      <c r="C246" s="221">
        <v>113710.329</v>
      </c>
      <c r="D246" s="191">
        <v>86851.297</v>
      </c>
      <c r="E246" s="220">
        <f t="shared" si="9"/>
        <v>-0.2362057364199517</v>
      </c>
      <c r="F246" s="228">
        <f aca="true" t="shared" si="12" ref="F246:F251">+D246/$D$251</f>
        <v>0.7672351321482047</v>
      </c>
    </row>
    <row r="247" spans="1:6" ht="12.75">
      <c r="A247" s="253"/>
      <c r="B247" t="s">
        <v>49</v>
      </c>
      <c r="C247" s="191">
        <v>8941.592</v>
      </c>
      <c r="D247" s="191">
        <v>5970.177</v>
      </c>
      <c r="E247" s="220">
        <f t="shared" si="9"/>
        <v>-0.3323138653608888</v>
      </c>
      <c r="F247" s="228">
        <f t="shared" si="12"/>
        <v>0.05273990945170538</v>
      </c>
    </row>
    <row r="248" spans="1:6" ht="12.75">
      <c r="A248" s="253"/>
      <c r="B248" t="s">
        <v>48</v>
      </c>
      <c r="C248" s="191">
        <v>6777.925</v>
      </c>
      <c r="D248" s="191">
        <v>4644.078</v>
      </c>
      <c r="E248" s="220">
        <f t="shared" si="9"/>
        <v>-0.31482304687644075</v>
      </c>
      <c r="F248" s="228">
        <f t="shared" si="12"/>
        <v>0.04102529174707167</v>
      </c>
    </row>
    <row r="249" spans="1:6" ht="12.75">
      <c r="A249" s="253"/>
      <c r="B249" t="s">
        <v>47</v>
      </c>
      <c r="C249" s="191">
        <v>8503.103</v>
      </c>
      <c r="D249" s="191">
        <v>4590.06</v>
      </c>
      <c r="E249" s="220">
        <f t="shared" si="9"/>
        <v>-0.46019000357869344</v>
      </c>
      <c r="F249" s="228">
        <f t="shared" si="12"/>
        <v>0.04054810247299114</v>
      </c>
    </row>
    <row r="250" spans="1:6" ht="12.75">
      <c r="A250" s="253"/>
      <c r="B250" t="s">
        <v>219</v>
      </c>
      <c r="C250" s="191">
        <v>5181.866</v>
      </c>
      <c r="D250" s="191">
        <v>2770.051</v>
      </c>
      <c r="E250" s="220">
        <f t="shared" si="9"/>
        <v>-0.465433687401411</v>
      </c>
      <c r="F250" s="228">
        <f t="shared" si="12"/>
        <v>0.02447033629264358</v>
      </c>
    </row>
    <row r="251" spans="1:17" s="124" customFormat="1" ht="12.75">
      <c r="A251" s="230"/>
      <c r="B251" s="218" t="s">
        <v>491</v>
      </c>
      <c r="C251" s="226">
        <v>160920.648</v>
      </c>
      <c r="D251" s="226">
        <v>113200.365</v>
      </c>
      <c r="E251" s="225">
        <f t="shared" si="9"/>
        <v>-0.2965454315098208</v>
      </c>
      <c r="F251" s="222">
        <f t="shared" si="12"/>
        <v>1</v>
      </c>
      <c r="L251" s="122"/>
      <c r="M251" s="122"/>
      <c r="N251" s="122"/>
      <c r="O251" s="122"/>
      <c r="P251" s="122"/>
      <c r="Q251" s="122"/>
    </row>
    <row r="252" spans="1:6" ht="12.75">
      <c r="A252" s="231" t="s">
        <v>508</v>
      </c>
      <c r="B252" t="s">
        <v>45</v>
      </c>
      <c r="C252" s="191">
        <v>119982.308</v>
      </c>
      <c r="D252" s="191">
        <v>90933.108</v>
      </c>
      <c r="E252" s="220">
        <f t="shared" si="9"/>
        <v>-0.24211236209925224</v>
      </c>
      <c r="F252" s="228">
        <f aca="true" t="shared" si="13" ref="F252:F257">+D252/$D$257</f>
        <v>0.5078697432188763</v>
      </c>
    </row>
    <row r="253" spans="1:6" ht="12.75">
      <c r="A253" s="253"/>
      <c r="B253" t="s">
        <v>221</v>
      </c>
      <c r="C253" s="191">
        <v>1944.737</v>
      </c>
      <c r="D253" s="191">
        <v>14180.907</v>
      </c>
      <c r="E253" s="220">
        <f t="shared" si="9"/>
        <v>6.29194076114148</v>
      </c>
      <c r="F253" s="228">
        <f t="shared" si="13"/>
        <v>0.07920166543412072</v>
      </c>
    </row>
    <row r="254" spans="1:6" ht="12.75">
      <c r="A254" s="253"/>
      <c r="B254" t="s">
        <v>46</v>
      </c>
      <c r="C254" s="191">
        <v>7993.18</v>
      </c>
      <c r="D254" s="191">
        <v>9490.625</v>
      </c>
      <c r="E254" s="220">
        <f t="shared" si="9"/>
        <v>0.18734033263357008</v>
      </c>
      <c r="F254" s="228">
        <f t="shared" si="13"/>
        <v>0.05300601054718869</v>
      </c>
    </row>
    <row r="255" spans="1:6" ht="12.75">
      <c r="A255" s="253"/>
      <c r="B255" t="s">
        <v>49</v>
      </c>
      <c r="C255" s="191">
        <v>10017.813</v>
      </c>
      <c r="D255" s="191">
        <v>9365.615</v>
      </c>
      <c r="E255" s="220">
        <f t="shared" si="9"/>
        <v>-0.06510383054664728</v>
      </c>
      <c r="F255" s="228">
        <f t="shared" si="13"/>
        <v>0.052307818238620594</v>
      </c>
    </row>
    <row r="256" spans="1:6" ht="12.75">
      <c r="A256" s="253"/>
      <c r="B256" t="s">
        <v>48</v>
      </c>
      <c r="C256" s="191">
        <v>11367.058</v>
      </c>
      <c r="D256" s="191">
        <v>7659.474</v>
      </c>
      <c r="E256" s="220">
        <f t="shared" si="9"/>
        <v>-0.3261691811548776</v>
      </c>
      <c r="F256" s="228">
        <f t="shared" si="13"/>
        <v>0.04277886436666896</v>
      </c>
    </row>
    <row r="257" spans="1:17" s="124" customFormat="1" ht="12.75">
      <c r="A257" s="230"/>
      <c r="B257" s="218" t="s">
        <v>491</v>
      </c>
      <c r="C257" s="226">
        <v>187100.424</v>
      </c>
      <c r="D257" s="226">
        <v>179048.091</v>
      </c>
      <c r="E257" s="225">
        <f t="shared" si="9"/>
        <v>-0.043037491994139004</v>
      </c>
      <c r="F257" s="222">
        <f t="shared" si="13"/>
        <v>1</v>
      </c>
      <c r="L257" s="122"/>
      <c r="M257" s="122"/>
      <c r="N257" s="122"/>
      <c r="O257" s="122"/>
      <c r="P257" s="122"/>
      <c r="Q257" s="122"/>
    </row>
    <row r="258" spans="1:6" ht="12.75">
      <c r="A258" s="231" t="s">
        <v>509</v>
      </c>
      <c r="B258" t="s">
        <v>45</v>
      </c>
      <c r="C258" s="191">
        <v>55035.514</v>
      </c>
      <c r="D258" s="191">
        <v>50047.509</v>
      </c>
      <c r="E258" s="220">
        <f t="shared" si="9"/>
        <v>-0.09063247778516259</v>
      </c>
      <c r="F258" s="228">
        <f aca="true" t="shared" si="14" ref="F258:F263">+D258/$D$263</f>
        <v>0.21478282255807907</v>
      </c>
    </row>
    <row r="259" spans="1:6" ht="12.75">
      <c r="A259" s="253"/>
      <c r="B259" t="s">
        <v>49</v>
      </c>
      <c r="C259" s="191">
        <v>21324.161</v>
      </c>
      <c r="D259" s="191">
        <v>24173.586</v>
      </c>
      <c r="E259" s="220">
        <f t="shared" si="9"/>
        <v>0.13362424903844983</v>
      </c>
      <c r="F259" s="228">
        <f t="shared" si="14"/>
        <v>0.10374284627093956</v>
      </c>
    </row>
    <row r="260" spans="1:6" ht="12.75">
      <c r="A260" s="253"/>
      <c r="B260" t="s">
        <v>46</v>
      </c>
      <c r="C260" s="191">
        <v>13889.608</v>
      </c>
      <c r="D260" s="191">
        <v>13680.847</v>
      </c>
      <c r="E260" s="220">
        <f t="shared" si="9"/>
        <v>-0.01503001380600521</v>
      </c>
      <c r="F260" s="228">
        <f t="shared" si="14"/>
        <v>0.058712431294936744</v>
      </c>
    </row>
    <row r="261" spans="1:6" ht="12.75">
      <c r="A261" s="253"/>
      <c r="B261" t="s">
        <v>47</v>
      </c>
      <c r="C261" s="191">
        <v>9691.847</v>
      </c>
      <c r="D261" s="191">
        <v>13616.691</v>
      </c>
      <c r="E261" s="220">
        <f t="shared" si="9"/>
        <v>0.4049634708430706</v>
      </c>
      <c r="F261" s="228">
        <f t="shared" si="14"/>
        <v>0.05843710077321116</v>
      </c>
    </row>
    <row r="262" spans="1:6" ht="12.75">
      <c r="A262" s="253"/>
      <c r="B262" t="s">
        <v>52</v>
      </c>
      <c r="C262" s="191">
        <v>7137.065</v>
      </c>
      <c r="D262" s="191">
        <v>10993.163</v>
      </c>
      <c r="E262" s="220">
        <f t="shared" si="9"/>
        <v>0.5402918426552092</v>
      </c>
      <c r="F262" s="228">
        <f t="shared" si="14"/>
        <v>0.04717802394482891</v>
      </c>
    </row>
    <row r="263" spans="1:17" s="124" customFormat="1" ht="12.75">
      <c r="A263" s="230"/>
      <c r="B263" s="218" t="s">
        <v>491</v>
      </c>
      <c r="C263" s="226">
        <v>206305.799</v>
      </c>
      <c r="D263" s="226">
        <v>233014.486</v>
      </c>
      <c r="E263" s="225">
        <f t="shared" si="9"/>
        <v>0.12946163961198204</v>
      </c>
      <c r="F263" s="222">
        <f t="shared" si="14"/>
        <v>1</v>
      </c>
      <c r="L263" s="122"/>
      <c r="M263" s="122"/>
      <c r="N263" s="122"/>
      <c r="O263" s="122"/>
      <c r="P263" s="122"/>
      <c r="Q263" s="122"/>
    </row>
    <row r="264" spans="1:6" ht="12.75">
      <c r="A264" s="231" t="s">
        <v>510</v>
      </c>
      <c r="B264" t="s">
        <v>45</v>
      </c>
      <c r="C264" s="191">
        <v>87598.815</v>
      </c>
      <c r="D264" s="191">
        <v>82212.388</v>
      </c>
      <c r="E264" s="220">
        <f t="shared" si="9"/>
        <v>-0.06148972448999448</v>
      </c>
      <c r="F264" s="228">
        <f aca="true" t="shared" si="15" ref="F264:F269">+D264/$D$269</f>
        <v>0.2740495568409706</v>
      </c>
    </row>
    <row r="265" spans="1:6" ht="12.75">
      <c r="A265" s="253"/>
      <c r="B265" t="s">
        <v>46</v>
      </c>
      <c r="C265" s="191">
        <v>26326.515</v>
      </c>
      <c r="D265" s="191">
        <v>28988.484</v>
      </c>
      <c r="E265" s="220">
        <f t="shared" si="9"/>
        <v>0.10111361112551362</v>
      </c>
      <c r="F265" s="228">
        <f t="shared" si="15"/>
        <v>0.09663119375259561</v>
      </c>
    </row>
    <row r="266" spans="1:6" ht="12.75">
      <c r="A266" s="253"/>
      <c r="B266" t="s">
        <v>219</v>
      </c>
      <c r="C266" s="191">
        <v>18595.836</v>
      </c>
      <c r="D266" s="191">
        <v>22487.434</v>
      </c>
      <c r="E266" s="220">
        <f t="shared" si="9"/>
        <v>0.20927254897279166</v>
      </c>
      <c r="F266" s="228">
        <f t="shared" si="15"/>
        <v>0.07496037363846644</v>
      </c>
    </row>
    <row r="267" spans="1:6" ht="12.75">
      <c r="A267" s="253"/>
      <c r="B267" t="s">
        <v>48</v>
      </c>
      <c r="C267" s="191">
        <v>14721.858</v>
      </c>
      <c r="D267" s="191">
        <v>21189.853</v>
      </c>
      <c r="E267" s="220">
        <f t="shared" si="9"/>
        <v>0.4393463786975801</v>
      </c>
      <c r="F267" s="228">
        <f t="shared" si="15"/>
        <v>0.07063497321322561</v>
      </c>
    </row>
    <row r="268" spans="1:6" ht="12.75">
      <c r="A268" s="253"/>
      <c r="B268" t="s">
        <v>49</v>
      </c>
      <c r="C268" s="191">
        <v>25061.873</v>
      </c>
      <c r="D268" s="191">
        <v>21067.83</v>
      </c>
      <c r="E268" s="220">
        <f t="shared" si="9"/>
        <v>-0.1593672986851381</v>
      </c>
      <c r="F268" s="228">
        <f t="shared" si="15"/>
        <v>0.07022821761485515</v>
      </c>
    </row>
    <row r="269" spans="1:17" s="124" customFormat="1" ht="12.75">
      <c r="A269" s="230"/>
      <c r="B269" s="218" t="s">
        <v>491</v>
      </c>
      <c r="C269" s="226">
        <v>259464.499</v>
      </c>
      <c r="D269" s="226">
        <v>299990.954</v>
      </c>
      <c r="E269" s="225">
        <f t="shared" si="9"/>
        <v>0.15619267821298363</v>
      </c>
      <c r="F269" s="222">
        <f t="shared" si="15"/>
        <v>1</v>
      </c>
      <c r="L269" s="122"/>
      <c r="M269" s="122"/>
      <c r="N269" s="122"/>
      <c r="O269" s="122"/>
      <c r="P269" s="122"/>
      <c r="Q269" s="122"/>
    </row>
    <row r="270" spans="1:6" ht="12.75">
      <c r="A270" s="231" t="s">
        <v>511</v>
      </c>
      <c r="B270" t="s">
        <v>45</v>
      </c>
      <c r="C270" s="191">
        <v>56049.034</v>
      </c>
      <c r="D270" s="191">
        <v>55735.957</v>
      </c>
      <c r="E270" s="220">
        <f t="shared" si="9"/>
        <v>-0.005585769774372873</v>
      </c>
      <c r="F270" s="228">
        <f aca="true" t="shared" si="16" ref="F270:F275">+D270/$D$275</f>
        <v>0.2831589935876601</v>
      </c>
    </row>
    <row r="271" spans="1:6" ht="12.75">
      <c r="A271" s="253"/>
      <c r="B271" t="s">
        <v>50</v>
      </c>
      <c r="C271" s="191">
        <v>15642.78</v>
      </c>
      <c r="D271" s="191">
        <v>25562.861</v>
      </c>
      <c r="E271" s="220">
        <f t="shared" si="9"/>
        <v>0.6341635566056673</v>
      </c>
      <c r="F271" s="228">
        <f t="shared" si="16"/>
        <v>0.12986865900555447</v>
      </c>
    </row>
    <row r="272" spans="1:6" ht="12.75">
      <c r="A272" s="253"/>
      <c r="B272" t="s">
        <v>48</v>
      </c>
      <c r="C272" s="191">
        <v>7882.012</v>
      </c>
      <c r="D272" s="191">
        <v>11110.13</v>
      </c>
      <c r="E272" s="220">
        <f t="shared" si="9"/>
        <v>0.40955507299405275</v>
      </c>
      <c r="F272" s="228">
        <f t="shared" si="16"/>
        <v>0.05644351328583216</v>
      </c>
    </row>
    <row r="273" spans="1:6" ht="12.75">
      <c r="A273" s="253"/>
      <c r="B273" t="s">
        <v>52</v>
      </c>
      <c r="C273" s="191">
        <v>9480.638</v>
      </c>
      <c r="D273" s="191">
        <v>10403.976</v>
      </c>
      <c r="E273" s="220">
        <f t="shared" si="9"/>
        <v>0.09739196876834656</v>
      </c>
      <c r="F273" s="228">
        <f t="shared" si="16"/>
        <v>0.05285599336654737</v>
      </c>
    </row>
    <row r="274" spans="1:6" ht="12.75">
      <c r="A274" s="253"/>
      <c r="B274" t="s">
        <v>49</v>
      </c>
      <c r="C274" s="191">
        <v>8967.493</v>
      </c>
      <c r="D274" s="191">
        <v>10191.156</v>
      </c>
      <c r="E274" s="220">
        <f t="shared" si="9"/>
        <v>0.13645541736135178</v>
      </c>
      <c r="F274" s="228">
        <f t="shared" si="16"/>
        <v>0.051774790131527554</v>
      </c>
    </row>
    <row r="275" spans="1:17" s="124" customFormat="1" ht="12.75">
      <c r="A275" s="232"/>
      <c r="B275" s="281" t="s">
        <v>491</v>
      </c>
      <c r="C275" s="282">
        <v>183691.438</v>
      </c>
      <c r="D275" s="282">
        <v>196836.259</v>
      </c>
      <c r="E275" s="283">
        <f t="shared" si="9"/>
        <v>0.07155924708913214</v>
      </c>
      <c r="F275" s="284">
        <f t="shared" si="16"/>
        <v>1</v>
      </c>
      <c r="L275" s="122"/>
      <c r="M275" s="122"/>
      <c r="N275" s="122"/>
      <c r="O275" s="122"/>
      <c r="P275" s="122"/>
      <c r="Q275" s="122"/>
    </row>
    <row r="276" spans="1:23" s="3" customFormat="1" ht="15.75" customHeight="1">
      <c r="A276" s="250" t="s">
        <v>525</v>
      </c>
      <c r="B276" s="250"/>
      <c r="C276" s="250"/>
      <c r="D276" s="250"/>
      <c r="E276" s="250"/>
      <c r="F276" s="250"/>
      <c r="G276" s="250"/>
      <c r="H276" s="92"/>
      <c r="M276" s="92"/>
      <c r="N276" s="92"/>
      <c r="O276" s="92"/>
      <c r="P276" s="92"/>
      <c r="Q276" s="92"/>
      <c r="T276" s="93"/>
      <c r="U276" s="93"/>
      <c r="V276" s="93"/>
      <c r="W276" s="92"/>
    </row>
    <row r="277" spans="1:23" s="3" customFormat="1" ht="15.75" customHeight="1">
      <c r="A277" s="247" t="s">
        <v>494</v>
      </c>
      <c r="B277" s="247"/>
      <c r="C277" s="247"/>
      <c r="D277" s="247"/>
      <c r="E277" s="247"/>
      <c r="F277" s="247"/>
      <c r="G277" s="247"/>
      <c r="H277" s="92"/>
      <c r="M277" s="92"/>
      <c r="N277" s="92"/>
      <c r="O277" s="92"/>
      <c r="P277" s="92"/>
      <c r="Q277" s="92"/>
      <c r="T277" s="93"/>
      <c r="W277" s="92"/>
    </row>
    <row r="278" spans="1:23" s="3" customFormat="1" ht="15.75" customHeight="1">
      <c r="A278" s="247" t="s">
        <v>398</v>
      </c>
      <c r="B278" s="247"/>
      <c r="C278" s="247"/>
      <c r="D278" s="247"/>
      <c r="E278" s="247"/>
      <c r="F278" s="247"/>
      <c r="G278" s="247"/>
      <c r="H278" s="92"/>
      <c r="M278" s="92"/>
      <c r="N278" s="92"/>
      <c r="O278" s="92"/>
      <c r="P278" s="92"/>
      <c r="Q278" s="92"/>
      <c r="S278" s="37" t="s">
        <v>288</v>
      </c>
      <c r="T278" s="93"/>
      <c r="U278" s="93"/>
      <c r="V278" s="93"/>
      <c r="W278" s="92"/>
    </row>
    <row r="279" spans="1:23" s="3" customFormat="1" ht="15.75" customHeight="1">
      <c r="A279" s="251"/>
      <c r="B279" s="251"/>
      <c r="C279" s="251"/>
      <c r="D279" s="251"/>
      <c r="E279" s="251"/>
      <c r="F279" s="251"/>
      <c r="G279" s="251"/>
      <c r="H279" s="92"/>
      <c r="M279" s="92"/>
      <c r="N279" s="92"/>
      <c r="O279" s="92"/>
      <c r="P279" s="92"/>
      <c r="Q279" s="92"/>
      <c r="W279" s="92"/>
    </row>
    <row r="280" spans="1:23" s="3" customFormat="1" ht="12.75">
      <c r="A280" s="94" t="s">
        <v>399</v>
      </c>
      <c r="B280" s="37" t="s">
        <v>60</v>
      </c>
      <c r="C280" s="95">
        <v>2007</v>
      </c>
      <c r="D280" s="96">
        <v>2008</v>
      </c>
      <c r="E280" s="97" t="s">
        <v>348</v>
      </c>
      <c r="F280" s="97" t="s">
        <v>338</v>
      </c>
      <c r="G280" s="285"/>
      <c r="M280" s="92"/>
      <c r="N280" s="92"/>
      <c r="O280" s="92"/>
      <c r="P280" s="92"/>
      <c r="Q280" s="92"/>
      <c r="W280" s="92"/>
    </row>
    <row r="281" spans="1:23" s="3" customFormat="1" ht="12.75">
      <c r="A281" s="99"/>
      <c r="B281" s="99"/>
      <c r="C281" s="99" t="s">
        <v>473</v>
      </c>
      <c r="D281" s="96" t="s">
        <v>474</v>
      </c>
      <c r="E281" s="97" t="s">
        <v>388</v>
      </c>
      <c r="F281" s="100">
        <v>2008</v>
      </c>
      <c r="G281" s="286"/>
      <c r="M281" s="92"/>
      <c r="N281" s="92"/>
      <c r="O281" s="92"/>
      <c r="P281" s="92"/>
      <c r="Q281" s="92"/>
      <c r="T281" s="101">
        <v>2007</v>
      </c>
      <c r="U281" s="181">
        <v>39083</v>
      </c>
      <c r="V281" s="180">
        <v>39448</v>
      </c>
      <c r="W281" s="92"/>
    </row>
    <row r="282" spans="1:6" ht="12.75">
      <c r="A282" s="231" t="s">
        <v>512</v>
      </c>
      <c r="B282" t="s">
        <v>45</v>
      </c>
      <c r="C282" s="191">
        <v>149753.736</v>
      </c>
      <c r="D282" s="191">
        <v>128847.513</v>
      </c>
      <c r="E282" s="220">
        <f t="shared" si="9"/>
        <v>-0.1396040162897839</v>
      </c>
      <c r="F282" s="228">
        <f aca="true" t="shared" si="17" ref="F282:F287">+D282/$D$287</f>
        <v>0.17125546899478578</v>
      </c>
    </row>
    <row r="283" spans="1:6" ht="12.75">
      <c r="A283" s="253"/>
      <c r="B283" t="s">
        <v>50</v>
      </c>
      <c r="C283" s="191">
        <v>76583.969</v>
      </c>
      <c r="D283" s="191">
        <v>98490.505</v>
      </c>
      <c r="E283" s="220">
        <f t="shared" si="9"/>
        <v>0.28604597392960934</v>
      </c>
      <c r="F283" s="228">
        <f t="shared" si="17"/>
        <v>0.1309069708261136</v>
      </c>
    </row>
    <row r="284" spans="1:6" ht="12.75">
      <c r="A284" s="253"/>
      <c r="B284" t="s">
        <v>47</v>
      </c>
      <c r="C284" s="191">
        <v>47803.085</v>
      </c>
      <c r="D284" s="191">
        <v>62602.936</v>
      </c>
      <c r="E284" s="220">
        <f t="shared" si="9"/>
        <v>0.30960033227981004</v>
      </c>
      <c r="F284" s="228">
        <f t="shared" si="17"/>
        <v>0.08320762206043168</v>
      </c>
    </row>
    <row r="285" spans="1:6" ht="12.75">
      <c r="A285" s="253"/>
      <c r="B285" t="s">
        <v>46</v>
      </c>
      <c r="C285" s="191">
        <v>37934.774</v>
      </c>
      <c r="D285" s="191">
        <v>55631.993</v>
      </c>
      <c r="E285" s="220">
        <f t="shared" si="9"/>
        <v>0.46651705371962954</v>
      </c>
      <c r="F285" s="228">
        <f t="shared" si="17"/>
        <v>0.07394231235436916</v>
      </c>
    </row>
    <row r="286" spans="1:6" ht="12.75">
      <c r="A286" s="253"/>
      <c r="B286" t="s">
        <v>51</v>
      </c>
      <c r="C286" s="191">
        <v>45751.04</v>
      </c>
      <c r="D286" s="191">
        <v>53087.855</v>
      </c>
      <c r="E286" s="220">
        <f t="shared" si="9"/>
        <v>0.16036389555297545</v>
      </c>
      <c r="F286" s="228">
        <f t="shared" si="17"/>
        <v>0.07056081482886041</v>
      </c>
    </row>
    <row r="287" spans="1:17" s="124" customFormat="1" ht="12.75">
      <c r="A287" s="230"/>
      <c r="B287" s="218" t="s">
        <v>491</v>
      </c>
      <c r="C287" s="226">
        <v>645177.678</v>
      </c>
      <c r="D287" s="226">
        <v>752370.209</v>
      </c>
      <c r="E287" s="225">
        <f t="shared" si="9"/>
        <v>0.16614420283771827</v>
      </c>
      <c r="F287" s="222">
        <f t="shared" si="17"/>
        <v>1</v>
      </c>
      <c r="L287" s="122"/>
      <c r="M287" s="122"/>
      <c r="N287" s="122"/>
      <c r="O287" s="122"/>
      <c r="P287" s="122"/>
      <c r="Q287" s="122"/>
    </row>
    <row r="288" spans="1:6" ht="12.75">
      <c r="A288" s="231" t="s">
        <v>513</v>
      </c>
      <c r="B288" t="s">
        <v>219</v>
      </c>
      <c r="C288" s="191">
        <v>4873.811</v>
      </c>
      <c r="D288" s="191">
        <v>13021.307</v>
      </c>
      <c r="E288" s="220">
        <f t="shared" si="9"/>
        <v>1.6716889514181</v>
      </c>
      <c r="F288" s="228">
        <f aca="true" t="shared" si="18" ref="F288:F293">+D288/$D$293</f>
        <v>0.18269094285511253</v>
      </c>
    </row>
    <row r="289" spans="1:6" ht="12.75">
      <c r="A289" s="253"/>
      <c r="B289" t="s">
        <v>51</v>
      </c>
      <c r="C289" s="191">
        <v>7126.264</v>
      </c>
      <c r="D289" s="191">
        <v>11016.153</v>
      </c>
      <c r="E289" s="220">
        <f t="shared" si="9"/>
        <v>0.5458524971850608</v>
      </c>
      <c r="F289" s="228">
        <f t="shared" si="18"/>
        <v>0.15455832338536957</v>
      </c>
    </row>
    <row r="290" spans="1:6" ht="12.75">
      <c r="A290" s="253"/>
      <c r="B290" t="s">
        <v>54</v>
      </c>
      <c r="C290" s="191">
        <v>3005.778</v>
      </c>
      <c r="D290" s="191">
        <v>6214.561</v>
      </c>
      <c r="E290" s="220">
        <f t="shared" si="9"/>
        <v>1.0675382546548682</v>
      </c>
      <c r="F290" s="228">
        <f t="shared" si="18"/>
        <v>0.08719124804603799</v>
      </c>
    </row>
    <row r="291" spans="1:6" ht="12.75">
      <c r="A291" s="253"/>
      <c r="B291" t="s">
        <v>46</v>
      </c>
      <c r="C291" s="191">
        <v>2821.876</v>
      </c>
      <c r="D291" s="191">
        <v>5648.725</v>
      </c>
      <c r="E291" s="220">
        <f t="shared" si="9"/>
        <v>1.0017623028084863</v>
      </c>
      <c r="F291" s="228">
        <f t="shared" si="18"/>
        <v>0.07925248181148371</v>
      </c>
    </row>
    <row r="292" spans="1:6" ht="12.75">
      <c r="A292" s="253"/>
      <c r="B292" t="s">
        <v>221</v>
      </c>
      <c r="C292" s="191">
        <v>676.238</v>
      </c>
      <c r="D292" s="191">
        <v>5404.399</v>
      </c>
      <c r="E292" s="220">
        <f t="shared" si="9"/>
        <v>6.991859374953788</v>
      </c>
      <c r="F292" s="228">
        <f t="shared" si="18"/>
        <v>0.07582455039845287</v>
      </c>
    </row>
    <row r="293" spans="1:17" s="124" customFormat="1" ht="12.75">
      <c r="A293" s="230"/>
      <c r="B293" s="218" t="s">
        <v>491</v>
      </c>
      <c r="C293" s="226">
        <v>55372.982</v>
      </c>
      <c r="D293" s="226">
        <v>71275.055</v>
      </c>
      <c r="E293" s="225">
        <f t="shared" si="9"/>
        <v>0.28718108408898746</v>
      </c>
      <c r="F293" s="222">
        <f t="shared" si="18"/>
        <v>1</v>
      </c>
      <c r="L293" s="122"/>
      <c r="M293" s="122"/>
      <c r="N293" s="122"/>
      <c r="O293" s="122"/>
      <c r="P293" s="122"/>
      <c r="Q293" s="122"/>
    </row>
    <row r="294" spans="1:6" ht="12.75">
      <c r="A294" s="231" t="s">
        <v>514</v>
      </c>
      <c r="B294" t="s">
        <v>63</v>
      </c>
      <c r="C294" s="191">
        <v>0</v>
      </c>
      <c r="D294" s="191">
        <v>366.194</v>
      </c>
      <c r="E294" s="220"/>
      <c r="F294" s="228">
        <f aca="true" t="shared" si="19" ref="F294:F299">+D294/$D$299</f>
        <v>0.43496398006877346</v>
      </c>
    </row>
    <row r="295" spans="1:6" ht="12.75">
      <c r="A295" s="253"/>
      <c r="B295" t="s">
        <v>381</v>
      </c>
      <c r="C295" s="191">
        <v>0</v>
      </c>
      <c r="D295" s="191">
        <v>238.111</v>
      </c>
      <c r="E295" s="220"/>
      <c r="F295" s="228">
        <f t="shared" si="19"/>
        <v>0.28282743097417135</v>
      </c>
    </row>
    <row r="296" spans="1:6" ht="12.75">
      <c r="A296" s="253"/>
      <c r="B296" t="s">
        <v>46</v>
      </c>
      <c r="C296" s="191">
        <v>0</v>
      </c>
      <c r="D296" s="191">
        <v>169.058</v>
      </c>
      <c r="E296" s="220"/>
      <c r="F296" s="228">
        <f t="shared" si="19"/>
        <v>0.20080651387643353</v>
      </c>
    </row>
    <row r="297" spans="1:6" ht="12.75">
      <c r="A297" s="253"/>
      <c r="B297" t="s">
        <v>45</v>
      </c>
      <c r="C297" s="191">
        <v>0</v>
      </c>
      <c r="D297" s="191">
        <v>28.128</v>
      </c>
      <c r="E297" s="220"/>
      <c r="F297" s="228">
        <f t="shared" si="19"/>
        <v>0.03341034214480428</v>
      </c>
    </row>
    <row r="298" spans="1:6" ht="12.75">
      <c r="A298" s="253"/>
      <c r="B298" t="s">
        <v>47</v>
      </c>
      <c r="C298" s="191">
        <v>0</v>
      </c>
      <c r="D298" s="191">
        <v>21.481</v>
      </c>
      <c r="E298" s="220"/>
      <c r="F298" s="228">
        <f t="shared" si="19"/>
        <v>0.025515058291117065</v>
      </c>
    </row>
    <row r="299" spans="1:17" s="124" customFormat="1" ht="12.75">
      <c r="A299" s="230"/>
      <c r="B299" s="218" t="s">
        <v>491</v>
      </c>
      <c r="C299" s="226">
        <v>0</v>
      </c>
      <c r="D299" s="226">
        <v>841.895</v>
      </c>
      <c r="E299" s="225"/>
      <c r="F299" s="222">
        <f t="shared" si="19"/>
        <v>1</v>
      </c>
      <c r="L299" s="122"/>
      <c r="M299" s="122"/>
      <c r="N299" s="122"/>
      <c r="O299" s="122"/>
      <c r="P299" s="122"/>
      <c r="Q299" s="122"/>
    </row>
    <row r="300" spans="1:6" ht="12.75">
      <c r="A300" s="231" t="s">
        <v>515</v>
      </c>
      <c r="B300" t="s">
        <v>46</v>
      </c>
      <c r="C300" s="221">
        <v>11337.685</v>
      </c>
      <c r="D300" s="191">
        <v>14193.198</v>
      </c>
      <c r="E300" s="220">
        <f aca="true" t="shared" si="20" ref="E300:E319">+(D300-C300)/C300</f>
        <v>0.25186032245559836</v>
      </c>
      <c r="F300" s="228">
        <f aca="true" t="shared" si="21" ref="F300:F305">+D300/$D$305</f>
        <v>0.2515253150327015</v>
      </c>
    </row>
    <row r="301" spans="1:6" ht="12.75">
      <c r="A301" s="253"/>
      <c r="B301" t="s">
        <v>47</v>
      </c>
      <c r="C301" s="191">
        <v>9942.095</v>
      </c>
      <c r="D301" s="191">
        <v>12824.138</v>
      </c>
      <c r="E301" s="220">
        <f t="shared" si="20"/>
        <v>0.2898828667398573</v>
      </c>
      <c r="F301" s="228">
        <f t="shared" si="21"/>
        <v>0.22726346454638613</v>
      </c>
    </row>
    <row r="302" spans="1:6" ht="12.75">
      <c r="A302" s="253"/>
      <c r="B302" t="s">
        <v>45</v>
      </c>
      <c r="C302" s="191">
        <v>11556.679</v>
      </c>
      <c r="D302" s="191">
        <v>9252.776</v>
      </c>
      <c r="E302" s="220">
        <f t="shared" si="20"/>
        <v>-0.19935683945188754</v>
      </c>
      <c r="F302" s="228">
        <f t="shared" si="21"/>
        <v>0.16397343278991947</v>
      </c>
    </row>
    <row r="303" spans="1:6" ht="12.75">
      <c r="A303" s="253"/>
      <c r="B303" t="s">
        <v>381</v>
      </c>
      <c r="C303" s="191">
        <v>966.569</v>
      </c>
      <c r="D303" s="191">
        <v>5372.856</v>
      </c>
      <c r="E303" s="220">
        <f t="shared" si="20"/>
        <v>4.558688515770732</v>
      </c>
      <c r="F303" s="228">
        <f t="shared" si="21"/>
        <v>0.0952152783344064</v>
      </c>
    </row>
    <row r="304" spans="1:6" ht="12.75">
      <c r="A304" s="253"/>
      <c r="B304" t="s">
        <v>221</v>
      </c>
      <c r="C304" s="191">
        <v>2939.516</v>
      </c>
      <c r="D304" s="191">
        <v>2561.153</v>
      </c>
      <c r="E304" s="220">
        <f t="shared" si="20"/>
        <v>-0.12871608795461575</v>
      </c>
      <c r="F304" s="228">
        <f t="shared" si="21"/>
        <v>0.04538757334125462</v>
      </c>
    </row>
    <row r="305" spans="1:17" s="124" customFormat="1" ht="12.75">
      <c r="A305" s="230"/>
      <c r="B305" s="218" t="s">
        <v>491</v>
      </c>
      <c r="C305" s="226">
        <v>56758.069</v>
      </c>
      <c r="D305" s="226">
        <v>56428.507</v>
      </c>
      <c r="E305" s="225">
        <f t="shared" si="20"/>
        <v>-0.005806434323902128</v>
      </c>
      <c r="F305" s="222">
        <f t="shared" si="21"/>
        <v>1</v>
      </c>
      <c r="L305" s="122"/>
      <c r="M305" s="122"/>
      <c r="N305" s="122"/>
      <c r="O305" s="122"/>
      <c r="P305" s="122"/>
      <c r="Q305" s="122"/>
    </row>
    <row r="306" spans="1:6" ht="12.75">
      <c r="A306" s="254" t="s">
        <v>516</v>
      </c>
      <c r="B306" t="s">
        <v>50</v>
      </c>
      <c r="C306" s="191">
        <v>66.688</v>
      </c>
      <c r="D306" s="191">
        <v>191.322</v>
      </c>
      <c r="E306" s="220">
        <f t="shared" si="20"/>
        <v>1.8689119481765835</v>
      </c>
      <c r="F306" s="228">
        <f aca="true" t="shared" si="22" ref="F306:F311">+D306/$D$311</f>
        <v>0.19411591029690334</v>
      </c>
    </row>
    <row r="307" spans="1:6" ht="12.75">
      <c r="A307" s="255"/>
      <c r="B307" t="s">
        <v>54</v>
      </c>
      <c r="C307" s="191">
        <v>53.259</v>
      </c>
      <c r="D307" s="191">
        <v>142.982</v>
      </c>
      <c r="E307" s="220">
        <f t="shared" si="20"/>
        <v>1.6846542368425994</v>
      </c>
      <c r="F307" s="228">
        <f t="shared" si="22"/>
        <v>0.14506999240062216</v>
      </c>
    </row>
    <row r="308" spans="1:6" ht="12.75">
      <c r="A308" s="255"/>
      <c r="B308" t="s">
        <v>49</v>
      </c>
      <c r="C308" s="191">
        <v>0</v>
      </c>
      <c r="D308" s="191">
        <v>127.4</v>
      </c>
      <c r="E308" s="220"/>
      <c r="F308" s="228">
        <f t="shared" si="22"/>
        <v>0.1292604455934262</v>
      </c>
    </row>
    <row r="309" spans="1:6" ht="12.75">
      <c r="A309" s="255"/>
      <c r="B309" t="s">
        <v>48</v>
      </c>
      <c r="C309" s="191">
        <v>227.303</v>
      </c>
      <c r="D309" s="191">
        <v>99</v>
      </c>
      <c r="E309" s="220">
        <f t="shared" si="20"/>
        <v>-0.5644580141925095</v>
      </c>
      <c r="F309" s="228">
        <f t="shared" si="22"/>
        <v>0.10044571517856508</v>
      </c>
    </row>
    <row r="310" spans="1:6" ht="12.75">
      <c r="A310" s="255"/>
      <c r="B310" t="s">
        <v>53</v>
      </c>
      <c r="C310" s="191">
        <v>2.439</v>
      </c>
      <c r="D310" s="191">
        <v>96.258</v>
      </c>
      <c r="E310" s="220">
        <f t="shared" si="20"/>
        <v>38.466174661746614</v>
      </c>
      <c r="F310" s="228">
        <f t="shared" si="22"/>
        <v>0.09766367324907392</v>
      </c>
    </row>
    <row r="311" spans="1:17" s="124" customFormat="1" ht="12.75">
      <c r="A311" s="256"/>
      <c r="B311" s="218" t="s">
        <v>491</v>
      </c>
      <c r="C311" s="226">
        <v>648.543</v>
      </c>
      <c r="D311" s="226">
        <v>985.607</v>
      </c>
      <c r="E311" s="225">
        <f t="shared" si="20"/>
        <v>0.5197249835400274</v>
      </c>
      <c r="F311" s="222">
        <f t="shared" si="22"/>
        <v>1</v>
      </c>
      <c r="L311" s="122"/>
      <c r="M311" s="122"/>
      <c r="N311" s="122"/>
      <c r="O311" s="122"/>
      <c r="P311" s="122"/>
      <c r="Q311" s="122"/>
    </row>
    <row r="312" spans="1:6" ht="12.75">
      <c r="A312" s="231" t="s">
        <v>517</v>
      </c>
      <c r="B312" t="s">
        <v>52</v>
      </c>
      <c r="C312" s="191">
        <v>639.893</v>
      </c>
      <c r="D312" s="191">
        <v>1714.049</v>
      </c>
      <c r="E312" s="220">
        <f t="shared" si="20"/>
        <v>1.678649399196428</v>
      </c>
      <c r="F312" s="228">
        <f aca="true" t="shared" si="23" ref="F312:F317">+D312/$D$317</f>
        <v>0.23191104936614595</v>
      </c>
    </row>
    <row r="313" spans="1:6" ht="12.75">
      <c r="A313" s="253"/>
      <c r="B313" t="s">
        <v>50</v>
      </c>
      <c r="C313" s="191">
        <v>1172.442</v>
      </c>
      <c r="D313" s="191">
        <v>1462.497</v>
      </c>
      <c r="E313" s="220">
        <f t="shared" si="20"/>
        <v>0.24739390093497168</v>
      </c>
      <c r="F313" s="228">
        <f t="shared" si="23"/>
        <v>0.1978760315281771</v>
      </c>
    </row>
    <row r="314" spans="1:6" ht="12.75">
      <c r="A314" s="253"/>
      <c r="B314" t="s">
        <v>51</v>
      </c>
      <c r="C314" s="191">
        <v>740.277</v>
      </c>
      <c r="D314" s="191">
        <v>802.295</v>
      </c>
      <c r="E314" s="220">
        <f t="shared" si="20"/>
        <v>0.08377674843335658</v>
      </c>
      <c r="F314" s="228">
        <f t="shared" si="23"/>
        <v>0.10855061631914378</v>
      </c>
    </row>
    <row r="315" spans="1:6" ht="12.75">
      <c r="A315" s="253"/>
      <c r="B315" t="s">
        <v>68</v>
      </c>
      <c r="C315" s="191">
        <v>214.256</v>
      </c>
      <c r="D315" s="191">
        <v>609.374</v>
      </c>
      <c r="E315" s="220">
        <f t="shared" si="20"/>
        <v>1.8441397207079384</v>
      </c>
      <c r="F315" s="228">
        <f t="shared" si="23"/>
        <v>0.08244838029510582</v>
      </c>
    </row>
    <row r="316" spans="1:6" ht="12.75">
      <c r="A316" s="253"/>
      <c r="B316" t="s">
        <v>48</v>
      </c>
      <c r="C316" s="191">
        <v>110.254</v>
      </c>
      <c r="D316" s="191">
        <v>424.203</v>
      </c>
      <c r="E316" s="220">
        <f t="shared" si="20"/>
        <v>2.8475066664248003</v>
      </c>
      <c r="F316" s="228">
        <f t="shared" si="23"/>
        <v>0.05739472026427903</v>
      </c>
    </row>
    <row r="317" spans="1:17" s="124" customFormat="1" ht="12.75">
      <c r="A317" s="230"/>
      <c r="B317" s="218" t="s">
        <v>491</v>
      </c>
      <c r="C317" s="226">
        <v>6078.406</v>
      </c>
      <c r="D317" s="226">
        <v>7390.976</v>
      </c>
      <c r="E317" s="225">
        <f t="shared" si="20"/>
        <v>0.2159398368585448</v>
      </c>
      <c r="F317" s="222">
        <f t="shared" si="23"/>
        <v>1</v>
      </c>
      <c r="L317" s="122"/>
      <c r="M317" s="122"/>
      <c r="N317" s="122"/>
      <c r="O317" s="122"/>
      <c r="P317" s="122"/>
      <c r="Q317" s="122"/>
    </row>
    <row r="318" spans="1:17" s="124" customFormat="1" ht="12.75">
      <c r="A318" s="223" t="s">
        <v>489</v>
      </c>
      <c r="B318" s="224"/>
      <c r="C318" s="194">
        <v>1140.663</v>
      </c>
      <c r="D318" s="194">
        <v>2066.819</v>
      </c>
      <c r="E318" s="225">
        <f t="shared" si="20"/>
        <v>0.811945333547244</v>
      </c>
      <c r="F318" s="222"/>
      <c r="L318" s="122"/>
      <c r="M318" s="122"/>
      <c r="N318" s="122"/>
      <c r="O318" s="122"/>
      <c r="P318" s="122"/>
      <c r="Q318" s="122"/>
    </row>
    <row r="319" spans="1:17" s="124" customFormat="1" ht="12.75">
      <c r="A319" s="218" t="s">
        <v>492</v>
      </c>
      <c r="B319" s="218"/>
      <c r="C319" s="226">
        <f>+C318+C317+C311+C305+C299+C293+C287+C275+C269+C263+C257+C251+C245+C239+C233+C227</f>
        <v>1858317.6100000003</v>
      </c>
      <c r="D319" s="226">
        <f>+D318+D317+D311+D305+D299+D293+D287+D275+D269+D263+D257+D251+D245+D239+D233+D227</f>
        <v>2032855.0680000002</v>
      </c>
      <c r="E319" s="225">
        <f t="shared" si="20"/>
        <v>0.09392229673806936</v>
      </c>
      <c r="F319" s="222"/>
      <c r="L319" s="122"/>
      <c r="M319" s="122"/>
      <c r="N319" s="122"/>
      <c r="O319" s="122"/>
      <c r="P319" s="122"/>
      <c r="Q319" s="122"/>
    </row>
    <row r="320" spans="1:6" s="26" customFormat="1" ht="11.25">
      <c r="A320" s="29" t="s">
        <v>117</v>
      </c>
      <c r="B320" s="29"/>
      <c r="C320" s="29"/>
      <c r="D320" s="29"/>
      <c r="E320" s="29"/>
      <c r="F320" s="29"/>
    </row>
  </sheetData>
  <mergeCells count="42">
    <mergeCell ref="A219:G219"/>
    <mergeCell ref="A218:F218"/>
    <mergeCell ref="A312:A317"/>
    <mergeCell ref="A276:G276"/>
    <mergeCell ref="A277:G277"/>
    <mergeCell ref="A278:G278"/>
    <mergeCell ref="A279:G279"/>
    <mergeCell ref="A288:A293"/>
    <mergeCell ref="A294:A299"/>
    <mergeCell ref="A300:A305"/>
    <mergeCell ref="A306:A311"/>
    <mergeCell ref="A258:A263"/>
    <mergeCell ref="A264:A269"/>
    <mergeCell ref="A270:A275"/>
    <mergeCell ref="A282:A287"/>
    <mergeCell ref="A234:A239"/>
    <mergeCell ref="A240:A245"/>
    <mergeCell ref="A246:A251"/>
    <mergeCell ref="A252:A257"/>
    <mergeCell ref="A222:A227"/>
    <mergeCell ref="A228:A233"/>
    <mergeCell ref="N4:O4"/>
    <mergeCell ref="A1:F1"/>
    <mergeCell ref="A2:F2"/>
    <mergeCell ref="A3:F3"/>
    <mergeCell ref="A4:F4"/>
    <mergeCell ref="A17:F17"/>
    <mergeCell ref="A7:F7"/>
    <mergeCell ref="A80:E80"/>
    <mergeCell ref="A37:E37"/>
    <mergeCell ref="A39:E39"/>
    <mergeCell ref="A27:F27"/>
    <mergeCell ref="A81:F81"/>
    <mergeCell ref="A82:F82"/>
    <mergeCell ref="A83:F83"/>
    <mergeCell ref="A84:F84"/>
    <mergeCell ref="A144:G144"/>
    <mergeCell ref="A145:G145"/>
    <mergeCell ref="A146:G146"/>
    <mergeCell ref="A147:G147"/>
    <mergeCell ref="A217:F217"/>
    <mergeCell ref="A216:G216"/>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&amp;C&amp;P</oddFooter>
  </headerFooter>
  <rowBreaks count="5" manualBreakCount="5">
    <brk id="38" max="6" man="1"/>
    <brk id="80" max="6" man="1"/>
    <brk id="143" max="6" man="1"/>
    <brk id="214" max="6" man="1"/>
    <brk id="275" max="6"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1">
      <selection activeCell="G17" sqref="G17"/>
    </sheetView>
  </sheetViews>
  <sheetFormatPr defaultColWidth="11.421875" defaultRowHeight="12.75"/>
  <cols>
    <col min="1" max="1" width="34.7109375" style="144" customWidth="1"/>
    <col min="2" max="2" width="12.140625" style="144" bestFit="1" customWidth="1"/>
    <col min="3" max="3" width="12.421875" style="176" bestFit="1" customWidth="1"/>
    <col min="4" max="4" width="11.7109375" style="144" customWidth="1"/>
    <col min="5" max="5" width="12.8515625" style="144" customWidth="1"/>
    <col min="6" max="6" width="12.7109375" style="144" customWidth="1"/>
    <col min="7" max="7" width="14.00390625" style="144" customWidth="1"/>
    <col min="8" max="16384" width="11.421875" style="144" customWidth="1"/>
  </cols>
  <sheetData>
    <row r="1" spans="1:26" ht="15.75" customHeight="1">
      <c r="A1" s="265" t="s">
        <v>502</v>
      </c>
      <c r="B1" s="266"/>
      <c r="C1" s="266"/>
      <c r="D1" s="266"/>
      <c r="U1" s="145"/>
      <c r="V1" s="145"/>
      <c r="W1" s="145"/>
      <c r="X1" s="145"/>
      <c r="Y1" s="145"/>
      <c r="Z1" s="145"/>
    </row>
    <row r="2" spans="1:256" ht="15.75" customHeight="1">
      <c r="A2" s="257" t="s">
        <v>351</v>
      </c>
      <c r="B2" s="258"/>
      <c r="C2" s="258"/>
      <c r="D2" s="258"/>
      <c r="E2" s="145"/>
      <c r="F2" s="145"/>
      <c r="G2" s="145"/>
      <c r="H2" s="145"/>
      <c r="I2" s="145"/>
      <c r="J2" s="145"/>
      <c r="K2" s="145"/>
      <c r="L2" s="145"/>
      <c r="M2" s="145"/>
      <c r="N2" s="145"/>
      <c r="O2" s="145"/>
      <c r="P2" s="145"/>
      <c r="Q2" s="257"/>
      <c r="R2" s="258"/>
      <c r="S2" s="258"/>
      <c r="T2" s="258"/>
      <c r="U2" s="145"/>
      <c r="V2" s="145" t="s">
        <v>379</v>
      </c>
      <c r="W2" s="145"/>
      <c r="X2" s="145"/>
      <c r="Y2" s="145"/>
      <c r="Z2" s="145"/>
      <c r="AA2" s="146"/>
      <c r="AB2" s="146"/>
      <c r="AC2" s="257"/>
      <c r="AD2" s="258"/>
      <c r="AE2" s="258"/>
      <c r="AF2" s="258"/>
      <c r="AG2" s="257"/>
      <c r="AH2" s="258"/>
      <c r="AI2" s="258"/>
      <c r="AJ2" s="258"/>
      <c r="AK2" s="257"/>
      <c r="AL2" s="258"/>
      <c r="AM2" s="258"/>
      <c r="AN2" s="258"/>
      <c r="AO2" s="257"/>
      <c r="AP2" s="258"/>
      <c r="AQ2" s="258"/>
      <c r="AR2" s="258"/>
      <c r="AS2" s="257"/>
      <c r="AT2" s="258"/>
      <c r="AU2" s="258"/>
      <c r="AV2" s="258"/>
      <c r="AW2" s="257"/>
      <c r="AX2" s="258"/>
      <c r="AY2" s="258"/>
      <c r="AZ2" s="258"/>
      <c r="BA2" s="257"/>
      <c r="BB2" s="258"/>
      <c r="BC2" s="258"/>
      <c r="BD2" s="258"/>
      <c r="BE2" s="257"/>
      <c r="BF2" s="258"/>
      <c r="BG2" s="258"/>
      <c r="BH2" s="258"/>
      <c r="BI2" s="257"/>
      <c r="BJ2" s="258"/>
      <c r="BK2" s="258"/>
      <c r="BL2" s="258"/>
      <c r="BM2" s="257"/>
      <c r="BN2" s="258"/>
      <c r="BO2" s="258"/>
      <c r="BP2" s="258"/>
      <c r="BQ2" s="257"/>
      <c r="BR2" s="258"/>
      <c r="BS2" s="258"/>
      <c r="BT2" s="258"/>
      <c r="BU2" s="257"/>
      <c r="BV2" s="258"/>
      <c r="BW2" s="258"/>
      <c r="BX2" s="258"/>
      <c r="BY2" s="257"/>
      <c r="BZ2" s="258"/>
      <c r="CA2" s="258"/>
      <c r="CB2" s="258"/>
      <c r="CC2" s="257"/>
      <c r="CD2" s="258"/>
      <c r="CE2" s="258"/>
      <c r="CF2" s="258"/>
      <c r="CG2" s="257"/>
      <c r="CH2" s="258"/>
      <c r="CI2" s="258"/>
      <c r="CJ2" s="258"/>
      <c r="CK2" s="257"/>
      <c r="CL2" s="258"/>
      <c r="CM2" s="258"/>
      <c r="CN2" s="258"/>
      <c r="CO2" s="257"/>
      <c r="CP2" s="258"/>
      <c r="CQ2" s="258"/>
      <c r="CR2" s="258"/>
      <c r="CS2" s="257"/>
      <c r="CT2" s="258"/>
      <c r="CU2" s="258"/>
      <c r="CV2" s="258"/>
      <c r="CW2" s="257"/>
      <c r="CX2" s="258"/>
      <c r="CY2" s="258"/>
      <c r="CZ2" s="258"/>
      <c r="DA2" s="257"/>
      <c r="DB2" s="258"/>
      <c r="DC2" s="258"/>
      <c r="DD2" s="258"/>
      <c r="DE2" s="257"/>
      <c r="DF2" s="258"/>
      <c r="DG2" s="258"/>
      <c r="DH2" s="258"/>
      <c r="DI2" s="257"/>
      <c r="DJ2" s="258"/>
      <c r="DK2" s="258"/>
      <c r="DL2" s="258"/>
      <c r="DM2" s="257"/>
      <c r="DN2" s="258"/>
      <c r="DO2" s="258"/>
      <c r="DP2" s="258"/>
      <c r="DQ2" s="257"/>
      <c r="DR2" s="258"/>
      <c r="DS2" s="258"/>
      <c r="DT2" s="258"/>
      <c r="DU2" s="257"/>
      <c r="DV2" s="258"/>
      <c r="DW2" s="258"/>
      <c r="DX2" s="258"/>
      <c r="DY2" s="257"/>
      <c r="DZ2" s="258"/>
      <c r="EA2" s="258"/>
      <c r="EB2" s="258"/>
      <c r="EC2" s="257"/>
      <c r="ED2" s="258"/>
      <c r="EE2" s="258"/>
      <c r="EF2" s="258"/>
      <c r="EG2" s="257"/>
      <c r="EH2" s="258"/>
      <c r="EI2" s="258"/>
      <c r="EJ2" s="258"/>
      <c r="EK2" s="257"/>
      <c r="EL2" s="258"/>
      <c r="EM2" s="258"/>
      <c r="EN2" s="258"/>
      <c r="EO2" s="257"/>
      <c r="EP2" s="258"/>
      <c r="EQ2" s="258"/>
      <c r="ER2" s="258"/>
      <c r="ES2" s="257"/>
      <c r="ET2" s="258"/>
      <c r="EU2" s="258"/>
      <c r="EV2" s="258"/>
      <c r="EW2" s="257"/>
      <c r="EX2" s="258"/>
      <c r="EY2" s="258"/>
      <c r="EZ2" s="258"/>
      <c r="FA2" s="257"/>
      <c r="FB2" s="258"/>
      <c r="FC2" s="258"/>
      <c r="FD2" s="258"/>
      <c r="FE2" s="257"/>
      <c r="FF2" s="258"/>
      <c r="FG2" s="258"/>
      <c r="FH2" s="258"/>
      <c r="FI2" s="257"/>
      <c r="FJ2" s="258"/>
      <c r="FK2" s="258"/>
      <c r="FL2" s="258"/>
      <c r="FM2" s="257"/>
      <c r="FN2" s="258"/>
      <c r="FO2" s="258"/>
      <c r="FP2" s="258"/>
      <c r="FQ2" s="257"/>
      <c r="FR2" s="258"/>
      <c r="FS2" s="258"/>
      <c r="FT2" s="258"/>
      <c r="FU2" s="257"/>
      <c r="FV2" s="258"/>
      <c r="FW2" s="258"/>
      <c r="FX2" s="258"/>
      <c r="FY2" s="257"/>
      <c r="FZ2" s="258"/>
      <c r="GA2" s="258"/>
      <c r="GB2" s="258"/>
      <c r="GC2" s="257"/>
      <c r="GD2" s="258"/>
      <c r="GE2" s="258"/>
      <c r="GF2" s="258"/>
      <c r="GG2" s="257"/>
      <c r="GH2" s="258"/>
      <c r="GI2" s="258"/>
      <c r="GJ2" s="258"/>
      <c r="GK2" s="257"/>
      <c r="GL2" s="258"/>
      <c r="GM2" s="258"/>
      <c r="GN2" s="258"/>
      <c r="GO2" s="257"/>
      <c r="GP2" s="258"/>
      <c r="GQ2" s="258"/>
      <c r="GR2" s="258"/>
      <c r="GS2" s="257"/>
      <c r="GT2" s="258"/>
      <c r="GU2" s="258"/>
      <c r="GV2" s="258"/>
      <c r="GW2" s="257"/>
      <c r="GX2" s="258"/>
      <c r="GY2" s="258"/>
      <c r="GZ2" s="258"/>
      <c r="HA2" s="257"/>
      <c r="HB2" s="258"/>
      <c r="HC2" s="258"/>
      <c r="HD2" s="258"/>
      <c r="HE2" s="257"/>
      <c r="HF2" s="258"/>
      <c r="HG2" s="258"/>
      <c r="HH2" s="258"/>
      <c r="HI2" s="257"/>
      <c r="HJ2" s="258"/>
      <c r="HK2" s="258"/>
      <c r="HL2" s="258"/>
      <c r="HM2" s="257"/>
      <c r="HN2" s="258"/>
      <c r="HO2" s="258"/>
      <c r="HP2" s="258"/>
      <c r="HQ2" s="257"/>
      <c r="HR2" s="258"/>
      <c r="HS2" s="258"/>
      <c r="HT2" s="258"/>
      <c r="HU2" s="257"/>
      <c r="HV2" s="258"/>
      <c r="HW2" s="258"/>
      <c r="HX2" s="258"/>
      <c r="HY2" s="257"/>
      <c r="HZ2" s="258"/>
      <c r="IA2" s="258"/>
      <c r="IB2" s="258"/>
      <c r="IC2" s="257"/>
      <c r="ID2" s="258"/>
      <c r="IE2" s="258"/>
      <c r="IF2" s="258"/>
      <c r="IG2" s="257"/>
      <c r="IH2" s="258"/>
      <c r="II2" s="258"/>
      <c r="IJ2" s="258"/>
      <c r="IK2" s="257"/>
      <c r="IL2" s="258"/>
      <c r="IM2" s="258"/>
      <c r="IN2" s="258"/>
      <c r="IO2" s="257"/>
      <c r="IP2" s="258"/>
      <c r="IQ2" s="258"/>
      <c r="IR2" s="258"/>
      <c r="IS2" s="257"/>
      <c r="IT2" s="258"/>
      <c r="IU2" s="258"/>
      <c r="IV2" s="258"/>
    </row>
    <row r="3" spans="1:256" ht="15.75" customHeight="1">
      <c r="A3" s="267" t="s">
        <v>339</v>
      </c>
      <c r="B3" s="268"/>
      <c r="C3" s="268"/>
      <c r="D3" s="268"/>
      <c r="E3" s="145"/>
      <c r="F3" s="145"/>
      <c r="M3" s="145"/>
      <c r="N3" s="145"/>
      <c r="O3" s="145"/>
      <c r="P3" s="145"/>
      <c r="Q3" s="257"/>
      <c r="R3" s="258"/>
      <c r="S3" s="258"/>
      <c r="T3" s="258"/>
      <c r="U3" s="145"/>
      <c r="V3" s="145"/>
      <c r="W3" s="145"/>
      <c r="X3" s="145"/>
      <c r="Y3" s="145"/>
      <c r="Z3" s="145"/>
      <c r="AA3" s="146"/>
      <c r="AB3" s="146"/>
      <c r="AC3" s="257"/>
      <c r="AD3" s="258"/>
      <c r="AE3" s="258"/>
      <c r="AF3" s="258"/>
      <c r="AG3" s="257"/>
      <c r="AH3" s="258"/>
      <c r="AI3" s="258"/>
      <c r="AJ3" s="258"/>
      <c r="AK3" s="257"/>
      <c r="AL3" s="258"/>
      <c r="AM3" s="258"/>
      <c r="AN3" s="258"/>
      <c r="AO3" s="257"/>
      <c r="AP3" s="258"/>
      <c r="AQ3" s="258"/>
      <c r="AR3" s="258"/>
      <c r="AS3" s="257"/>
      <c r="AT3" s="258"/>
      <c r="AU3" s="258"/>
      <c r="AV3" s="258"/>
      <c r="AW3" s="257"/>
      <c r="AX3" s="258"/>
      <c r="AY3" s="258"/>
      <c r="AZ3" s="258"/>
      <c r="BA3" s="257"/>
      <c r="BB3" s="258"/>
      <c r="BC3" s="258"/>
      <c r="BD3" s="258"/>
      <c r="BE3" s="257"/>
      <c r="BF3" s="258"/>
      <c r="BG3" s="258"/>
      <c r="BH3" s="258"/>
      <c r="BI3" s="257"/>
      <c r="BJ3" s="258"/>
      <c r="BK3" s="258"/>
      <c r="BL3" s="258"/>
      <c r="BM3" s="257"/>
      <c r="BN3" s="258"/>
      <c r="BO3" s="258"/>
      <c r="BP3" s="258"/>
      <c r="BQ3" s="257"/>
      <c r="BR3" s="258"/>
      <c r="BS3" s="258"/>
      <c r="BT3" s="258"/>
      <c r="BU3" s="257"/>
      <c r="BV3" s="258"/>
      <c r="BW3" s="258"/>
      <c r="BX3" s="258"/>
      <c r="BY3" s="257"/>
      <c r="BZ3" s="258"/>
      <c r="CA3" s="258"/>
      <c r="CB3" s="258"/>
      <c r="CC3" s="257"/>
      <c r="CD3" s="258"/>
      <c r="CE3" s="258"/>
      <c r="CF3" s="258"/>
      <c r="CG3" s="257"/>
      <c r="CH3" s="258"/>
      <c r="CI3" s="258"/>
      <c r="CJ3" s="258"/>
      <c r="CK3" s="257"/>
      <c r="CL3" s="258"/>
      <c r="CM3" s="258"/>
      <c r="CN3" s="258"/>
      <c r="CO3" s="257"/>
      <c r="CP3" s="258"/>
      <c r="CQ3" s="258"/>
      <c r="CR3" s="258"/>
      <c r="CS3" s="257"/>
      <c r="CT3" s="258"/>
      <c r="CU3" s="258"/>
      <c r="CV3" s="258"/>
      <c r="CW3" s="257"/>
      <c r="CX3" s="258"/>
      <c r="CY3" s="258"/>
      <c r="CZ3" s="258"/>
      <c r="DA3" s="257"/>
      <c r="DB3" s="258"/>
      <c r="DC3" s="258"/>
      <c r="DD3" s="258"/>
      <c r="DE3" s="257"/>
      <c r="DF3" s="258"/>
      <c r="DG3" s="258"/>
      <c r="DH3" s="258"/>
      <c r="DI3" s="257"/>
      <c r="DJ3" s="258"/>
      <c r="DK3" s="258"/>
      <c r="DL3" s="258"/>
      <c r="DM3" s="257"/>
      <c r="DN3" s="258"/>
      <c r="DO3" s="258"/>
      <c r="DP3" s="258"/>
      <c r="DQ3" s="257"/>
      <c r="DR3" s="258"/>
      <c r="DS3" s="258"/>
      <c r="DT3" s="258"/>
      <c r="DU3" s="257"/>
      <c r="DV3" s="258"/>
      <c r="DW3" s="258"/>
      <c r="DX3" s="258"/>
      <c r="DY3" s="257"/>
      <c r="DZ3" s="258"/>
      <c r="EA3" s="258"/>
      <c r="EB3" s="258"/>
      <c r="EC3" s="257"/>
      <c r="ED3" s="258"/>
      <c r="EE3" s="258"/>
      <c r="EF3" s="258"/>
      <c r="EG3" s="257"/>
      <c r="EH3" s="258"/>
      <c r="EI3" s="258"/>
      <c r="EJ3" s="258"/>
      <c r="EK3" s="257"/>
      <c r="EL3" s="258"/>
      <c r="EM3" s="258"/>
      <c r="EN3" s="258"/>
      <c r="EO3" s="257"/>
      <c r="EP3" s="258"/>
      <c r="EQ3" s="258"/>
      <c r="ER3" s="258"/>
      <c r="ES3" s="257"/>
      <c r="ET3" s="258"/>
      <c r="EU3" s="258"/>
      <c r="EV3" s="258"/>
      <c r="EW3" s="257"/>
      <c r="EX3" s="258"/>
      <c r="EY3" s="258"/>
      <c r="EZ3" s="258"/>
      <c r="FA3" s="257"/>
      <c r="FB3" s="258"/>
      <c r="FC3" s="258"/>
      <c r="FD3" s="258"/>
      <c r="FE3" s="257"/>
      <c r="FF3" s="258"/>
      <c r="FG3" s="258"/>
      <c r="FH3" s="258"/>
      <c r="FI3" s="257"/>
      <c r="FJ3" s="258"/>
      <c r="FK3" s="258"/>
      <c r="FL3" s="258"/>
      <c r="FM3" s="257"/>
      <c r="FN3" s="258"/>
      <c r="FO3" s="258"/>
      <c r="FP3" s="258"/>
      <c r="FQ3" s="257"/>
      <c r="FR3" s="258"/>
      <c r="FS3" s="258"/>
      <c r="FT3" s="258"/>
      <c r="FU3" s="257"/>
      <c r="FV3" s="258"/>
      <c r="FW3" s="258"/>
      <c r="FX3" s="258"/>
      <c r="FY3" s="257"/>
      <c r="FZ3" s="258"/>
      <c r="GA3" s="258"/>
      <c r="GB3" s="258"/>
      <c r="GC3" s="257"/>
      <c r="GD3" s="258"/>
      <c r="GE3" s="258"/>
      <c r="GF3" s="258"/>
      <c r="GG3" s="257"/>
      <c r="GH3" s="258"/>
      <c r="GI3" s="258"/>
      <c r="GJ3" s="258"/>
      <c r="GK3" s="257"/>
      <c r="GL3" s="258"/>
      <c r="GM3" s="258"/>
      <c r="GN3" s="258"/>
      <c r="GO3" s="257"/>
      <c r="GP3" s="258"/>
      <c r="GQ3" s="258"/>
      <c r="GR3" s="258"/>
      <c r="GS3" s="257"/>
      <c r="GT3" s="258"/>
      <c r="GU3" s="258"/>
      <c r="GV3" s="258"/>
      <c r="GW3" s="257"/>
      <c r="GX3" s="258"/>
      <c r="GY3" s="258"/>
      <c r="GZ3" s="258"/>
      <c r="HA3" s="257"/>
      <c r="HB3" s="258"/>
      <c r="HC3" s="258"/>
      <c r="HD3" s="258"/>
      <c r="HE3" s="257"/>
      <c r="HF3" s="258"/>
      <c r="HG3" s="258"/>
      <c r="HH3" s="258"/>
      <c r="HI3" s="257"/>
      <c r="HJ3" s="258"/>
      <c r="HK3" s="258"/>
      <c r="HL3" s="258"/>
      <c r="HM3" s="257"/>
      <c r="HN3" s="258"/>
      <c r="HO3" s="258"/>
      <c r="HP3" s="258"/>
      <c r="HQ3" s="257"/>
      <c r="HR3" s="258"/>
      <c r="HS3" s="258"/>
      <c r="HT3" s="258"/>
      <c r="HU3" s="257"/>
      <c r="HV3" s="258"/>
      <c r="HW3" s="258"/>
      <c r="HX3" s="258"/>
      <c r="HY3" s="257"/>
      <c r="HZ3" s="258"/>
      <c r="IA3" s="258"/>
      <c r="IB3" s="258"/>
      <c r="IC3" s="257"/>
      <c r="ID3" s="258"/>
      <c r="IE3" s="258"/>
      <c r="IF3" s="258"/>
      <c r="IG3" s="257"/>
      <c r="IH3" s="258"/>
      <c r="II3" s="258"/>
      <c r="IJ3" s="258"/>
      <c r="IK3" s="257"/>
      <c r="IL3" s="258"/>
      <c r="IM3" s="258"/>
      <c r="IN3" s="258"/>
      <c r="IO3" s="257"/>
      <c r="IP3" s="258"/>
      <c r="IQ3" s="258"/>
      <c r="IR3" s="258"/>
      <c r="IS3" s="257"/>
      <c r="IT3" s="258"/>
      <c r="IU3" s="258"/>
      <c r="IV3" s="258"/>
    </row>
    <row r="4" spans="1:26" s="145" customFormat="1" ht="13.5" customHeight="1">
      <c r="A4" s="147" t="s">
        <v>352</v>
      </c>
      <c r="B4" s="148" t="s">
        <v>34</v>
      </c>
      <c r="C4" s="148" t="s">
        <v>35</v>
      </c>
      <c r="D4" s="148" t="s">
        <v>75</v>
      </c>
      <c r="U4" s="144"/>
      <c r="V4" s="144" t="s">
        <v>74</v>
      </c>
      <c r="W4" s="149">
        <f>SUM(W5:W9)</f>
        <v>2032855</v>
      </c>
      <c r="X4" s="150">
        <f>SUM(X5:X9)</f>
        <v>100</v>
      </c>
      <c r="Y4" s="144"/>
      <c r="Z4" s="144"/>
    </row>
    <row r="5" spans="1:26" s="145" customFormat="1" ht="13.5" customHeight="1">
      <c r="A5" s="151"/>
      <c r="B5" s="152"/>
      <c r="C5" s="148"/>
      <c r="D5" s="152"/>
      <c r="E5" s="153"/>
      <c r="F5" s="153"/>
      <c r="U5" s="144"/>
      <c r="V5" s="144" t="s">
        <v>83</v>
      </c>
      <c r="W5" s="149">
        <f>+B9</f>
        <v>546092</v>
      </c>
      <c r="X5" s="154">
        <f>+W5/$W$4*100</f>
        <v>26.863303088513447</v>
      </c>
      <c r="Y5" s="144"/>
      <c r="Z5" s="144"/>
    </row>
    <row r="6" spans="1:24" ht="13.5" customHeight="1">
      <c r="A6" s="263" t="s">
        <v>80</v>
      </c>
      <c r="B6" s="264"/>
      <c r="C6" s="264"/>
      <c r="D6" s="264"/>
      <c r="E6" s="145"/>
      <c r="F6" s="145"/>
      <c r="V6" s="144" t="s">
        <v>81</v>
      </c>
      <c r="W6" s="149">
        <f>+B21</f>
        <v>52320</v>
      </c>
      <c r="X6" s="154">
        <f>+W6/$W$4*100</f>
        <v>2.5737202112300186</v>
      </c>
    </row>
    <row r="7" spans="1:24" ht="13.5" customHeight="1">
      <c r="A7" s="155">
        <v>2007</v>
      </c>
      <c r="B7" s="156">
        <v>2987320</v>
      </c>
      <c r="C7" s="172">
        <v>118653</v>
      </c>
      <c r="D7" s="156">
        <v>2868667</v>
      </c>
      <c r="E7" s="157"/>
      <c r="F7" s="157"/>
      <c r="V7" s="144" t="s">
        <v>82</v>
      </c>
      <c r="W7" s="149">
        <f>+B27</f>
        <v>759716</v>
      </c>
      <c r="X7" s="154">
        <f>+W7/$W$4*100</f>
        <v>37.3718735473017</v>
      </c>
    </row>
    <row r="8" spans="1:24" ht="13.5" customHeight="1">
      <c r="A8" s="158" t="s">
        <v>475</v>
      </c>
      <c r="B8" s="156">
        <v>461165</v>
      </c>
      <c r="C8" s="172">
        <v>17493</v>
      </c>
      <c r="D8" s="156">
        <v>443672</v>
      </c>
      <c r="E8" s="157"/>
      <c r="F8" s="157"/>
      <c r="V8" s="144" t="s">
        <v>84</v>
      </c>
      <c r="W8" s="149">
        <f>+B15</f>
        <v>467665</v>
      </c>
      <c r="X8" s="154">
        <f>+W8/$W$4*100</f>
        <v>23.005329942371688</v>
      </c>
    </row>
    <row r="9" spans="1:24" ht="13.5" customHeight="1">
      <c r="A9" s="158" t="s">
        <v>476</v>
      </c>
      <c r="B9" s="156">
        <v>546092</v>
      </c>
      <c r="C9" s="172">
        <v>25046</v>
      </c>
      <c r="D9" s="156">
        <v>521046</v>
      </c>
      <c r="E9" s="157"/>
      <c r="F9" s="157"/>
      <c r="V9" s="144" t="s">
        <v>85</v>
      </c>
      <c r="W9" s="149">
        <f>+B33</f>
        <v>207062</v>
      </c>
      <c r="X9" s="154">
        <f>+W9/$W$4*100</f>
        <v>10.185773210583145</v>
      </c>
    </row>
    <row r="10" spans="1:22" ht="13.5" customHeight="1">
      <c r="A10" s="159" t="s">
        <v>443</v>
      </c>
      <c r="B10" s="160">
        <f>+B9/B8*100-100</f>
        <v>18.415751412184363</v>
      </c>
      <c r="C10" s="173">
        <f>+C9/C8*100-100</f>
        <v>43.17727090836334</v>
      </c>
      <c r="D10" s="160">
        <f>+D9/D8*100-100</f>
        <v>17.439459781099558</v>
      </c>
      <c r="E10" s="161"/>
      <c r="F10" s="161"/>
      <c r="V10" s="145" t="s">
        <v>380</v>
      </c>
    </row>
    <row r="11" spans="1:24" ht="13.5" customHeight="1">
      <c r="A11" s="159"/>
      <c r="B11" s="160"/>
      <c r="C11" s="173"/>
      <c r="D11" s="160"/>
      <c r="E11" s="161"/>
      <c r="F11" s="161"/>
      <c r="V11" s="144" t="s">
        <v>76</v>
      </c>
      <c r="W11" s="149">
        <f>SUM(W12:W16)</f>
        <v>572977</v>
      </c>
      <c r="X11" s="150">
        <f>SUM(X12:X16)</f>
        <v>100</v>
      </c>
    </row>
    <row r="12" spans="1:24" ht="13.5" customHeight="1">
      <c r="A12" s="263" t="s">
        <v>196</v>
      </c>
      <c r="B12" s="264"/>
      <c r="C12" s="264"/>
      <c r="D12" s="264"/>
      <c r="E12" s="145"/>
      <c r="F12" s="145"/>
      <c r="V12" s="144" t="s">
        <v>83</v>
      </c>
      <c r="W12" s="149">
        <f>+C9</f>
        <v>25046</v>
      </c>
      <c r="X12" s="154">
        <f>+W12/$W$11*100</f>
        <v>4.371205126907363</v>
      </c>
    </row>
    <row r="13" spans="1:24" ht="13.5" customHeight="1">
      <c r="A13" s="155">
        <f>+A7</f>
        <v>2007</v>
      </c>
      <c r="B13" s="156">
        <v>2733803</v>
      </c>
      <c r="C13" s="172">
        <v>252847</v>
      </c>
      <c r="D13" s="156">
        <v>2480956</v>
      </c>
      <c r="E13" s="157"/>
      <c r="F13" s="157"/>
      <c r="V13" s="144" t="s">
        <v>81</v>
      </c>
      <c r="W13" s="149">
        <f>+C21</f>
        <v>355109</v>
      </c>
      <c r="X13" s="154">
        <f>+W13/$W$11*100</f>
        <v>61.97613516772924</v>
      </c>
    </row>
    <row r="14" spans="1:24" ht="13.5" customHeight="1">
      <c r="A14" s="162" t="str">
        <f>+A8</f>
        <v>Enero - febrero 2007</v>
      </c>
      <c r="B14" s="156">
        <v>395081</v>
      </c>
      <c r="C14" s="172">
        <v>30826</v>
      </c>
      <c r="D14" s="156">
        <v>364255</v>
      </c>
      <c r="E14" s="157"/>
      <c r="F14" s="157"/>
      <c r="V14" s="144" t="s">
        <v>82</v>
      </c>
      <c r="W14" s="149">
        <f>+C27</f>
        <v>104325</v>
      </c>
      <c r="X14" s="154">
        <f>+W14/$W$11*100</f>
        <v>18.207537126272083</v>
      </c>
    </row>
    <row r="15" spans="1:24" ht="13.5" customHeight="1">
      <c r="A15" s="162" t="str">
        <f>+A9</f>
        <v>Enero - febrero 2008</v>
      </c>
      <c r="B15" s="156">
        <v>467665</v>
      </c>
      <c r="C15" s="172">
        <v>37165</v>
      </c>
      <c r="D15" s="156">
        <v>430500</v>
      </c>
      <c r="E15" s="157"/>
      <c r="F15" s="157"/>
      <c r="V15" s="144" t="s">
        <v>84</v>
      </c>
      <c r="W15" s="149">
        <f>+C15</f>
        <v>37165</v>
      </c>
      <c r="X15" s="154">
        <f>+W15/$W$11*100</f>
        <v>6.486298751956884</v>
      </c>
    </row>
    <row r="16" spans="1:24" ht="13.5" customHeight="1">
      <c r="A16" s="159" t="str">
        <f>+A10</f>
        <v>Var. (%)   2008/2007</v>
      </c>
      <c r="B16" s="163">
        <f>+B15/B14*100-100</f>
        <v>18.371928794348506</v>
      </c>
      <c r="C16" s="174">
        <f>+C15/C14*100-100</f>
        <v>20.56380977097257</v>
      </c>
      <c r="D16" s="163">
        <f>+D15/D14*100-100</f>
        <v>18.186435326900124</v>
      </c>
      <c r="E16" s="161"/>
      <c r="F16" s="161"/>
      <c r="V16" s="144" t="s">
        <v>85</v>
      </c>
      <c r="W16" s="149">
        <f>+C33</f>
        <v>51332</v>
      </c>
      <c r="X16" s="154">
        <f>+W16/$W$11*100</f>
        <v>8.958823827134422</v>
      </c>
    </row>
    <row r="17" spans="1:6" ht="13.5" customHeight="1">
      <c r="A17" s="159"/>
      <c r="B17" s="163"/>
      <c r="C17" s="174"/>
      <c r="D17" s="163"/>
      <c r="E17" s="161"/>
      <c r="F17" s="161"/>
    </row>
    <row r="18" spans="1:6" ht="13.5" customHeight="1">
      <c r="A18" s="263" t="s">
        <v>81</v>
      </c>
      <c r="B18" s="264"/>
      <c r="C18" s="264"/>
      <c r="D18" s="264"/>
      <c r="E18" s="145"/>
      <c r="F18" s="145"/>
    </row>
    <row r="19" spans="1:6" ht="13.5" customHeight="1">
      <c r="A19" s="155">
        <f>+A7</f>
        <v>2007</v>
      </c>
      <c r="B19" s="156">
        <v>367177</v>
      </c>
      <c r="C19" s="172">
        <v>1893335</v>
      </c>
      <c r="D19" s="156">
        <v>-1526158</v>
      </c>
      <c r="E19" s="157"/>
      <c r="F19" s="157"/>
    </row>
    <row r="20" spans="1:6" ht="13.5" customHeight="1">
      <c r="A20" s="162" t="str">
        <f>+A14</f>
        <v>Enero - febrero 2007</v>
      </c>
      <c r="B20" s="156">
        <v>46338</v>
      </c>
      <c r="C20" s="172">
        <v>269634</v>
      </c>
      <c r="D20" s="156">
        <v>-223296</v>
      </c>
      <c r="E20" s="157"/>
      <c r="F20" s="157"/>
    </row>
    <row r="21" spans="1:10" ht="13.5" customHeight="1">
      <c r="A21" s="162" t="str">
        <f>+A15</f>
        <v>Enero - febrero 2008</v>
      </c>
      <c r="B21" s="156">
        <v>52320</v>
      </c>
      <c r="C21" s="172">
        <v>355109</v>
      </c>
      <c r="D21" s="156">
        <v>-302789</v>
      </c>
      <c r="E21" s="157"/>
      <c r="F21" s="157"/>
      <c r="G21" s="149"/>
      <c r="H21" s="149"/>
      <c r="I21" s="149"/>
      <c r="J21" s="149"/>
    </row>
    <row r="22" spans="1:10" ht="13.5" customHeight="1">
      <c r="A22" s="159" t="str">
        <f>+A16</f>
        <v>Var. (%)   2008/2007</v>
      </c>
      <c r="B22" s="163">
        <f>+B21/B20*100-100</f>
        <v>12.909491130389753</v>
      </c>
      <c r="C22" s="174">
        <f>+C21/C20*100-100</f>
        <v>31.70037903231787</v>
      </c>
      <c r="D22" s="163">
        <f>+D21/D20*100-100</f>
        <v>35.59983161364289</v>
      </c>
      <c r="E22" s="161"/>
      <c r="F22" s="161"/>
      <c r="G22" s="149"/>
      <c r="H22" s="149"/>
      <c r="I22" s="149"/>
      <c r="J22" s="149"/>
    </row>
    <row r="23" spans="1:10" ht="13.5" customHeight="1">
      <c r="A23" s="159"/>
      <c r="B23" s="163"/>
      <c r="C23" s="174"/>
      <c r="D23" s="163"/>
      <c r="E23" s="161"/>
      <c r="F23" s="161"/>
      <c r="G23" s="149"/>
      <c r="H23" s="149"/>
      <c r="I23" s="149"/>
      <c r="J23" s="149"/>
    </row>
    <row r="24" spans="1:10" ht="13.5" customHeight="1">
      <c r="A24" s="263" t="s">
        <v>82</v>
      </c>
      <c r="B24" s="264"/>
      <c r="C24" s="264"/>
      <c r="D24" s="264"/>
      <c r="E24" s="145"/>
      <c r="F24" s="145"/>
      <c r="G24" s="149"/>
      <c r="H24" s="149"/>
      <c r="I24" s="149"/>
      <c r="J24" s="149"/>
    </row>
    <row r="25" spans="1:10" ht="13.5" customHeight="1">
      <c r="A25" s="155">
        <f>+A19</f>
        <v>2007</v>
      </c>
      <c r="B25" s="156">
        <v>3500922</v>
      </c>
      <c r="C25" s="172">
        <v>570993</v>
      </c>
      <c r="D25" s="156">
        <v>2929929</v>
      </c>
      <c r="E25" s="157"/>
      <c r="F25" s="157"/>
      <c r="G25" s="149"/>
      <c r="H25" s="149"/>
      <c r="I25" s="149"/>
      <c r="J25" s="149"/>
    </row>
    <row r="26" spans="1:6" ht="13.5" customHeight="1">
      <c r="A26" s="162" t="str">
        <f>+A20</f>
        <v>Enero - febrero 2007</v>
      </c>
      <c r="B26" s="156">
        <v>796947</v>
      </c>
      <c r="C26" s="172">
        <v>83114</v>
      </c>
      <c r="D26" s="156">
        <v>713833</v>
      </c>
      <c r="E26" s="157"/>
      <c r="F26" s="157"/>
    </row>
    <row r="27" spans="1:6" ht="13.5" customHeight="1">
      <c r="A27" s="162" t="str">
        <f>+A21</f>
        <v>Enero - febrero 2008</v>
      </c>
      <c r="B27" s="156">
        <v>759716</v>
      </c>
      <c r="C27" s="172">
        <v>104325</v>
      </c>
      <c r="D27" s="156">
        <v>655391</v>
      </c>
      <c r="E27" s="157"/>
      <c r="F27" s="157"/>
    </row>
    <row r="28" spans="1:6" ht="13.5" customHeight="1">
      <c r="A28" s="159" t="str">
        <f>+A22</f>
        <v>Var. (%)   2008/2007</v>
      </c>
      <c r="B28" s="163">
        <f>+B27/B26*100-100</f>
        <v>-4.671703388054667</v>
      </c>
      <c r="C28" s="174">
        <f>+C27/C26*100-100</f>
        <v>25.520369612820943</v>
      </c>
      <c r="D28" s="163">
        <f>+D27/D26*100-100</f>
        <v>-8.187068964309574</v>
      </c>
      <c r="E28" s="151"/>
      <c r="F28" s="161"/>
    </row>
    <row r="29" spans="1:8" ht="13.5" customHeight="1">
      <c r="A29" s="159"/>
      <c r="B29" s="163"/>
      <c r="C29" s="174"/>
      <c r="D29" s="163"/>
      <c r="E29" s="161"/>
      <c r="F29" s="164"/>
      <c r="G29" s="165"/>
      <c r="H29" s="166"/>
    </row>
    <row r="30" spans="1:6" ht="13.5" customHeight="1">
      <c r="A30" s="263" t="s">
        <v>353</v>
      </c>
      <c r="B30" s="264"/>
      <c r="C30" s="264"/>
      <c r="D30" s="264"/>
      <c r="E30" s="145"/>
      <c r="F30" s="145"/>
    </row>
    <row r="31" spans="1:8" ht="13.5" customHeight="1">
      <c r="A31" s="155">
        <f>+A25</f>
        <v>2007</v>
      </c>
      <c r="B31" s="156">
        <f>+B37-(B7+B13+B19+B25)</f>
        <v>1274846</v>
      </c>
      <c r="C31" s="172">
        <f>+C37-(C7+C13+C19+C25)</f>
        <v>287926</v>
      </c>
      <c r="D31" s="156">
        <f>+D37-(D7+D13+D19+D25)</f>
        <v>986920</v>
      </c>
      <c r="E31" s="167"/>
      <c r="F31" s="157"/>
      <c r="G31" s="157"/>
      <c r="H31" s="157"/>
    </row>
    <row r="32" spans="1:8" ht="13.5" customHeight="1">
      <c r="A32" s="162" t="str">
        <f>+A26</f>
        <v>Enero - febrero 2007</v>
      </c>
      <c r="B32" s="156">
        <f aca="true" t="shared" si="0" ref="B32:D33">+B38-(B8+B14+B20+B26)</f>
        <v>158786</v>
      </c>
      <c r="C32" s="172">
        <f t="shared" si="0"/>
        <v>31220</v>
      </c>
      <c r="D32" s="156">
        <f t="shared" si="0"/>
        <v>127566</v>
      </c>
      <c r="E32" s="168"/>
      <c r="F32" s="157"/>
      <c r="G32" s="157"/>
      <c r="H32" s="157"/>
    </row>
    <row r="33" spans="1:8" ht="13.5" customHeight="1">
      <c r="A33" s="162" t="str">
        <f>+A27</f>
        <v>Enero - febrero 2008</v>
      </c>
      <c r="B33" s="156">
        <f t="shared" si="0"/>
        <v>207062</v>
      </c>
      <c r="C33" s="172">
        <f t="shared" si="0"/>
        <v>51332</v>
      </c>
      <c r="D33" s="156">
        <f t="shared" si="0"/>
        <v>155730</v>
      </c>
      <c r="E33" s="168"/>
      <c r="F33" s="157"/>
      <c r="G33" s="157"/>
      <c r="H33" s="157"/>
    </row>
    <row r="34" spans="1:8" ht="13.5" customHeight="1">
      <c r="A34" s="159" t="str">
        <f>+A28</f>
        <v>Var. (%)   2008/2007</v>
      </c>
      <c r="B34" s="163">
        <f>(B33/B32-1)*100</f>
        <v>30.40318415981258</v>
      </c>
      <c r="C34" s="174">
        <f>(C33/C32-1)*100</f>
        <v>64.42024343369634</v>
      </c>
      <c r="D34" s="163">
        <f>(D33/D32-1)*100</f>
        <v>22.0779831616575</v>
      </c>
      <c r="E34" s="161"/>
      <c r="F34" s="157"/>
      <c r="G34" s="157"/>
      <c r="H34" s="157"/>
    </row>
    <row r="35" spans="1:8" ht="13.5" customHeight="1">
      <c r="A35" s="159"/>
      <c r="B35" s="156"/>
      <c r="C35" s="172"/>
      <c r="E35" s="161"/>
      <c r="F35" s="169"/>
      <c r="G35" s="169"/>
      <c r="H35" s="157"/>
    </row>
    <row r="36" spans="1:8" ht="13.5" customHeight="1">
      <c r="A36" s="257" t="s">
        <v>335</v>
      </c>
      <c r="B36" s="258"/>
      <c r="C36" s="258"/>
      <c r="D36" s="258"/>
      <c r="E36" s="165"/>
      <c r="F36" s="165"/>
      <c r="G36" s="165"/>
      <c r="H36" s="166"/>
    </row>
    <row r="37" spans="1:8" ht="13.5" customHeight="1">
      <c r="A37" s="155">
        <f>+A31</f>
        <v>2007</v>
      </c>
      <c r="B37" s="156">
        <f>+balanza!B8</f>
        <v>10864068</v>
      </c>
      <c r="C37" s="172">
        <f>+balanza!B13</f>
        <v>3123754</v>
      </c>
      <c r="D37" s="156">
        <f>+B37-C37</f>
        <v>7740314</v>
      </c>
      <c r="E37" s="167"/>
      <c r="F37" s="157"/>
      <c r="G37" s="157"/>
      <c r="H37" s="157"/>
    </row>
    <row r="38" spans="1:8" ht="13.5" customHeight="1">
      <c r="A38" s="162" t="str">
        <f>+A32</f>
        <v>Enero - febrero 2007</v>
      </c>
      <c r="B38" s="156">
        <f>+balanza!C8</f>
        <v>1858317</v>
      </c>
      <c r="C38" s="172">
        <f>+balanza!C13</f>
        <v>432287</v>
      </c>
      <c r="D38" s="156">
        <f>+B38-C38</f>
        <v>1426030</v>
      </c>
      <c r="E38" s="169"/>
      <c r="F38" s="157"/>
      <c r="G38" s="157"/>
      <c r="H38" s="157"/>
    </row>
    <row r="39" spans="1:8" ht="13.5" customHeight="1">
      <c r="A39" s="162" t="str">
        <f>+A33</f>
        <v>Enero - febrero 2008</v>
      </c>
      <c r="B39" s="156">
        <f>+balanza!D8</f>
        <v>2032855</v>
      </c>
      <c r="C39" s="172">
        <f>+balanza!D13</f>
        <v>572977</v>
      </c>
      <c r="D39" s="156">
        <f>+B39-C39</f>
        <v>1459878</v>
      </c>
      <c r="E39" s="169"/>
      <c r="F39" s="157"/>
      <c r="G39" s="157"/>
      <c r="H39" s="157"/>
    </row>
    <row r="40" spans="1:8" ht="13.5" customHeight="1">
      <c r="A40" s="170" t="str">
        <f>+A34</f>
        <v>Var. (%)   2008/2007</v>
      </c>
      <c r="B40" s="171">
        <f>+B39/B38*100-100</f>
        <v>9.39226192301959</v>
      </c>
      <c r="C40" s="175">
        <f>+C39/C38*100-100</f>
        <v>32.5455079611462</v>
      </c>
      <c r="D40" s="171">
        <f>+D39/D38*100-100</f>
        <v>2.373582603451524</v>
      </c>
      <c r="E40" s="161"/>
      <c r="F40" s="157"/>
      <c r="G40" s="157"/>
      <c r="H40" s="157"/>
    </row>
    <row r="41" spans="1:8" ht="26.25" customHeight="1">
      <c r="A41" s="261" t="s">
        <v>112</v>
      </c>
      <c r="B41" s="262"/>
      <c r="C41" s="262"/>
      <c r="D41" s="262"/>
      <c r="E41" s="161"/>
      <c r="F41" s="157"/>
      <c r="G41" s="157"/>
      <c r="H41" s="157"/>
    </row>
    <row r="42" spans="5:8" ht="13.5" customHeight="1">
      <c r="E42" s="161"/>
      <c r="F42" s="157"/>
      <c r="G42" s="157"/>
      <c r="H42" s="157"/>
    </row>
    <row r="43" ht="13.5" customHeight="1"/>
    <row r="44" spans="5:8" ht="13.5" customHeight="1">
      <c r="E44" s="167"/>
      <c r="F44" s="149"/>
      <c r="G44" s="149"/>
      <c r="H44" s="149"/>
    </row>
    <row r="45" spans="5:8" ht="13.5" customHeight="1">
      <c r="E45" s="169"/>
      <c r="F45" s="149"/>
      <c r="G45" s="149"/>
      <c r="H45" s="149"/>
    </row>
    <row r="46" spans="5:8" ht="13.5" customHeight="1">
      <c r="E46" s="169"/>
      <c r="F46" s="149"/>
      <c r="G46" s="149"/>
      <c r="H46" s="149"/>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45"/>
      <c r="B82" s="145"/>
      <c r="C82" s="177"/>
      <c r="D82" s="145"/>
    </row>
    <row r="83" spans="1:4" ht="34.5" customHeight="1">
      <c r="A83" s="259" t="s">
        <v>113</v>
      </c>
      <c r="B83" s="260"/>
      <c r="C83" s="260"/>
      <c r="D83" s="260"/>
    </row>
  </sheetData>
  <mergeCells count="127">
    <mergeCell ref="A1:D1"/>
    <mergeCell ref="A2:D2"/>
    <mergeCell ref="A3:D3"/>
    <mergeCell ref="A6:D6"/>
    <mergeCell ref="AC2:AF2"/>
    <mergeCell ref="AG2:AJ2"/>
    <mergeCell ref="Q2:T2"/>
    <mergeCell ref="A83:D83"/>
    <mergeCell ref="A41:D41"/>
    <mergeCell ref="A12:D12"/>
    <mergeCell ref="A18:D18"/>
    <mergeCell ref="A24:D24"/>
    <mergeCell ref="A30:D30"/>
    <mergeCell ref="AG3:AJ3"/>
    <mergeCell ref="AK2:AN2"/>
    <mergeCell ref="AO2:AR2"/>
    <mergeCell ref="AS2:AV2"/>
    <mergeCell ref="AW2:AZ2"/>
    <mergeCell ref="BA2:BD2"/>
    <mergeCell ref="BE2:BH2"/>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FY2:GB2"/>
    <mergeCell ref="GC2:GF2"/>
    <mergeCell ref="GG2:GJ2"/>
    <mergeCell ref="GK2:GN2"/>
    <mergeCell ref="HI2:HL2"/>
    <mergeCell ref="HM2:HP2"/>
    <mergeCell ref="HQ2:HT2"/>
    <mergeCell ref="GO2:GR2"/>
    <mergeCell ref="GS2:GV2"/>
    <mergeCell ref="GW2:GZ2"/>
    <mergeCell ref="HA2:HD2"/>
    <mergeCell ref="IK2:IN2"/>
    <mergeCell ref="IO2:IR2"/>
    <mergeCell ref="IS2:IV2"/>
    <mergeCell ref="Q3:T3"/>
    <mergeCell ref="AC3:AF3"/>
    <mergeCell ref="HU2:HX2"/>
    <mergeCell ref="HY2:IB2"/>
    <mergeCell ref="IC2:IF2"/>
    <mergeCell ref="IG2:IJ2"/>
    <mergeCell ref="HE2:HH2"/>
    <mergeCell ref="AK3:AN3"/>
    <mergeCell ref="AO3:AR3"/>
    <mergeCell ref="AS3:AV3"/>
    <mergeCell ref="AW3:AZ3"/>
    <mergeCell ref="BA3:BD3"/>
    <mergeCell ref="BE3:BH3"/>
    <mergeCell ref="BI3:BL3"/>
    <mergeCell ref="BM3:BP3"/>
    <mergeCell ref="BQ3:BT3"/>
    <mergeCell ref="BU3:BX3"/>
    <mergeCell ref="BY3:CB3"/>
    <mergeCell ref="CC3:CF3"/>
    <mergeCell ref="CG3:CJ3"/>
    <mergeCell ref="CK3:CN3"/>
    <mergeCell ref="CO3:CR3"/>
    <mergeCell ref="CS3:CV3"/>
    <mergeCell ref="CW3:CZ3"/>
    <mergeCell ref="DA3:DD3"/>
    <mergeCell ref="DE3:DH3"/>
    <mergeCell ref="DI3:DL3"/>
    <mergeCell ref="DM3:DP3"/>
    <mergeCell ref="DQ3:DT3"/>
    <mergeCell ref="DU3:DX3"/>
    <mergeCell ref="DY3:EB3"/>
    <mergeCell ref="EC3:EF3"/>
    <mergeCell ref="EG3:EJ3"/>
    <mergeCell ref="EK3:EN3"/>
    <mergeCell ref="EO3:ER3"/>
    <mergeCell ref="ES3:EV3"/>
    <mergeCell ref="EW3:EZ3"/>
    <mergeCell ref="FA3:FD3"/>
    <mergeCell ref="FE3:FH3"/>
    <mergeCell ref="FI3:FL3"/>
    <mergeCell ref="FM3:FP3"/>
    <mergeCell ref="FQ3:FT3"/>
    <mergeCell ref="GS3:GV3"/>
    <mergeCell ref="GW3:GZ3"/>
    <mergeCell ref="FU3:FX3"/>
    <mergeCell ref="FY3:GB3"/>
    <mergeCell ref="GC3:GF3"/>
    <mergeCell ref="GG3:GJ3"/>
    <mergeCell ref="IS3:IV3"/>
    <mergeCell ref="HQ3:HT3"/>
    <mergeCell ref="HU3:HX3"/>
    <mergeCell ref="HY3:IB3"/>
    <mergeCell ref="IC3:IF3"/>
    <mergeCell ref="A36:D36"/>
    <mergeCell ref="IG3:IJ3"/>
    <mergeCell ref="IK3:IN3"/>
    <mergeCell ref="IO3:IR3"/>
    <mergeCell ref="HA3:HD3"/>
    <mergeCell ref="HE3:HH3"/>
    <mergeCell ref="HI3:HL3"/>
    <mergeCell ref="HM3:HP3"/>
    <mergeCell ref="GK3:GN3"/>
    <mergeCell ref="GO3:GR3"/>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15">
      <selection activeCell="I49" sqref="I49"/>
    </sheetView>
  </sheetViews>
  <sheetFormatPr defaultColWidth="11.421875" defaultRowHeight="12.75"/>
  <cols>
    <col min="1" max="1" width="30.7109375" style="76" customWidth="1"/>
    <col min="2" max="5" width="11.421875" style="76" customWidth="1"/>
    <col min="6" max="6" width="14.57421875" style="187" bestFit="1" customWidth="1"/>
    <col min="7" max="16384" width="11.421875" style="76" customWidth="1"/>
  </cols>
  <sheetData>
    <row r="1" spans="1:6" ht="15.75" customHeight="1">
      <c r="A1" s="274" t="s">
        <v>501</v>
      </c>
      <c r="B1" s="274"/>
      <c r="C1" s="274"/>
      <c r="D1" s="274"/>
      <c r="E1" s="274"/>
      <c r="F1" s="274"/>
    </row>
    <row r="2" spans="1:6" ht="15.75" customHeight="1">
      <c r="A2" s="272" t="s">
        <v>355</v>
      </c>
      <c r="B2" s="272"/>
      <c r="C2" s="272"/>
      <c r="D2" s="272"/>
      <c r="E2" s="272"/>
      <c r="F2" s="272"/>
    </row>
    <row r="3" spans="1:6" ht="15.75" customHeight="1">
      <c r="A3" s="273" t="s">
        <v>356</v>
      </c>
      <c r="B3" s="273"/>
      <c r="C3" s="273"/>
      <c r="D3" s="273"/>
      <c r="E3" s="273"/>
      <c r="F3" s="273"/>
    </row>
    <row r="4" spans="1:6" ht="12.75" customHeight="1">
      <c r="A4" s="275" t="s">
        <v>60</v>
      </c>
      <c r="B4" s="70">
        <f>+'balanza productos_region'!B5</f>
        <v>2007</v>
      </c>
      <c r="C4" s="71">
        <f>+'balanza productos_region'!C5</f>
        <v>2007</v>
      </c>
      <c r="D4" s="71">
        <f>+'balanza productos_region'!D5</f>
        <v>2008</v>
      </c>
      <c r="E4" s="72" t="s">
        <v>348</v>
      </c>
      <c r="F4" s="73" t="s">
        <v>338</v>
      </c>
    </row>
    <row r="5" spans="1:6" ht="11.25">
      <c r="A5" s="271"/>
      <c r="B5" s="73" t="s">
        <v>337</v>
      </c>
      <c r="C5" s="71" t="str">
        <f>+balanza!C6</f>
        <v>ene-feb</v>
      </c>
      <c r="D5" s="71" t="str">
        <f>+C5</f>
        <v>ene-feb</v>
      </c>
      <c r="E5" s="72" t="str">
        <f>+'balanza productos_region'!E6</f>
        <v> 2008-2007</v>
      </c>
      <c r="F5" s="182">
        <f>+'balanza productos_region'!F6</f>
        <v>2008</v>
      </c>
    </row>
    <row r="6" spans="2:6" ht="11.25">
      <c r="B6" s="77"/>
      <c r="C6" s="77"/>
      <c r="D6" s="77"/>
      <c r="E6" s="77"/>
      <c r="F6" s="183"/>
    </row>
    <row r="7" spans="1:6" ht="12.75" customHeight="1">
      <c r="A7" s="78" t="s">
        <v>45</v>
      </c>
      <c r="B7" s="77">
        <v>2551089</v>
      </c>
      <c r="C7" s="77">
        <v>664933</v>
      </c>
      <c r="D7" s="77">
        <v>593753</v>
      </c>
      <c r="E7" s="75">
        <f>+(D7-C7)/C7</f>
        <v>-0.10704837931039668</v>
      </c>
      <c r="F7" s="184">
        <f>+D7/$D$23</f>
        <v>0.2920783823735584</v>
      </c>
    </row>
    <row r="8" spans="1:6" ht="11.25">
      <c r="A8" s="76" t="s">
        <v>50</v>
      </c>
      <c r="B8" s="77">
        <v>835362</v>
      </c>
      <c r="C8" s="77">
        <v>120989</v>
      </c>
      <c r="D8" s="77">
        <v>140873</v>
      </c>
      <c r="E8" s="75">
        <f aca="true" t="shared" si="0" ref="E8:E23">+(D8-C8)/C8</f>
        <v>0.16434551901412525</v>
      </c>
      <c r="F8" s="184">
        <f aca="true" t="shared" si="1" ref="F8:F23">+D8/$D$23</f>
        <v>0.06929810537396912</v>
      </c>
    </row>
    <row r="9" spans="1:6" ht="11.25">
      <c r="A9" s="76" t="s">
        <v>46</v>
      </c>
      <c r="B9" s="77">
        <v>746525</v>
      </c>
      <c r="C9" s="77">
        <v>111028</v>
      </c>
      <c r="D9" s="77">
        <v>135558</v>
      </c>
      <c r="E9" s="75">
        <f t="shared" si="0"/>
        <v>0.22093525957416146</v>
      </c>
      <c r="F9" s="184">
        <f t="shared" si="1"/>
        <v>0.06668355588568786</v>
      </c>
    </row>
    <row r="10" spans="1:6" ht="11.25">
      <c r="A10" s="76" t="s">
        <v>47</v>
      </c>
      <c r="B10" s="77">
        <v>748988</v>
      </c>
      <c r="C10" s="77">
        <v>105633</v>
      </c>
      <c r="D10" s="77">
        <v>129358</v>
      </c>
      <c r="E10" s="75">
        <f t="shared" si="0"/>
        <v>0.22459837361430612</v>
      </c>
      <c r="F10" s="184">
        <f t="shared" si="1"/>
        <v>0.06363365808186024</v>
      </c>
    </row>
    <row r="11" spans="1:6" ht="11.25">
      <c r="A11" s="76" t="s">
        <v>48</v>
      </c>
      <c r="B11" s="77">
        <v>565689</v>
      </c>
      <c r="C11" s="77">
        <v>81566</v>
      </c>
      <c r="D11" s="77">
        <v>93716</v>
      </c>
      <c r="E11" s="75">
        <f t="shared" si="0"/>
        <v>0.14895912512566511</v>
      </c>
      <c r="F11" s="184">
        <f t="shared" si="1"/>
        <v>0.04610068106185636</v>
      </c>
    </row>
    <row r="12" spans="1:6" ht="11.25">
      <c r="A12" s="76" t="s">
        <v>219</v>
      </c>
      <c r="B12" s="77">
        <v>420268</v>
      </c>
      <c r="C12" s="77">
        <v>74482</v>
      </c>
      <c r="D12" s="77">
        <v>92259</v>
      </c>
      <c r="E12" s="75">
        <f t="shared" si="0"/>
        <v>0.23867511613544212</v>
      </c>
      <c r="F12" s="184">
        <f t="shared" si="1"/>
        <v>0.04538395507795687</v>
      </c>
    </row>
    <row r="13" spans="1:6" ht="11.25">
      <c r="A13" s="76" t="s">
        <v>49</v>
      </c>
      <c r="B13" s="77">
        <v>552128</v>
      </c>
      <c r="C13" s="77">
        <v>88868</v>
      </c>
      <c r="D13" s="77">
        <v>83975</v>
      </c>
      <c r="E13" s="75">
        <f t="shared" si="0"/>
        <v>-0.05505918890939371</v>
      </c>
      <c r="F13" s="184">
        <f t="shared" si="1"/>
        <v>0.04130889807684267</v>
      </c>
    </row>
    <row r="14" spans="1:6" ht="11.25">
      <c r="A14" s="76" t="s">
        <v>51</v>
      </c>
      <c r="B14" s="77">
        <v>436779</v>
      </c>
      <c r="C14" s="77">
        <v>63784</v>
      </c>
      <c r="D14" s="77">
        <v>82012</v>
      </c>
      <c r="E14" s="75">
        <f t="shared" si="0"/>
        <v>0.2857769973661106</v>
      </c>
      <c r="F14" s="184">
        <f t="shared" si="1"/>
        <v>0.040343261078630795</v>
      </c>
    </row>
    <row r="15" spans="1:6" ht="11.25">
      <c r="A15" s="76" t="s">
        <v>221</v>
      </c>
      <c r="B15" s="77">
        <v>292819</v>
      </c>
      <c r="C15" s="77">
        <v>31127</v>
      </c>
      <c r="D15" s="77">
        <v>60665</v>
      </c>
      <c r="E15" s="75">
        <f t="shared" si="0"/>
        <v>0.9489510714170977</v>
      </c>
      <c r="F15" s="184">
        <f t="shared" si="1"/>
        <v>0.029842266172452045</v>
      </c>
    </row>
    <row r="16" spans="1:6" ht="11.25">
      <c r="A16" s="76" t="s">
        <v>52</v>
      </c>
      <c r="B16" s="77">
        <v>242953</v>
      </c>
      <c r="C16" s="77">
        <v>32201</v>
      </c>
      <c r="D16" s="77">
        <v>52540</v>
      </c>
      <c r="E16" s="75">
        <f t="shared" si="0"/>
        <v>0.6316263470078569</v>
      </c>
      <c r="F16" s="184">
        <f t="shared" si="1"/>
        <v>0.025845424292436008</v>
      </c>
    </row>
    <row r="17" spans="1:6" ht="11.25">
      <c r="A17" s="76" t="s">
        <v>53</v>
      </c>
      <c r="B17" s="77">
        <v>266695</v>
      </c>
      <c r="C17" s="77">
        <v>42298</v>
      </c>
      <c r="D17" s="77">
        <v>48518</v>
      </c>
      <c r="E17" s="75">
        <f t="shared" si="0"/>
        <v>0.1470518700647785</v>
      </c>
      <c r="F17" s="184">
        <f t="shared" si="1"/>
        <v>0.023866926071952992</v>
      </c>
    </row>
    <row r="18" spans="1:6" ht="11.25">
      <c r="A18" s="76" t="s">
        <v>381</v>
      </c>
      <c r="B18" s="77">
        <v>215336</v>
      </c>
      <c r="C18" s="77">
        <v>25391</v>
      </c>
      <c r="D18" s="77">
        <v>44147</v>
      </c>
      <c r="E18" s="75">
        <f t="shared" si="0"/>
        <v>0.7386869363160175</v>
      </c>
      <c r="F18" s="184">
        <f t="shared" si="1"/>
        <v>0.02171674812025452</v>
      </c>
    </row>
    <row r="19" spans="1:6" ht="11.25">
      <c r="A19" s="76" t="s">
        <v>55</v>
      </c>
      <c r="B19" s="77">
        <v>222556</v>
      </c>
      <c r="C19" s="77">
        <v>47893</v>
      </c>
      <c r="D19" s="77">
        <v>40552</v>
      </c>
      <c r="E19" s="75">
        <f t="shared" si="0"/>
        <v>-0.1532791848495605</v>
      </c>
      <c r="F19" s="184">
        <f t="shared" si="1"/>
        <v>0.019948299313035114</v>
      </c>
    </row>
    <row r="20" spans="1:6" ht="11.25">
      <c r="A20" s="76" t="s">
        <v>54</v>
      </c>
      <c r="B20" s="77">
        <v>192175</v>
      </c>
      <c r="C20" s="77">
        <v>24650</v>
      </c>
      <c r="D20" s="77">
        <v>37001</v>
      </c>
      <c r="E20" s="75">
        <f t="shared" si="0"/>
        <v>0.50105476673428</v>
      </c>
      <c r="F20" s="184">
        <f t="shared" si="1"/>
        <v>0.018201494941842877</v>
      </c>
    </row>
    <row r="21" spans="1:6" ht="11.25">
      <c r="A21" s="76" t="s">
        <v>56</v>
      </c>
      <c r="B21" s="77">
        <v>200846</v>
      </c>
      <c r="C21" s="77">
        <v>26382</v>
      </c>
      <c r="D21" s="77">
        <v>36604</v>
      </c>
      <c r="E21" s="75">
        <f t="shared" si="0"/>
        <v>0.3874611477522553</v>
      </c>
      <c r="F21" s="184">
        <f t="shared" si="1"/>
        <v>0.018006203098597785</v>
      </c>
    </row>
    <row r="22" spans="1:9" ht="11.25">
      <c r="A22" s="76" t="s">
        <v>58</v>
      </c>
      <c r="B22" s="77">
        <v>2373862</v>
      </c>
      <c r="C22" s="77">
        <v>317094</v>
      </c>
      <c r="D22" s="77">
        <v>361324</v>
      </c>
      <c r="E22" s="75">
        <f t="shared" si="0"/>
        <v>0.1394854522633667</v>
      </c>
      <c r="F22" s="184">
        <f t="shared" si="1"/>
        <v>0.17774214097906638</v>
      </c>
      <c r="I22" s="77"/>
    </row>
    <row r="23" spans="1:6" ht="11.25">
      <c r="A23" s="76" t="s">
        <v>59</v>
      </c>
      <c r="B23" s="77">
        <f>+balanza!B8</f>
        <v>10864068</v>
      </c>
      <c r="C23" s="77">
        <f>+balanza!C8</f>
        <v>1858317</v>
      </c>
      <c r="D23" s="77">
        <f>+balanza!D8</f>
        <v>2032855</v>
      </c>
      <c r="E23" s="75">
        <f t="shared" si="0"/>
        <v>0.09392261923019593</v>
      </c>
      <c r="F23" s="184">
        <f t="shared" si="1"/>
        <v>1</v>
      </c>
    </row>
    <row r="24" spans="1:6" ht="11.25">
      <c r="A24" s="79"/>
      <c r="B24" s="80"/>
      <c r="C24" s="80"/>
      <c r="D24" s="80"/>
      <c r="E24" s="79"/>
      <c r="F24" s="185"/>
    </row>
    <row r="25" spans="1:6" ht="31.5" customHeight="1">
      <c r="A25" s="269" t="s">
        <v>112</v>
      </c>
      <c r="B25" s="269"/>
      <c r="C25" s="269"/>
      <c r="D25" s="269"/>
      <c r="E25" s="269"/>
      <c r="F25" s="269"/>
    </row>
    <row r="35" spans="1:6" ht="15.75" customHeight="1">
      <c r="A35" s="272"/>
      <c r="B35" s="272"/>
      <c r="C35" s="272"/>
      <c r="D35" s="272"/>
      <c r="E35" s="272"/>
      <c r="F35" s="272"/>
    </row>
    <row r="36" spans="1:6" ht="15.75" customHeight="1">
      <c r="A36" s="272"/>
      <c r="B36" s="272"/>
      <c r="C36" s="272"/>
      <c r="D36" s="272"/>
      <c r="E36" s="272"/>
      <c r="F36" s="272"/>
    </row>
    <row r="37" spans="1:6" ht="15.75" customHeight="1">
      <c r="A37" s="272"/>
      <c r="B37" s="272"/>
      <c r="C37" s="272"/>
      <c r="D37" s="272"/>
      <c r="E37" s="272"/>
      <c r="F37" s="272"/>
    </row>
    <row r="50" spans="1:6" ht="15.75" customHeight="1">
      <c r="A50" s="274" t="s">
        <v>500</v>
      </c>
      <c r="B50" s="274"/>
      <c r="C50" s="274"/>
      <c r="D50" s="274"/>
      <c r="E50" s="274"/>
      <c r="F50" s="274"/>
    </row>
    <row r="51" spans="1:6" ht="15.75" customHeight="1">
      <c r="A51" s="272" t="s">
        <v>378</v>
      </c>
      <c r="B51" s="272"/>
      <c r="C51" s="272"/>
      <c r="D51" s="272"/>
      <c r="E51" s="272"/>
      <c r="F51" s="272"/>
    </row>
    <row r="52" spans="1:6" ht="15.75" customHeight="1">
      <c r="A52" s="273" t="s">
        <v>358</v>
      </c>
      <c r="B52" s="273"/>
      <c r="C52" s="273"/>
      <c r="D52" s="273"/>
      <c r="E52" s="273"/>
      <c r="F52" s="273"/>
    </row>
    <row r="53" spans="1:6" ht="12.75" customHeight="1">
      <c r="A53" s="270" t="s">
        <v>60</v>
      </c>
      <c r="B53" s="81">
        <f>+B4</f>
        <v>2007</v>
      </c>
      <c r="C53" s="188">
        <f>+C4</f>
        <v>2007</v>
      </c>
      <c r="D53" s="188">
        <f>+D4</f>
        <v>2008</v>
      </c>
      <c r="E53" s="82" t="s">
        <v>348</v>
      </c>
      <c r="F53" s="186" t="s">
        <v>338</v>
      </c>
    </row>
    <row r="54" spans="1:6" ht="11.25">
      <c r="A54" s="271"/>
      <c r="B54" s="73" t="s">
        <v>337</v>
      </c>
      <c r="C54" s="71" t="str">
        <f>+balanza!C6</f>
        <v>ene-feb</v>
      </c>
      <c r="D54" s="71" t="str">
        <f>+C54</f>
        <v>ene-feb</v>
      </c>
      <c r="E54" s="72" t="str">
        <f>+E5</f>
        <v> 2008-2007</v>
      </c>
      <c r="F54" s="73">
        <f>+F5</f>
        <v>2008</v>
      </c>
    </row>
    <row r="55" spans="2:6" ht="11.25">
      <c r="B55" s="77"/>
      <c r="C55" s="77"/>
      <c r="D55" s="77"/>
      <c r="E55" s="77"/>
      <c r="F55" s="183"/>
    </row>
    <row r="56" spans="1:6" ht="12.75" customHeight="1">
      <c r="A56" s="76" t="s">
        <v>63</v>
      </c>
      <c r="B56" s="77">
        <v>1435241</v>
      </c>
      <c r="C56" s="77">
        <v>202969</v>
      </c>
      <c r="D56" s="77">
        <v>266139</v>
      </c>
      <c r="E56" s="75">
        <f>+(D56-C56)/C56</f>
        <v>0.31122979371234033</v>
      </c>
      <c r="F56" s="184">
        <f>+D56/$D$72</f>
        <v>0.46448461282040987</v>
      </c>
    </row>
    <row r="57" spans="1:6" ht="11.25">
      <c r="A57" s="76" t="s">
        <v>45</v>
      </c>
      <c r="B57" s="77">
        <v>480338</v>
      </c>
      <c r="C57" s="77">
        <v>74499</v>
      </c>
      <c r="D57" s="77">
        <v>91859</v>
      </c>
      <c r="E57" s="75">
        <f aca="true" t="shared" si="2" ref="E57:E72">+(D57-C57)/C57</f>
        <v>0.23302326205720883</v>
      </c>
      <c r="F57" s="184">
        <f aca="true" t="shared" si="3" ref="F57:F72">+D57/$D$72</f>
        <v>0.160318826061081</v>
      </c>
    </row>
    <row r="58" spans="1:6" ht="11.25">
      <c r="A58" s="76" t="s">
        <v>65</v>
      </c>
      <c r="B58" s="77">
        <v>222931</v>
      </c>
      <c r="C58" s="77">
        <v>28992</v>
      </c>
      <c r="D58" s="77">
        <v>41137</v>
      </c>
      <c r="E58" s="75">
        <f t="shared" si="2"/>
        <v>0.41890866445916114</v>
      </c>
      <c r="F58" s="184">
        <f t="shared" si="3"/>
        <v>0.07179520294880946</v>
      </c>
    </row>
    <row r="59" spans="1:6" ht="11.25">
      <c r="A59" s="76" t="s">
        <v>64</v>
      </c>
      <c r="B59" s="77">
        <v>183431</v>
      </c>
      <c r="C59" s="77">
        <v>30913</v>
      </c>
      <c r="D59" s="77">
        <v>37084</v>
      </c>
      <c r="E59" s="75">
        <f t="shared" si="2"/>
        <v>0.19962475334001875</v>
      </c>
      <c r="F59" s="184">
        <f t="shared" si="3"/>
        <v>0.06472162058861002</v>
      </c>
    </row>
    <row r="60" spans="1:6" ht="11.25">
      <c r="A60" s="76" t="s">
        <v>50</v>
      </c>
      <c r="B60" s="77">
        <v>55731</v>
      </c>
      <c r="C60" s="77">
        <v>5733</v>
      </c>
      <c r="D60" s="77">
        <v>12066</v>
      </c>
      <c r="E60" s="75">
        <f t="shared" si="2"/>
        <v>1.1046572475143903</v>
      </c>
      <c r="F60" s="184">
        <f t="shared" si="3"/>
        <v>0.021058436900608577</v>
      </c>
    </row>
    <row r="61" spans="1:6" ht="11.25">
      <c r="A61" s="76" t="s">
        <v>67</v>
      </c>
      <c r="B61" s="77">
        <v>65796</v>
      </c>
      <c r="C61" s="77">
        <v>8417</v>
      </c>
      <c r="D61" s="77">
        <v>10919</v>
      </c>
      <c r="E61" s="75">
        <f t="shared" si="2"/>
        <v>0.29725555423547584</v>
      </c>
      <c r="F61" s="184">
        <f t="shared" si="3"/>
        <v>0.01905661134740138</v>
      </c>
    </row>
    <row r="62" spans="1:6" ht="11.25">
      <c r="A62" s="76" t="s">
        <v>68</v>
      </c>
      <c r="B62" s="77">
        <v>51731</v>
      </c>
      <c r="C62" s="77">
        <v>6761</v>
      </c>
      <c r="D62" s="77">
        <v>10749</v>
      </c>
      <c r="E62" s="75">
        <f t="shared" si="2"/>
        <v>0.5898535719568111</v>
      </c>
      <c r="F62" s="184">
        <f t="shared" si="3"/>
        <v>0.018759915319463086</v>
      </c>
    </row>
    <row r="63" spans="1:6" ht="11.25">
      <c r="A63" s="76" t="s">
        <v>293</v>
      </c>
      <c r="B63" s="77">
        <v>38678</v>
      </c>
      <c r="C63" s="77">
        <v>3979</v>
      </c>
      <c r="D63" s="77">
        <v>10427</v>
      </c>
      <c r="E63" s="75">
        <f t="shared" si="2"/>
        <v>1.6205076652425232</v>
      </c>
      <c r="F63" s="184">
        <f t="shared" si="3"/>
        <v>0.018197938137132903</v>
      </c>
    </row>
    <row r="64" spans="1:6" ht="11.25">
      <c r="A64" s="76" t="s">
        <v>66</v>
      </c>
      <c r="B64" s="77">
        <v>47086</v>
      </c>
      <c r="C64" s="77">
        <v>4401</v>
      </c>
      <c r="D64" s="77">
        <v>9868</v>
      </c>
      <c r="E64" s="75">
        <f t="shared" si="2"/>
        <v>1.2422176778004999</v>
      </c>
      <c r="F64" s="184">
        <f t="shared" si="3"/>
        <v>0.01722233178644169</v>
      </c>
    </row>
    <row r="65" spans="1:6" ht="11.25">
      <c r="A65" s="76" t="s">
        <v>54</v>
      </c>
      <c r="B65" s="77">
        <v>53543</v>
      </c>
      <c r="C65" s="77">
        <v>5154</v>
      </c>
      <c r="D65" s="77">
        <v>9284</v>
      </c>
      <c r="E65" s="75">
        <f t="shared" si="2"/>
        <v>0.8013193636010866</v>
      </c>
      <c r="F65" s="184">
        <f t="shared" si="3"/>
        <v>0.01620309366693602</v>
      </c>
    </row>
    <row r="66" spans="1:6" ht="11.25">
      <c r="A66" s="76" t="s">
        <v>57</v>
      </c>
      <c r="B66" s="77">
        <v>61327</v>
      </c>
      <c r="C66" s="77">
        <v>5936</v>
      </c>
      <c r="D66" s="77">
        <v>8353</v>
      </c>
      <c r="E66" s="75">
        <f t="shared" si="2"/>
        <v>0.4071765498652291</v>
      </c>
      <c r="F66" s="184">
        <f t="shared" si="3"/>
        <v>0.014578246596285715</v>
      </c>
    </row>
    <row r="67" spans="1:6" ht="11.25">
      <c r="A67" s="76" t="s">
        <v>56</v>
      </c>
      <c r="B67" s="77">
        <v>73282</v>
      </c>
      <c r="C67" s="77">
        <v>6649</v>
      </c>
      <c r="D67" s="77">
        <v>8068</v>
      </c>
      <c r="E67" s="75">
        <f t="shared" si="2"/>
        <v>0.21341555121070838</v>
      </c>
      <c r="F67" s="184">
        <f t="shared" si="3"/>
        <v>0.014080844431800927</v>
      </c>
    </row>
    <row r="68" spans="1:6" ht="11.25">
      <c r="A68" s="76" t="s">
        <v>310</v>
      </c>
      <c r="B68" s="77">
        <v>49110</v>
      </c>
      <c r="C68" s="77">
        <v>7584</v>
      </c>
      <c r="D68" s="77">
        <v>7154</v>
      </c>
      <c r="E68" s="75">
        <f t="shared" si="2"/>
        <v>-0.05669831223628692</v>
      </c>
      <c r="F68" s="184">
        <f t="shared" si="3"/>
        <v>0.012485666963944451</v>
      </c>
    </row>
    <row r="69" spans="1:6" ht="11.25">
      <c r="A69" s="76" t="s">
        <v>48</v>
      </c>
      <c r="B69" s="77">
        <v>30546</v>
      </c>
      <c r="C69" s="77">
        <v>4280</v>
      </c>
      <c r="D69" s="77">
        <v>5381</v>
      </c>
      <c r="E69" s="75">
        <f t="shared" si="2"/>
        <v>0.2572429906542056</v>
      </c>
      <c r="F69" s="184">
        <f t="shared" si="3"/>
        <v>0.0093913019196233</v>
      </c>
    </row>
    <row r="70" spans="1:6" ht="11.25">
      <c r="A70" s="76" t="s">
        <v>381</v>
      </c>
      <c r="B70" s="77">
        <v>24663</v>
      </c>
      <c r="C70" s="77">
        <v>3890</v>
      </c>
      <c r="D70" s="77">
        <v>4884</v>
      </c>
      <c r="E70" s="75">
        <f t="shared" si="2"/>
        <v>0.25552699228791775</v>
      </c>
      <c r="F70" s="184">
        <f t="shared" si="3"/>
        <v>0.008523902355591934</v>
      </c>
    </row>
    <row r="71" spans="1:6" ht="11.25">
      <c r="A71" s="76" t="s">
        <v>58</v>
      </c>
      <c r="B71" s="77">
        <v>250320</v>
      </c>
      <c r="C71" s="77">
        <v>32131</v>
      </c>
      <c r="D71" s="77">
        <v>39605</v>
      </c>
      <c r="E71" s="75">
        <f t="shared" si="2"/>
        <v>0.2326102517817684</v>
      </c>
      <c r="F71" s="184">
        <f t="shared" si="3"/>
        <v>0.06912144815585966</v>
      </c>
    </row>
    <row r="72" spans="1:6" ht="12.75" customHeight="1">
      <c r="A72" s="76" t="s">
        <v>59</v>
      </c>
      <c r="B72" s="77">
        <f>+balanza!B13</f>
        <v>3123754</v>
      </c>
      <c r="C72" s="77">
        <f>+balanza!C13</f>
        <v>432287</v>
      </c>
      <c r="D72" s="77">
        <f>+balanza!D13</f>
        <v>572977</v>
      </c>
      <c r="E72" s="75">
        <f t="shared" si="2"/>
        <v>0.3254550796114618</v>
      </c>
      <c r="F72" s="184">
        <f t="shared" si="3"/>
        <v>1</v>
      </c>
    </row>
    <row r="73" spans="1:6" ht="11.25">
      <c r="A73" s="79"/>
      <c r="B73" s="80"/>
      <c r="C73" s="80"/>
      <c r="D73" s="80"/>
      <c r="E73" s="79"/>
      <c r="F73" s="185"/>
    </row>
    <row r="74" spans="1:6" ht="22.5" customHeight="1">
      <c r="A74" s="269" t="s">
        <v>72</v>
      </c>
      <c r="B74" s="269"/>
      <c r="C74" s="269"/>
      <c r="D74" s="269"/>
      <c r="E74" s="269"/>
      <c r="F74" s="269"/>
    </row>
  </sheetData>
  <mergeCells count="13">
    <mergeCell ref="A50:F50"/>
    <mergeCell ref="A37:F37"/>
    <mergeCell ref="A1:F1"/>
    <mergeCell ref="A2:F2"/>
    <mergeCell ref="A3:F3"/>
    <mergeCell ref="A25:F25"/>
    <mergeCell ref="A4:A5"/>
    <mergeCell ref="A35:F35"/>
    <mergeCell ref="A36:F36"/>
    <mergeCell ref="A74:F74"/>
    <mergeCell ref="A53:A54"/>
    <mergeCell ref="A51:F51"/>
    <mergeCell ref="A52:F52"/>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workbookViewId="0" topLeftCell="A1">
      <selection activeCell="A4" sqref="A4:A5"/>
    </sheetView>
  </sheetViews>
  <sheetFormatPr defaultColWidth="11.421875" defaultRowHeight="12.75"/>
  <cols>
    <col min="1" max="1" width="35.00390625" style="76" customWidth="1"/>
    <col min="2" max="5" width="10.421875" style="76" bestFit="1" customWidth="1"/>
    <col min="6" max="6" width="11.7109375" style="76" bestFit="1" customWidth="1"/>
    <col min="7" max="7" width="11.00390625" style="76" bestFit="1" customWidth="1"/>
    <col min="8" max="16384" width="11.421875" style="76" customWidth="1"/>
  </cols>
  <sheetData>
    <row r="1" spans="1:7" ht="15.75" customHeight="1">
      <c r="A1" s="274" t="s">
        <v>364</v>
      </c>
      <c r="B1" s="274"/>
      <c r="C1" s="274"/>
      <c r="D1" s="274"/>
      <c r="E1" s="274"/>
      <c r="F1" s="274"/>
      <c r="G1" s="274"/>
    </row>
    <row r="2" spans="1:7" ht="15.75" customHeight="1">
      <c r="A2" s="272" t="s">
        <v>359</v>
      </c>
      <c r="B2" s="272"/>
      <c r="C2" s="272"/>
      <c r="D2" s="272"/>
      <c r="E2" s="272"/>
      <c r="F2" s="272"/>
      <c r="G2" s="272"/>
    </row>
    <row r="3" spans="1:7" ht="15.75" customHeight="1">
      <c r="A3" s="273" t="s">
        <v>360</v>
      </c>
      <c r="B3" s="273"/>
      <c r="C3" s="273"/>
      <c r="D3" s="273"/>
      <c r="E3" s="273"/>
      <c r="F3" s="273"/>
      <c r="G3" s="273"/>
    </row>
    <row r="4" spans="1:7" ht="12.75" customHeight="1">
      <c r="A4" s="275" t="s">
        <v>62</v>
      </c>
      <c r="B4" s="74" t="s">
        <v>192</v>
      </c>
      <c r="C4" s="189">
        <f>+'prin paises exp e imp'!B4</f>
        <v>2007</v>
      </c>
      <c r="D4" s="189">
        <f>+'prin paises exp e imp'!C4</f>
        <v>2007</v>
      </c>
      <c r="E4" s="189">
        <f>+'prin paises exp e imp'!D4</f>
        <v>2008</v>
      </c>
      <c r="F4" s="72" t="s">
        <v>348</v>
      </c>
      <c r="G4" s="72" t="s">
        <v>338</v>
      </c>
    </row>
    <row r="5" spans="1:7" ht="12.75" customHeight="1">
      <c r="A5" s="276"/>
      <c r="B5" s="83" t="s">
        <v>70</v>
      </c>
      <c r="C5" s="73" t="s">
        <v>337</v>
      </c>
      <c r="D5" s="71" t="str">
        <f>+balanza!C6</f>
        <v>ene-feb</v>
      </c>
      <c r="E5" s="71" t="str">
        <f>+D5</f>
        <v>ene-feb</v>
      </c>
      <c r="F5" s="72" t="str">
        <f>+'prin paises exp e imp'!E5</f>
        <v> 2008-2007</v>
      </c>
      <c r="G5" s="72">
        <f>+'prin paises exp e imp'!F5</f>
        <v>2008</v>
      </c>
    </row>
    <row r="6" spans="3:7" ht="11.25">
      <c r="C6" s="77"/>
      <c r="D6" s="77"/>
      <c r="E6" s="77"/>
      <c r="F6" s="77"/>
      <c r="G6" s="77"/>
    </row>
    <row r="7" spans="1:7" ht="12.75" customHeight="1">
      <c r="A7" s="76" t="s">
        <v>457</v>
      </c>
      <c r="B7" s="84" t="s">
        <v>222</v>
      </c>
      <c r="C7" s="77">
        <v>983413</v>
      </c>
      <c r="D7" s="77">
        <v>353525</v>
      </c>
      <c r="E7" s="77">
        <v>297083</v>
      </c>
      <c r="F7" s="75">
        <f>+(E7-D7)/D7</f>
        <v>-0.15965490417933667</v>
      </c>
      <c r="G7" s="85">
        <f>+E7/$E$23</f>
        <v>0.14614077246040666</v>
      </c>
    </row>
    <row r="8" spans="1:7" ht="12.75" customHeight="1">
      <c r="A8" s="76" t="s">
        <v>478</v>
      </c>
      <c r="B8" s="84">
        <v>47032100</v>
      </c>
      <c r="C8" s="77">
        <v>1224176</v>
      </c>
      <c r="D8" s="77">
        <v>202799</v>
      </c>
      <c r="E8" s="77">
        <v>214156</v>
      </c>
      <c r="F8" s="75">
        <f aca="true" t="shared" si="0" ref="F8:F15">+(E8-D8)/D8</f>
        <v>0.0560012623336407</v>
      </c>
      <c r="G8" s="85">
        <f aca="true" t="shared" si="1" ref="G8:G23">+E8/$E$23</f>
        <v>0.105347405496211</v>
      </c>
    </row>
    <row r="9" spans="1:7" ht="12.75" customHeight="1">
      <c r="A9" s="76" t="s">
        <v>384</v>
      </c>
      <c r="B9" s="84">
        <v>47032900</v>
      </c>
      <c r="C9" s="77">
        <v>932623</v>
      </c>
      <c r="D9" s="77">
        <v>118899</v>
      </c>
      <c r="E9" s="77">
        <v>201613</v>
      </c>
      <c r="F9" s="75">
        <f t="shared" si="0"/>
        <v>0.6956660695211903</v>
      </c>
      <c r="G9" s="85">
        <f t="shared" si="1"/>
        <v>0.09917726547146746</v>
      </c>
    </row>
    <row r="10" spans="1:7" ht="11.25">
      <c r="A10" s="87" t="s">
        <v>458</v>
      </c>
      <c r="B10" s="86">
        <v>22042110</v>
      </c>
      <c r="C10" s="77">
        <v>1012145</v>
      </c>
      <c r="D10" s="77">
        <v>129781</v>
      </c>
      <c r="E10" s="77">
        <v>157752</v>
      </c>
      <c r="F10" s="75">
        <f t="shared" si="0"/>
        <v>0.21552461454296085</v>
      </c>
      <c r="G10" s="75">
        <f t="shared" si="1"/>
        <v>0.07760120618538952</v>
      </c>
    </row>
    <row r="11" spans="1:7" ht="12" customHeight="1">
      <c r="A11" s="76" t="s">
        <v>477</v>
      </c>
      <c r="B11" s="84" t="s">
        <v>267</v>
      </c>
      <c r="C11" s="77">
        <v>157249</v>
      </c>
      <c r="D11" s="77">
        <v>90509</v>
      </c>
      <c r="E11" s="77">
        <v>89793</v>
      </c>
      <c r="F11" s="75">
        <f t="shared" si="0"/>
        <v>-0.007910815499011148</v>
      </c>
      <c r="G11" s="85">
        <f t="shared" si="1"/>
        <v>0.044170882822434455</v>
      </c>
    </row>
    <row r="12" spans="1:7" ht="11.25">
      <c r="A12" s="76" t="s">
        <v>383</v>
      </c>
      <c r="B12" s="84">
        <v>44071012</v>
      </c>
      <c r="C12" s="77">
        <v>532447</v>
      </c>
      <c r="D12" s="77">
        <v>79415</v>
      </c>
      <c r="E12" s="77">
        <v>84863</v>
      </c>
      <c r="F12" s="75">
        <f t="shared" si="0"/>
        <v>0.06860164956242523</v>
      </c>
      <c r="G12" s="85">
        <f t="shared" si="1"/>
        <v>0.04174572214939088</v>
      </c>
    </row>
    <row r="13" spans="1:7" ht="12.75" customHeight="1">
      <c r="A13" s="76" t="s">
        <v>391</v>
      </c>
      <c r="B13" s="84" t="s">
        <v>274</v>
      </c>
      <c r="C13" s="77">
        <v>107516</v>
      </c>
      <c r="D13" s="77">
        <v>48987</v>
      </c>
      <c r="E13" s="77">
        <v>84151</v>
      </c>
      <c r="F13" s="75">
        <f t="shared" si="0"/>
        <v>0.7178230959234082</v>
      </c>
      <c r="G13" s="85">
        <f t="shared" si="1"/>
        <v>0.04139547582095132</v>
      </c>
    </row>
    <row r="14" spans="1:7" ht="12.75" customHeight="1">
      <c r="A14" s="76" t="s">
        <v>459</v>
      </c>
      <c r="B14" s="84" t="s">
        <v>495</v>
      </c>
      <c r="C14" s="77">
        <v>341964</v>
      </c>
      <c r="D14" s="77">
        <v>55576</v>
      </c>
      <c r="E14" s="77">
        <v>58830</v>
      </c>
      <c r="F14" s="75">
        <f t="shared" si="0"/>
        <v>0.058550453433136605</v>
      </c>
      <c r="G14" s="85">
        <f t="shared" si="1"/>
        <v>0.02893959480631919</v>
      </c>
    </row>
    <row r="15" spans="1:7" ht="12.75" customHeight="1">
      <c r="A15" s="76" t="s">
        <v>460</v>
      </c>
      <c r="B15" s="84">
        <v>44012200</v>
      </c>
      <c r="C15" s="77">
        <v>220142</v>
      </c>
      <c r="D15" s="77">
        <v>28604</v>
      </c>
      <c r="E15" s="77">
        <v>51315</v>
      </c>
      <c r="F15" s="75">
        <f t="shared" si="0"/>
        <v>0.7939798629562299</v>
      </c>
      <c r="G15" s="85">
        <f t="shared" si="1"/>
        <v>0.025242823516679745</v>
      </c>
    </row>
    <row r="16" spans="1:7" ht="11.25">
      <c r="A16" s="76" t="s">
        <v>479</v>
      </c>
      <c r="B16" s="84">
        <v>44123910</v>
      </c>
      <c r="C16" s="77">
        <v>244866</v>
      </c>
      <c r="D16" s="77">
        <v>47011</v>
      </c>
      <c r="E16" s="77">
        <v>44405</v>
      </c>
      <c r="F16" s="75">
        <f aca="true" t="shared" si="2" ref="F16:F23">+(E16-D16)/D16</f>
        <v>-0.05543383463444726</v>
      </c>
      <c r="G16" s="85">
        <f t="shared" si="1"/>
        <v>0.0218436632224138</v>
      </c>
    </row>
    <row r="17" spans="1:7" ht="12.75" customHeight="1">
      <c r="A17" s="76" t="s">
        <v>461</v>
      </c>
      <c r="B17" s="84">
        <v>22042990</v>
      </c>
      <c r="C17" s="77">
        <v>149597</v>
      </c>
      <c r="D17" s="77">
        <v>25141</v>
      </c>
      <c r="E17" s="77">
        <v>35844</v>
      </c>
      <c r="F17" s="75">
        <f t="shared" si="2"/>
        <v>0.4257189451493576</v>
      </c>
      <c r="G17" s="85">
        <f t="shared" si="1"/>
        <v>0.01763234465812859</v>
      </c>
    </row>
    <row r="18" spans="1:7" ht="12.75" customHeight="1">
      <c r="A18" s="76" t="s">
        <v>480</v>
      </c>
      <c r="B18" s="84">
        <v>47031100</v>
      </c>
      <c r="C18" s="77">
        <v>194159</v>
      </c>
      <c r="D18" s="77">
        <v>38025</v>
      </c>
      <c r="E18" s="77">
        <v>32293</v>
      </c>
      <c r="F18" s="75">
        <f t="shared" si="2"/>
        <v>-0.15074293228139382</v>
      </c>
      <c r="G18" s="85">
        <f t="shared" si="1"/>
        <v>0.015885540286936353</v>
      </c>
    </row>
    <row r="19" spans="1:7" ht="12.75" customHeight="1">
      <c r="A19" s="76" t="s">
        <v>481</v>
      </c>
      <c r="B19" s="84">
        <v>44091020</v>
      </c>
      <c r="C19" s="77">
        <v>214521</v>
      </c>
      <c r="D19" s="77">
        <v>36383</v>
      </c>
      <c r="E19" s="77">
        <v>31440</v>
      </c>
      <c r="F19" s="75">
        <f t="shared" si="2"/>
        <v>-0.13586015446774594</v>
      </c>
      <c r="G19" s="85">
        <f t="shared" si="1"/>
        <v>0.015465933379409746</v>
      </c>
    </row>
    <row r="20" spans="1:7" ht="12.75" customHeight="1">
      <c r="A20" s="76" t="s">
        <v>462</v>
      </c>
      <c r="B20" s="84" t="s">
        <v>265</v>
      </c>
      <c r="C20" s="77">
        <v>108249</v>
      </c>
      <c r="D20" s="77">
        <v>45683</v>
      </c>
      <c r="E20" s="77">
        <v>30663</v>
      </c>
      <c r="F20" s="75">
        <f t="shared" si="2"/>
        <v>-0.3287875139548629</v>
      </c>
      <c r="G20" s="85">
        <f t="shared" si="1"/>
        <v>0.015083712315930059</v>
      </c>
    </row>
    <row r="21" spans="1:7" ht="12.75" customHeight="1">
      <c r="A21" s="76" t="s">
        <v>463</v>
      </c>
      <c r="B21" s="84" t="s">
        <v>268</v>
      </c>
      <c r="C21" s="77">
        <v>57646</v>
      </c>
      <c r="D21" s="77">
        <v>35329</v>
      </c>
      <c r="E21" s="77">
        <v>28250</v>
      </c>
      <c r="F21" s="75">
        <f t="shared" si="2"/>
        <v>-0.20037363072829686</v>
      </c>
      <c r="G21" s="85">
        <f t="shared" si="1"/>
        <v>0.013896711767440372</v>
      </c>
    </row>
    <row r="22" spans="1:7" ht="12.75" customHeight="1">
      <c r="A22" s="76" t="s">
        <v>61</v>
      </c>
      <c r="B22" s="88"/>
      <c r="C22" s="77">
        <v>4383356</v>
      </c>
      <c r="D22" s="77">
        <v>522652</v>
      </c>
      <c r="E22" s="77">
        <v>590405</v>
      </c>
      <c r="F22" s="75">
        <f t="shared" si="2"/>
        <v>0.1296331019492894</v>
      </c>
      <c r="G22" s="85">
        <f t="shared" si="1"/>
        <v>0.29043143755949147</v>
      </c>
    </row>
    <row r="23" spans="1:7" ht="12.75" customHeight="1">
      <c r="A23" s="88" t="s">
        <v>59</v>
      </c>
      <c r="B23" s="88"/>
      <c r="C23" s="77">
        <f>+balanza!B8</f>
        <v>10864068</v>
      </c>
      <c r="D23" s="77">
        <f>+balanza!C8</f>
        <v>1858317</v>
      </c>
      <c r="E23" s="77">
        <f>+balanza!D8</f>
        <v>2032855</v>
      </c>
      <c r="F23" s="75">
        <f t="shared" si="2"/>
        <v>0.09392261923019593</v>
      </c>
      <c r="G23" s="85">
        <f t="shared" si="1"/>
        <v>1</v>
      </c>
    </row>
    <row r="24" spans="1:7" ht="11.25">
      <c r="A24" s="79"/>
      <c r="B24" s="79"/>
      <c r="C24" s="80"/>
      <c r="D24" s="80"/>
      <c r="E24" s="80"/>
      <c r="F24" s="79"/>
      <c r="G24" s="79"/>
    </row>
    <row r="25" spans="1:7" ht="33.75" customHeight="1">
      <c r="A25" s="269" t="s">
        <v>112</v>
      </c>
      <c r="B25" s="269"/>
      <c r="C25" s="269"/>
      <c r="D25" s="269"/>
      <c r="E25" s="269"/>
      <c r="F25" s="269"/>
      <c r="G25" s="269"/>
    </row>
    <row r="50" spans="1:7" ht="15.75" customHeight="1">
      <c r="A50" s="274" t="s">
        <v>366</v>
      </c>
      <c r="B50" s="274"/>
      <c r="C50" s="274"/>
      <c r="D50" s="274"/>
      <c r="E50" s="274"/>
      <c r="F50" s="274"/>
      <c r="G50" s="274"/>
    </row>
    <row r="51" spans="1:7" ht="15.75" customHeight="1">
      <c r="A51" s="272" t="s">
        <v>361</v>
      </c>
      <c r="B51" s="272"/>
      <c r="C51" s="272"/>
      <c r="D51" s="272"/>
      <c r="E51" s="272"/>
      <c r="F51" s="272"/>
      <c r="G51" s="272"/>
    </row>
    <row r="52" spans="1:7" ht="15.75" customHeight="1">
      <c r="A52" s="273" t="s">
        <v>362</v>
      </c>
      <c r="B52" s="273"/>
      <c r="C52" s="273"/>
      <c r="D52" s="273"/>
      <c r="E52" s="273"/>
      <c r="F52" s="273"/>
      <c r="G52" s="273"/>
    </row>
    <row r="53" spans="1:7" ht="12.75" customHeight="1">
      <c r="A53" s="275" t="s">
        <v>62</v>
      </c>
      <c r="B53" s="74" t="s">
        <v>192</v>
      </c>
      <c r="C53" s="189">
        <f>+C4</f>
        <v>2007</v>
      </c>
      <c r="D53" s="189">
        <f>+D4</f>
        <v>2007</v>
      </c>
      <c r="E53" s="189">
        <f>+E4</f>
        <v>2008</v>
      </c>
      <c r="F53" s="72" t="s">
        <v>348</v>
      </c>
      <c r="G53" s="72" t="s">
        <v>338</v>
      </c>
    </row>
    <row r="54" spans="1:7" ht="12.75" customHeight="1">
      <c r="A54" s="271"/>
      <c r="B54" s="83" t="s">
        <v>70</v>
      </c>
      <c r="C54" s="73" t="s">
        <v>337</v>
      </c>
      <c r="D54" s="71" t="str">
        <f>+balanza!C6</f>
        <v>ene-feb</v>
      </c>
      <c r="E54" s="71" t="str">
        <f>+D54</f>
        <v>ene-feb</v>
      </c>
      <c r="F54" s="72" t="str">
        <f>+F5</f>
        <v> 2008-2007</v>
      </c>
      <c r="G54" s="72">
        <f>+G5</f>
        <v>2008</v>
      </c>
    </row>
    <row r="55" spans="3:7" ht="11.25">
      <c r="C55" s="77"/>
      <c r="D55" s="77"/>
      <c r="E55" s="77"/>
      <c r="F55" s="77"/>
      <c r="G55" s="77"/>
    </row>
    <row r="56" spans="1:7" ht="12.75" customHeight="1">
      <c r="A56" s="76" t="s">
        <v>482</v>
      </c>
      <c r="B56" s="89">
        <v>15179000</v>
      </c>
      <c r="C56" s="77">
        <v>276110</v>
      </c>
      <c r="D56" s="77">
        <v>37993</v>
      </c>
      <c r="E56" s="77">
        <v>65836</v>
      </c>
      <c r="F56" s="75">
        <f>+(E56-D56)/D56</f>
        <v>0.732845524175506</v>
      </c>
      <c r="G56" s="90">
        <f>+E56/$E$72</f>
        <v>0.11490164526673846</v>
      </c>
    </row>
    <row r="57" spans="1:7" ht="12.75" customHeight="1">
      <c r="A57" s="76" t="s">
        <v>464</v>
      </c>
      <c r="B57" s="84" t="s">
        <v>496</v>
      </c>
      <c r="C57" s="77">
        <v>345238</v>
      </c>
      <c r="D57" s="77">
        <v>45142</v>
      </c>
      <c r="E57" s="77">
        <v>63120</v>
      </c>
      <c r="F57" s="75">
        <f aca="true" t="shared" si="3" ref="F57:F72">+(E57-D57)/D57</f>
        <v>0.3982543972353905</v>
      </c>
      <c r="G57" s="90">
        <f aca="true" t="shared" si="4" ref="G57:G72">+E57/$E$72</f>
        <v>0.11016148990273607</v>
      </c>
    </row>
    <row r="58" spans="1:7" ht="12.75" customHeight="1">
      <c r="A58" s="76" t="s">
        <v>306</v>
      </c>
      <c r="B58" s="86">
        <v>10059000</v>
      </c>
      <c r="C58" s="77">
        <v>353285</v>
      </c>
      <c r="D58" s="77">
        <v>57912</v>
      </c>
      <c r="E58" s="77">
        <v>61145</v>
      </c>
      <c r="F58" s="75">
        <f t="shared" si="3"/>
        <v>0.05582608095040752</v>
      </c>
      <c r="G58" s="90">
        <f t="shared" si="4"/>
        <v>0.10671458016639411</v>
      </c>
    </row>
    <row r="59" spans="1:7" ht="12.75" customHeight="1">
      <c r="A59" s="76" t="s">
        <v>465</v>
      </c>
      <c r="B59" s="86">
        <v>23040000</v>
      </c>
      <c r="C59" s="77">
        <v>224608</v>
      </c>
      <c r="D59" s="77">
        <v>24896</v>
      </c>
      <c r="E59" s="77">
        <v>50082</v>
      </c>
      <c r="F59" s="75">
        <f t="shared" si="3"/>
        <v>1.0116484575835476</v>
      </c>
      <c r="G59" s="90">
        <f t="shared" si="4"/>
        <v>0.08740664983062148</v>
      </c>
    </row>
    <row r="60" spans="1:7" ht="12.75" customHeight="1">
      <c r="A60" s="76" t="s">
        <v>382</v>
      </c>
      <c r="B60" s="86">
        <v>10019000</v>
      </c>
      <c r="C60" s="77">
        <v>259995</v>
      </c>
      <c r="D60" s="77">
        <v>40039</v>
      </c>
      <c r="E60" s="77">
        <v>35364</v>
      </c>
      <c r="F60" s="75">
        <f t="shared" si="3"/>
        <v>-0.1167611578710757</v>
      </c>
      <c r="G60" s="90">
        <f t="shared" si="4"/>
        <v>0.061719754894175506</v>
      </c>
    </row>
    <row r="61" spans="1:7" ht="12.75" customHeight="1">
      <c r="A61" s="76" t="s">
        <v>466</v>
      </c>
      <c r="B61" s="86">
        <v>17019900</v>
      </c>
      <c r="C61" s="77">
        <v>168951</v>
      </c>
      <c r="D61" s="77">
        <v>28973</v>
      </c>
      <c r="E61" s="77">
        <v>26082</v>
      </c>
      <c r="F61" s="75">
        <f t="shared" si="3"/>
        <v>-0.09978255617298865</v>
      </c>
      <c r="G61" s="90">
        <f t="shared" si="4"/>
        <v>0.045520151768744646</v>
      </c>
    </row>
    <row r="62" spans="1:7" ht="12.75" customHeight="1">
      <c r="A62" s="76" t="s">
        <v>483</v>
      </c>
      <c r="B62" s="86">
        <v>23099090</v>
      </c>
      <c r="C62" s="77">
        <v>96112</v>
      </c>
      <c r="D62" s="77">
        <v>17085</v>
      </c>
      <c r="E62" s="77">
        <v>22207</v>
      </c>
      <c r="F62" s="75">
        <f t="shared" si="3"/>
        <v>0.29979514193737195</v>
      </c>
      <c r="G62" s="90">
        <f t="shared" si="4"/>
        <v>0.038757227602504114</v>
      </c>
    </row>
    <row r="63" spans="1:7" ht="12.75" customHeight="1">
      <c r="A63" s="76" t="s">
        <v>467</v>
      </c>
      <c r="B63" s="84">
        <v>12010000</v>
      </c>
      <c r="C63" s="77">
        <v>71162</v>
      </c>
      <c r="D63" s="77">
        <v>12139</v>
      </c>
      <c r="E63" s="77">
        <v>15701</v>
      </c>
      <c r="F63" s="75">
        <f t="shared" si="3"/>
        <v>0.2934343850399539</v>
      </c>
      <c r="G63" s="90">
        <f t="shared" si="4"/>
        <v>0.027402496086230337</v>
      </c>
    </row>
    <row r="64" spans="1:7" ht="12.75" customHeight="1">
      <c r="A64" s="76" t="s">
        <v>468</v>
      </c>
      <c r="B64" s="84">
        <v>23031000</v>
      </c>
      <c r="C64" s="77">
        <v>58927</v>
      </c>
      <c r="D64" s="77">
        <v>8477</v>
      </c>
      <c r="E64" s="77">
        <v>14857</v>
      </c>
      <c r="F64" s="75">
        <f t="shared" si="3"/>
        <v>0.752624749321694</v>
      </c>
      <c r="G64" s="90">
        <f t="shared" si="4"/>
        <v>0.025929487571054337</v>
      </c>
    </row>
    <row r="65" spans="1:7" ht="12.75" customHeight="1">
      <c r="A65" s="76" t="s">
        <v>311</v>
      </c>
      <c r="B65" s="84">
        <v>21069090</v>
      </c>
      <c r="C65" s="77">
        <v>53214</v>
      </c>
      <c r="D65" s="77">
        <v>6868</v>
      </c>
      <c r="E65" s="77">
        <v>11013</v>
      </c>
      <c r="F65" s="75">
        <f t="shared" si="3"/>
        <v>0.6035235876528829</v>
      </c>
      <c r="G65" s="90">
        <f t="shared" si="4"/>
        <v>0.01922066679814373</v>
      </c>
    </row>
    <row r="66" spans="1:7" ht="12.75" customHeight="1">
      <c r="A66" s="76" t="s">
        <v>469</v>
      </c>
      <c r="B66" s="84">
        <v>10063000</v>
      </c>
      <c r="C66" s="77">
        <v>38217</v>
      </c>
      <c r="D66" s="77">
        <v>3807</v>
      </c>
      <c r="E66" s="77">
        <v>7393</v>
      </c>
      <c r="F66" s="75">
        <f t="shared" si="3"/>
        <v>0.9419490412398214</v>
      </c>
      <c r="G66" s="90">
        <f t="shared" si="4"/>
        <v>0.012902786673810642</v>
      </c>
    </row>
    <row r="67" spans="1:7" ht="12.75" customHeight="1">
      <c r="A67" s="76" t="s">
        <v>291</v>
      </c>
      <c r="B67" s="84" t="s">
        <v>497</v>
      </c>
      <c r="C67" s="77">
        <v>39245</v>
      </c>
      <c r="D67" s="77">
        <v>4802</v>
      </c>
      <c r="E67" s="77">
        <v>6764</v>
      </c>
      <c r="F67" s="75">
        <f t="shared" si="3"/>
        <v>0.40857975843398586</v>
      </c>
      <c r="G67" s="90">
        <f t="shared" si="4"/>
        <v>0.011805011370438953</v>
      </c>
    </row>
    <row r="68" spans="1:7" ht="12.75" customHeight="1">
      <c r="A68" s="76" t="s">
        <v>470</v>
      </c>
      <c r="B68" s="84">
        <v>23063000</v>
      </c>
      <c r="C68" s="77">
        <v>20666</v>
      </c>
      <c r="D68" s="77">
        <v>2294</v>
      </c>
      <c r="E68" s="77">
        <v>5069</v>
      </c>
      <c r="F68" s="75">
        <f t="shared" si="3"/>
        <v>1.2096774193548387</v>
      </c>
      <c r="G68" s="90">
        <f t="shared" si="4"/>
        <v>0.008846777444818902</v>
      </c>
    </row>
    <row r="69" spans="1:7" ht="12.75" customHeight="1">
      <c r="A69" s="76" t="s">
        <v>471</v>
      </c>
      <c r="B69" s="84">
        <v>22084000</v>
      </c>
      <c r="C69" s="77">
        <v>27135</v>
      </c>
      <c r="D69" s="77">
        <v>2971</v>
      </c>
      <c r="E69" s="77">
        <v>4677</v>
      </c>
      <c r="F69" s="75">
        <f t="shared" si="3"/>
        <v>0.574217435207001</v>
      </c>
      <c r="G69" s="90">
        <f t="shared" si="4"/>
        <v>0.008162631309808247</v>
      </c>
    </row>
    <row r="70" spans="1:7" ht="12.75" customHeight="1">
      <c r="A70" s="76" t="s">
        <v>472</v>
      </c>
      <c r="B70" s="84">
        <v>44160000</v>
      </c>
      <c r="C70" s="77">
        <v>31222</v>
      </c>
      <c r="D70" s="77">
        <v>2600</v>
      </c>
      <c r="E70" s="77">
        <v>4674</v>
      </c>
      <c r="F70" s="75">
        <f t="shared" si="3"/>
        <v>0.7976923076923077</v>
      </c>
      <c r="G70" s="90">
        <f t="shared" si="4"/>
        <v>0.008157395497550513</v>
      </c>
    </row>
    <row r="71" spans="1:7" ht="12.75" customHeight="1">
      <c r="A71" s="76" t="s">
        <v>61</v>
      </c>
      <c r="B71" s="88"/>
      <c r="C71" s="77">
        <v>1059669</v>
      </c>
      <c r="D71" s="77">
        <v>136288</v>
      </c>
      <c r="E71" s="77">
        <v>178994</v>
      </c>
      <c r="F71" s="75">
        <f t="shared" si="3"/>
        <v>0.3133511387649683</v>
      </c>
      <c r="G71" s="90">
        <f t="shared" si="4"/>
        <v>0.31239299308698254</v>
      </c>
    </row>
    <row r="72" spans="1:7" ht="12.75" customHeight="1">
      <c r="A72" s="88" t="s">
        <v>59</v>
      </c>
      <c r="B72" s="88"/>
      <c r="C72" s="77">
        <f>+balanza!B13</f>
        <v>3123754</v>
      </c>
      <c r="D72" s="77">
        <f>+balanza!C13</f>
        <v>432287</v>
      </c>
      <c r="E72" s="77">
        <f>+balanza!D13</f>
        <v>572977</v>
      </c>
      <c r="F72" s="75">
        <f t="shared" si="3"/>
        <v>0.3254550796114618</v>
      </c>
      <c r="G72" s="90">
        <f t="shared" si="4"/>
        <v>1</v>
      </c>
    </row>
    <row r="73" spans="1:7" ht="11.25">
      <c r="A73" s="79"/>
      <c r="B73" s="79"/>
      <c r="C73" s="80"/>
      <c r="D73" s="80"/>
      <c r="E73" s="80"/>
      <c r="F73" s="79"/>
      <c r="G73" s="79"/>
    </row>
    <row r="74" spans="1:7" ht="12.75" customHeight="1">
      <c r="A74" s="269" t="s">
        <v>72</v>
      </c>
      <c r="B74" s="269"/>
      <c r="C74" s="269"/>
      <c r="D74" s="269"/>
      <c r="E74" s="269"/>
      <c r="F74" s="269"/>
      <c r="G74" s="269"/>
    </row>
  </sheetData>
  <mergeCells count="10">
    <mergeCell ref="A50:G50"/>
    <mergeCell ref="A51:G51"/>
    <mergeCell ref="A52:G52"/>
    <mergeCell ref="A74:G74"/>
    <mergeCell ref="A53:A54"/>
    <mergeCell ref="A1:G1"/>
    <mergeCell ref="A2:G2"/>
    <mergeCell ref="A3:G3"/>
    <mergeCell ref="A25:G25"/>
    <mergeCell ref="A4:A5"/>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Z337"/>
  <sheetViews>
    <sheetView view="pageBreakPreview" zoomScaleNormal="75" zoomScaleSheetLayoutView="100" workbookViewId="0" topLeftCell="A1">
      <selection activeCell="Q14" sqref="Q14"/>
    </sheetView>
  </sheetViews>
  <sheetFormatPr defaultColWidth="11.421875" defaultRowHeight="12.75" outlineLevelRow="1"/>
  <cols>
    <col min="1" max="1" width="27.28125" style="26" customWidth="1"/>
    <col min="2" max="2" width="10.8515625" style="26" bestFit="1" customWidth="1"/>
    <col min="3" max="3" width="10.7109375" style="26" bestFit="1" customWidth="1"/>
    <col min="4" max="4" width="11.00390625" style="26" bestFit="1" customWidth="1"/>
    <col min="5" max="5" width="11.140625" style="26" bestFit="1" customWidth="1"/>
    <col min="6" max="6" width="8.7109375" style="26" customWidth="1"/>
    <col min="7" max="7" width="1.7109375" style="26" customWidth="1"/>
    <col min="8" max="8" width="10.7109375" style="26" bestFit="1" customWidth="1"/>
    <col min="9" max="9" width="10.421875" style="26" bestFit="1" customWidth="1"/>
    <col min="10" max="10" width="10.8515625" style="26" bestFit="1" customWidth="1"/>
    <col min="11" max="11" width="9.7109375" style="26" bestFit="1" customWidth="1"/>
    <col min="12" max="13" width="6.421875" style="203" hidden="1" customWidth="1"/>
    <col min="14" max="14" width="9.7109375" style="203" hidden="1" customWidth="1"/>
    <col min="15" max="15" width="10.421875" style="26" bestFit="1" customWidth="1"/>
    <col min="16" max="16384" width="11.421875" style="26" customWidth="1"/>
  </cols>
  <sheetData>
    <row r="1" spans="1:11" ht="19.5" customHeight="1">
      <c r="A1" s="274" t="s">
        <v>368</v>
      </c>
      <c r="B1" s="274"/>
      <c r="C1" s="274"/>
      <c r="D1" s="274"/>
      <c r="E1" s="274"/>
      <c r="F1" s="274"/>
      <c r="G1" s="274"/>
      <c r="H1" s="274"/>
      <c r="I1" s="274"/>
      <c r="J1" s="274"/>
      <c r="K1" s="274"/>
    </row>
    <row r="2" spans="1:11" ht="19.5" customHeight="1">
      <c r="A2" s="273" t="s">
        <v>363</v>
      </c>
      <c r="B2" s="273"/>
      <c r="C2" s="273"/>
      <c r="D2" s="273"/>
      <c r="E2" s="273"/>
      <c r="F2" s="273"/>
      <c r="G2" s="273"/>
      <c r="H2" s="273"/>
      <c r="I2" s="273"/>
      <c r="J2" s="273"/>
      <c r="K2" s="273"/>
    </row>
    <row r="3" spans="1:14" ht="11.25">
      <c r="A3" s="29"/>
      <c r="B3" s="29"/>
      <c r="C3" s="280" t="s">
        <v>216</v>
      </c>
      <c r="D3" s="280"/>
      <c r="E3" s="280"/>
      <c r="F3" s="280"/>
      <c r="G3" s="30"/>
      <c r="H3" s="280" t="s">
        <v>217</v>
      </c>
      <c r="I3" s="280"/>
      <c r="J3" s="280"/>
      <c r="K3" s="280"/>
      <c r="L3" s="277" t="s">
        <v>449</v>
      </c>
      <c r="M3" s="277"/>
      <c r="N3" s="277"/>
    </row>
    <row r="4" spans="1:14" ht="11.25">
      <c r="A4" s="29" t="s">
        <v>234</v>
      </c>
      <c r="B4" s="46" t="s">
        <v>192</v>
      </c>
      <c r="C4" s="56">
        <v>2007</v>
      </c>
      <c r="D4" s="279" t="s">
        <v>498</v>
      </c>
      <c r="E4" s="279"/>
      <c r="F4" s="279"/>
      <c r="G4" s="30"/>
      <c r="H4" s="56">
        <v>2007</v>
      </c>
      <c r="I4" s="279" t="str">
        <f>+D4</f>
        <v>Enero - Febrero</v>
      </c>
      <c r="J4" s="279"/>
      <c r="K4" s="279"/>
      <c r="L4" s="278" t="s">
        <v>448</v>
      </c>
      <c r="M4" s="278"/>
      <c r="N4" s="278"/>
    </row>
    <row r="5" spans="1:14" ht="11.25">
      <c r="A5" s="2"/>
      <c r="B5" s="47" t="s">
        <v>70</v>
      </c>
      <c r="C5" s="2"/>
      <c r="D5" s="57">
        <v>2007</v>
      </c>
      <c r="E5" s="57">
        <v>2008</v>
      </c>
      <c r="F5" s="58" t="s">
        <v>389</v>
      </c>
      <c r="G5" s="35"/>
      <c r="H5" s="2"/>
      <c r="I5" s="57">
        <v>2007</v>
      </c>
      <c r="J5" s="57">
        <v>2008</v>
      </c>
      <c r="K5" s="58" t="s">
        <v>389</v>
      </c>
      <c r="L5" s="213">
        <v>2007</v>
      </c>
      <c r="M5" s="213">
        <v>2008</v>
      </c>
      <c r="N5" s="35" t="s">
        <v>389</v>
      </c>
    </row>
    <row r="6" spans="1:11" ht="11.25">
      <c r="A6" s="29"/>
      <c r="B6" s="29"/>
      <c r="C6" s="29"/>
      <c r="D6" s="29"/>
      <c r="E6" s="29"/>
      <c r="F6" s="29"/>
      <c r="G6" s="29"/>
      <c r="H6" s="29"/>
      <c r="I6" s="29"/>
      <c r="J6" s="29"/>
      <c r="K6" s="29"/>
    </row>
    <row r="7" spans="1:14" s="66" customFormat="1" ht="11.25">
      <c r="A7" s="65" t="s">
        <v>59</v>
      </c>
      <c r="B7" s="65"/>
      <c r="C7" s="65">
        <f>+C9+C30</f>
        <v>2858365.5629999996</v>
      </c>
      <c r="D7" s="65">
        <f>+D9+D30</f>
        <v>518018.1720000001</v>
      </c>
      <c r="E7" s="65">
        <f>+E9+E30</f>
        <v>495072.949</v>
      </c>
      <c r="F7" s="212">
        <f>+E7/D7*100-100</f>
        <v>-4.429424340735295</v>
      </c>
      <c r="G7" s="65"/>
      <c r="H7" s="65">
        <f>+H9+H30</f>
        <v>3396714.8639999996</v>
      </c>
      <c r="I7" s="65">
        <f>+I9+I30</f>
        <v>766532.985</v>
      </c>
      <c r="J7" s="65">
        <f>+J9+J30</f>
        <v>723780.8239999999</v>
      </c>
      <c r="K7" s="212">
        <f>+J7/I7*100-100</f>
        <v>-5.577341332545544</v>
      </c>
      <c r="L7" s="212"/>
      <c r="M7" s="212"/>
      <c r="N7" s="212"/>
    </row>
    <row r="8" spans="1:11" ht="11.25" customHeight="1">
      <c r="A8" s="29"/>
      <c r="B8" s="29"/>
      <c r="C8" s="28"/>
      <c r="D8" s="28"/>
      <c r="E8" s="28"/>
      <c r="F8" s="34"/>
      <c r="G8" s="34"/>
      <c r="H8" s="28"/>
      <c r="I8" s="28"/>
      <c r="J8" s="28"/>
      <c r="K8" s="34"/>
    </row>
    <row r="9" spans="1:14" ht="11.25" customHeight="1">
      <c r="A9" s="31" t="s">
        <v>235</v>
      </c>
      <c r="B9" s="31"/>
      <c r="C9" s="32">
        <f>SUM(C11:C28)</f>
        <v>2353452.4719999996</v>
      </c>
      <c r="D9" s="32">
        <f>SUM(D11:D28)</f>
        <v>459874.9440000001</v>
      </c>
      <c r="E9" s="32">
        <f>SUM(E11:E28)</f>
        <v>435269.319</v>
      </c>
      <c r="F9" s="33">
        <f aca="true" t="shared" si="0" ref="F9:F37">+E9/D9*100-100</f>
        <v>-5.350503505579127</v>
      </c>
      <c r="G9" s="33"/>
      <c r="H9" s="32">
        <f>SUM(H11:H28)</f>
        <v>2666209.7789999996</v>
      </c>
      <c r="I9" s="32">
        <f>SUM(I11:I28)</f>
        <v>680412.747</v>
      </c>
      <c r="J9" s="32">
        <f>SUM(J11:J28)</f>
        <v>621066.879</v>
      </c>
      <c r="K9" s="33">
        <f aca="true" t="shared" si="1" ref="K9:K37">+J9/I9*100-100</f>
        <v>-8.72203941822977</v>
      </c>
      <c r="L9" s="203">
        <f>+I9/D9</f>
        <v>1.4795603802237154</v>
      </c>
      <c r="M9" s="203">
        <f>+J9/E9</f>
        <v>1.4268565503924249</v>
      </c>
      <c r="N9" s="203">
        <f>+M9/L9*100-100</f>
        <v>-3.562127678988105</v>
      </c>
    </row>
    <row r="10" spans="1:11" ht="11.25" customHeight="1">
      <c r="A10" s="29"/>
      <c r="B10" s="29"/>
      <c r="C10" s="28"/>
      <c r="D10" s="28"/>
      <c r="E10" s="28"/>
      <c r="F10" s="34"/>
      <c r="G10" s="34"/>
      <c r="H10" s="28"/>
      <c r="I10" s="28"/>
      <c r="J10" s="28"/>
      <c r="K10" s="34"/>
    </row>
    <row r="11" spans="1:14" ht="11.25" customHeight="1">
      <c r="A11" s="1" t="s">
        <v>208</v>
      </c>
      <c r="B11" s="49" t="s">
        <v>222</v>
      </c>
      <c r="C11" s="28">
        <v>776370.276</v>
      </c>
      <c r="D11" s="28">
        <v>260097.934</v>
      </c>
      <c r="E11" s="28">
        <v>238473.496</v>
      </c>
      <c r="F11" s="34">
        <f t="shared" si="0"/>
        <v>-8.313959925571723</v>
      </c>
      <c r="G11" s="34"/>
      <c r="H11" s="28">
        <v>983412.778</v>
      </c>
      <c r="I11" s="28">
        <v>353525.268</v>
      </c>
      <c r="J11" s="28">
        <v>297082.866</v>
      </c>
      <c r="K11" s="34">
        <f t="shared" si="1"/>
        <v>-15.965592026649716</v>
      </c>
      <c r="L11" s="203">
        <f>+I11/D11</f>
        <v>1.3592006001862358</v>
      </c>
      <c r="M11" s="203">
        <f>+J11/E11</f>
        <v>1.2457689050694336</v>
      </c>
      <c r="N11" s="203">
        <f>+M11/L11*100-100</f>
        <v>-8.345471235170137</v>
      </c>
    </row>
    <row r="12" spans="1:14" ht="11.25" customHeight="1">
      <c r="A12" s="1" t="s">
        <v>197</v>
      </c>
      <c r="B12" s="49" t="s">
        <v>223</v>
      </c>
      <c r="C12" s="28">
        <v>774634.4</v>
      </c>
      <c r="D12" s="28">
        <v>9589.03</v>
      </c>
      <c r="E12" s="28">
        <v>10729.905</v>
      </c>
      <c r="F12" s="34">
        <f t="shared" si="0"/>
        <v>11.897710195921803</v>
      </c>
      <c r="G12" s="34"/>
      <c r="H12" s="28">
        <v>552365.134</v>
      </c>
      <c r="I12" s="28">
        <v>5957.353</v>
      </c>
      <c r="J12" s="28">
        <v>9392.382</v>
      </c>
      <c r="K12" s="34">
        <f t="shared" si="1"/>
        <v>57.66032330130514</v>
      </c>
      <c r="L12" s="203">
        <f aca="true" t="shared" si="2" ref="L12:L37">+I12/D12</f>
        <v>0.6212675317524295</v>
      </c>
      <c r="M12" s="203">
        <f aca="true" t="shared" si="3" ref="M12:M37">+J12/E12</f>
        <v>0.8753462402509621</v>
      </c>
      <c r="N12" s="203">
        <f aca="true" t="shared" si="4" ref="N12:N37">+M12/L12*100-100</f>
        <v>40.89682713368981</v>
      </c>
    </row>
    <row r="13" spans="1:13" ht="11.25" customHeight="1">
      <c r="A13" s="1" t="s">
        <v>198</v>
      </c>
      <c r="B13" s="49" t="s">
        <v>224</v>
      </c>
      <c r="C13" s="28">
        <v>160186.237</v>
      </c>
      <c r="D13" s="28">
        <v>10.194</v>
      </c>
      <c r="E13" s="28">
        <v>219.617</v>
      </c>
      <c r="F13" s="34"/>
      <c r="G13" s="34"/>
      <c r="H13" s="28">
        <v>143052.602</v>
      </c>
      <c r="I13" s="28">
        <v>68.114</v>
      </c>
      <c r="J13" s="28">
        <v>297.843</v>
      </c>
      <c r="K13" s="34"/>
      <c r="M13" s="203">
        <f t="shared" si="3"/>
        <v>1.3561928266026766</v>
      </c>
    </row>
    <row r="14" spans="1:14" ht="11.25" customHeight="1">
      <c r="A14" s="1" t="s">
        <v>207</v>
      </c>
      <c r="B14" s="49" t="s">
        <v>264</v>
      </c>
      <c r="C14" s="28">
        <v>146396.449</v>
      </c>
      <c r="D14" s="28">
        <v>38425.827</v>
      </c>
      <c r="E14" s="28">
        <v>25228.245</v>
      </c>
      <c r="F14" s="34">
        <f t="shared" si="0"/>
        <v>-34.34560302371631</v>
      </c>
      <c r="G14" s="34"/>
      <c r="H14" s="28">
        <v>178894.075</v>
      </c>
      <c r="I14" s="28">
        <v>40188.424</v>
      </c>
      <c r="J14" s="28">
        <v>24831.896</v>
      </c>
      <c r="K14" s="34">
        <f t="shared" si="1"/>
        <v>-38.21132174777493</v>
      </c>
      <c r="L14" s="203">
        <f t="shared" si="2"/>
        <v>1.0458701123075373</v>
      </c>
      <c r="M14" s="203">
        <f t="shared" si="3"/>
        <v>0.9842894739606343</v>
      </c>
      <c r="N14" s="203">
        <f t="shared" si="4"/>
        <v>-5.887981463686316</v>
      </c>
    </row>
    <row r="15" spans="1:14" ht="11.25" customHeight="1">
      <c r="A15" s="1" t="s">
        <v>199</v>
      </c>
      <c r="B15" s="49" t="s">
        <v>265</v>
      </c>
      <c r="C15" s="28">
        <v>105054.947</v>
      </c>
      <c r="D15" s="28">
        <v>44785.042</v>
      </c>
      <c r="E15" s="28">
        <v>33663.393</v>
      </c>
      <c r="F15" s="34">
        <f t="shared" si="0"/>
        <v>-24.833400848435076</v>
      </c>
      <c r="G15" s="34"/>
      <c r="H15" s="28">
        <v>108248.515</v>
      </c>
      <c r="I15" s="28">
        <v>45682.623</v>
      </c>
      <c r="J15" s="28">
        <v>30662.901</v>
      </c>
      <c r="K15" s="34">
        <f t="shared" si="1"/>
        <v>-32.87841418387906</v>
      </c>
      <c r="L15" s="203">
        <f t="shared" si="2"/>
        <v>1.020041981874216</v>
      </c>
      <c r="M15" s="203">
        <f t="shared" si="3"/>
        <v>0.9108678082449979</v>
      </c>
      <c r="N15" s="203">
        <f t="shared" si="4"/>
        <v>-10.702909837948269</v>
      </c>
    </row>
    <row r="16" spans="1:14" ht="11.25" customHeight="1">
      <c r="A16" s="1" t="s">
        <v>205</v>
      </c>
      <c r="B16" s="49" t="s">
        <v>266</v>
      </c>
      <c r="C16" s="28">
        <v>119256.614</v>
      </c>
      <c r="D16" s="28">
        <v>17627.207</v>
      </c>
      <c r="E16" s="28">
        <v>18204.627</v>
      </c>
      <c r="F16" s="34">
        <f t="shared" si="0"/>
        <v>3.275731657318161</v>
      </c>
      <c r="G16" s="34"/>
      <c r="H16" s="28">
        <v>96299.077</v>
      </c>
      <c r="I16" s="28">
        <v>14954.144</v>
      </c>
      <c r="J16" s="28">
        <v>14916.914</v>
      </c>
      <c r="K16" s="34">
        <f t="shared" si="1"/>
        <v>-0.2489610906515196</v>
      </c>
      <c r="L16" s="203">
        <f t="shared" si="2"/>
        <v>0.8483558399240447</v>
      </c>
      <c r="M16" s="203">
        <f t="shared" si="3"/>
        <v>0.8194023420529297</v>
      </c>
      <c r="N16" s="203">
        <f t="shared" si="4"/>
        <v>-3.4128954512421643</v>
      </c>
    </row>
    <row r="17" spans="1:14" ht="11.25" customHeight="1">
      <c r="A17" s="1" t="s">
        <v>213</v>
      </c>
      <c r="B17" s="49" t="s">
        <v>267</v>
      </c>
      <c r="C17" s="28">
        <v>20872.322</v>
      </c>
      <c r="D17" s="28">
        <v>12201.798</v>
      </c>
      <c r="E17" s="28">
        <v>17207.621</v>
      </c>
      <c r="F17" s="34">
        <f t="shared" si="0"/>
        <v>41.02528987940957</v>
      </c>
      <c r="G17" s="34"/>
      <c r="H17" s="28">
        <v>157249.04</v>
      </c>
      <c r="I17" s="28">
        <v>90509.137</v>
      </c>
      <c r="J17" s="28">
        <v>89792.563</v>
      </c>
      <c r="K17" s="34">
        <f t="shared" si="1"/>
        <v>-0.7917145425881245</v>
      </c>
      <c r="L17" s="203">
        <f t="shared" si="2"/>
        <v>7.417688524265031</v>
      </c>
      <c r="M17" s="203">
        <f t="shared" si="3"/>
        <v>5.218185767806021</v>
      </c>
      <c r="N17" s="203">
        <f t="shared" si="4"/>
        <v>-29.652131513259306</v>
      </c>
    </row>
    <row r="18" spans="1:14" ht="11.25" customHeight="1">
      <c r="A18" s="1" t="s">
        <v>206</v>
      </c>
      <c r="B18" s="49" t="s">
        <v>268</v>
      </c>
      <c r="C18" s="28">
        <v>52213.813</v>
      </c>
      <c r="D18" s="28">
        <v>31640.251</v>
      </c>
      <c r="E18" s="28">
        <v>31529.612</v>
      </c>
      <c r="F18" s="34">
        <f t="shared" si="0"/>
        <v>-0.3496780098236343</v>
      </c>
      <c r="G18" s="34"/>
      <c r="H18" s="28">
        <v>57645.585</v>
      </c>
      <c r="I18" s="28">
        <v>35328.911</v>
      </c>
      <c r="J18" s="28">
        <v>28250.437</v>
      </c>
      <c r="K18" s="34">
        <f t="shared" si="1"/>
        <v>-20.035924685026373</v>
      </c>
      <c r="L18" s="203">
        <f t="shared" si="2"/>
        <v>1.1165812496240943</v>
      </c>
      <c r="M18" s="203">
        <f t="shared" si="3"/>
        <v>0.8959969757953253</v>
      </c>
      <c r="N18" s="203">
        <f t="shared" si="4"/>
        <v>-19.755326708471088</v>
      </c>
    </row>
    <row r="19" spans="1:14" ht="11.25" customHeight="1">
      <c r="A19" s="1" t="s">
        <v>220</v>
      </c>
      <c r="B19" s="50" t="s">
        <v>269</v>
      </c>
      <c r="C19" s="28">
        <v>5083.605</v>
      </c>
      <c r="D19" s="28">
        <v>149.39</v>
      </c>
      <c r="E19" s="28">
        <v>214.492</v>
      </c>
      <c r="F19" s="34">
        <f t="shared" si="0"/>
        <v>43.57855278131066</v>
      </c>
      <c r="G19" s="34"/>
      <c r="H19" s="28">
        <v>31965.24</v>
      </c>
      <c r="I19" s="28">
        <v>910.748</v>
      </c>
      <c r="J19" s="28">
        <v>1292.801</v>
      </c>
      <c r="K19" s="34">
        <f t="shared" si="1"/>
        <v>41.949364698028404</v>
      </c>
      <c r="L19" s="203">
        <f t="shared" si="2"/>
        <v>6.096445545217217</v>
      </c>
      <c r="M19" s="203">
        <f t="shared" si="3"/>
        <v>6.027269082296775</v>
      </c>
      <c r="N19" s="203">
        <f t="shared" si="4"/>
        <v>-1.1347015635153639</v>
      </c>
    </row>
    <row r="20" spans="1:14" ht="11.25" customHeight="1">
      <c r="A20" s="1" t="s">
        <v>200</v>
      </c>
      <c r="B20" s="48" t="s">
        <v>263</v>
      </c>
      <c r="C20" s="28">
        <v>45350.74</v>
      </c>
      <c r="D20" s="28">
        <v>29898.968</v>
      </c>
      <c r="E20" s="28">
        <v>28989.885</v>
      </c>
      <c r="F20" s="34">
        <f t="shared" si="0"/>
        <v>-3.0405163148106027</v>
      </c>
      <c r="G20" s="34"/>
      <c r="H20" s="28">
        <v>42720.635</v>
      </c>
      <c r="I20" s="28">
        <v>26897.766</v>
      </c>
      <c r="J20" s="28">
        <v>25187.302</v>
      </c>
      <c r="K20" s="34">
        <f t="shared" si="1"/>
        <v>-6.359130345620528</v>
      </c>
      <c r="L20" s="203">
        <f t="shared" si="2"/>
        <v>0.8996218866149494</v>
      </c>
      <c r="M20" s="203">
        <f t="shared" si="3"/>
        <v>0.8688306973277059</v>
      </c>
      <c r="N20" s="203">
        <f t="shared" si="4"/>
        <v>-3.4226812114479515</v>
      </c>
    </row>
    <row r="21" spans="1:14" ht="11.25" customHeight="1">
      <c r="A21" s="1" t="s">
        <v>203</v>
      </c>
      <c r="B21" s="50" t="s">
        <v>270</v>
      </c>
      <c r="C21" s="28">
        <v>7056.571</v>
      </c>
      <c r="D21" s="28">
        <v>187.58</v>
      </c>
      <c r="E21" s="28">
        <v>105.895</v>
      </c>
      <c r="F21" s="34">
        <f t="shared" si="0"/>
        <v>-43.54675338522232</v>
      </c>
      <c r="G21" s="34"/>
      <c r="H21" s="28">
        <v>57798.612</v>
      </c>
      <c r="I21" s="28">
        <v>1452.689</v>
      </c>
      <c r="J21" s="28">
        <v>910.85</v>
      </c>
      <c r="K21" s="34">
        <f t="shared" si="1"/>
        <v>-37.29903647649291</v>
      </c>
      <c r="L21" s="203">
        <f t="shared" si="2"/>
        <v>7.744370401961829</v>
      </c>
      <c r="M21" s="203">
        <f t="shared" si="3"/>
        <v>8.601444827423391</v>
      </c>
      <c r="N21" s="203">
        <f t="shared" si="4"/>
        <v>11.067063957122272</v>
      </c>
    </row>
    <row r="22" spans="1:14" ht="11.25" customHeight="1">
      <c r="A22" s="1" t="s">
        <v>201</v>
      </c>
      <c r="B22" s="50" t="s">
        <v>271</v>
      </c>
      <c r="C22" s="28">
        <v>4156.938</v>
      </c>
      <c r="D22" s="28">
        <v>1655.266</v>
      </c>
      <c r="E22" s="28">
        <v>1423.279</v>
      </c>
      <c r="F22" s="34">
        <f t="shared" si="0"/>
        <v>-14.01508881352001</v>
      </c>
      <c r="G22" s="34"/>
      <c r="H22" s="28">
        <v>27080.517</v>
      </c>
      <c r="I22" s="28">
        <v>10985.265</v>
      </c>
      <c r="J22" s="28">
        <v>7537.182</v>
      </c>
      <c r="K22" s="34">
        <f t="shared" si="1"/>
        <v>-31.388255085334762</v>
      </c>
      <c r="L22" s="203">
        <f t="shared" si="2"/>
        <v>6.636555695580045</v>
      </c>
      <c r="M22" s="203">
        <f t="shared" si="3"/>
        <v>5.295646180404544</v>
      </c>
      <c r="N22" s="203">
        <f t="shared" si="4"/>
        <v>-20.204901106586775</v>
      </c>
    </row>
    <row r="23" spans="1:14" ht="11.25" customHeight="1">
      <c r="A23" s="1" t="s">
        <v>209</v>
      </c>
      <c r="B23" s="50" t="s">
        <v>272</v>
      </c>
      <c r="C23" s="28">
        <v>46903.965</v>
      </c>
      <c r="D23" s="28">
        <v>206.281</v>
      </c>
      <c r="E23" s="28">
        <v>0.445</v>
      </c>
      <c r="F23" s="34">
        <f t="shared" si="0"/>
        <v>-99.78427484838643</v>
      </c>
      <c r="G23" s="34"/>
      <c r="H23" s="28">
        <v>42651.601</v>
      </c>
      <c r="I23" s="28">
        <v>205.804</v>
      </c>
      <c r="J23" s="28">
        <v>0.555</v>
      </c>
      <c r="K23" s="34">
        <f t="shared" si="1"/>
        <v>-99.73032594118676</v>
      </c>
      <c r="L23" s="203">
        <f t="shared" si="2"/>
        <v>0.9976876202849511</v>
      </c>
      <c r="M23" s="203">
        <f t="shared" si="3"/>
        <v>1.2471910112359552</v>
      </c>
      <c r="N23" s="203">
        <f t="shared" si="4"/>
        <v>25.00816747427848</v>
      </c>
    </row>
    <row r="24" spans="1:11" ht="11.25" customHeight="1">
      <c r="A24" s="1" t="s">
        <v>210</v>
      </c>
      <c r="B24" s="50" t="s">
        <v>273</v>
      </c>
      <c r="C24" s="28">
        <v>26423.652</v>
      </c>
      <c r="D24" s="28">
        <v>0</v>
      </c>
      <c r="E24" s="28">
        <v>0</v>
      </c>
      <c r="F24" s="34"/>
      <c r="G24" s="34"/>
      <c r="H24" s="28">
        <v>27186.684</v>
      </c>
      <c r="I24" s="28">
        <v>0</v>
      </c>
      <c r="J24" s="28">
        <v>0</v>
      </c>
      <c r="K24" s="34"/>
    </row>
    <row r="25" spans="1:14" ht="11.25" customHeight="1">
      <c r="A25" s="1" t="s">
        <v>202</v>
      </c>
      <c r="B25" s="50" t="s">
        <v>274</v>
      </c>
      <c r="C25" s="28">
        <v>26884.527</v>
      </c>
      <c r="D25" s="28">
        <v>9978.186</v>
      </c>
      <c r="E25" s="28">
        <v>26246.555</v>
      </c>
      <c r="F25" s="34">
        <f t="shared" si="0"/>
        <v>163.03934402505627</v>
      </c>
      <c r="G25" s="34"/>
      <c r="H25" s="28">
        <v>107516.315</v>
      </c>
      <c r="I25" s="28">
        <v>48987.255</v>
      </c>
      <c r="J25" s="28">
        <v>84151.004</v>
      </c>
      <c r="K25" s="34">
        <f t="shared" si="1"/>
        <v>71.7814235559841</v>
      </c>
      <c r="L25" s="203">
        <f t="shared" si="2"/>
        <v>4.909434941381129</v>
      </c>
      <c r="M25" s="203">
        <f t="shared" si="3"/>
        <v>3.2061733054109385</v>
      </c>
      <c r="N25" s="203">
        <f t="shared" si="4"/>
        <v>-34.69363900952371</v>
      </c>
    </row>
    <row r="26" spans="1:14" ht="11.25" customHeight="1">
      <c r="A26" s="1" t="s">
        <v>204</v>
      </c>
      <c r="B26" s="50" t="s">
        <v>275</v>
      </c>
      <c r="C26" s="28">
        <v>5866.375</v>
      </c>
      <c r="D26" s="28">
        <v>33</v>
      </c>
      <c r="E26" s="28">
        <v>4</v>
      </c>
      <c r="F26" s="34">
        <f t="shared" si="0"/>
        <v>-87.87878787878788</v>
      </c>
      <c r="G26" s="34"/>
      <c r="H26" s="28">
        <v>18285.954</v>
      </c>
      <c r="I26" s="28">
        <v>82.9</v>
      </c>
      <c r="J26" s="28">
        <v>14.8</v>
      </c>
      <c r="K26" s="34">
        <f t="shared" si="1"/>
        <v>-82.14716525934861</v>
      </c>
      <c r="L26" s="203">
        <f t="shared" si="2"/>
        <v>2.512121212121212</v>
      </c>
      <c r="M26" s="203">
        <f t="shared" si="3"/>
        <v>3.7</v>
      </c>
      <c r="N26" s="203">
        <f t="shared" si="4"/>
        <v>47.28588661037395</v>
      </c>
    </row>
    <row r="27" spans="1:14" ht="11.25" customHeight="1">
      <c r="A27" s="1" t="s">
        <v>211</v>
      </c>
      <c r="B27" s="49" t="s">
        <v>276</v>
      </c>
      <c r="C27" s="28">
        <v>19885.027</v>
      </c>
      <c r="D27" s="28">
        <v>26.183</v>
      </c>
      <c r="E27" s="28">
        <v>33.671</v>
      </c>
      <c r="F27" s="34">
        <f t="shared" si="0"/>
        <v>28.59870908604819</v>
      </c>
      <c r="G27" s="34"/>
      <c r="H27" s="28">
        <v>14176.112</v>
      </c>
      <c r="I27" s="28">
        <v>21.159</v>
      </c>
      <c r="J27" s="28">
        <v>24.482</v>
      </c>
      <c r="K27" s="34">
        <f t="shared" si="1"/>
        <v>15.704900987759345</v>
      </c>
      <c r="L27" s="203">
        <f t="shared" si="2"/>
        <v>0.808119772371386</v>
      </c>
      <c r="M27" s="203">
        <f t="shared" si="3"/>
        <v>0.7270945323869205</v>
      </c>
      <c r="N27" s="203">
        <f t="shared" si="4"/>
        <v>-10.026389992500881</v>
      </c>
    </row>
    <row r="28" spans="1:14" ht="11.25" customHeight="1">
      <c r="A28" s="29" t="s">
        <v>29</v>
      </c>
      <c r="B28" s="30" t="s">
        <v>263</v>
      </c>
      <c r="C28" s="28">
        <v>10856.014</v>
      </c>
      <c r="D28" s="28">
        <v>3362.807</v>
      </c>
      <c r="E28" s="28">
        <v>2994.581</v>
      </c>
      <c r="F28" s="34">
        <f t="shared" si="0"/>
        <v>-10.949959364304874</v>
      </c>
      <c r="G28" s="34"/>
      <c r="H28" s="28">
        <v>19661.303</v>
      </c>
      <c r="I28" s="28">
        <v>4655.187</v>
      </c>
      <c r="J28" s="28">
        <v>6720.101</v>
      </c>
      <c r="K28" s="34">
        <f t="shared" si="1"/>
        <v>44.35727286573018</v>
      </c>
      <c r="L28" s="203">
        <f t="shared" si="2"/>
        <v>1.3843158409031504</v>
      </c>
      <c r="M28" s="203">
        <f t="shared" si="3"/>
        <v>2.2440872362444026</v>
      </c>
      <c r="N28" s="203">
        <f t="shared" si="4"/>
        <v>62.10803704885174</v>
      </c>
    </row>
    <row r="29" spans="1:11" ht="11.25" customHeight="1">
      <c r="A29" s="29"/>
      <c r="B29" s="29"/>
      <c r="C29" s="28"/>
      <c r="D29" s="28"/>
      <c r="E29" s="28"/>
      <c r="F29" s="34"/>
      <c r="G29" s="34"/>
      <c r="H29" s="28"/>
      <c r="I29" s="28"/>
      <c r="J29" s="28"/>
      <c r="K29" s="34"/>
    </row>
    <row r="30" spans="1:14" ht="11.25" customHeight="1">
      <c r="A30" s="31" t="s">
        <v>236</v>
      </c>
      <c r="B30" s="31"/>
      <c r="C30" s="32">
        <f>SUM(C32:C37)</f>
        <v>504913.091</v>
      </c>
      <c r="D30" s="32">
        <f>SUM(D32:D37)</f>
        <v>58143.22800000001</v>
      </c>
      <c r="E30" s="32">
        <f>SUM(E32:E37)</f>
        <v>59803.62999999999</v>
      </c>
      <c r="F30" s="33">
        <f t="shared" si="0"/>
        <v>2.8557100407290363</v>
      </c>
      <c r="G30" s="33"/>
      <c r="H30" s="32">
        <f>SUM(H32:H37)</f>
        <v>730505.0850000001</v>
      </c>
      <c r="I30" s="32">
        <f>SUM(I32:I37)</f>
        <v>86120.23800000001</v>
      </c>
      <c r="J30" s="32">
        <f>SUM(J32:J37)</f>
        <v>102713.94499999999</v>
      </c>
      <c r="K30" s="33">
        <f t="shared" si="1"/>
        <v>19.26806913840622</v>
      </c>
      <c r="L30" s="203">
        <f t="shared" si="2"/>
        <v>1.4811740070571933</v>
      </c>
      <c r="M30" s="203">
        <f t="shared" si="3"/>
        <v>1.7175202408281907</v>
      </c>
      <c r="N30" s="203">
        <f t="shared" si="4"/>
        <v>15.95668251298656</v>
      </c>
    </row>
    <row r="31" spans="1:11" ht="11.25" customHeight="1">
      <c r="A31" s="29"/>
      <c r="B31" s="29"/>
      <c r="C31" s="28"/>
      <c r="D31" s="28"/>
      <c r="E31" s="28"/>
      <c r="F31" s="34"/>
      <c r="G31" s="34"/>
      <c r="H31" s="28"/>
      <c r="I31" s="28"/>
      <c r="J31" s="28"/>
      <c r="K31" s="34"/>
    </row>
    <row r="32" spans="1:14" ht="11.25" customHeight="1">
      <c r="A32" s="29" t="s">
        <v>31</v>
      </c>
      <c r="B32" s="29"/>
      <c r="C32" s="28">
        <v>125987.473</v>
      </c>
      <c r="D32" s="28">
        <v>12164.786</v>
      </c>
      <c r="E32" s="28">
        <v>14383.803</v>
      </c>
      <c r="F32" s="34">
        <f t="shared" si="0"/>
        <v>18.241315548008814</v>
      </c>
      <c r="G32" s="34"/>
      <c r="H32" s="28">
        <v>112106.048</v>
      </c>
      <c r="I32" s="28">
        <v>9829.671</v>
      </c>
      <c r="J32" s="28">
        <v>13617.719</v>
      </c>
      <c r="K32" s="34">
        <f t="shared" si="1"/>
        <v>38.53687473365079</v>
      </c>
      <c r="L32" s="203">
        <f t="shared" si="2"/>
        <v>0.8080430679175121</v>
      </c>
      <c r="M32" s="203">
        <f t="shared" si="3"/>
        <v>0.9467398156106559</v>
      </c>
      <c r="N32" s="203">
        <f t="shared" si="4"/>
        <v>17.16452416955856</v>
      </c>
    </row>
    <row r="33" spans="1:14" ht="11.25" customHeight="1">
      <c r="A33" s="29" t="s">
        <v>115</v>
      </c>
      <c r="B33" s="29"/>
      <c r="C33" s="28">
        <v>101914.679</v>
      </c>
      <c r="D33" s="28">
        <v>24223.737</v>
      </c>
      <c r="E33" s="28">
        <v>24548.682</v>
      </c>
      <c r="F33" s="34">
        <f t="shared" si="0"/>
        <v>1.3414321663085929</v>
      </c>
      <c r="G33" s="34"/>
      <c r="H33" s="28">
        <v>174307.786</v>
      </c>
      <c r="I33" s="28">
        <v>40141.567</v>
      </c>
      <c r="J33" s="28">
        <v>50367.72</v>
      </c>
      <c r="K33" s="34">
        <f t="shared" si="1"/>
        <v>25.475221233889542</v>
      </c>
      <c r="L33" s="203">
        <f t="shared" si="2"/>
        <v>1.6571170253375853</v>
      </c>
      <c r="M33" s="203">
        <f t="shared" si="3"/>
        <v>2.051748440099554</v>
      </c>
      <c r="N33" s="203">
        <f t="shared" si="4"/>
        <v>23.81433590555109</v>
      </c>
    </row>
    <row r="34" spans="1:14" ht="11.25" customHeight="1">
      <c r="A34" s="29" t="s">
        <v>116</v>
      </c>
      <c r="B34" s="29"/>
      <c r="C34" s="28">
        <v>83294.793</v>
      </c>
      <c r="D34" s="28">
        <v>5005.251</v>
      </c>
      <c r="E34" s="28">
        <v>5541.312</v>
      </c>
      <c r="F34" s="34">
        <f t="shared" si="0"/>
        <v>10.709972386999155</v>
      </c>
      <c r="G34" s="34"/>
      <c r="H34" s="28">
        <v>109363.32</v>
      </c>
      <c r="I34" s="28">
        <v>7697.399</v>
      </c>
      <c r="J34" s="28">
        <v>8917.859</v>
      </c>
      <c r="K34" s="34">
        <f t="shared" si="1"/>
        <v>15.855485729660117</v>
      </c>
      <c r="L34" s="203">
        <f t="shared" si="2"/>
        <v>1.5378647344558745</v>
      </c>
      <c r="M34" s="203">
        <f t="shared" si="3"/>
        <v>1.6093407120912882</v>
      </c>
      <c r="N34" s="203">
        <f t="shared" si="4"/>
        <v>4.647741510289791</v>
      </c>
    </row>
    <row r="35" spans="1:14" ht="11.25" customHeight="1">
      <c r="A35" s="29" t="s">
        <v>30</v>
      </c>
      <c r="B35" s="29"/>
      <c r="C35" s="28">
        <v>117388.961</v>
      </c>
      <c r="D35" s="28">
        <v>8388.183</v>
      </c>
      <c r="E35" s="28">
        <v>8633.312</v>
      </c>
      <c r="F35" s="34">
        <f t="shared" si="0"/>
        <v>2.9223134497661647</v>
      </c>
      <c r="G35" s="34"/>
      <c r="H35" s="28">
        <v>229636.011</v>
      </c>
      <c r="I35" s="28">
        <v>17980.455</v>
      </c>
      <c r="J35" s="28">
        <v>19516.433</v>
      </c>
      <c r="K35" s="34">
        <f t="shared" si="1"/>
        <v>8.542486828058586</v>
      </c>
      <c r="L35" s="203">
        <f t="shared" si="2"/>
        <v>2.1435458668462526</v>
      </c>
      <c r="M35" s="203">
        <f t="shared" si="3"/>
        <v>2.2605962810101152</v>
      </c>
      <c r="N35" s="203">
        <f t="shared" si="4"/>
        <v>5.460597600184599</v>
      </c>
    </row>
    <row r="36" spans="1:14" ht="11.25" customHeight="1">
      <c r="A36" s="29" t="s">
        <v>32</v>
      </c>
      <c r="B36" s="29"/>
      <c r="C36" s="28">
        <v>71218.206</v>
      </c>
      <c r="D36" s="28">
        <v>7798.462</v>
      </c>
      <c r="E36" s="28">
        <v>6135.071</v>
      </c>
      <c r="F36" s="34">
        <f t="shared" si="0"/>
        <v>-21.329731426530003</v>
      </c>
      <c r="G36" s="34"/>
      <c r="H36" s="28">
        <v>89827.454</v>
      </c>
      <c r="I36" s="28">
        <v>8809.271</v>
      </c>
      <c r="J36" s="28">
        <v>8008.131</v>
      </c>
      <c r="K36" s="34">
        <f t="shared" si="1"/>
        <v>-9.094282602953186</v>
      </c>
      <c r="L36" s="203">
        <f t="shared" si="2"/>
        <v>1.1296164551420524</v>
      </c>
      <c r="M36" s="203">
        <f t="shared" si="3"/>
        <v>1.3053037202014453</v>
      </c>
      <c r="N36" s="203">
        <f t="shared" si="4"/>
        <v>15.552824523727367</v>
      </c>
    </row>
    <row r="37" spans="1:14" ht="11.25" customHeight="1">
      <c r="A37" s="29" t="s">
        <v>29</v>
      </c>
      <c r="B37" s="29"/>
      <c r="C37" s="28">
        <v>5108.979</v>
      </c>
      <c r="D37" s="28">
        <v>562.809</v>
      </c>
      <c r="E37" s="28">
        <v>561.45</v>
      </c>
      <c r="F37" s="34">
        <f t="shared" si="0"/>
        <v>-0.24146735393355812</v>
      </c>
      <c r="G37" s="34"/>
      <c r="H37" s="28">
        <v>15264.466</v>
      </c>
      <c r="I37" s="28">
        <v>1661.875</v>
      </c>
      <c r="J37" s="28">
        <v>2286.083</v>
      </c>
      <c r="K37" s="34">
        <f t="shared" si="1"/>
        <v>37.56046634072959</v>
      </c>
      <c r="L37" s="203">
        <f t="shared" si="2"/>
        <v>2.952822360694303</v>
      </c>
      <c r="M37" s="203">
        <f t="shared" si="3"/>
        <v>4.071748152106154</v>
      </c>
      <c r="N37" s="203">
        <f t="shared" si="4"/>
        <v>37.893433966977796</v>
      </c>
    </row>
    <row r="38" spans="1:11" ht="11.25">
      <c r="A38" s="2"/>
      <c r="B38" s="2"/>
      <c r="C38" s="36"/>
      <c r="D38" s="36"/>
      <c r="E38" s="36"/>
      <c r="F38" s="36"/>
      <c r="G38" s="36"/>
      <c r="H38" s="36"/>
      <c r="I38" s="36"/>
      <c r="J38" s="36"/>
      <c r="K38" s="2"/>
    </row>
    <row r="39" spans="1:11" ht="11.25">
      <c r="A39" s="29" t="s">
        <v>117</v>
      </c>
      <c r="B39" s="29"/>
      <c r="C39" s="29"/>
      <c r="D39" s="29"/>
      <c r="E39" s="29"/>
      <c r="F39" s="29"/>
      <c r="G39" s="29"/>
      <c r="H39" s="29"/>
      <c r="I39" s="29"/>
      <c r="J39" s="29"/>
      <c r="K39" s="29"/>
    </row>
    <row r="40" spans="1:11" ht="19.5" customHeight="1">
      <c r="A40" s="274" t="s">
        <v>370</v>
      </c>
      <c r="B40" s="274"/>
      <c r="C40" s="274"/>
      <c r="D40" s="274"/>
      <c r="E40" s="274"/>
      <c r="F40" s="274"/>
      <c r="G40" s="274"/>
      <c r="H40" s="274"/>
      <c r="I40" s="274"/>
      <c r="J40" s="274"/>
      <c r="K40" s="274"/>
    </row>
    <row r="41" spans="1:11" ht="19.5" customHeight="1">
      <c r="A41" s="273" t="s">
        <v>365</v>
      </c>
      <c r="B41" s="273"/>
      <c r="C41" s="273"/>
      <c r="D41" s="273"/>
      <c r="E41" s="273"/>
      <c r="F41" s="273"/>
      <c r="G41" s="273"/>
      <c r="H41" s="273"/>
      <c r="I41" s="273"/>
      <c r="J41" s="273"/>
      <c r="K41" s="273"/>
    </row>
    <row r="42" spans="1:11" ht="11.25">
      <c r="A42" s="29"/>
      <c r="B42" s="29"/>
      <c r="C42" s="280" t="s">
        <v>216</v>
      </c>
      <c r="D42" s="280"/>
      <c r="E42" s="280"/>
      <c r="F42" s="280"/>
      <c r="G42" s="30"/>
      <c r="H42" s="280" t="s">
        <v>217</v>
      </c>
      <c r="I42" s="280"/>
      <c r="J42" s="280"/>
      <c r="K42" s="280"/>
    </row>
    <row r="43" spans="1:11" ht="11.25">
      <c r="A43" s="29" t="s">
        <v>234</v>
      </c>
      <c r="B43" s="46" t="s">
        <v>192</v>
      </c>
      <c r="C43" s="56">
        <v>2007</v>
      </c>
      <c r="D43" s="279" t="str">
        <f>+D4</f>
        <v>Enero - Febrero</v>
      </c>
      <c r="E43" s="279"/>
      <c r="F43" s="279"/>
      <c r="G43" s="30"/>
      <c r="H43" s="56">
        <v>2007</v>
      </c>
      <c r="I43" s="279" t="str">
        <f>+D43</f>
        <v>Enero - Febrero</v>
      </c>
      <c r="J43" s="279"/>
      <c r="K43" s="279"/>
    </row>
    <row r="44" spans="1:11" ht="11.25">
      <c r="A44" s="2"/>
      <c r="B44" s="47" t="s">
        <v>70</v>
      </c>
      <c r="C44" s="2"/>
      <c r="D44" s="57">
        <v>2007</v>
      </c>
      <c r="E44" s="57">
        <v>2008</v>
      </c>
      <c r="F44" s="58" t="s">
        <v>389</v>
      </c>
      <c r="G44" s="35"/>
      <c r="H44" s="2"/>
      <c r="I44" s="57">
        <v>2007</v>
      </c>
      <c r="J44" s="57">
        <v>2008</v>
      </c>
      <c r="K44" s="58" t="s">
        <v>389</v>
      </c>
    </row>
    <row r="45" spans="1:11" ht="11.25">
      <c r="A45" s="29"/>
      <c r="B45" s="29"/>
      <c r="C45" s="29"/>
      <c r="D45" s="29"/>
      <c r="E45" s="29"/>
      <c r="F45" s="29"/>
      <c r="G45" s="29"/>
      <c r="H45" s="29"/>
      <c r="I45" s="29"/>
      <c r="J45" s="29"/>
      <c r="K45" s="28"/>
    </row>
    <row r="46" spans="1:11" ht="11.25" customHeight="1">
      <c r="A46" s="29"/>
      <c r="B46" s="29"/>
      <c r="C46" s="28"/>
      <c r="D46" s="28"/>
      <c r="E46" s="28"/>
      <c r="F46" s="34"/>
      <c r="G46" s="34"/>
      <c r="H46" s="28"/>
      <c r="I46" s="28"/>
      <c r="J46" s="28"/>
      <c r="K46" s="34"/>
    </row>
    <row r="47" spans="1:14" s="66" customFormat="1" ht="11.25">
      <c r="A47" s="65" t="s">
        <v>59</v>
      </c>
      <c r="B47" s="65"/>
      <c r="C47" s="65">
        <f>+C49+C50+C54+C55+C56+C57+C58+C59+C60+C61+C62+C63+C68+C69+C70+C71+C72+C73+C74+C75+C76+C77+C78+C79+C80+C90+C100+C101+C102+C103</f>
        <v>86152.538</v>
      </c>
      <c r="D47" s="65">
        <f>+D49+D50+D54+D55+D56+D57+D58+D59+D60+D61+D62+D63+D68+D69+D70+D71+D72+D73+D74+D75+D76+D77+D78+D79+D80+D90+D100+D101+D102+D103</f>
        <v>2082.725</v>
      </c>
      <c r="E47" s="65">
        <f>+E49+E50+E54+E55+E56+E57+E58+E59+E60+E61+E62+E63+E68+E69+E70+E71+E72+E73+E74+E75+E76+E77+E78+E79+E80+E90+E100+E101+E102+E103</f>
        <v>3133.7999999999993</v>
      </c>
      <c r="F47" s="212">
        <f>+E47/D47*100-100</f>
        <v>50.46633617016164</v>
      </c>
      <c r="G47" s="65"/>
      <c r="H47" s="65">
        <f>+H49+H50+H54+H55+H56+H57+H58+H59+H60+H61+H62+H63+H68+H69+H70+H71+H72+H73+H74+H75+H76+H77+H78+H79+H80+H90+H100+H101+H102+H103</f>
        <v>218094.464</v>
      </c>
      <c r="I47" s="65">
        <f>+I49+I50+I54+I55+I56+I57+I58+I59+I60+I61+I62+I63+I68+I69+I70+I71+I72+I73+I74+I75+I76+I77+I78+I79+I80+I90+I100+I101+I102+I103</f>
        <v>14386.249</v>
      </c>
      <c r="J47" s="65">
        <f>+J49+J50+J54+J55+J56+J57+J58+J59+J60+J61+J62+J63+J68+J69+J70+J71+J72+J73+J74+J75+J76+J77+J78+J79+J80+J90+J100+J101+J102+J103</f>
        <v>15241.707000000002</v>
      </c>
      <c r="K47" s="212">
        <f>+J47/I47*100-100</f>
        <v>5.9463589153781555</v>
      </c>
      <c r="L47" s="210"/>
      <c r="M47" s="210"/>
      <c r="N47" s="210"/>
    </row>
    <row r="48" spans="1:11" ht="11.25" customHeight="1">
      <c r="A48" s="31"/>
      <c r="B48" s="31"/>
      <c r="C48" s="32"/>
      <c r="D48" s="32"/>
      <c r="E48" s="32"/>
      <c r="F48" s="33"/>
      <c r="G48" s="33"/>
      <c r="H48" s="32"/>
      <c r="I48" s="32"/>
      <c r="J48" s="32"/>
      <c r="K48" s="34"/>
    </row>
    <row r="49" spans="1:14" s="52" customFormat="1" ht="11.25" customHeight="1">
      <c r="A49" s="38" t="s">
        <v>5</v>
      </c>
      <c r="B49" s="38">
        <v>7011000</v>
      </c>
      <c r="C49" s="61">
        <v>1058.45</v>
      </c>
      <c r="D49" s="61">
        <v>0</v>
      </c>
      <c r="E49" s="61">
        <v>0</v>
      </c>
      <c r="F49" s="33"/>
      <c r="G49" s="62"/>
      <c r="H49" s="61">
        <v>687.561</v>
      </c>
      <c r="I49" s="61">
        <v>0</v>
      </c>
      <c r="J49" s="61">
        <v>0</v>
      </c>
      <c r="K49" s="34"/>
      <c r="L49" s="204"/>
      <c r="M49" s="204"/>
      <c r="N49" s="204"/>
    </row>
    <row r="50" spans="1:14" s="44" customFormat="1" ht="11.25" customHeight="1">
      <c r="A50" s="43" t="s">
        <v>300</v>
      </c>
      <c r="B50" s="43"/>
      <c r="C50" s="32">
        <f>SUM(C51:C53)</f>
        <v>1899.8</v>
      </c>
      <c r="D50" s="32">
        <f>SUM(D51:D53)</f>
        <v>43.3</v>
      </c>
      <c r="E50" s="32">
        <f>SUM(E51:E53)</f>
        <v>4.7</v>
      </c>
      <c r="F50" s="33">
        <f>+E50/D50*100-100</f>
        <v>-89.14549653579677</v>
      </c>
      <c r="G50" s="33"/>
      <c r="H50" s="32">
        <f>SUM(H51:H53)</f>
        <v>3302</v>
      </c>
      <c r="I50" s="32">
        <f>SUM(I51:I53)</f>
        <v>94.3</v>
      </c>
      <c r="J50" s="32">
        <f>SUM(J51:J53)</f>
        <v>5.3</v>
      </c>
      <c r="K50" s="33">
        <f>+J50/I50*100-100</f>
        <v>-94.3796394485684</v>
      </c>
      <c r="L50" s="205"/>
      <c r="M50" s="205"/>
      <c r="N50" s="205"/>
    </row>
    <row r="51" spans="1:14" s="52" customFormat="1" ht="11.25" customHeight="1" hidden="1" outlineLevel="1">
      <c r="A51" s="38" t="s">
        <v>0</v>
      </c>
      <c r="B51" s="38">
        <v>7133110</v>
      </c>
      <c r="C51" s="61"/>
      <c r="D51" s="61"/>
      <c r="E51" s="61"/>
      <c r="F51" s="33"/>
      <c r="G51" s="62"/>
      <c r="H51" s="61"/>
      <c r="I51" s="61"/>
      <c r="J51" s="61"/>
      <c r="K51" s="34"/>
      <c r="L51" s="204"/>
      <c r="M51" s="204"/>
      <c r="N51" s="204"/>
    </row>
    <row r="52" spans="1:14" s="52" customFormat="1" ht="11.25" customHeight="1" hidden="1" outlineLevel="1">
      <c r="A52" s="38" t="s">
        <v>1</v>
      </c>
      <c r="B52" s="38">
        <v>7133310</v>
      </c>
      <c r="C52" s="61">
        <v>1804</v>
      </c>
      <c r="D52" s="61">
        <v>43.3</v>
      </c>
      <c r="E52" s="61">
        <v>4.7</v>
      </c>
      <c r="F52" s="33">
        <f>+E52/D52*100-100</f>
        <v>-89.14549653579677</v>
      </c>
      <c r="G52" s="62"/>
      <c r="H52" s="61">
        <v>3149.9</v>
      </c>
      <c r="I52" s="61">
        <v>94.3</v>
      </c>
      <c r="J52" s="61">
        <v>5.3</v>
      </c>
      <c r="K52" s="34">
        <f>+J52/I52*100-100</f>
        <v>-94.3796394485684</v>
      </c>
      <c r="L52" s="204"/>
      <c r="M52" s="204"/>
      <c r="N52" s="204"/>
    </row>
    <row r="53" spans="1:14" s="52" customFormat="1" ht="11.25" customHeight="1" hidden="1" outlineLevel="1">
      <c r="A53" s="38" t="s">
        <v>2</v>
      </c>
      <c r="B53" s="38">
        <v>7133910</v>
      </c>
      <c r="C53" s="61">
        <v>95.8</v>
      </c>
      <c r="D53" s="61"/>
      <c r="E53" s="61"/>
      <c r="F53" s="33"/>
      <c r="G53" s="62"/>
      <c r="H53" s="61">
        <v>152.1</v>
      </c>
      <c r="I53" s="61"/>
      <c r="J53" s="61"/>
      <c r="K53" s="34"/>
      <c r="L53" s="204"/>
      <c r="M53" s="204"/>
      <c r="N53" s="204"/>
    </row>
    <row r="54" spans="1:14" s="52" customFormat="1" ht="11.25" customHeight="1" collapsed="1">
      <c r="A54" s="38" t="s">
        <v>296</v>
      </c>
      <c r="B54" s="38">
        <v>10011000</v>
      </c>
      <c r="C54" s="61">
        <v>2.988</v>
      </c>
      <c r="D54" s="61">
        <v>2.825</v>
      </c>
      <c r="E54" s="61">
        <v>0</v>
      </c>
      <c r="F54" s="33">
        <f>+E54/D54*100-100</f>
        <v>-100</v>
      </c>
      <c r="G54" s="62"/>
      <c r="H54" s="61">
        <v>7.594</v>
      </c>
      <c r="I54" s="61">
        <v>4.949</v>
      </c>
      <c r="J54" s="61">
        <v>0</v>
      </c>
      <c r="K54" s="34">
        <f>+J54/I54*100-100</f>
        <v>-100</v>
      </c>
      <c r="L54" s="204"/>
      <c r="M54" s="204"/>
      <c r="N54" s="204"/>
    </row>
    <row r="55" spans="1:14" s="52" customFormat="1" ht="11.25" customHeight="1">
      <c r="A55" s="38" t="s">
        <v>297</v>
      </c>
      <c r="B55" s="38">
        <v>10030000</v>
      </c>
      <c r="C55" s="61">
        <v>16.9</v>
      </c>
      <c r="D55" s="61">
        <v>0.2</v>
      </c>
      <c r="E55" s="61">
        <v>250</v>
      </c>
      <c r="F55" s="33"/>
      <c r="G55" s="62"/>
      <c r="H55" s="61">
        <v>12.7</v>
      </c>
      <c r="I55" s="61">
        <v>0.4</v>
      </c>
      <c r="J55" s="61">
        <v>115.8</v>
      </c>
      <c r="K55" s="34"/>
      <c r="L55" s="204"/>
      <c r="M55" s="204"/>
      <c r="N55" s="204"/>
    </row>
    <row r="56" spans="1:14" s="52" customFormat="1" ht="11.25" customHeight="1">
      <c r="A56" s="38" t="s">
        <v>3</v>
      </c>
      <c r="B56" s="38">
        <v>10051000</v>
      </c>
      <c r="C56" s="61">
        <v>73141.2</v>
      </c>
      <c r="D56" s="61">
        <v>1265.3</v>
      </c>
      <c r="E56" s="201">
        <v>2002.6</v>
      </c>
      <c r="F56" s="33">
        <f>+E56/D56*100-100</f>
        <v>58.270765826286265</v>
      </c>
      <c r="G56" s="62"/>
      <c r="H56" s="61">
        <v>115778.8</v>
      </c>
      <c r="I56" s="61">
        <v>1658.9</v>
      </c>
      <c r="J56" s="61">
        <v>3098.8</v>
      </c>
      <c r="K56" s="34">
        <f>+J56/I56*100-100</f>
        <v>86.79848092109228</v>
      </c>
      <c r="L56" s="204"/>
      <c r="M56" s="204"/>
      <c r="N56" s="204"/>
    </row>
    <row r="57" spans="1:14" s="52" customFormat="1" ht="11.25" customHeight="1">
      <c r="A57" s="38" t="s">
        <v>4</v>
      </c>
      <c r="B57" s="38">
        <v>10070010</v>
      </c>
      <c r="C57" s="61">
        <v>50.904</v>
      </c>
      <c r="D57" s="61">
        <v>0</v>
      </c>
      <c r="E57" s="61">
        <v>0</v>
      </c>
      <c r="F57" s="33"/>
      <c r="G57" s="62"/>
      <c r="H57" s="61">
        <v>63.633</v>
      </c>
      <c r="I57" s="61">
        <v>0</v>
      </c>
      <c r="J57" s="61">
        <v>0</v>
      </c>
      <c r="K57" s="34"/>
      <c r="L57" s="204"/>
      <c r="M57" s="204"/>
      <c r="N57" s="204"/>
    </row>
    <row r="58" spans="1:14" s="52" customFormat="1" ht="11.25" customHeight="1">
      <c r="A58" s="38" t="s">
        <v>301</v>
      </c>
      <c r="B58" s="38">
        <v>12010010</v>
      </c>
      <c r="C58" s="61">
        <v>1448.53</v>
      </c>
      <c r="D58" s="61">
        <v>0</v>
      </c>
      <c r="E58" s="61">
        <v>0</v>
      </c>
      <c r="F58" s="33"/>
      <c r="G58" s="62"/>
      <c r="H58" s="61">
        <v>2478.104</v>
      </c>
      <c r="I58" s="61">
        <v>0</v>
      </c>
      <c r="J58" s="61">
        <v>1.4</v>
      </c>
      <c r="K58" s="34"/>
      <c r="L58" s="204"/>
      <c r="M58" s="204"/>
      <c r="N58" s="204"/>
    </row>
    <row r="59" spans="1:14" s="52" customFormat="1" ht="11.25" customHeight="1" hidden="1">
      <c r="A59" s="38" t="s">
        <v>315</v>
      </c>
      <c r="B59" s="38">
        <v>12040000</v>
      </c>
      <c r="C59" s="61"/>
      <c r="D59" s="61"/>
      <c r="E59" s="61"/>
      <c r="F59" s="33"/>
      <c r="G59" s="62"/>
      <c r="H59" s="61"/>
      <c r="I59" s="61"/>
      <c r="J59" s="61"/>
      <c r="K59" s="34"/>
      <c r="L59" s="204"/>
      <c r="M59" s="204"/>
      <c r="N59" s="204"/>
    </row>
    <row r="60" spans="1:14" s="52" customFormat="1" ht="11.25" customHeight="1" hidden="1">
      <c r="A60" s="38" t="s">
        <v>6</v>
      </c>
      <c r="B60" s="64">
        <v>12040010</v>
      </c>
      <c r="C60" s="61"/>
      <c r="D60" s="61"/>
      <c r="E60" s="61"/>
      <c r="F60" s="33"/>
      <c r="G60" s="62"/>
      <c r="H60" s="61"/>
      <c r="I60" s="61"/>
      <c r="J60" s="61"/>
      <c r="K60" s="34"/>
      <c r="L60" s="204"/>
      <c r="M60" s="204"/>
      <c r="N60" s="204"/>
    </row>
    <row r="61" spans="1:14" s="52" customFormat="1" ht="11.25" customHeight="1" hidden="1">
      <c r="A61" s="38" t="s">
        <v>316</v>
      </c>
      <c r="B61" s="38">
        <v>12072000</v>
      </c>
      <c r="C61" s="61"/>
      <c r="D61" s="61"/>
      <c r="E61" s="61"/>
      <c r="F61" s="33"/>
      <c r="G61" s="62"/>
      <c r="H61" s="61"/>
      <c r="I61" s="61"/>
      <c r="J61" s="61"/>
      <c r="K61" s="34"/>
      <c r="L61" s="204"/>
      <c r="M61" s="204"/>
      <c r="N61" s="204"/>
    </row>
    <row r="62" spans="1:14" s="52" customFormat="1" ht="11.25" customHeight="1" hidden="1">
      <c r="A62" s="38" t="s">
        <v>317</v>
      </c>
      <c r="B62" s="64">
        <v>12072010</v>
      </c>
      <c r="C62" s="61"/>
      <c r="D62" s="61"/>
      <c r="E62" s="61"/>
      <c r="F62" s="33"/>
      <c r="G62" s="62"/>
      <c r="H62" s="61"/>
      <c r="I62" s="61"/>
      <c r="J62" s="61"/>
      <c r="K62" s="34"/>
      <c r="L62" s="204"/>
      <c r="M62" s="204"/>
      <c r="N62" s="204"/>
    </row>
    <row r="63" spans="1:14" s="44" customFormat="1" ht="11.25" customHeight="1">
      <c r="A63" s="43" t="s">
        <v>7</v>
      </c>
      <c r="B63" s="43"/>
      <c r="C63" s="32">
        <f>SUM(C64:C67)</f>
        <v>652.949</v>
      </c>
      <c r="D63" s="32">
        <f>SUM(D64:D67)</f>
        <v>0</v>
      </c>
      <c r="E63" s="32">
        <f>SUM(E64:E67)</f>
        <v>100.2</v>
      </c>
      <c r="F63" s="33"/>
      <c r="G63" s="33"/>
      <c r="H63" s="32">
        <f>SUM(H64:H67)</f>
        <v>1682.895</v>
      </c>
      <c r="I63" s="32">
        <f>SUM(I64:I67)</f>
        <v>0</v>
      </c>
      <c r="J63" s="32">
        <f>SUM(J64:J67)</f>
        <v>214.9</v>
      </c>
      <c r="K63" s="33"/>
      <c r="L63" s="205"/>
      <c r="M63" s="205"/>
      <c r="N63" s="205"/>
    </row>
    <row r="64" spans="1:14" s="52" customFormat="1" ht="11.25" customHeight="1" hidden="1" outlineLevel="1">
      <c r="A64" s="38" t="s">
        <v>309</v>
      </c>
      <c r="B64" s="64">
        <v>12051000</v>
      </c>
      <c r="C64" s="61"/>
      <c r="D64" s="61"/>
      <c r="E64" s="61"/>
      <c r="F64" s="33"/>
      <c r="G64" s="62"/>
      <c r="H64" s="61"/>
      <c r="I64" s="61"/>
      <c r="J64" s="61"/>
      <c r="K64" s="34"/>
      <c r="L64" s="204"/>
      <c r="M64" s="204"/>
      <c r="N64" s="204"/>
    </row>
    <row r="65" spans="1:14" s="52" customFormat="1" ht="11.25" customHeight="1" hidden="1" outlineLevel="1">
      <c r="A65" s="38" t="s">
        <v>318</v>
      </c>
      <c r="B65" s="64" t="s">
        <v>319</v>
      </c>
      <c r="C65" s="61">
        <v>399.549</v>
      </c>
      <c r="D65" s="61">
        <v>0</v>
      </c>
      <c r="E65" s="61">
        <v>0</v>
      </c>
      <c r="F65" s="33"/>
      <c r="G65" s="62"/>
      <c r="H65" s="61">
        <v>1226.095</v>
      </c>
      <c r="I65" s="61">
        <v>0</v>
      </c>
      <c r="J65" s="61">
        <v>0.6</v>
      </c>
      <c r="K65" s="34"/>
      <c r="L65" s="204"/>
      <c r="M65" s="204"/>
      <c r="N65" s="204"/>
    </row>
    <row r="66" spans="1:14" s="52" customFormat="1" ht="11.25" customHeight="1" hidden="1" outlineLevel="1">
      <c r="A66" s="38" t="s">
        <v>7</v>
      </c>
      <c r="B66" s="64">
        <v>12059000</v>
      </c>
      <c r="C66" s="61"/>
      <c r="D66" s="61"/>
      <c r="E66" s="61"/>
      <c r="F66" s="33"/>
      <c r="G66" s="62"/>
      <c r="H66" s="61"/>
      <c r="I66" s="61"/>
      <c r="J66" s="61"/>
      <c r="K66" s="34"/>
      <c r="L66" s="204"/>
      <c r="M66" s="204"/>
      <c r="N66" s="204"/>
    </row>
    <row r="67" spans="1:14" s="52" customFormat="1" ht="11.25" customHeight="1" hidden="1" outlineLevel="1">
      <c r="A67" s="38" t="s">
        <v>320</v>
      </c>
      <c r="B67" s="64" t="s">
        <v>321</v>
      </c>
      <c r="C67" s="61">
        <v>253.4</v>
      </c>
      <c r="D67" s="61"/>
      <c r="E67" s="61">
        <v>100.2</v>
      </c>
      <c r="F67" s="33"/>
      <c r="G67" s="62"/>
      <c r="H67" s="61">
        <v>456.8</v>
      </c>
      <c r="I67" s="61"/>
      <c r="J67" s="61">
        <v>214.3</v>
      </c>
      <c r="K67" s="34"/>
      <c r="L67" s="204"/>
      <c r="M67" s="204"/>
      <c r="N67" s="204"/>
    </row>
    <row r="68" spans="1:14" s="52" customFormat="1" ht="11.25" customHeight="1" collapsed="1">
      <c r="A68" s="38" t="s">
        <v>27</v>
      </c>
      <c r="B68" s="64">
        <v>12060000</v>
      </c>
      <c r="C68" s="61"/>
      <c r="D68" s="61"/>
      <c r="E68" s="61"/>
      <c r="F68" s="33"/>
      <c r="G68" s="62"/>
      <c r="H68" s="61"/>
      <c r="I68" s="61"/>
      <c r="J68" s="61"/>
      <c r="K68" s="34"/>
      <c r="L68" s="204"/>
      <c r="M68" s="204"/>
      <c r="N68" s="204"/>
    </row>
    <row r="69" spans="1:14" s="52" customFormat="1" ht="11.25" customHeight="1">
      <c r="A69" s="38" t="s">
        <v>28</v>
      </c>
      <c r="B69" s="64">
        <v>12060010</v>
      </c>
      <c r="C69" s="61">
        <v>3165.3</v>
      </c>
      <c r="D69" s="61">
        <v>333.7</v>
      </c>
      <c r="E69" s="61">
        <v>70.1</v>
      </c>
      <c r="F69" s="33">
        <f>+E69/D69*100-100</f>
        <v>-78.99310758166017</v>
      </c>
      <c r="G69" s="62"/>
      <c r="H69" s="61">
        <v>9505.5</v>
      </c>
      <c r="I69" s="61">
        <v>1209</v>
      </c>
      <c r="J69" s="61">
        <v>159.6</v>
      </c>
      <c r="K69" s="34"/>
      <c r="L69" s="204"/>
      <c r="M69" s="204"/>
      <c r="N69" s="204"/>
    </row>
    <row r="70" spans="1:14" s="52" customFormat="1" ht="11.25" customHeight="1" hidden="1">
      <c r="A70" s="38" t="s">
        <v>313</v>
      </c>
      <c r="B70" s="64">
        <v>12074000</v>
      </c>
      <c r="C70" s="61"/>
      <c r="D70" s="61"/>
      <c r="E70" s="61"/>
      <c r="F70" s="33"/>
      <c r="G70" s="62"/>
      <c r="H70" s="61"/>
      <c r="I70" s="61"/>
      <c r="J70" s="61"/>
      <c r="K70" s="34"/>
      <c r="L70" s="204"/>
      <c r="M70" s="204"/>
      <c r="N70" s="204"/>
    </row>
    <row r="71" spans="1:14" s="52" customFormat="1" ht="11.25" customHeight="1" hidden="1">
      <c r="A71" s="38" t="s">
        <v>322</v>
      </c>
      <c r="B71" s="64">
        <v>12074010</v>
      </c>
      <c r="C71" s="61">
        <v>0</v>
      </c>
      <c r="D71" s="61">
        <v>0</v>
      </c>
      <c r="E71" s="61">
        <v>0</v>
      </c>
      <c r="F71" s="33"/>
      <c r="G71" s="62"/>
      <c r="H71" s="61">
        <v>0.007</v>
      </c>
      <c r="I71" s="61">
        <v>0</v>
      </c>
      <c r="J71" s="61">
        <v>0.007</v>
      </c>
      <c r="K71" s="34"/>
      <c r="L71" s="204"/>
      <c r="M71" s="204"/>
      <c r="N71" s="204"/>
    </row>
    <row r="72" spans="1:14" s="52" customFormat="1" ht="11.25" customHeight="1" hidden="1">
      <c r="A72" s="38" t="s">
        <v>314</v>
      </c>
      <c r="B72" s="64">
        <v>12075000</v>
      </c>
      <c r="C72" s="61"/>
      <c r="D72" s="61"/>
      <c r="E72" s="61"/>
      <c r="F72" s="33"/>
      <c r="G72" s="62"/>
      <c r="H72" s="61"/>
      <c r="I72" s="61"/>
      <c r="J72" s="61"/>
      <c r="K72" s="34"/>
      <c r="L72" s="204"/>
      <c r="M72" s="204"/>
      <c r="N72" s="204"/>
    </row>
    <row r="73" spans="1:14" s="52" customFormat="1" ht="11.25" customHeight="1">
      <c r="A73" s="38" t="s">
        <v>323</v>
      </c>
      <c r="B73" s="64">
        <v>12075010</v>
      </c>
      <c r="C73" s="61">
        <v>0.034</v>
      </c>
      <c r="D73" s="61">
        <v>0</v>
      </c>
      <c r="E73" s="61">
        <v>0</v>
      </c>
      <c r="F73" s="33"/>
      <c r="G73" s="62"/>
      <c r="H73" s="61">
        <v>2.683</v>
      </c>
      <c r="I73" s="61">
        <v>0</v>
      </c>
      <c r="J73" s="61">
        <v>0</v>
      </c>
      <c r="K73" s="34"/>
      <c r="L73" s="204"/>
      <c r="M73" s="204"/>
      <c r="N73" s="204"/>
    </row>
    <row r="74" spans="1:14" s="52" customFormat="1" ht="11.25" customHeight="1">
      <c r="A74" s="38" t="s">
        <v>26</v>
      </c>
      <c r="B74" s="64">
        <v>12076000</v>
      </c>
      <c r="C74" s="61"/>
      <c r="D74" s="61"/>
      <c r="E74" s="61"/>
      <c r="F74" s="33"/>
      <c r="G74" s="62"/>
      <c r="H74" s="61"/>
      <c r="I74" s="61"/>
      <c r="J74" s="61"/>
      <c r="K74" s="34"/>
      <c r="L74" s="204"/>
      <c r="M74" s="204"/>
      <c r="N74" s="204"/>
    </row>
    <row r="75" spans="1:14" s="52" customFormat="1" ht="11.25" customHeight="1">
      <c r="A75" s="38" t="s">
        <v>324</v>
      </c>
      <c r="B75" s="64">
        <v>12079911</v>
      </c>
      <c r="C75" s="61">
        <v>75.958</v>
      </c>
      <c r="D75" s="61">
        <v>0</v>
      </c>
      <c r="E75" s="61">
        <v>0</v>
      </c>
      <c r="F75" s="33"/>
      <c r="G75" s="62"/>
      <c r="H75" s="61">
        <v>124.562</v>
      </c>
      <c r="I75" s="61">
        <v>0</v>
      </c>
      <c r="J75" s="61">
        <v>0</v>
      </c>
      <c r="K75" s="34"/>
      <c r="L75" s="204"/>
      <c r="M75" s="204"/>
      <c r="N75" s="204"/>
    </row>
    <row r="76" spans="1:14" s="52" customFormat="1" ht="11.25" customHeight="1" hidden="1">
      <c r="A76" s="38" t="s">
        <v>295</v>
      </c>
      <c r="B76" s="64">
        <v>12079100</v>
      </c>
      <c r="C76" s="61"/>
      <c r="D76" s="61"/>
      <c r="E76" s="61"/>
      <c r="F76" s="33"/>
      <c r="G76" s="62"/>
      <c r="H76" s="61"/>
      <c r="I76" s="61"/>
      <c r="J76" s="61"/>
      <c r="K76" s="34"/>
      <c r="L76" s="204"/>
      <c r="M76" s="204"/>
      <c r="N76" s="204"/>
    </row>
    <row r="77" spans="1:14" s="52" customFormat="1" ht="11.25" customHeight="1" hidden="1">
      <c r="A77" s="38" t="s">
        <v>325</v>
      </c>
      <c r="B77" s="64">
        <v>12079110</v>
      </c>
      <c r="C77" s="61"/>
      <c r="D77" s="61"/>
      <c r="E77" s="61"/>
      <c r="F77" s="33"/>
      <c r="G77" s="62"/>
      <c r="H77" s="61"/>
      <c r="I77" s="61"/>
      <c r="J77" s="61"/>
      <c r="K77" s="34"/>
      <c r="L77" s="204"/>
      <c r="M77" s="204"/>
      <c r="N77" s="204"/>
    </row>
    <row r="78" spans="1:14" s="52" customFormat="1" ht="11.25" customHeight="1" hidden="1">
      <c r="A78" s="38" t="s">
        <v>305</v>
      </c>
      <c r="B78" s="64">
        <v>12079900</v>
      </c>
      <c r="C78" s="61"/>
      <c r="D78" s="61"/>
      <c r="E78" s="61"/>
      <c r="F78" s="33"/>
      <c r="G78" s="62"/>
      <c r="H78" s="61"/>
      <c r="I78" s="61"/>
      <c r="J78" s="61"/>
      <c r="K78" s="34"/>
      <c r="L78" s="204"/>
      <c r="M78" s="204"/>
      <c r="N78" s="204"/>
    </row>
    <row r="79" spans="1:14" s="52" customFormat="1" ht="11.25" customHeight="1">
      <c r="A79" s="38" t="s">
        <v>25</v>
      </c>
      <c r="B79" s="38">
        <v>12091000</v>
      </c>
      <c r="C79" s="61">
        <v>138</v>
      </c>
      <c r="D79" s="61">
        <v>46.3</v>
      </c>
      <c r="E79" s="61">
        <v>49.2</v>
      </c>
      <c r="F79" s="33"/>
      <c r="G79" s="62"/>
      <c r="H79" s="61">
        <v>571</v>
      </c>
      <c r="I79" s="61">
        <v>218.7</v>
      </c>
      <c r="J79" s="61">
        <v>278</v>
      </c>
      <c r="K79" s="34"/>
      <c r="L79" s="204"/>
      <c r="M79" s="204"/>
      <c r="N79" s="204"/>
    </row>
    <row r="80" spans="1:14" s="44" customFormat="1" ht="11.25" customHeight="1">
      <c r="A80" s="43" t="s">
        <v>302</v>
      </c>
      <c r="B80" s="43"/>
      <c r="C80" s="32">
        <f>SUM(C81:C89)</f>
        <v>2987.9249999999997</v>
      </c>
      <c r="D80" s="32">
        <f>SUM(D81:D89)</f>
        <v>322.1</v>
      </c>
      <c r="E80" s="32">
        <f>SUM(E81:E89)</f>
        <v>563</v>
      </c>
      <c r="F80" s="33">
        <f>+E80/D80*100-100</f>
        <v>74.79043775225085</v>
      </c>
      <c r="G80" s="33"/>
      <c r="H80" s="32">
        <f>SUM(H81:H89)</f>
        <v>5618.724999999999</v>
      </c>
      <c r="I80" s="32">
        <f>SUM(I81:I89)</f>
        <v>724.4</v>
      </c>
      <c r="J80" s="32">
        <f>SUM(J81:J89)</f>
        <v>1653.7</v>
      </c>
      <c r="K80" s="33">
        <f>+J80/I80*100-100</f>
        <v>128.28547763666484</v>
      </c>
      <c r="L80" s="205"/>
      <c r="M80" s="205"/>
      <c r="N80" s="205"/>
    </row>
    <row r="81" spans="1:11" ht="11.25" hidden="1" outlineLevel="1">
      <c r="A81" s="38" t="s">
        <v>24</v>
      </c>
      <c r="B81" s="38">
        <v>12092100</v>
      </c>
      <c r="C81" s="28">
        <v>222.1</v>
      </c>
      <c r="D81" s="28">
        <v>0.3</v>
      </c>
      <c r="E81" s="28">
        <v>69</v>
      </c>
      <c r="F81" s="33">
        <f>+E81/D81*100-100</f>
        <v>22900</v>
      </c>
      <c r="G81" s="33"/>
      <c r="H81" s="28">
        <v>1026.3</v>
      </c>
      <c r="I81" s="28">
        <v>0.2</v>
      </c>
      <c r="J81" s="28">
        <v>330.2</v>
      </c>
      <c r="K81" s="34">
        <f>+J81/I81*100-100</f>
        <v>164999.99999999997</v>
      </c>
    </row>
    <row r="82" spans="1:11" ht="11.25" hidden="1" outlineLevel="1">
      <c r="A82" s="38" t="s">
        <v>23</v>
      </c>
      <c r="B82" s="38">
        <v>12092200</v>
      </c>
      <c r="C82" s="28">
        <v>1703</v>
      </c>
      <c r="D82" s="28">
        <v>305.8</v>
      </c>
      <c r="E82" s="28">
        <v>464</v>
      </c>
      <c r="F82" s="33">
        <f>+E82/D82*100-100</f>
        <v>51.73315892740354</v>
      </c>
      <c r="G82" s="33"/>
      <c r="H82" s="28">
        <v>4019.6</v>
      </c>
      <c r="I82" s="28">
        <v>710.8</v>
      </c>
      <c r="J82" s="28">
        <v>1270.6</v>
      </c>
      <c r="K82" s="34">
        <f>+J82/I82*100-100</f>
        <v>78.75633089476645</v>
      </c>
    </row>
    <row r="83" spans="1:11" ht="11.25" hidden="1" outlineLevel="1">
      <c r="A83" s="38" t="s">
        <v>22</v>
      </c>
      <c r="B83" s="38">
        <v>12092300</v>
      </c>
      <c r="C83" s="28">
        <v>0.025</v>
      </c>
      <c r="D83" s="28">
        <v>0</v>
      </c>
      <c r="E83" s="28">
        <v>0</v>
      </c>
      <c r="F83" s="33"/>
      <c r="G83" s="33"/>
      <c r="H83" s="28">
        <v>0.125</v>
      </c>
      <c r="I83" s="28">
        <v>0</v>
      </c>
      <c r="J83" s="28">
        <v>0</v>
      </c>
      <c r="K83" s="34"/>
    </row>
    <row r="84" spans="1:11" ht="11.25" hidden="1" outlineLevel="1">
      <c r="A84" s="38" t="s">
        <v>21</v>
      </c>
      <c r="B84" s="38">
        <v>12092400</v>
      </c>
      <c r="C84" s="28"/>
      <c r="D84" s="28"/>
      <c r="E84" s="28"/>
      <c r="F84" s="33"/>
      <c r="G84" s="33"/>
      <c r="H84" s="28"/>
      <c r="I84" s="28"/>
      <c r="J84" s="28"/>
      <c r="K84" s="34"/>
    </row>
    <row r="85" spans="1:11" ht="11.25" hidden="1" outlineLevel="1">
      <c r="A85" s="38" t="s">
        <v>299</v>
      </c>
      <c r="B85" s="38">
        <v>12092500</v>
      </c>
      <c r="C85" s="28">
        <v>114</v>
      </c>
      <c r="D85" s="28"/>
      <c r="E85" s="28">
        <v>29</v>
      </c>
      <c r="F85" s="33"/>
      <c r="G85" s="33"/>
      <c r="H85" s="28">
        <v>134.2</v>
      </c>
      <c r="I85" s="28"/>
      <c r="J85" s="28">
        <v>52.4</v>
      </c>
      <c r="K85" s="34"/>
    </row>
    <row r="86" spans="1:11" ht="11.25" hidden="1" outlineLevel="1">
      <c r="A86" s="38" t="s">
        <v>20</v>
      </c>
      <c r="B86" s="38">
        <v>12092600</v>
      </c>
      <c r="C86" s="28"/>
      <c r="D86" s="28"/>
      <c r="E86" s="28"/>
      <c r="F86" s="33"/>
      <c r="G86" s="33"/>
      <c r="H86" s="28"/>
      <c r="I86" s="28"/>
      <c r="J86" s="28"/>
      <c r="K86" s="34"/>
    </row>
    <row r="87" spans="1:11" ht="11.25" hidden="1" outlineLevel="1">
      <c r="A87" s="38" t="s">
        <v>298</v>
      </c>
      <c r="B87" s="38">
        <v>12092900</v>
      </c>
      <c r="C87" s="28"/>
      <c r="D87" s="28"/>
      <c r="E87" s="28"/>
      <c r="F87" s="33"/>
      <c r="G87" s="33"/>
      <c r="H87" s="28"/>
      <c r="I87" s="28"/>
      <c r="J87" s="28"/>
      <c r="K87" s="34"/>
    </row>
    <row r="88" spans="1:11" ht="11.25" hidden="1" outlineLevel="1">
      <c r="A88" s="38" t="s">
        <v>326</v>
      </c>
      <c r="B88" s="38">
        <v>12092910</v>
      </c>
      <c r="C88" s="28">
        <v>930.2</v>
      </c>
      <c r="D88" s="28">
        <v>16</v>
      </c>
      <c r="E88" s="28"/>
      <c r="F88" s="33">
        <f>+E88/D88*100-100</f>
        <v>-100</v>
      </c>
      <c r="G88" s="33"/>
      <c r="H88" s="28">
        <v>419.9</v>
      </c>
      <c r="I88" s="28">
        <v>13.4</v>
      </c>
      <c r="J88" s="28"/>
      <c r="K88" s="34"/>
    </row>
    <row r="89" spans="1:11" ht="11.25" hidden="1" outlineLevel="1">
      <c r="A89" s="38" t="s">
        <v>327</v>
      </c>
      <c r="B89" s="38">
        <v>12092990</v>
      </c>
      <c r="C89" s="28">
        <v>18.6</v>
      </c>
      <c r="D89" s="28"/>
      <c r="E89" s="28">
        <v>1</v>
      </c>
      <c r="F89" s="33"/>
      <c r="G89" s="33"/>
      <c r="H89" s="28">
        <v>18.6</v>
      </c>
      <c r="I89" s="28"/>
      <c r="J89" s="28">
        <v>0.5</v>
      </c>
      <c r="K89" s="34"/>
    </row>
    <row r="90" spans="1:14" s="44" customFormat="1" ht="11.25" collapsed="1">
      <c r="A90" s="43" t="s">
        <v>303</v>
      </c>
      <c r="B90" s="43"/>
      <c r="C90" s="32">
        <f>SUM(C91:C99)</f>
        <v>1427.4</v>
      </c>
      <c r="D90" s="32">
        <f>SUM(D91:D99)</f>
        <v>64.8</v>
      </c>
      <c r="E90" s="32">
        <f>SUM(E91:E99)</f>
        <v>88.9</v>
      </c>
      <c r="F90" s="33">
        <f aca="true" t="shared" si="5" ref="F90:F101">+E90/D90*100-100</f>
        <v>37.19135802469137</v>
      </c>
      <c r="G90" s="33"/>
      <c r="H90" s="32">
        <f>SUM(H91:H99)</f>
        <v>55834.3</v>
      </c>
      <c r="I90" s="32">
        <f>SUM(I91:I99)</f>
        <v>5322.1</v>
      </c>
      <c r="J90" s="32">
        <f>SUM(J91:J99)</f>
        <v>4846.5</v>
      </c>
      <c r="K90" s="33">
        <f aca="true" t="shared" si="6" ref="K90:K103">+J90/I90*100-100</f>
        <v>-8.936322128483127</v>
      </c>
      <c r="L90" s="205"/>
      <c r="M90" s="205"/>
      <c r="N90" s="205"/>
    </row>
    <row r="91" spans="1:11" ht="11.25" customHeight="1" hidden="1" outlineLevel="1" collapsed="1">
      <c r="A91" s="38" t="s">
        <v>19</v>
      </c>
      <c r="B91" s="38">
        <v>12099110</v>
      </c>
      <c r="C91" s="28">
        <v>8.8</v>
      </c>
      <c r="D91" s="28">
        <v>1</v>
      </c>
      <c r="E91" s="28">
        <v>0.5</v>
      </c>
      <c r="F91" s="33">
        <f t="shared" si="5"/>
        <v>-50</v>
      </c>
      <c r="G91" s="33"/>
      <c r="H91" s="28">
        <v>5459.6</v>
      </c>
      <c r="I91" s="28">
        <v>1309.7</v>
      </c>
      <c r="J91" s="28">
        <v>700.7</v>
      </c>
      <c r="K91" s="34">
        <f t="shared" si="6"/>
        <v>-46.499198289684664</v>
      </c>
    </row>
    <row r="92" spans="1:11" ht="11.25" customHeight="1" hidden="1" outlineLevel="1">
      <c r="A92" s="38" t="s">
        <v>18</v>
      </c>
      <c r="B92" s="38">
        <v>12099120</v>
      </c>
      <c r="C92" s="28">
        <v>95</v>
      </c>
      <c r="D92" s="28">
        <v>1</v>
      </c>
      <c r="E92" s="28">
        <v>1.6</v>
      </c>
      <c r="F92" s="33">
        <f t="shared" si="5"/>
        <v>60</v>
      </c>
      <c r="G92" s="33"/>
      <c r="H92" s="28">
        <v>2683.9</v>
      </c>
      <c r="I92" s="28">
        <v>66.9</v>
      </c>
      <c r="J92" s="28">
        <v>81.5</v>
      </c>
      <c r="K92" s="34">
        <f t="shared" si="6"/>
        <v>21.823617339312392</v>
      </c>
    </row>
    <row r="93" spans="1:11" ht="11.25" customHeight="1" hidden="1" outlineLevel="1">
      <c r="A93" s="38" t="s">
        <v>17</v>
      </c>
      <c r="B93" s="38">
        <v>12099130</v>
      </c>
      <c r="C93" s="28">
        <v>131.2</v>
      </c>
      <c r="D93" s="28">
        <v>10.6</v>
      </c>
      <c r="E93" s="28">
        <v>24.6</v>
      </c>
      <c r="F93" s="33">
        <f t="shared" si="5"/>
        <v>132.07547169811323</v>
      </c>
      <c r="G93" s="33"/>
      <c r="H93" s="28">
        <v>4948.5</v>
      </c>
      <c r="I93" s="28">
        <v>298</v>
      </c>
      <c r="J93" s="28">
        <v>730.6</v>
      </c>
      <c r="K93" s="34">
        <f t="shared" si="6"/>
        <v>145.16778523489933</v>
      </c>
    </row>
    <row r="94" spans="1:11" ht="11.25" customHeight="1" hidden="1" outlineLevel="1">
      <c r="A94" s="38" t="s">
        <v>16</v>
      </c>
      <c r="B94" s="38">
        <v>12099140</v>
      </c>
      <c r="C94" s="28">
        <v>50.2</v>
      </c>
      <c r="D94" s="28">
        <v>5.9</v>
      </c>
      <c r="E94" s="28">
        <v>0.7</v>
      </c>
      <c r="F94" s="33">
        <f t="shared" si="5"/>
        <v>-88.13559322033899</v>
      </c>
      <c r="G94" s="33"/>
      <c r="H94" s="28">
        <v>10337.8</v>
      </c>
      <c r="I94" s="28">
        <v>455.2</v>
      </c>
      <c r="J94" s="28">
        <v>509.6</v>
      </c>
      <c r="K94" s="34">
        <f t="shared" si="6"/>
        <v>11.95079086115993</v>
      </c>
    </row>
    <row r="95" spans="1:11" ht="11.25" customHeight="1" hidden="1" outlineLevel="1">
      <c r="A95" s="38" t="s">
        <v>15</v>
      </c>
      <c r="B95" s="38">
        <v>12099150</v>
      </c>
      <c r="C95" s="28">
        <v>119.7</v>
      </c>
      <c r="D95" s="28">
        <v>1.9</v>
      </c>
      <c r="E95" s="28">
        <v>4.4</v>
      </c>
      <c r="F95" s="33">
        <f t="shared" si="5"/>
        <v>131.57894736842107</v>
      </c>
      <c r="G95" s="33"/>
      <c r="H95" s="28">
        <v>3053.4</v>
      </c>
      <c r="I95" s="28">
        <v>49.5</v>
      </c>
      <c r="J95" s="28">
        <v>84.5</v>
      </c>
      <c r="K95" s="34">
        <f t="shared" si="6"/>
        <v>70.7070707070707</v>
      </c>
    </row>
    <row r="96" spans="1:11" ht="11.25" customHeight="1" hidden="1" outlineLevel="1">
      <c r="A96" s="38" t="s">
        <v>14</v>
      </c>
      <c r="B96" s="38">
        <v>12099160</v>
      </c>
      <c r="C96" s="28">
        <v>53.9</v>
      </c>
      <c r="D96" s="28">
        <v>6</v>
      </c>
      <c r="E96" s="28">
        <v>3.8</v>
      </c>
      <c r="F96" s="33">
        <f t="shared" si="5"/>
        <v>-36.66666666666667</v>
      </c>
      <c r="G96" s="33"/>
      <c r="H96" s="28">
        <v>3940.8</v>
      </c>
      <c r="I96" s="28">
        <v>882</v>
      </c>
      <c r="J96" s="28">
        <v>486.1</v>
      </c>
      <c r="K96" s="34">
        <f t="shared" si="6"/>
        <v>-44.88662131519274</v>
      </c>
    </row>
    <row r="97" spans="1:11" ht="11.25" customHeight="1" hidden="1" outlineLevel="1">
      <c r="A97" s="38" t="s">
        <v>13</v>
      </c>
      <c r="B97" s="38">
        <v>12099170</v>
      </c>
      <c r="C97" s="28">
        <v>56.7</v>
      </c>
      <c r="D97" s="28">
        <v>10.6</v>
      </c>
      <c r="E97" s="28">
        <v>1.9</v>
      </c>
      <c r="F97" s="33">
        <f t="shared" si="5"/>
        <v>-82.0754716981132</v>
      </c>
      <c r="G97" s="33"/>
      <c r="H97" s="28">
        <v>4715.5</v>
      </c>
      <c r="I97" s="28">
        <v>1108.9</v>
      </c>
      <c r="J97" s="28">
        <v>579.3</v>
      </c>
      <c r="K97" s="34">
        <f t="shared" si="6"/>
        <v>-47.759040490576254</v>
      </c>
    </row>
    <row r="98" spans="1:11" ht="11.25" customHeight="1" hidden="1" outlineLevel="1">
      <c r="A98" s="38" t="s">
        <v>12</v>
      </c>
      <c r="B98" s="38">
        <v>12099180</v>
      </c>
      <c r="C98" s="28">
        <v>237.4</v>
      </c>
      <c r="D98" s="28">
        <v>0.3</v>
      </c>
      <c r="E98" s="28">
        <v>3</v>
      </c>
      <c r="F98" s="33">
        <f t="shared" si="5"/>
        <v>900</v>
      </c>
      <c r="G98" s="33"/>
      <c r="H98" s="28">
        <v>7804.4</v>
      </c>
      <c r="I98" s="28">
        <v>41.4</v>
      </c>
      <c r="J98" s="28">
        <v>128.2</v>
      </c>
      <c r="K98" s="34">
        <f t="shared" si="6"/>
        <v>209.66183574879227</v>
      </c>
    </row>
    <row r="99" spans="1:15" ht="11.25" customHeight="1" hidden="1" outlineLevel="1">
      <c r="A99" s="38" t="s">
        <v>11</v>
      </c>
      <c r="B99" s="38">
        <v>12099190</v>
      </c>
      <c r="C99" s="28">
        <v>674.5</v>
      </c>
      <c r="D99" s="28">
        <v>27.5</v>
      </c>
      <c r="E99" s="28">
        <v>48.4</v>
      </c>
      <c r="F99" s="33">
        <f t="shared" si="5"/>
        <v>76</v>
      </c>
      <c r="G99" s="34"/>
      <c r="H99" s="28">
        <v>12890.4</v>
      </c>
      <c r="I99" s="28">
        <v>1110.5</v>
      </c>
      <c r="J99" s="28">
        <v>1546</v>
      </c>
      <c r="K99" s="34">
        <f t="shared" si="6"/>
        <v>39.216569113012156</v>
      </c>
      <c r="L99" s="206"/>
      <c r="M99" s="207"/>
      <c r="N99" s="207"/>
      <c r="O99" s="52"/>
    </row>
    <row r="100" spans="1:14" s="44" customFormat="1" ht="11.25" collapsed="1">
      <c r="A100" s="43" t="s">
        <v>10</v>
      </c>
      <c r="B100" s="43">
        <v>12099920</v>
      </c>
      <c r="C100" s="32">
        <v>18</v>
      </c>
      <c r="D100" s="32">
        <v>1.5</v>
      </c>
      <c r="E100" s="32">
        <v>2.1</v>
      </c>
      <c r="F100" s="33">
        <f t="shared" si="5"/>
        <v>40</v>
      </c>
      <c r="G100" s="33"/>
      <c r="H100" s="32">
        <v>3319.4</v>
      </c>
      <c r="I100" s="32">
        <v>398.9</v>
      </c>
      <c r="J100" s="32">
        <v>488</v>
      </c>
      <c r="K100" s="33">
        <f t="shared" si="6"/>
        <v>22.336425169215346</v>
      </c>
      <c r="L100" s="208"/>
      <c r="M100" s="209"/>
      <c r="N100" s="209"/>
    </row>
    <row r="101" spans="1:14" s="44" customFormat="1" ht="9.75" customHeight="1">
      <c r="A101" s="43" t="s">
        <v>9</v>
      </c>
      <c r="B101" s="43">
        <v>12099930</v>
      </c>
      <c r="C101" s="32">
        <v>30.1</v>
      </c>
      <c r="D101" s="32">
        <v>0.6</v>
      </c>
      <c r="E101" s="32">
        <v>1.7</v>
      </c>
      <c r="F101" s="33">
        <f t="shared" si="5"/>
        <v>183.33333333333337</v>
      </c>
      <c r="G101" s="33"/>
      <c r="H101" s="32">
        <v>4433.5</v>
      </c>
      <c r="I101" s="32">
        <v>348</v>
      </c>
      <c r="J101" s="32">
        <v>155.5</v>
      </c>
      <c r="K101" s="33">
        <f t="shared" si="6"/>
        <v>-55.31609195402299</v>
      </c>
      <c r="L101" s="208"/>
      <c r="M101" s="209"/>
      <c r="N101" s="209"/>
    </row>
    <row r="102" spans="1:14" s="44" customFormat="1" ht="11.25">
      <c r="A102" s="43" t="s">
        <v>8</v>
      </c>
      <c r="B102" s="43">
        <v>12099990</v>
      </c>
      <c r="C102" s="32">
        <v>9.6</v>
      </c>
      <c r="D102" s="32">
        <v>0</v>
      </c>
      <c r="E102" s="32">
        <v>0</v>
      </c>
      <c r="F102" s="33"/>
      <c r="G102" s="33"/>
      <c r="H102" s="32">
        <v>389</v>
      </c>
      <c r="I102" s="32">
        <v>7</v>
      </c>
      <c r="J102" s="32">
        <v>0</v>
      </c>
      <c r="K102" s="33">
        <f t="shared" si="6"/>
        <v>-100</v>
      </c>
      <c r="L102" s="208"/>
      <c r="M102" s="209"/>
      <c r="N102" s="209"/>
    </row>
    <row r="103" spans="1:14" s="44" customFormat="1" ht="11.25">
      <c r="A103" s="43" t="s">
        <v>304</v>
      </c>
      <c r="B103" s="43">
        <v>12093000</v>
      </c>
      <c r="C103" s="32">
        <v>28.5</v>
      </c>
      <c r="D103" s="32">
        <v>2.1</v>
      </c>
      <c r="E103" s="32">
        <v>1.3</v>
      </c>
      <c r="F103" s="33">
        <f>+E103/D103*100-100</f>
        <v>-38.095238095238095</v>
      </c>
      <c r="G103" s="33"/>
      <c r="H103" s="32">
        <v>14282.5</v>
      </c>
      <c r="I103" s="32">
        <v>4399.6</v>
      </c>
      <c r="J103" s="32">
        <v>4224.2</v>
      </c>
      <c r="K103" s="33">
        <f t="shared" si="6"/>
        <v>-3.986726066006014</v>
      </c>
      <c r="L103" s="208"/>
      <c r="M103" s="209"/>
      <c r="N103" s="209"/>
    </row>
    <row r="104" spans="1:15" ht="11.25">
      <c r="A104" s="2"/>
      <c r="B104" s="2"/>
      <c r="C104" s="36"/>
      <c r="D104" s="36"/>
      <c r="E104" s="36"/>
      <c r="F104" s="36"/>
      <c r="G104" s="36"/>
      <c r="H104" s="36"/>
      <c r="I104" s="36"/>
      <c r="J104" s="36"/>
      <c r="K104" s="2"/>
      <c r="L104" s="206"/>
      <c r="M104" s="207"/>
      <c r="N104" s="207"/>
      <c r="O104" s="52"/>
    </row>
    <row r="105" spans="1:15" ht="11.25">
      <c r="A105" s="29" t="s">
        <v>117</v>
      </c>
      <c r="B105" s="29"/>
      <c r="C105" s="29"/>
      <c r="D105" s="29"/>
      <c r="E105" s="29"/>
      <c r="F105" s="29"/>
      <c r="G105" s="29"/>
      <c r="H105" s="29"/>
      <c r="I105" s="29"/>
      <c r="J105" s="29"/>
      <c r="K105" s="29"/>
      <c r="L105" s="206"/>
      <c r="M105" s="207"/>
      <c r="N105" s="207"/>
      <c r="O105" s="52"/>
    </row>
    <row r="106" spans="1:15" ht="19.5" customHeight="1">
      <c r="A106" s="274" t="s">
        <v>372</v>
      </c>
      <c r="B106" s="274"/>
      <c r="C106" s="274"/>
      <c r="D106" s="274"/>
      <c r="E106" s="274"/>
      <c r="F106" s="274"/>
      <c r="G106" s="274"/>
      <c r="H106" s="274"/>
      <c r="I106" s="274"/>
      <c r="J106" s="274"/>
      <c r="K106" s="274"/>
      <c r="L106" s="206"/>
      <c r="M106" s="207"/>
      <c r="N106" s="207"/>
      <c r="O106" s="52"/>
    </row>
    <row r="107" spans="1:15" ht="19.5" customHeight="1">
      <c r="A107" s="273" t="s">
        <v>367</v>
      </c>
      <c r="B107" s="273"/>
      <c r="C107" s="273"/>
      <c r="D107" s="273"/>
      <c r="E107" s="273"/>
      <c r="F107" s="273"/>
      <c r="G107" s="273"/>
      <c r="H107" s="273"/>
      <c r="I107" s="273"/>
      <c r="J107" s="273"/>
      <c r="K107" s="273"/>
      <c r="L107" s="206"/>
      <c r="M107" s="207"/>
      <c r="N107" s="207"/>
      <c r="O107" s="52"/>
    </row>
    <row r="108" spans="1:11" ht="11.25">
      <c r="A108" s="29"/>
      <c r="B108" s="29"/>
      <c r="C108" s="280" t="s">
        <v>216</v>
      </c>
      <c r="D108" s="280"/>
      <c r="E108" s="280"/>
      <c r="F108" s="280"/>
      <c r="G108" s="30"/>
      <c r="H108" s="280" t="s">
        <v>217</v>
      </c>
      <c r="I108" s="280"/>
      <c r="J108" s="280"/>
      <c r="K108" s="280"/>
    </row>
    <row r="109" spans="1:11" ht="11.25">
      <c r="A109" s="29" t="s">
        <v>234</v>
      </c>
      <c r="B109" s="46" t="s">
        <v>192</v>
      </c>
      <c r="C109" s="56">
        <v>2007</v>
      </c>
      <c r="D109" s="279" t="str">
        <f>+D43</f>
        <v>Enero - Febrero</v>
      </c>
      <c r="E109" s="279"/>
      <c r="F109" s="279"/>
      <c r="G109" s="30"/>
      <c r="H109" s="56">
        <v>2007</v>
      </c>
      <c r="I109" s="279" t="str">
        <f>+D109</f>
        <v>Enero - Febrero</v>
      </c>
      <c r="J109" s="279"/>
      <c r="K109" s="279"/>
    </row>
    <row r="110" spans="1:11" ht="11.25">
      <c r="A110" s="2"/>
      <c r="B110" s="47" t="s">
        <v>70</v>
      </c>
      <c r="C110" s="2"/>
      <c r="D110" s="57">
        <v>2007</v>
      </c>
      <c r="E110" s="57">
        <v>2008</v>
      </c>
      <c r="F110" s="58" t="s">
        <v>389</v>
      </c>
      <c r="G110" s="35"/>
      <c r="H110" s="2"/>
      <c r="I110" s="57">
        <v>2007</v>
      </c>
      <c r="J110" s="57">
        <v>2008</v>
      </c>
      <c r="K110" s="58" t="s">
        <v>389</v>
      </c>
    </row>
    <row r="111" spans="1:15" ht="11.25" customHeight="1">
      <c r="A111" s="29"/>
      <c r="B111" s="29"/>
      <c r="C111" s="28"/>
      <c r="D111" s="28"/>
      <c r="E111" s="28"/>
      <c r="F111" s="34"/>
      <c r="G111" s="34"/>
      <c r="H111" s="28"/>
      <c r="I111" s="28"/>
      <c r="J111" s="28"/>
      <c r="K111" s="34"/>
      <c r="L111" s="206"/>
      <c r="M111" s="207"/>
      <c r="N111" s="207"/>
      <c r="O111" s="52"/>
    </row>
    <row r="112" spans="1:14" s="66" customFormat="1" ht="11.25">
      <c r="A112" s="65" t="s">
        <v>59</v>
      </c>
      <c r="B112" s="65"/>
      <c r="C112" s="65"/>
      <c r="D112" s="65"/>
      <c r="E112" s="65"/>
      <c r="F112" s="212"/>
      <c r="G112" s="65"/>
      <c r="H112" s="65">
        <f>+H114+H120+H125+H137</f>
        <v>30357.449000000004</v>
      </c>
      <c r="I112" s="65">
        <f>+I114+I120+I125+I137</f>
        <v>1823.7</v>
      </c>
      <c r="J112" s="65">
        <f>+J114+J120+J125+J137</f>
        <v>1474.9609999999998</v>
      </c>
      <c r="K112" s="212">
        <f>+J112/I112*100-100</f>
        <v>-19.12260788506883</v>
      </c>
      <c r="L112" s="210"/>
      <c r="M112" s="210"/>
      <c r="N112" s="210"/>
    </row>
    <row r="113" spans="1:15" ht="11.25" customHeight="1">
      <c r="A113" s="31"/>
      <c r="B113" s="31"/>
      <c r="C113" s="32"/>
      <c r="D113" s="32"/>
      <c r="E113" s="32"/>
      <c r="F113" s="33"/>
      <c r="G113" s="33"/>
      <c r="H113" s="32"/>
      <c r="I113" s="32"/>
      <c r="J113" s="32"/>
      <c r="K113" s="33"/>
      <c r="L113" s="206"/>
      <c r="M113" s="207"/>
      <c r="N113" s="207"/>
      <c r="O113" s="52"/>
    </row>
    <row r="114" spans="1:15" s="44" customFormat="1" ht="11.25" customHeight="1">
      <c r="A114" s="45" t="s">
        <v>392</v>
      </c>
      <c r="B114" s="55" t="s">
        <v>277</v>
      </c>
      <c r="C114" s="32">
        <f>SUM(C115:C118)</f>
        <v>9307.663999999999</v>
      </c>
      <c r="D114" s="32">
        <f>SUM(D115:D118)</f>
        <v>20.169</v>
      </c>
      <c r="E114" s="32">
        <f>SUM(E115:E118)</f>
        <v>37.79</v>
      </c>
      <c r="F114" s="33">
        <f>+E114/D114*100-100</f>
        <v>87.36675095443502</v>
      </c>
      <c r="G114" s="33"/>
      <c r="H114" s="32">
        <f>SUM(H115:H118)</f>
        <v>25311.545000000002</v>
      </c>
      <c r="I114" s="32">
        <f>SUM(I115:I118)</f>
        <v>93.829</v>
      </c>
      <c r="J114" s="32">
        <f>SUM(J115:J118)</f>
        <v>97.94</v>
      </c>
      <c r="K114" s="33">
        <f>+J114/I114*100-100</f>
        <v>4.3813746283132105</v>
      </c>
      <c r="L114" s="206"/>
      <c r="M114" s="207"/>
      <c r="N114" s="207"/>
      <c r="O114" s="53"/>
    </row>
    <row r="115" spans="1:15" ht="11.25" customHeight="1">
      <c r="A115" s="41" t="s">
        <v>259</v>
      </c>
      <c r="B115" s="55" t="s">
        <v>278</v>
      </c>
      <c r="C115" s="28">
        <v>8658.085</v>
      </c>
      <c r="D115" s="28">
        <v>20.169</v>
      </c>
      <c r="E115" s="28">
        <v>32.195</v>
      </c>
      <c r="F115" s="33">
        <f>+E115/D115*100-100</f>
        <v>59.62615895681492</v>
      </c>
      <c r="G115" s="33"/>
      <c r="H115" s="28">
        <v>22253.914</v>
      </c>
      <c r="I115" s="28">
        <v>93.829</v>
      </c>
      <c r="J115" s="28">
        <v>81.397</v>
      </c>
      <c r="K115" s="34">
        <f>+J115/I115*100-100</f>
        <v>-13.249634974261681</v>
      </c>
      <c r="L115" s="206"/>
      <c r="M115" s="207"/>
      <c r="N115" s="207"/>
      <c r="O115" s="52"/>
    </row>
    <row r="116" spans="1:15" ht="11.25" customHeight="1">
      <c r="A116" s="41" t="s">
        <v>260</v>
      </c>
      <c r="B116" s="55" t="s">
        <v>279</v>
      </c>
      <c r="C116" s="28">
        <v>459.891</v>
      </c>
      <c r="D116" s="28">
        <v>0</v>
      </c>
      <c r="E116" s="28">
        <v>0</v>
      </c>
      <c r="F116" s="33"/>
      <c r="G116" s="33"/>
      <c r="H116" s="28">
        <v>1934.237</v>
      </c>
      <c r="I116" s="28">
        <v>0</v>
      </c>
      <c r="J116" s="28">
        <v>0</v>
      </c>
      <c r="K116" s="34"/>
      <c r="L116" s="206"/>
      <c r="M116" s="207"/>
      <c r="N116" s="207"/>
      <c r="O116" s="52"/>
    </row>
    <row r="117" spans="1:15" ht="11.25" customHeight="1">
      <c r="A117" s="41" t="s">
        <v>261</v>
      </c>
      <c r="B117" s="55" t="s">
        <v>280</v>
      </c>
      <c r="C117" s="28">
        <v>42.9</v>
      </c>
      <c r="D117" s="28">
        <v>0</v>
      </c>
      <c r="E117" s="28">
        <v>5.595</v>
      </c>
      <c r="F117" s="33"/>
      <c r="G117" s="33"/>
      <c r="H117" s="28">
        <v>564.398</v>
      </c>
      <c r="I117" s="28">
        <v>0</v>
      </c>
      <c r="J117" s="28">
        <v>16.543</v>
      </c>
      <c r="K117" s="34"/>
      <c r="L117" s="206"/>
      <c r="M117" s="207"/>
      <c r="N117" s="207"/>
      <c r="O117" s="52"/>
    </row>
    <row r="118" spans="1:15" ht="11.25" customHeight="1">
      <c r="A118" s="41" t="s">
        <v>262</v>
      </c>
      <c r="B118" s="54" t="s">
        <v>263</v>
      </c>
      <c r="C118" s="28">
        <v>146.788</v>
      </c>
      <c r="D118" s="28">
        <v>0</v>
      </c>
      <c r="E118" s="28">
        <v>0</v>
      </c>
      <c r="F118" s="33"/>
      <c r="G118" s="33"/>
      <c r="H118" s="28">
        <v>558.996</v>
      </c>
      <c r="I118" s="28">
        <v>0</v>
      </c>
      <c r="J118" s="28">
        <v>0</v>
      </c>
      <c r="K118" s="34"/>
      <c r="L118" s="206"/>
      <c r="M118" s="207"/>
      <c r="N118" s="207"/>
      <c r="O118" s="52"/>
    </row>
    <row r="119" spans="1:15" ht="11.25" customHeight="1">
      <c r="A119" s="41"/>
      <c r="B119" s="41"/>
      <c r="C119" s="28"/>
      <c r="D119" s="28"/>
      <c r="E119" s="28"/>
      <c r="F119" s="33"/>
      <c r="G119" s="33"/>
      <c r="H119" s="28"/>
      <c r="I119" s="28"/>
      <c r="J119" s="28"/>
      <c r="K119" s="34"/>
      <c r="L119" s="206"/>
      <c r="M119" s="207"/>
      <c r="N119" s="207"/>
      <c r="O119" s="52"/>
    </row>
    <row r="120" spans="1:14" s="44" customFormat="1" ht="11.25" customHeight="1">
      <c r="A120" s="45" t="s">
        <v>393</v>
      </c>
      <c r="B120" s="55" t="s">
        <v>281</v>
      </c>
      <c r="C120" s="32">
        <f>SUM(C121:C123)</f>
        <v>0.016</v>
      </c>
      <c r="D120" s="32">
        <f>SUM(D121:D123)</f>
        <v>0</v>
      </c>
      <c r="E120" s="32">
        <f>SUM(E121:E123)</f>
        <v>0</v>
      </c>
      <c r="F120" s="33"/>
      <c r="G120" s="33"/>
      <c r="H120" s="32">
        <f>SUM(H121:H123)</f>
        <v>0.08</v>
      </c>
      <c r="I120" s="32">
        <f>SUM(I121:I123)</f>
        <v>0</v>
      </c>
      <c r="J120" s="32">
        <f>SUM(J121:J123)</f>
        <v>0</v>
      </c>
      <c r="K120" s="33"/>
      <c r="L120" s="205"/>
      <c r="M120" s="205"/>
      <c r="N120" s="205"/>
    </row>
    <row r="121" spans="1:11" ht="11.25" customHeight="1" hidden="1">
      <c r="A121" s="202" t="s">
        <v>427</v>
      </c>
      <c r="B121" s="55" t="s">
        <v>282</v>
      </c>
      <c r="C121" s="28">
        <v>0.016</v>
      </c>
      <c r="D121" s="28">
        <v>0</v>
      </c>
      <c r="E121" s="28">
        <v>0</v>
      </c>
      <c r="F121" s="33"/>
      <c r="G121" s="33"/>
      <c r="H121" s="28">
        <v>0.08</v>
      </c>
      <c r="I121" s="28">
        <v>0</v>
      </c>
      <c r="J121" s="28">
        <v>0</v>
      </c>
      <c r="K121" s="34"/>
    </row>
    <row r="122" spans="1:11" ht="11.25" customHeight="1" hidden="1">
      <c r="A122" s="41" t="s">
        <v>287</v>
      </c>
      <c r="B122" s="55" t="s">
        <v>283</v>
      </c>
      <c r="C122" s="28"/>
      <c r="D122" s="28"/>
      <c r="E122" s="28"/>
      <c r="F122" s="33"/>
      <c r="G122" s="33"/>
      <c r="H122" s="28"/>
      <c r="I122" s="28"/>
      <c r="J122" s="28"/>
      <c r="K122" s="34"/>
    </row>
    <row r="123" spans="1:11" ht="11.25" customHeight="1" hidden="1">
      <c r="A123" s="41" t="s">
        <v>262</v>
      </c>
      <c r="B123" s="54" t="s">
        <v>263</v>
      </c>
      <c r="C123" s="28"/>
      <c r="D123" s="28"/>
      <c r="E123" s="28"/>
      <c r="F123" s="33"/>
      <c r="G123" s="33"/>
      <c r="H123" s="28"/>
      <c r="I123" s="28"/>
      <c r="J123" s="28"/>
      <c r="K123" s="34"/>
    </row>
    <row r="124" spans="1:11" ht="11.25" customHeight="1">
      <c r="A124" s="41"/>
      <c r="B124" s="41"/>
      <c r="C124" s="28"/>
      <c r="D124" s="28"/>
      <c r="E124" s="28"/>
      <c r="F124" s="34"/>
      <c r="G124" s="33"/>
      <c r="H124" s="28"/>
      <c r="I124" s="28"/>
      <c r="J124" s="28"/>
      <c r="K124" s="34"/>
    </row>
    <row r="125" spans="1:14" s="44" customFormat="1" ht="11.25" customHeight="1">
      <c r="A125" s="45" t="s">
        <v>257</v>
      </c>
      <c r="B125" s="55"/>
      <c r="C125" s="32">
        <f>SUM(C126:C135)</f>
        <v>498.3400000000001</v>
      </c>
      <c r="D125" s="32">
        <f>SUM(D126:D135)</f>
        <v>130.452</v>
      </c>
      <c r="E125" s="32">
        <f>SUM(E126:E135)</f>
        <v>82.552</v>
      </c>
      <c r="F125" s="33">
        <f>+E125/D125*100-100</f>
        <v>-36.71848649311623</v>
      </c>
      <c r="G125" s="32"/>
      <c r="H125" s="32">
        <f>SUM(H126:H135)</f>
        <v>3390.896</v>
      </c>
      <c r="I125" s="32">
        <f>SUM(I126:I135)</f>
        <v>1465.536</v>
      </c>
      <c r="J125" s="32">
        <f>SUM(J126:J135)</f>
        <v>802.718</v>
      </c>
      <c r="K125" s="33">
        <f>+J125/I125*100-100</f>
        <v>-45.227002270841524</v>
      </c>
      <c r="L125" s="205"/>
      <c r="M125" s="205"/>
      <c r="N125" s="205"/>
    </row>
    <row r="126" spans="1:11" ht="11.25" customHeight="1">
      <c r="A126" s="41" t="s">
        <v>251</v>
      </c>
      <c r="B126" s="55" t="s">
        <v>428</v>
      </c>
      <c r="C126" s="28">
        <v>145.514</v>
      </c>
      <c r="D126" s="28">
        <v>64.945</v>
      </c>
      <c r="E126" s="28">
        <v>29.824</v>
      </c>
      <c r="F126" s="34">
        <f>+E126/D126*100-100</f>
        <v>-54.078066055893444</v>
      </c>
      <c r="G126" s="33"/>
      <c r="H126" s="28">
        <v>814.467</v>
      </c>
      <c r="I126" s="28">
        <v>394.272</v>
      </c>
      <c r="J126" s="28">
        <v>176.414</v>
      </c>
      <c r="K126" s="34">
        <f>+J126/I126*100-100</f>
        <v>-55.25576251927603</v>
      </c>
    </row>
    <row r="127" spans="1:11" ht="11.25" customHeight="1">
      <c r="A127" s="59" t="s">
        <v>292</v>
      </c>
      <c r="B127" s="55" t="s">
        <v>429</v>
      </c>
      <c r="C127" s="63">
        <v>57.303</v>
      </c>
      <c r="D127" s="63">
        <v>28.111</v>
      </c>
      <c r="E127" s="28">
        <v>14.082</v>
      </c>
      <c r="F127" s="34"/>
      <c r="G127" s="33"/>
      <c r="H127" s="63">
        <v>814.254</v>
      </c>
      <c r="I127" s="63">
        <v>617.59</v>
      </c>
      <c r="J127" s="28">
        <v>257.378</v>
      </c>
      <c r="K127" s="34"/>
    </row>
    <row r="128" spans="1:11" ht="11.25" customHeight="1">
      <c r="A128" s="41" t="s">
        <v>253</v>
      </c>
      <c r="B128" s="55" t="s">
        <v>430</v>
      </c>
      <c r="C128" s="28">
        <v>58.14</v>
      </c>
      <c r="D128" s="28">
        <v>12.692</v>
      </c>
      <c r="E128" s="28">
        <v>24.785</v>
      </c>
      <c r="F128" s="34">
        <f>+E128/D128*100-100</f>
        <v>95.28049164828238</v>
      </c>
      <c r="G128" s="33"/>
      <c r="H128" s="28">
        <v>484.432</v>
      </c>
      <c r="I128" s="28">
        <v>147.308</v>
      </c>
      <c r="J128" s="28">
        <v>284.496</v>
      </c>
      <c r="K128" s="34">
        <f>+J128/I128*100-100</f>
        <v>93.1300404594455</v>
      </c>
    </row>
    <row r="129" spans="1:11" ht="11.25" customHeight="1">
      <c r="A129" s="41" t="s">
        <v>252</v>
      </c>
      <c r="B129" s="55" t="s">
        <v>431</v>
      </c>
      <c r="C129" s="28">
        <v>13.901</v>
      </c>
      <c r="D129" s="28">
        <v>12.561</v>
      </c>
      <c r="E129" s="28">
        <v>2.272</v>
      </c>
      <c r="F129" s="34">
        <f>+E129/D129*100-100</f>
        <v>-81.91226813151819</v>
      </c>
      <c r="G129" s="33"/>
      <c r="H129" s="28">
        <v>140.424</v>
      </c>
      <c r="I129" s="28">
        <v>133.067</v>
      </c>
      <c r="J129" s="28">
        <v>18.151</v>
      </c>
      <c r="K129" s="34">
        <f>+J129/I129*100-100</f>
        <v>-86.35950310745714</v>
      </c>
    </row>
    <row r="130" spans="1:11" ht="11.25" customHeight="1">
      <c r="A130" s="41" t="s">
        <v>254</v>
      </c>
      <c r="B130" s="55" t="s">
        <v>432</v>
      </c>
      <c r="C130" s="28">
        <v>15.135</v>
      </c>
      <c r="D130" s="28">
        <v>0</v>
      </c>
      <c r="E130" s="28">
        <v>0</v>
      </c>
      <c r="F130" s="34"/>
      <c r="G130" s="33"/>
      <c r="H130" s="28">
        <v>27.48</v>
      </c>
      <c r="I130" s="28">
        <v>0</v>
      </c>
      <c r="J130" s="28">
        <v>0</v>
      </c>
      <c r="K130" s="34"/>
    </row>
    <row r="131" spans="1:11" ht="11.25" customHeight="1">
      <c r="A131" s="41" t="s">
        <v>294</v>
      </c>
      <c r="B131" s="55" t="s">
        <v>433</v>
      </c>
      <c r="C131" s="63">
        <v>0.922</v>
      </c>
      <c r="D131" s="63">
        <v>0</v>
      </c>
      <c r="E131" s="28">
        <v>0</v>
      </c>
      <c r="F131" s="34"/>
      <c r="G131" s="33"/>
      <c r="H131" s="63">
        <v>19.579</v>
      </c>
      <c r="I131" s="63">
        <v>0</v>
      </c>
      <c r="J131" s="28">
        <v>0</v>
      </c>
      <c r="K131" s="34"/>
    </row>
    <row r="132" spans="1:11" ht="11.25" customHeight="1">
      <c r="A132" s="26" t="s">
        <v>386</v>
      </c>
      <c r="B132" s="55" t="s">
        <v>434</v>
      </c>
      <c r="C132" s="28">
        <v>0.357</v>
      </c>
      <c r="D132" s="28">
        <v>0</v>
      </c>
      <c r="E132" s="28">
        <v>0</v>
      </c>
      <c r="F132" s="34"/>
      <c r="G132" s="33"/>
      <c r="H132" s="28">
        <v>2.379</v>
      </c>
      <c r="I132" s="28">
        <v>0</v>
      </c>
      <c r="J132" s="28">
        <v>0</v>
      </c>
      <c r="K132" s="34"/>
    </row>
    <row r="133" spans="1:11" ht="11.25" customHeight="1">
      <c r="A133" s="26" t="s">
        <v>385</v>
      </c>
      <c r="B133" s="55" t="s">
        <v>435</v>
      </c>
      <c r="C133" s="63"/>
      <c r="D133" s="63"/>
      <c r="E133" s="63"/>
      <c r="F133" s="34"/>
      <c r="G133" s="33"/>
      <c r="H133" s="63"/>
      <c r="I133" s="63"/>
      <c r="J133" s="63"/>
      <c r="K133" s="34"/>
    </row>
    <row r="134" spans="1:11" ht="11.25" customHeight="1">
      <c r="A134" s="41" t="s">
        <v>255</v>
      </c>
      <c r="B134" s="55" t="s">
        <v>436</v>
      </c>
      <c r="C134" s="63">
        <v>0.357</v>
      </c>
      <c r="D134" s="63">
        <v>0</v>
      </c>
      <c r="E134" s="63">
        <v>0</v>
      </c>
      <c r="F134" s="34"/>
      <c r="G134" s="33"/>
      <c r="H134" s="63">
        <v>2.379</v>
      </c>
      <c r="I134" s="63">
        <v>0</v>
      </c>
      <c r="J134" s="63">
        <v>0</v>
      </c>
      <c r="K134" s="34"/>
    </row>
    <row r="135" spans="1:11" ht="11.25" customHeight="1">
      <c r="A135" s="41" t="s">
        <v>258</v>
      </c>
      <c r="B135" s="51" t="s">
        <v>263</v>
      </c>
      <c r="C135" s="28">
        <v>206.711</v>
      </c>
      <c r="D135" s="28">
        <v>12.143</v>
      </c>
      <c r="E135" s="28">
        <v>11.589</v>
      </c>
      <c r="F135" s="34">
        <f>+E135/D135*100-100</f>
        <v>-4.562299267067445</v>
      </c>
      <c r="G135" s="33"/>
      <c r="H135" s="28">
        <v>1085.502</v>
      </c>
      <c r="I135" s="28">
        <v>173.299</v>
      </c>
      <c r="J135" s="28">
        <v>66.279</v>
      </c>
      <c r="K135" s="34">
        <f>+J135/I135*100-100</f>
        <v>-61.754539841545544</v>
      </c>
    </row>
    <row r="136" spans="1:11" ht="11.25" customHeight="1">
      <c r="A136" s="41"/>
      <c r="B136" s="41"/>
      <c r="C136" s="28"/>
      <c r="D136" s="28"/>
      <c r="E136" s="28"/>
      <c r="F136" s="34"/>
      <c r="G136" s="33"/>
      <c r="H136" s="28"/>
      <c r="I136" s="28"/>
      <c r="J136" s="28"/>
      <c r="K136" s="34"/>
    </row>
    <row r="137" spans="1:14" s="44" customFormat="1" ht="11.25" customHeight="1">
      <c r="A137" s="45" t="s">
        <v>256</v>
      </c>
      <c r="B137" s="50" t="s">
        <v>284</v>
      </c>
      <c r="C137" s="32">
        <v>799.115</v>
      </c>
      <c r="D137" s="32">
        <v>123.19</v>
      </c>
      <c r="E137" s="32">
        <v>255.209</v>
      </c>
      <c r="F137" s="33">
        <f>+E137/D137*100-100</f>
        <v>107.1669778391103</v>
      </c>
      <c r="G137" s="33"/>
      <c r="H137" s="32">
        <v>1654.928</v>
      </c>
      <c r="I137" s="32">
        <v>264.335</v>
      </c>
      <c r="J137" s="32">
        <v>574.303</v>
      </c>
      <c r="K137" s="33">
        <f>+J137/I137*100-100</f>
        <v>117.26332116443152</v>
      </c>
      <c r="L137" s="205"/>
      <c r="M137" s="205"/>
      <c r="N137" s="205"/>
    </row>
    <row r="138" spans="1:11" ht="11.25" customHeight="1">
      <c r="A138" s="29"/>
      <c r="B138" s="29"/>
      <c r="C138" s="28"/>
      <c r="D138" s="28"/>
      <c r="E138" s="28"/>
      <c r="F138" s="34"/>
      <c r="G138" s="34"/>
      <c r="H138" s="28"/>
      <c r="I138" s="28"/>
      <c r="J138" s="28"/>
      <c r="K138" s="34"/>
    </row>
    <row r="139" spans="1:11" ht="11.25">
      <c r="A139" s="179"/>
      <c r="B139" s="2"/>
      <c r="C139" s="36"/>
      <c r="D139" s="36"/>
      <c r="E139" s="36"/>
      <c r="F139" s="36"/>
      <c r="G139" s="36"/>
      <c r="H139" s="36"/>
      <c r="I139" s="36"/>
      <c r="J139" s="36"/>
      <c r="K139" s="2"/>
    </row>
    <row r="140" spans="1:11" ht="11.25">
      <c r="A140" s="29" t="s">
        <v>117</v>
      </c>
      <c r="B140" s="29"/>
      <c r="C140" s="29"/>
      <c r="D140" s="29"/>
      <c r="E140" s="29"/>
      <c r="F140" s="29"/>
      <c r="G140" s="29"/>
      <c r="H140" s="29"/>
      <c r="I140" s="29"/>
      <c r="J140" s="29"/>
      <c r="K140" s="29"/>
    </row>
    <row r="141" spans="1:11" ht="19.5" customHeight="1">
      <c r="A141" s="274" t="s">
        <v>375</v>
      </c>
      <c r="B141" s="274"/>
      <c r="C141" s="274"/>
      <c r="D141" s="274"/>
      <c r="E141" s="274"/>
      <c r="F141" s="274"/>
      <c r="G141" s="274"/>
      <c r="H141" s="274"/>
      <c r="I141" s="274"/>
      <c r="J141" s="274"/>
      <c r="K141" s="274"/>
    </row>
    <row r="142" spans="1:11" ht="19.5" customHeight="1">
      <c r="A142" s="273" t="s">
        <v>369</v>
      </c>
      <c r="B142" s="273"/>
      <c r="C142" s="273"/>
      <c r="D142" s="273"/>
      <c r="E142" s="273"/>
      <c r="F142" s="273"/>
      <c r="G142" s="273"/>
      <c r="H142" s="273"/>
      <c r="I142" s="273"/>
      <c r="J142" s="273"/>
      <c r="K142" s="273"/>
    </row>
    <row r="143" spans="1:11" ht="11.25">
      <c r="A143" s="29"/>
      <c r="B143" s="29"/>
      <c r="C143" s="280" t="s">
        <v>216</v>
      </c>
      <c r="D143" s="280"/>
      <c r="E143" s="280"/>
      <c r="F143" s="280"/>
      <c r="G143" s="30"/>
      <c r="H143" s="280" t="s">
        <v>217</v>
      </c>
      <c r="I143" s="280"/>
      <c r="J143" s="280"/>
      <c r="K143" s="280"/>
    </row>
    <row r="144" spans="1:11" ht="11.25">
      <c r="A144" s="29" t="s">
        <v>234</v>
      </c>
      <c r="B144" s="46" t="s">
        <v>192</v>
      </c>
      <c r="C144" s="56">
        <v>2007</v>
      </c>
      <c r="D144" s="279" t="str">
        <f>+D109</f>
        <v>Enero - Febrero</v>
      </c>
      <c r="E144" s="279"/>
      <c r="F144" s="279"/>
      <c r="G144" s="30"/>
      <c r="H144" s="56">
        <v>2007</v>
      </c>
      <c r="I144" s="279" t="str">
        <f>+D144</f>
        <v>Enero - Febrero</v>
      </c>
      <c r="J144" s="279"/>
      <c r="K144" s="279"/>
    </row>
    <row r="145" spans="1:11" ht="11.25">
      <c r="A145" s="2"/>
      <c r="B145" s="47" t="s">
        <v>70</v>
      </c>
      <c r="C145" s="2"/>
      <c r="D145" s="57">
        <v>2007</v>
      </c>
      <c r="E145" s="57">
        <v>2008</v>
      </c>
      <c r="F145" s="58" t="s">
        <v>389</v>
      </c>
      <c r="G145" s="35"/>
      <c r="H145" s="2"/>
      <c r="I145" s="57">
        <v>2007</v>
      </c>
      <c r="J145" s="57">
        <v>2008</v>
      </c>
      <c r="K145" s="58" t="s">
        <v>389</v>
      </c>
    </row>
    <row r="146" spans="1:11" ht="11.25">
      <c r="A146" s="29"/>
      <c r="B146" s="29"/>
      <c r="C146" s="29"/>
      <c r="D146" s="29"/>
      <c r="E146" s="29"/>
      <c r="F146" s="29"/>
      <c r="G146" s="29"/>
      <c r="H146" s="29"/>
      <c r="I146" s="29"/>
      <c r="J146" s="29"/>
      <c r="K146" s="29"/>
    </row>
    <row r="147" spans="1:14" s="66" customFormat="1" ht="11.25">
      <c r="A147" s="65" t="s">
        <v>59</v>
      </c>
      <c r="B147" s="65"/>
      <c r="C147" s="65">
        <f>+C149+C167</f>
        <v>208556.58399999997</v>
      </c>
      <c r="D147" s="65">
        <f>+D149+D167</f>
        <v>33304.794</v>
      </c>
      <c r="E147" s="65">
        <f>+E149+E167</f>
        <v>35486.326</v>
      </c>
      <c r="F147" s="212">
        <f>+E147/D147*100-100</f>
        <v>6.550204153792393</v>
      </c>
      <c r="G147" s="65"/>
      <c r="H147" s="65">
        <f>+H149+H167</f>
        <v>207966.122</v>
      </c>
      <c r="I147" s="65">
        <f>+I149+I167</f>
        <v>30628.916999999994</v>
      </c>
      <c r="J147" s="65">
        <f>+J149+J167</f>
        <v>39472.513999999996</v>
      </c>
      <c r="K147" s="212">
        <f>+J147/I147*100-100</f>
        <v>28.873358467098285</v>
      </c>
      <c r="L147" s="210"/>
      <c r="M147" s="210"/>
      <c r="N147" s="210"/>
    </row>
    <row r="148" spans="1:11" ht="11.25" customHeight="1">
      <c r="A148" s="31"/>
      <c r="B148" s="31"/>
      <c r="C148" s="28"/>
      <c r="D148" s="28"/>
      <c r="E148" s="28"/>
      <c r="F148" s="34"/>
      <c r="G148" s="34"/>
      <c r="H148" s="28"/>
      <c r="I148" s="28"/>
      <c r="J148" s="28"/>
      <c r="K148" s="34"/>
    </row>
    <row r="149" spans="1:11" ht="11.25" customHeight="1">
      <c r="A149" s="31" t="s">
        <v>125</v>
      </c>
      <c r="B149" s="31"/>
      <c r="C149" s="32">
        <f>SUM(C151:C165)</f>
        <v>79852.746</v>
      </c>
      <c r="D149" s="32">
        <f>SUM(D151:D165)</f>
        <v>15802.106000000002</v>
      </c>
      <c r="E149" s="32">
        <f>SUM(E151:E165)</f>
        <v>20687.503999999997</v>
      </c>
      <c r="F149" s="33">
        <f>+E149/D149*100-100</f>
        <v>30.916119661518508</v>
      </c>
      <c r="G149" s="33"/>
      <c r="H149" s="32">
        <f>SUM(H151:H165)</f>
        <v>51040.13899999999</v>
      </c>
      <c r="I149" s="32">
        <f>SUM(I151:I165)</f>
        <v>10757.220999999996</v>
      </c>
      <c r="J149" s="32">
        <f>SUM(J151:J165)</f>
        <v>14343.765000000001</v>
      </c>
      <c r="K149" s="33">
        <f>+J149/I149*100-100</f>
        <v>33.34080428393176</v>
      </c>
    </row>
    <row r="150" spans="1:11" ht="11.25" customHeight="1">
      <c r="A150" s="31"/>
      <c r="B150" s="31"/>
      <c r="C150" s="32"/>
      <c r="D150" s="32"/>
      <c r="E150" s="32"/>
      <c r="F150" s="33"/>
      <c r="G150" s="33"/>
      <c r="H150" s="32"/>
      <c r="I150" s="32"/>
      <c r="J150" s="32"/>
      <c r="K150" s="33"/>
    </row>
    <row r="151" spans="1:11" ht="11.25" customHeight="1">
      <c r="A151" s="38" t="s">
        <v>249</v>
      </c>
      <c r="B151" s="38"/>
      <c r="C151" s="28">
        <v>4301.257</v>
      </c>
      <c r="D151" s="28">
        <v>640.023</v>
      </c>
      <c r="E151" s="28">
        <v>187.95</v>
      </c>
      <c r="F151" s="34"/>
      <c r="G151" s="34"/>
      <c r="H151" s="28">
        <v>3511.257</v>
      </c>
      <c r="I151" s="28">
        <v>503.057</v>
      </c>
      <c r="J151" s="28">
        <v>148.834</v>
      </c>
      <c r="K151" s="34"/>
    </row>
    <row r="152" spans="1:11" ht="11.25" customHeight="1">
      <c r="A152" s="38" t="s">
        <v>237</v>
      </c>
      <c r="B152" s="38"/>
      <c r="C152" s="28">
        <v>3814.658</v>
      </c>
      <c r="D152" s="28">
        <v>2446.576</v>
      </c>
      <c r="E152" s="28">
        <v>2722.815</v>
      </c>
      <c r="F152" s="34">
        <f aca="true" t="shared" si="7" ref="F152:F165">+E152/D152*100-100</f>
        <v>11.290840750501928</v>
      </c>
      <c r="G152" s="34"/>
      <c r="H152" s="28">
        <v>4984.38</v>
      </c>
      <c r="I152" s="28">
        <v>3051.18</v>
      </c>
      <c r="J152" s="28">
        <v>3755.879</v>
      </c>
      <c r="K152" s="34">
        <f aca="true" t="shared" si="8" ref="K152:K165">+J152/I152*100-100</f>
        <v>23.095949763697973</v>
      </c>
    </row>
    <row r="153" spans="1:11" ht="11.25" customHeight="1">
      <c r="A153" s="38" t="s">
        <v>238</v>
      </c>
      <c r="B153" s="38"/>
      <c r="C153" s="28"/>
      <c r="D153" s="28"/>
      <c r="E153" s="28"/>
      <c r="F153" s="34"/>
      <c r="G153" s="34"/>
      <c r="H153" s="28"/>
      <c r="I153" s="28"/>
      <c r="J153" s="28"/>
      <c r="K153" s="34"/>
    </row>
    <row r="154" spans="1:11" ht="11.25" customHeight="1">
      <c r="A154" s="38" t="s">
        <v>239</v>
      </c>
      <c r="B154" s="38"/>
      <c r="C154" s="28">
        <v>67266.812</v>
      </c>
      <c r="D154" s="28">
        <v>12394.136</v>
      </c>
      <c r="E154" s="28">
        <v>17308.819</v>
      </c>
      <c r="F154" s="34">
        <f t="shared" si="7"/>
        <v>39.6532924925142</v>
      </c>
      <c r="G154" s="34"/>
      <c r="H154" s="28">
        <v>34383.73</v>
      </c>
      <c r="I154" s="28">
        <v>6625.1</v>
      </c>
      <c r="J154" s="28">
        <v>9466.853</v>
      </c>
      <c r="K154" s="34">
        <f t="shared" si="8"/>
        <v>42.893737453019554</v>
      </c>
    </row>
    <row r="155" spans="1:11" ht="11.25" customHeight="1">
      <c r="A155" s="38" t="s">
        <v>240</v>
      </c>
      <c r="B155" s="38"/>
      <c r="C155" s="28">
        <v>90.518</v>
      </c>
      <c r="D155" s="28">
        <v>0</v>
      </c>
      <c r="E155" s="28">
        <v>0.006</v>
      </c>
      <c r="F155" s="34"/>
      <c r="G155" s="34"/>
      <c r="H155" s="28">
        <v>123.56</v>
      </c>
      <c r="I155" s="28">
        <v>0</v>
      </c>
      <c r="J155" s="28">
        <v>0.036</v>
      </c>
      <c r="K155" s="34"/>
    </row>
    <row r="156" spans="1:11" ht="11.25" customHeight="1">
      <c r="A156" s="38" t="s">
        <v>241</v>
      </c>
      <c r="B156" s="38"/>
      <c r="C156" s="28">
        <v>374.088</v>
      </c>
      <c r="D156" s="28">
        <v>27.76</v>
      </c>
      <c r="E156" s="28">
        <v>15.884</v>
      </c>
      <c r="F156" s="34">
        <f t="shared" si="7"/>
        <v>-42.78097982708934</v>
      </c>
      <c r="G156" s="34"/>
      <c r="H156" s="28">
        <v>768.933</v>
      </c>
      <c r="I156" s="28">
        <v>68.523</v>
      </c>
      <c r="J156" s="28">
        <v>47.656</v>
      </c>
      <c r="K156" s="34">
        <f t="shared" si="8"/>
        <v>-30.452548779242008</v>
      </c>
    </row>
    <row r="157" spans="1:11" ht="11.25" customHeight="1">
      <c r="A157" s="38" t="s">
        <v>242</v>
      </c>
      <c r="B157" s="38"/>
      <c r="C157" s="28">
        <v>33.125</v>
      </c>
      <c r="D157" s="28">
        <v>0</v>
      </c>
      <c r="E157" s="28">
        <v>0.01</v>
      </c>
      <c r="F157" s="34"/>
      <c r="G157" s="34"/>
      <c r="H157" s="28">
        <v>110.092</v>
      </c>
      <c r="I157" s="28">
        <v>0</v>
      </c>
      <c r="J157" s="28">
        <v>0.045</v>
      </c>
      <c r="K157" s="34"/>
    </row>
    <row r="158" spans="1:11" ht="11.25" customHeight="1">
      <c r="A158" s="38" t="s">
        <v>243</v>
      </c>
      <c r="B158" s="38"/>
      <c r="C158" s="28">
        <v>10.224</v>
      </c>
      <c r="D158" s="28">
        <v>0.71</v>
      </c>
      <c r="E158" s="28">
        <v>0.434</v>
      </c>
      <c r="F158" s="34">
        <f t="shared" si="7"/>
        <v>-38.87323943661971</v>
      </c>
      <c r="G158" s="34"/>
      <c r="H158" s="28">
        <v>20.56</v>
      </c>
      <c r="I158" s="28">
        <v>1.42</v>
      </c>
      <c r="J158" s="28">
        <v>0.868</v>
      </c>
      <c r="K158" s="34">
        <f t="shared" si="8"/>
        <v>-38.87323943661971</v>
      </c>
    </row>
    <row r="159" spans="1:11" ht="11.25" customHeight="1">
      <c r="A159" s="38" t="s">
        <v>244</v>
      </c>
      <c r="B159" s="38"/>
      <c r="C159" s="28">
        <v>235.532</v>
      </c>
      <c r="D159" s="28">
        <v>15.883</v>
      </c>
      <c r="E159" s="28">
        <v>54.957</v>
      </c>
      <c r="F159" s="34"/>
      <c r="G159" s="34"/>
      <c r="H159" s="28">
        <v>357.33</v>
      </c>
      <c r="I159" s="28">
        <v>7.642</v>
      </c>
      <c r="J159" s="28">
        <v>61.083</v>
      </c>
      <c r="K159" s="34"/>
    </row>
    <row r="160" spans="1:11" ht="11.25" customHeight="1">
      <c r="A160" s="38" t="s">
        <v>245</v>
      </c>
      <c r="B160" s="38"/>
      <c r="C160" s="28">
        <v>1840.592</v>
      </c>
      <c r="D160" s="28">
        <v>168.06</v>
      </c>
      <c r="E160" s="28">
        <v>250.218</v>
      </c>
      <c r="F160" s="34">
        <f t="shared" si="7"/>
        <v>48.88611210282042</v>
      </c>
      <c r="G160" s="34"/>
      <c r="H160" s="28">
        <v>4931.91</v>
      </c>
      <c r="I160" s="28">
        <v>445.892</v>
      </c>
      <c r="J160" s="28">
        <v>762.548</v>
      </c>
      <c r="K160" s="34">
        <f t="shared" si="8"/>
        <v>71.01629991118926</v>
      </c>
    </row>
    <row r="161" spans="1:11" ht="11.25" customHeight="1">
      <c r="A161" s="38" t="s">
        <v>250</v>
      </c>
      <c r="B161" s="38"/>
      <c r="C161" s="28">
        <v>462.28</v>
      </c>
      <c r="D161" s="28">
        <v>0.27</v>
      </c>
      <c r="E161" s="28">
        <v>6.069</v>
      </c>
      <c r="F161" s="34">
        <f t="shared" si="7"/>
        <v>2147.777777777778</v>
      </c>
      <c r="G161" s="34"/>
      <c r="H161" s="28">
        <v>126.097</v>
      </c>
      <c r="I161" s="28">
        <v>0.31</v>
      </c>
      <c r="J161" s="28">
        <v>6.365</v>
      </c>
      <c r="K161" s="34">
        <f t="shared" si="8"/>
        <v>1953.2258064516127</v>
      </c>
    </row>
    <row r="162" spans="1:11" ht="11.25" customHeight="1">
      <c r="A162" s="38" t="s">
        <v>246</v>
      </c>
      <c r="B162" s="38"/>
      <c r="C162" s="28">
        <v>136.487</v>
      </c>
      <c r="D162" s="28">
        <v>0.861</v>
      </c>
      <c r="E162" s="28">
        <v>0.213</v>
      </c>
      <c r="F162" s="34">
        <f t="shared" si="7"/>
        <v>-75.26132404181185</v>
      </c>
      <c r="G162" s="34"/>
      <c r="H162" s="28">
        <v>110.479</v>
      </c>
      <c r="I162" s="28">
        <v>2.085</v>
      </c>
      <c r="J162" s="28">
        <v>0.654</v>
      </c>
      <c r="K162" s="34">
        <f t="shared" si="8"/>
        <v>-68.63309352517986</v>
      </c>
    </row>
    <row r="163" spans="1:11" ht="11.25">
      <c r="A163" s="42" t="s">
        <v>247</v>
      </c>
      <c r="B163" s="42"/>
      <c r="C163" s="28">
        <v>410.947</v>
      </c>
      <c r="D163" s="28">
        <v>1.799</v>
      </c>
      <c r="E163" s="28">
        <v>16.922</v>
      </c>
      <c r="F163" s="34">
        <f t="shared" si="7"/>
        <v>840.6336853807671</v>
      </c>
      <c r="G163" s="34"/>
      <c r="H163" s="28">
        <v>443.619</v>
      </c>
      <c r="I163" s="28">
        <v>3.498</v>
      </c>
      <c r="J163" s="28">
        <v>38.749</v>
      </c>
      <c r="K163" s="34">
        <f t="shared" si="8"/>
        <v>1007.7472841623785</v>
      </c>
    </row>
    <row r="164" spans="1:11" ht="11.25" customHeight="1">
      <c r="A164" s="38" t="s">
        <v>248</v>
      </c>
      <c r="B164" s="38"/>
      <c r="C164" s="28">
        <v>28.065</v>
      </c>
      <c r="D164" s="28">
        <v>1.319</v>
      </c>
      <c r="E164" s="28">
        <v>1.221</v>
      </c>
      <c r="F164" s="34">
        <f t="shared" si="7"/>
        <v>-7.429871114480662</v>
      </c>
      <c r="G164" s="34"/>
      <c r="H164" s="28">
        <v>14.365</v>
      </c>
      <c r="I164" s="28">
        <v>1.723</v>
      </c>
      <c r="J164" s="28">
        <v>1.768</v>
      </c>
      <c r="K164" s="34">
        <f t="shared" si="8"/>
        <v>2.61172373766685</v>
      </c>
    </row>
    <row r="165" spans="1:11" ht="11.25" customHeight="1">
      <c r="A165" s="38" t="s">
        <v>285</v>
      </c>
      <c r="B165" s="38"/>
      <c r="C165" s="28">
        <v>848.161</v>
      </c>
      <c r="D165" s="28">
        <v>104.709</v>
      </c>
      <c r="E165" s="28">
        <v>121.986</v>
      </c>
      <c r="F165" s="34">
        <f t="shared" si="7"/>
        <v>16.500014325416146</v>
      </c>
      <c r="G165" s="34"/>
      <c r="H165" s="28">
        <v>1153.827</v>
      </c>
      <c r="I165" s="28">
        <v>46.791</v>
      </c>
      <c r="J165" s="28">
        <v>52.427</v>
      </c>
      <c r="K165" s="34">
        <f t="shared" si="8"/>
        <v>12.045051398773282</v>
      </c>
    </row>
    <row r="166" spans="1:11" ht="11.25" customHeight="1">
      <c r="A166" s="38"/>
      <c r="B166" s="38"/>
      <c r="C166" s="28"/>
      <c r="D166" s="28"/>
      <c r="E166" s="28"/>
      <c r="F166" s="28"/>
      <c r="G166" s="28"/>
      <c r="H166" s="28"/>
      <c r="I166" s="28"/>
      <c r="J166" s="28"/>
      <c r="K166" s="34"/>
    </row>
    <row r="167" spans="1:14" s="44" customFormat="1" ht="11.25" customHeight="1">
      <c r="A167" s="43" t="s">
        <v>132</v>
      </c>
      <c r="B167" s="43"/>
      <c r="C167" s="32">
        <f>SUM(C169:C172)</f>
        <v>128703.83799999999</v>
      </c>
      <c r="D167" s="32">
        <f>SUM(D169:D172)</f>
        <v>17502.688000000002</v>
      </c>
      <c r="E167" s="32">
        <f>SUM(E169:E172)</f>
        <v>14798.822</v>
      </c>
      <c r="F167" s="33">
        <f aca="true" t="shared" si="9" ref="F167:F172">+E167/D167*100-100</f>
        <v>-15.448289999798888</v>
      </c>
      <c r="G167" s="33"/>
      <c r="H167" s="32">
        <f>SUM(H169:H172)</f>
        <v>156925.983</v>
      </c>
      <c r="I167" s="32">
        <f>SUM(I169:I172)</f>
        <v>19871.696</v>
      </c>
      <c r="J167" s="32">
        <f>SUM(J169:J172)</f>
        <v>25128.748999999996</v>
      </c>
      <c r="K167" s="33">
        <f aca="true" t="shared" si="10" ref="K167:K172">+J167/I167*100-100</f>
        <v>26.45497898115991</v>
      </c>
      <c r="L167" s="205"/>
      <c r="M167" s="205"/>
      <c r="N167" s="205"/>
    </row>
    <row r="168" spans="1:11" ht="11.25" customHeight="1">
      <c r="A168" s="31"/>
      <c r="B168" s="31"/>
      <c r="C168" s="32"/>
      <c r="D168" s="32"/>
      <c r="E168" s="32"/>
      <c r="F168" s="34"/>
      <c r="G168" s="33"/>
      <c r="H168" s="32"/>
      <c r="I168" s="32"/>
      <c r="J168" s="32"/>
      <c r="K168" s="34"/>
    </row>
    <row r="169" spans="1:11" ht="11.25" customHeight="1">
      <c r="A169" s="29" t="s">
        <v>229</v>
      </c>
      <c r="B169" s="29"/>
      <c r="C169" s="28">
        <v>24477.492</v>
      </c>
      <c r="D169" s="28">
        <v>3483.635</v>
      </c>
      <c r="E169" s="28">
        <v>3964.203</v>
      </c>
      <c r="F169" s="34">
        <f t="shared" si="9"/>
        <v>13.795015838341257</v>
      </c>
      <c r="H169" s="28">
        <v>41032.749</v>
      </c>
      <c r="I169" s="28">
        <v>6281.046</v>
      </c>
      <c r="J169" s="28">
        <v>7660.367</v>
      </c>
      <c r="K169" s="34">
        <f t="shared" si="10"/>
        <v>21.960052513546316</v>
      </c>
    </row>
    <row r="170" spans="1:11" ht="11.25" customHeight="1">
      <c r="A170" s="29" t="s">
        <v>230</v>
      </c>
      <c r="B170" s="29"/>
      <c r="C170" s="28">
        <v>9133.013</v>
      </c>
      <c r="D170" s="28">
        <v>1519.196</v>
      </c>
      <c r="E170" s="28">
        <v>2185.743</v>
      </c>
      <c r="F170" s="34">
        <f t="shared" si="9"/>
        <v>43.87498387304865</v>
      </c>
      <c r="H170" s="28">
        <v>16692.647</v>
      </c>
      <c r="I170" s="28">
        <v>2333.167</v>
      </c>
      <c r="J170" s="28">
        <v>8820.826</v>
      </c>
      <c r="K170" s="34">
        <f t="shared" si="10"/>
        <v>278.06235044469594</v>
      </c>
    </row>
    <row r="171" spans="1:11" ht="11.25" customHeight="1">
      <c r="A171" s="29" t="s">
        <v>231</v>
      </c>
      <c r="B171" s="29"/>
      <c r="C171" s="28">
        <v>5539.342</v>
      </c>
      <c r="D171" s="28">
        <v>491.394</v>
      </c>
      <c r="E171" s="28">
        <v>293.39</v>
      </c>
      <c r="F171" s="34">
        <f t="shared" si="9"/>
        <v>-40.29434628831447</v>
      </c>
      <c r="H171" s="28">
        <v>25444.869</v>
      </c>
      <c r="I171" s="28">
        <v>2263.06</v>
      </c>
      <c r="J171" s="28">
        <v>1340.529</v>
      </c>
      <c r="K171" s="34">
        <f t="shared" si="10"/>
        <v>-40.764760987335734</v>
      </c>
    </row>
    <row r="172" spans="1:11" ht="11.25" customHeight="1">
      <c r="A172" s="29" t="s">
        <v>286</v>
      </c>
      <c r="B172" s="29"/>
      <c r="C172" s="28">
        <v>89553.991</v>
      </c>
      <c r="D172" s="28">
        <v>12008.463</v>
      </c>
      <c r="E172" s="28">
        <v>8355.486</v>
      </c>
      <c r="F172" s="34">
        <f t="shared" si="9"/>
        <v>-30.420021279992284</v>
      </c>
      <c r="H172" s="28">
        <v>73755.718</v>
      </c>
      <c r="I172" s="28">
        <v>8994.423</v>
      </c>
      <c r="J172" s="28">
        <v>7307.027</v>
      </c>
      <c r="K172" s="34">
        <f t="shared" si="10"/>
        <v>-18.760469682157492</v>
      </c>
    </row>
    <row r="173" spans="1:11" ht="11.25">
      <c r="A173" s="2"/>
      <c r="B173" s="2"/>
      <c r="C173" s="36"/>
      <c r="D173" s="36"/>
      <c r="E173" s="36"/>
      <c r="F173" s="36"/>
      <c r="G173" s="36"/>
      <c r="H173" s="36"/>
      <c r="I173" s="36"/>
      <c r="J173" s="36"/>
      <c r="K173" s="2"/>
    </row>
    <row r="174" spans="1:11" ht="11.25">
      <c r="A174" s="29" t="s">
        <v>117</v>
      </c>
      <c r="B174" s="29"/>
      <c r="C174" s="29"/>
      <c r="D174" s="29"/>
      <c r="E174" s="29"/>
      <c r="F174" s="29"/>
      <c r="G174" s="29"/>
      <c r="H174" s="29"/>
      <c r="I174" s="29"/>
      <c r="J174" s="29"/>
      <c r="K174" s="29"/>
    </row>
    <row r="175" spans="1:11" ht="19.5" customHeight="1">
      <c r="A175" s="274" t="s">
        <v>377</v>
      </c>
      <c r="B175" s="274"/>
      <c r="C175" s="274"/>
      <c r="D175" s="274"/>
      <c r="E175" s="274"/>
      <c r="F175" s="274"/>
      <c r="G175" s="274"/>
      <c r="H175" s="274"/>
      <c r="I175" s="274"/>
      <c r="J175" s="274"/>
      <c r="K175" s="274"/>
    </row>
    <row r="176" spans="1:11" ht="19.5" customHeight="1">
      <c r="A176" s="273" t="s">
        <v>371</v>
      </c>
      <c r="B176" s="273"/>
      <c r="C176" s="273"/>
      <c r="D176" s="273"/>
      <c r="E176" s="273"/>
      <c r="F176" s="273"/>
      <c r="G176" s="273"/>
      <c r="H176" s="273"/>
      <c r="I176" s="273"/>
      <c r="J176" s="273"/>
      <c r="K176" s="273"/>
    </row>
    <row r="177" spans="1:11" ht="11.25">
      <c r="A177" s="29"/>
      <c r="B177" s="29"/>
      <c r="C177" s="280" t="s">
        <v>312</v>
      </c>
      <c r="D177" s="280"/>
      <c r="E177" s="280"/>
      <c r="F177" s="280"/>
      <c r="G177" s="30"/>
      <c r="H177" s="280" t="s">
        <v>217</v>
      </c>
      <c r="I177" s="280"/>
      <c r="J177" s="280"/>
      <c r="K177" s="280"/>
    </row>
    <row r="178" spans="1:11" ht="11.25">
      <c r="A178" s="29" t="s">
        <v>234</v>
      </c>
      <c r="B178" s="46" t="s">
        <v>192</v>
      </c>
      <c r="C178" s="56">
        <v>2007</v>
      </c>
      <c r="D178" s="279" t="str">
        <f>+D144</f>
        <v>Enero - Febrero</v>
      </c>
      <c r="E178" s="279"/>
      <c r="F178" s="279"/>
      <c r="G178" s="30"/>
      <c r="H178" s="56">
        <v>2007</v>
      </c>
      <c r="I178" s="279" t="str">
        <f>+D178</f>
        <v>Enero - Febrero</v>
      </c>
      <c r="J178" s="279"/>
      <c r="K178" s="279"/>
    </row>
    <row r="179" spans="1:14" ht="11.25">
      <c r="A179" s="2"/>
      <c r="B179" s="47" t="s">
        <v>70</v>
      </c>
      <c r="C179" s="2"/>
      <c r="D179" s="57">
        <v>2007</v>
      </c>
      <c r="E179" s="57">
        <v>2008</v>
      </c>
      <c r="F179" s="58" t="s">
        <v>389</v>
      </c>
      <c r="G179" s="35"/>
      <c r="H179" s="2"/>
      <c r="I179" s="57">
        <v>2007</v>
      </c>
      <c r="J179" s="57">
        <v>2008</v>
      </c>
      <c r="K179" s="58" t="s">
        <v>389</v>
      </c>
      <c r="L179" s="203" t="s">
        <v>447</v>
      </c>
      <c r="M179" s="203" t="s">
        <v>447</v>
      </c>
      <c r="N179" s="58" t="s">
        <v>389</v>
      </c>
    </row>
    <row r="180" spans="1:11" ht="11.25" customHeight="1">
      <c r="A180" s="29"/>
      <c r="B180" s="29"/>
      <c r="C180" s="29"/>
      <c r="D180" s="29"/>
      <c r="E180" s="29"/>
      <c r="F180" s="29"/>
      <c r="G180" s="29"/>
      <c r="H180" s="29"/>
      <c r="I180" s="29"/>
      <c r="J180" s="29"/>
      <c r="K180" s="29"/>
    </row>
    <row r="181" spans="1:14" s="66" customFormat="1" ht="11.25">
      <c r="A181" s="65" t="s">
        <v>118</v>
      </c>
      <c r="B181" s="65"/>
      <c r="C181" s="65"/>
      <c r="D181" s="65"/>
      <c r="E181" s="65"/>
      <c r="F181" s="65"/>
      <c r="G181" s="65"/>
      <c r="H181" s="65">
        <f>+H183+H196+H197+H198+H199+H200</f>
        <v>1272826.388</v>
      </c>
      <c r="I181" s="65">
        <f>+I183+I196+I197+I198+I199+I200</f>
        <v>168791.374</v>
      </c>
      <c r="J181" s="65">
        <f>+J183+J196+J197+J198+J199+J200</f>
        <v>209481.57600000003</v>
      </c>
      <c r="K181" s="212">
        <f>+J181/I181*100-100</f>
        <v>24.106801808485784</v>
      </c>
      <c r="L181" s="210"/>
      <c r="M181" s="210"/>
      <c r="N181" s="210"/>
    </row>
    <row r="182" spans="1:11" ht="11.25" customHeight="1">
      <c r="A182" s="29"/>
      <c r="B182" s="29"/>
      <c r="C182" s="28"/>
      <c r="D182" s="28"/>
      <c r="E182" s="28"/>
      <c r="F182" s="34"/>
      <c r="G182" s="34"/>
      <c r="H182" s="28"/>
      <c r="I182" s="28"/>
      <c r="J182" s="28"/>
      <c r="K182" s="34"/>
    </row>
    <row r="183" spans="1:14" s="44" customFormat="1" ht="11.25" customHeight="1">
      <c r="A183" s="31" t="s">
        <v>212</v>
      </c>
      <c r="B183" s="43">
        <v>22042110</v>
      </c>
      <c r="C183" s="32">
        <f>SUM(C184:C195)</f>
        <v>317698.8979999999</v>
      </c>
      <c r="D183" s="32">
        <f>SUM(D184:D195)</f>
        <v>41410.623999999996</v>
      </c>
      <c r="E183" s="32">
        <f>SUM(E184:E195)</f>
        <v>46597.005</v>
      </c>
      <c r="F183" s="33">
        <f>+E183/D183*100-100</f>
        <v>12.524276378931162</v>
      </c>
      <c r="G183" s="33"/>
      <c r="H183" s="32">
        <f>SUM(H184:H195)</f>
        <v>1012145.3469999998</v>
      </c>
      <c r="I183" s="32">
        <f>SUM(I184:I195)</f>
        <v>129780.583</v>
      </c>
      <c r="J183" s="32">
        <f>SUM(J184:J195)</f>
        <v>157752.481</v>
      </c>
      <c r="K183" s="33">
        <f aca="true" t="shared" si="11" ref="K183:K200">+J183/I183*100-100</f>
        <v>21.553222641941744</v>
      </c>
      <c r="L183" s="203">
        <f>+I183/D183</f>
        <v>3.133992450826146</v>
      </c>
      <c r="M183" s="203">
        <f>+J183/E183</f>
        <v>3.385463958466859</v>
      </c>
      <c r="N183" s="203">
        <f>+M183/L183*100-100</f>
        <v>8.02399851264552</v>
      </c>
    </row>
    <row r="184" spans="1:14" ht="11.25" customHeight="1" outlineLevel="1">
      <c r="A184" s="29" t="s">
        <v>419</v>
      </c>
      <c r="B184" s="38">
        <v>22042111</v>
      </c>
      <c r="C184" s="28">
        <v>47019.307</v>
      </c>
      <c r="D184" s="28">
        <v>5692.382</v>
      </c>
      <c r="E184" s="28">
        <v>6666.028</v>
      </c>
      <c r="F184" s="34">
        <f aca="true" t="shared" si="12" ref="F184:F195">+E184/D184*100-100</f>
        <v>17.104368610539495</v>
      </c>
      <c r="G184" s="34"/>
      <c r="H184" s="28">
        <v>137466.509</v>
      </c>
      <c r="I184" s="28">
        <v>15834.013</v>
      </c>
      <c r="J184" s="28">
        <v>21508.611</v>
      </c>
      <c r="K184" s="34">
        <f t="shared" si="11"/>
        <v>35.83802792128566</v>
      </c>
      <c r="L184" s="203">
        <f aca="true" t="shared" si="13" ref="L184:L191">+I184/D184</f>
        <v>2.7816146210848114</v>
      </c>
      <c r="M184" s="203">
        <f aca="true" t="shared" si="14" ref="M184:M191">+J184/E184</f>
        <v>3.2266007583526504</v>
      </c>
      <c r="N184" s="203">
        <f aca="true" t="shared" si="15" ref="N184:N191">+M184/L184*100-100</f>
        <v>15.99740430952643</v>
      </c>
    </row>
    <row r="185" spans="1:14" ht="11.25" customHeight="1" outlineLevel="1">
      <c r="A185" s="29" t="s">
        <v>420</v>
      </c>
      <c r="B185" s="38">
        <v>22042112</v>
      </c>
      <c r="C185" s="28">
        <v>38305.737</v>
      </c>
      <c r="D185" s="28">
        <v>4719.168</v>
      </c>
      <c r="E185" s="28">
        <v>5237.007</v>
      </c>
      <c r="F185" s="34">
        <f t="shared" si="12"/>
        <v>10.973099495504286</v>
      </c>
      <c r="G185" s="34"/>
      <c r="H185" s="28">
        <v>116880.581</v>
      </c>
      <c r="I185" s="28">
        <v>14116.874</v>
      </c>
      <c r="J185" s="28">
        <v>16460.268</v>
      </c>
      <c r="K185" s="34">
        <f t="shared" si="11"/>
        <v>16.59994981891883</v>
      </c>
      <c r="L185" s="203">
        <f t="shared" si="13"/>
        <v>2.991390431533694</v>
      </c>
      <c r="M185" s="203">
        <f t="shared" si="14"/>
        <v>3.1430677866193424</v>
      </c>
      <c r="N185" s="203">
        <f t="shared" si="15"/>
        <v>5.070463336605741</v>
      </c>
    </row>
    <row r="186" spans="1:14" ht="11.25" customHeight="1" outlineLevel="1">
      <c r="A186" s="29" t="s">
        <v>415</v>
      </c>
      <c r="B186" s="38">
        <v>22042113</v>
      </c>
      <c r="C186" s="28">
        <v>6613.854</v>
      </c>
      <c r="D186" s="28">
        <v>852.03</v>
      </c>
      <c r="E186" s="28">
        <v>820.168</v>
      </c>
      <c r="F186" s="34">
        <f t="shared" si="12"/>
        <v>-3.7395396875696747</v>
      </c>
      <c r="G186" s="34"/>
      <c r="H186" s="28">
        <v>15994.346</v>
      </c>
      <c r="I186" s="28">
        <v>2081.332</v>
      </c>
      <c r="J186" s="28">
        <v>2155.472</v>
      </c>
      <c r="K186" s="34">
        <f t="shared" si="11"/>
        <v>3.562141936029434</v>
      </c>
      <c r="L186" s="203">
        <f t="shared" si="13"/>
        <v>2.442791920472284</v>
      </c>
      <c r="M186" s="203">
        <f t="shared" si="14"/>
        <v>2.6280859531217997</v>
      </c>
      <c r="N186" s="203">
        <f t="shared" si="15"/>
        <v>7.585338362085764</v>
      </c>
    </row>
    <row r="187" spans="1:14" ht="11.25" customHeight="1" outlineLevel="1">
      <c r="A187" s="29" t="s">
        <v>416</v>
      </c>
      <c r="B187" s="38">
        <v>22042119</v>
      </c>
      <c r="C187" s="28">
        <v>2868.696</v>
      </c>
      <c r="D187" s="28">
        <v>319.619</v>
      </c>
      <c r="E187" s="28">
        <v>337.133</v>
      </c>
      <c r="F187" s="34">
        <f t="shared" si="12"/>
        <v>5.479649207337474</v>
      </c>
      <c r="G187" s="34"/>
      <c r="H187" s="28">
        <v>9423.065</v>
      </c>
      <c r="I187" s="28">
        <v>1002.462</v>
      </c>
      <c r="J187" s="28">
        <v>1308.897</v>
      </c>
      <c r="K187" s="34">
        <f t="shared" si="11"/>
        <v>30.56824099068095</v>
      </c>
      <c r="L187" s="203">
        <f t="shared" si="13"/>
        <v>3.1364280596585306</v>
      </c>
      <c r="M187" s="203">
        <f t="shared" si="14"/>
        <v>3.8824351220438227</v>
      </c>
      <c r="N187" s="203">
        <f t="shared" si="15"/>
        <v>23.785243856876832</v>
      </c>
    </row>
    <row r="188" spans="1:14" ht="11.25" customHeight="1" outlineLevel="1">
      <c r="A188" s="29" t="s">
        <v>421</v>
      </c>
      <c r="B188" s="38">
        <v>22042121</v>
      </c>
      <c r="C188" s="28">
        <v>99849.361</v>
      </c>
      <c r="D188" s="28">
        <v>12817.84</v>
      </c>
      <c r="E188" s="28">
        <v>14521.729</v>
      </c>
      <c r="F188" s="34">
        <f t="shared" si="12"/>
        <v>13.293105546644355</v>
      </c>
      <c r="G188" s="34"/>
      <c r="H188" s="28">
        <v>327550.226</v>
      </c>
      <c r="I188" s="28">
        <v>42250.389</v>
      </c>
      <c r="J188" s="28">
        <v>49757.789</v>
      </c>
      <c r="K188" s="34">
        <f t="shared" si="11"/>
        <v>17.768830483430563</v>
      </c>
      <c r="L188" s="203">
        <f t="shared" si="13"/>
        <v>3.296217537432204</v>
      </c>
      <c r="M188" s="203">
        <f t="shared" si="14"/>
        <v>3.426436962155126</v>
      </c>
      <c r="N188" s="203">
        <f t="shared" si="15"/>
        <v>3.9505713213444267</v>
      </c>
    </row>
    <row r="189" spans="1:14" ht="11.25" customHeight="1" outlineLevel="1">
      <c r="A189" s="29" t="s">
        <v>422</v>
      </c>
      <c r="B189" s="38">
        <v>22042122</v>
      </c>
      <c r="C189" s="28">
        <v>45277.81</v>
      </c>
      <c r="D189" s="28">
        <v>6471.957</v>
      </c>
      <c r="E189" s="28">
        <v>7142.031</v>
      </c>
      <c r="F189" s="34">
        <f t="shared" si="12"/>
        <v>10.353498949390413</v>
      </c>
      <c r="G189" s="34"/>
      <c r="H189" s="28">
        <v>135607.256</v>
      </c>
      <c r="I189" s="28">
        <v>19711.625</v>
      </c>
      <c r="J189" s="28">
        <v>22757.444</v>
      </c>
      <c r="K189" s="34">
        <f t="shared" si="11"/>
        <v>15.451891967303567</v>
      </c>
      <c r="L189" s="203">
        <f t="shared" si="13"/>
        <v>3.0456977696236236</v>
      </c>
      <c r="M189" s="203">
        <f t="shared" si="14"/>
        <v>3.1864107002615922</v>
      </c>
      <c r="N189" s="203">
        <f t="shared" si="15"/>
        <v>4.620055608976514</v>
      </c>
    </row>
    <row r="190" spans="1:14" ht="11.25" customHeight="1" outlineLevel="1">
      <c r="A190" s="29" t="s">
        <v>423</v>
      </c>
      <c r="B190" s="38">
        <v>22042124</v>
      </c>
      <c r="C190" s="28">
        <v>18813.312</v>
      </c>
      <c r="D190" s="28">
        <v>2307.535</v>
      </c>
      <c r="E190" s="28">
        <v>2837.027</v>
      </c>
      <c r="F190" s="34">
        <f t="shared" si="12"/>
        <v>22.94621750049295</v>
      </c>
      <c r="G190" s="34"/>
      <c r="H190" s="28">
        <v>62798.541</v>
      </c>
      <c r="I190" s="28">
        <v>7501.995</v>
      </c>
      <c r="J190" s="28">
        <v>9800.041</v>
      </c>
      <c r="K190" s="34">
        <f t="shared" si="11"/>
        <v>30.63246509761737</v>
      </c>
      <c r="L190" s="203">
        <f t="shared" si="13"/>
        <v>3.2510861157035538</v>
      </c>
      <c r="M190" s="203">
        <f t="shared" si="14"/>
        <v>3.454334766641276</v>
      </c>
      <c r="N190" s="203">
        <f t="shared" si="15"/>
        <v>6.2517153869280975</v>
      </c>
    </row>
    <row r="191" spans="1:14" ht="11.25" customHeight="1" outlineLevel="1">
      <c r="A191" s="29" t="s">
        <v>424</v>
      </c>
      <c r="B191" s="38">
        <v>22042125</v>
      </c>
      <c r="C191" s="28">
        <v>7551.014</v>
      </c>
      <c r="D191" s="28">
        <v>875.022</v>
      </c>
      <c r="E191" s="28">
        <v>1196.199</v>
      </c>
      <c r="F191" s="34">
        <f t="shared" si="12"/>
        <v>36.70501998806887</v>
      </c>
      <c r="G191" s="34"/>
      <c r="H191" s="28">
        <v>30619.303</v>
      </c>
      <c r="I191" s="28">
        <v>3495.143</v>
      </c>
      <c r="J191" s="28">
        <v>5066.56</v>
      </c>
      <c r="K191" s="34">
        <f t="shared" si="11"/>
        <v>44.96002023379302</v>
      </c>
      <c r="L191" s="203">
        <f t="shared" si="13"/>
        <v>3.9943487135180598</v>
      </c>
      <c r="M191" s="203">
        <f t="shared" si="14"/>
        <v>4.235549436172409</v>
      </c>
      <c r="N191" s="203">
        <f t="shared" si="15"/>
        <v>6.038549459591607</v>
      </c>
    </row>
    <row r="192" spans="1:14" ht="11.25" customHeight="1" outlineLevel="1">
      <c r="A192" s="29" t="s">
        <v>425</v>
      </c>
      <c r="B192" s="38">
        <v>22042126</v>
      </c>
      <c r="C192" s="28">
        <v>4540.796</v>
      </c>
      <c r="D192" s="28">
        <v>592.918</v>
      </c>
      <c r="E192" s="28">
        <v>815.558</v>
      </c>
      <c r="F192" s="34">
        <f t="shared" si="12"/>
        <v>37.549880421913315</v>
      </c>
      <c r="G192" s="34"/>
      <c r="H192" s="28">
        <v>20547.14</v>
      </c>
      <c r="I192" s="28">
        <v>2611.935</v>
      </c>
      <c r="J192" s="28">
        <v>3795.836</v>
      </c>
      <c r="K192" s="34">
        <f t="shared" si="11"/>
        <v>45.32658737679154</v>
      </c>
      <c r="L192" s="203">
        <f aca="true" t="shared" si="16" ref="L192:L199">+I192/D192</f>
        <v>4.405221295356188</v>
      </c>
      <c r="M192" s="203">
        <f aca="true" t="shared" si="17" ref="M192:M199">+J192/E192</f>
        <v>4.654280872727629</v>
      </c>
      <c r="N192" s="203">
        <f aca="true" t="shared" si="18" ref="N192:N199">+M192/L192*100-100</f>
        <v>5.653735889136598</v>
      </c>
    </row>
    <row r="193" spans="1:14" ht="11.25" customHeight="1" outlineLevel="1">
      <c r="A193" s="29" t="s">
        <v>417</v>
      </c>
      <c r="B193" s="38">
        <v>22042127</v>
      </c>
      <c r="C193" s="28">
        <v>34227.8</v>
      </c>
      <c r="D193" s="28">
        <v>5115.692</v>
      </c>
      <c r="E193" s="28">
        <v>5823.956</v>
      </c>
      <c r="F193" s="34">
        <f t="shared" si="12"/>
        <v>13.84493046102071</v>
      </c>
      <c r="G193" s="34"/>
      <c r="H193" s="28">
        <v>117755.95</v>
      </c>
      <c r="I193" s="28">
        <v>15924.535</v>
      </c>
      <c r="J193" s="28">
        <v>20983.64</v>
      </c>
      <c r="K193" s="34">
        <f t="shared" si="11"/>
        <v>31.769247893266595</v>
      </c>
      <c r="L193" s="203">
        <f t="shared" si="16"/>
        <v>3.1128799388235255</v>
      </c>
      <c r="M193" s="203">
        <f t="shared" si="17"/>
        <v>3.6029873852068937</v>
      </c>
      <c r="N193" s="203">
        <f t="shared" si="18"/>
        <v>15.744502069315217</v>
      </c>
    </row>
    <row r="194" spans="1:14" ht="11.25" customHeight="1" outlineLevel="1">
      <c r="A194" s="29" t="s">
        <v>418</v>
      </c>
      <c r="B194" s="38">
        <v>22042129</v>
      </c>
      <c r="C194" s="28">
        <v>3545.54</v>
      </c>
      <c r="D194" s="28">
        <v>876.164</v>
      </c>
      <c r="E194" s="28">
        <v>381.625</v>
      </c>
      <c r="F194" s="34">
        <f t="shared" si="12"/>
        <v>-56.443656667016675</v>
      </c>
      <c r="G194" s="34"/>
      <c r="H194" s="28">
        <v>16276.98</v>
      </c>
      <c r="I194" s="28">
        <v>3389.049</v>
      </c>
      <c r="J194" s="28">
        <v>2127.99</v>
      </c>
      <c r="K194" s="34">
        <f t="shared" si="11"/>
        <v>-37.209819037730064</v>
      </c>
      <c r="L194" s="203">
        <f t="shared" si="16"/>
        <v>3.8680532411740267</v>
      </c>
      <c r="M194" s="203">
        <f t="shared" si="17"/>
        <v>5.576128398296757</v>
      </c>
      <c r="N194" s="203">
        <f t="shared" si="18"/>
        <v>44.158522404523524</v>
      </c>
    </row>
    <row r="195" spans="1:14" ht="11.25" customHeight="1" outlineLevel="1">
      <c r="A195" s="29" t="s">
        <v>426</v>
      </c>
      <c r="B195" s="38">
        <v>22042130</v>
      </c>
      <c r="C195" s="28">
        <v>9085.671</v>
      </c>
      <c r="D195" s="28">
        <v>770.297</v>
      </c>
      <c r="E195" s="28">
        <v>818.544</v>
      </c>
      <c r="F195" s="34">
        <f t="shared" si="12"/>
        <v>6.263428262085924</v>
      </c>
      <c r="G195" s="34"/>
      <c r="H195" s="28">
        <v>21225.45</v>
      </c>
      <c r="I195" s="28">
        <v>1861.231</v>
      </c>
      <c r="J195" s="28">
        <v>2029.933</v>
      </c>
      <c r="K195" s="34">
        <f t="shared" si="11"/>
        <v>9.064001190609858</v>
      </c>
      <c r="L195" s="203">
        <f t="shared" si="16"/>
        <v>2.416251134302743</v>
      </c>
      <c r="M195" s="203">
        <f t="shared" si="17"/>
        <v>2.479931439238453</v>
      </c>
      <c r="N195" s="203">
        <f t="shared" si="18"/>
        <v>2.635500260368673</v>
      </c>
    </row>
    <row r="196" spans="1:14" s="44" customFormat="1" ht="11.25" customHeight="1">
      <c r="A196" s="31" t="s">
        <v>214</v>
      </c>
      <c r="B196" s="43">
        <v>22042990</v>
      </c>
      <c r="C196" s="32">
        <v>233305.189</v>
      </c>
      <c r="D196" s="32">
        <v>39984.86</v>
      </c>
      <c r="E196" s="32">
        <v>47197.145</v>
      </c>
      <c r="F196" s="33">
        <f>+E196/D196*100-100</f>
        <v>18.037539708779775</v>
      </c>
      <c r="G196" s="33"/>
      <c r="H196" s="32">
        <v>149596.521</v>
      </c>
      <c r="I196" s="32">
        <v>25141.107</v>
      </c>
      <c r="J196" s="32">
        <v>35843.822</v>
      </c>
      <c r="K196" s="33">
        <f t="shared" si="11"/>
        <v>42.57057972825143</v>
      </c>
      <c r="L196" s="203">
        <f t="shared" si="16"/>
        <v>0.6287656628033711</v>
      </c>
      <c r="M196" s="203">
        <f t="shared" si="17"/>
        <v>0.759448945481766</v>
      </c>
      <c r="N196" s="203">
        <f t="shared" si="18"/>
        <v>20.784099770292713</v>
      </c>
    </row>
    <row r="197" spans="1:14" s="44" customFormat="1" ht="11.25" customHeight="1">
      <c r="A197" s="31" t="s">
        <v>119</v>
      </c>
      <c r="B197" s="43">
        <v>22042190</v>
      </c>
      <c r="C197" s="32">
        <v>46841.828</v>
      </c>
      <c r="D197" s="32">
        <v>6089.403</v>
      </c>
      <c r="E197" s="32">
        <v>6081.843</v>
      </c>
      <c r="F197" s="33">
        <f>+E197/D197*100-100</f>
        <v>-0.12415010141388905</v>
      </c>
      <c r="G197" s="33"/>
      <c r="H197" s="32">
        <v>78070.875</v>
      </c>
      <c r="I197" s="32">
        <v>9678.807</v>
      </c>
      <c r="J197" s="32">
        <v>10714.39</v>
      </c>
      <c r="K197" s="33">
        <f t="shared" si="11"/>
        <v>10.699490133443092</v>
      </c>
      <c r="L197" s="203">
        <f t="shared" si="16"/>
        <v>1.5894508870574013</v>
      </c>
      <c r="M197" s="203">
        <f t="shared" si="17"/>
        <v>1.7617011816977188</v>
      </c>
      <c r="N197" s="203">
        <f t="shared" si="18"/>
        <v>10.837094498667383</v>
      </c>
    </row>
    <row r="198" spans="1:14" s="44" customFormat="1" ht="11.25" customHeight="1">
      <c r="A198" s="31" t="s">
        <v>120</v>
      </c>
      <c r="B198" s="43">
        <v>22041000</v>
      </c>
      <c r="C198" s="32">
        <v>1940.542</v>
      </c>
      <c r="D198" s="32">
        <v>143.183</v>
      </c>
      <c r="E198" s="32">
        <v>387.297</v>
      </c>
      <c r="F198" s="33">
        <f>+E198/D198*100-100</f>
        <v>170.49091023375684</v>
      </c>
      <c r="G198" s="33"/>
      <c r="H198" s="32">
        <v>5753.779</v>
      </c>
      <c r="I198" s="32">
        <v>428.45</v>
      </c>
      <c r="J198" s="32">
        <v>1088.089</v>
      </c>
      <c r="K198" s="33">
        <f t="shared" si="11"/>
        <v>153.95938849340646</v>
      </c>
      <c r="L198" s="203">
        <f t="shared" si="16"/>
        <v>2.9923245077977136</v>
      </c>
      <c r="M198" s="203">
        <f t="shared" si="17"/>
        <v>2.809443398735337</v>
      </c>
      <c r="N198" s="203">
        <f t="shared" si="18"/>
        <v>-6.111673669944736</v>
      </c>
    </row>
    <row r="199" spans="1:14" s="44" customFormat="1" ht="11.25" customHeight="1">
      <c r="A199" s="31" t="s">
        <v>121</v>
      </c>
      <c r="B199" s="43">
        <v>22082010</v>
      </c>
      <c r="C199" s="32">
        <v>348.248</v>
      </c>
      <c r="D199" s="32">
        <v>34.528</v>
      </c>
      <c r="E199" s="32">
        <v>22.185</v>
      </c>
      <c r="F199" s="33">
        <f>+E199/D199*100-100</f>
        <v>-35.74779888785913</v>
      </c>
      <c r="G199" s="33"/>
      <c r="H199" s="32">
        <v>1364.094</v>
      </c>
      <c r="I199" s="32">
        <v>141.751</v>
      </c>
      <c r="J199" s="32">
        <v>70.966</v>
      </c>
      <c r="K199" s="33">
        <f t="shared" si="11"/>
        <v>-49.93615565322291</v>
      </c>
      <c r="L199" s="203">
        <f t="shared" si="16"/>
        <v>4.105392724745134</v>
      </c>
      <c r="M199" s="203">
        <f t="shared" si="17"/>
        <v>3.198828036961911</v>
      </c>
      <c r="N199" s="203">
        <f t="shared" si="18"/>
        <v>-22.0822890418968</v>
      </c>
    </row>
    <row r="200" spans="1:14" s="44" customFormat="1" ht="11.25" customHeight="1">
      <c r="A200" s="31" t="s">
        <v>29</v>
      </c>
      <c r="B200" s="31"/>
      <c r="C200" s="32"/>
      <c r="D200" s="32"/>
      <c r="E200" s="32"/>
      <c r="F200" s="33"/>
      <c r="G200" s="33"/>
      <c r="H200" s="32">
        <v>25895.772</v>
      </c>
      <c r="I200" s="32">
        <v>3620.676</v>
      </c>
      <c r="J200" s="32">
        <v>4011.828</v>
      </c>
      <c r="K200" s="33">
        <f t="shared" si="11"/>
        <v>10.803286458108929</v>
      </c>
      <c r="L200" s="203"/>
      <c r="M200" s="203"/>
      <c r="N200" s="203"/>
    </row>
    <row r="201" spans="1:11" ht="11.25" customHeight="1">
      <c r="A201" s="2"/>
      <c r="B201" s="2"/>
      <c r="C201" s="36"/>
      <c r="D201" s="36"/>
      <c r="E201" s="36"/>
      <c r="F201" s="36"/>
      <c r="G201" s="36"/>
      <c r="H201" s="36"/>
      <c r="I201" s="36"/>
      <c r="J201" s="36"/>
      <c r="K201" s="2"/>
    </row>
    <row r="202" spans="1:11" ht="11.25" customHeight="1">
      <c r="A202" s="29" t="s">
        <v>117</v>
      </c>
      <c r="B202" s="29"/>
      <c r="C202" s="29"/>
      <c r="D202" s="29"/>
      <c r="E202" s="29"/>
      <c r="F202" s="29"/>
      <c r="G202" s="29"/>
      <c r="H202" s="29"/>
      <c r="I202" s="29"/>
      <c r="J202" s="29"/>
      <c r="K202" s="29"/>
    </row>
    <row r="203" spans="1:11" ht="19.5" customHeight="1">
      <c r="A203" s="274" t="s">
        <v>377</v>
      </c>
      <c r="B203" s="274"/>
      <c r="C203" s="274"/>
      <c r="D203" s="274"/>
      <c r="E203" s="274"/>
      <c r="F203" s="274"/>
      <c r="G203" s="274"/>
      <c r="H203" s="274"/>
      <c r="I203" s="274"/>
      <c r="J203" s="274"/>
      <c r="K203" s="274"/>
    </row>
    <row r="204" spans="1:11" ht="19.5" customHeight="1">
      <c r="A204" s="273" t="s">
        <v>373</v>
      </c>
      <c r="B204" s="273"/>
      <c r="C204" s="273"/>
      <c r="D204" s="273"/>
      <c r="E204" s="273"/>
      <c r="F204" s="273"/>
      <c r="G204" s="273"/>
      <c r="H204" s="273"/>
      <c r="I204" s="273"/>
      <c r="J204" s="273"/>
      <c r="K204" s="273"/>
    </row>
    <row r="205" spans="1:14" ht="11.25">
      <c r="A205" s="29"/>
      <c r="B205" s="29"/>
      <c r="C205" s="280" t="s">
        <v>216</v>
      </c>
      <c r="D205" s="280"/>
      <c r="E205" s="280"/>
      <c r="F205" s="280"/>
      <c r="G205" s="30"/>
      <c r="H205" s="280" t="s">
        <v>217</v>
      </c>
      <c r="I205" s="280"/>
      <c r="J205" s="280"/>
      <c r="K205" s="280"/>
      <c r="L205" s="203" t="s">
        <v>446</v>
      </c>
      <c r="M205" s="203" t="s">
        <v>446</v>
      </c>
      <c r="N205" s="58" t="s">
        <v>389</v>
      </c>
    </row>
    <row r="206" spans="1:11" ht="11.25">
      <c r="A206" s="29" t="s">
        <v>234</v>
      </c>
      <c r="B206" s="46" t="s">
        <v>192</v>
      </c>
      <c r="C206" s="56">
        <v>2007</v>
      </c>
      <c r="D206" s="279" t="str">
        <f>+D178</f>
        <v>Enero - Febrero</v>
      </c>
      <c r="E206" s="279"/>
      <c r="F206" s="279"/>
      <c r="G206" s="30"/>
      <c r="H206" s="56">
        <v>2007</v>
      </c>
      <c r="I206" s="279" t="str">
        <f>+D206</f>
        <v>Enero - Febrero</v>
      </c>
      <c r="J206" s="279"/>
      <c r="K206" s="279"/>
    </row>
    <row r="207" spans="1:11" ht="11.25">
      <c r="A207" s="2"/>
      <c r="B207" s="47" t="s">
        <v>70</v>
      </c>
      <c r="C207" s="2"/>
      <c r="D207" s="57">
        <v>2007</v>
      </c>
      <c r="E207" s="57">
        <v>2008</v>
      </c>
      <c r="F207" s="58" t="s">
        <v>389</v>
      </c>
      <c r="G207" s="35"/>
      <c r="H207" s="2"/>
      <c r="I207" s="57">
        <v>2007</v>
      </c>
      <c r="J207" s="57">
        <v>2008</v>
      </c>
      <c r="K207" s="58" t="s">
        <v>389</v>
      </c>
    </row>
    <row r="208" spans="1:11" ht="11.25">
      <c r="A208" s="29"/>
      <c r="B208" s="29"/>
      <c r="C208" s="29"/>
      <c r="D208" s="29"/>
      <c r="E208" s="29"/>
      <c r="F208" s="29"/>
      <c r="G208" s="29"/>
      <c r="H208" s="29"/>
      <c r="I208" s="29"/>
      <c r="J208" s="29"/>
      <c r="K208" s="29"/>
    </row>
    <row r="209" spans="1:14" s="66" customFormat="1" ht="11.25">
      <c r="A209" s="65" t="s">
        <v>124</v>
      </c>
      <c r="B209" s="65"/>
      <c r="C209" s="65"/>
      <c r="D209" s="65"/>
      <c r="E209" s="65"/>
      <c r="F209" s="65"/>
      <c r="G209" s="65"/>
      <c r="H209" s="65">
        <f>(H211+H220)</f>
        <v>912680.426</v>
      </c>
      <c r="I209" s="65">
        <f>(+I211+I220)</f>
        <v>133903.00100000002</v>
      </c>
      <c r="J209" s="65">
        <f>(+J211+J220)</f>
        <v>183685.282</v>
      </c>
      <c r="K209" s="212">
        <f>+J209/I209*100-100</f>
        <v>37.17786803000777</v>
      </c>
      <c r="L209" s="210"/>
      <c r="M209" s="210"/>
      <c r="N209" s="210"/>
    </row>
    <row r="210" spans="1:11" ht="11.25" customHeight="1">
      <c r="A210" s="29"/>
      <c r="B210" s="29"/>
      <c r="C210" s="28"/>
      <c r="D210" s="28"/>
      <c r="E210" s="28"/>
      <c r="F210" s="34"/>
      <c r="G210" s="34"/>
      <c r="H210" s="28"/>
      <c r="I210" s="28"/>
      <c r="J210" s="28"/>
      <c r="K210" s="34"/>
    </row>
    <row r="211" spans="1:11" ht="11.25" customHeight="1">
      <c r="A211" s="31" t="s">
        <v>125</v>
      </c>
      <c r="B211" s="31"/>
      <c r="C211" s="32"/>
      <c r="D211" s="32"/>
      <c r="E211" s="32"/>
      <c r="F211" s="33"/>
      <c r="G211" s="33"/>
      <c r="H211" s="32">
        <f>SUM(H213:H218)</f>
        <v>68776.942</v>
      </c>
      <c r="I211" s="32">
        <f>SUM(I213:I218)</f>
        <v>9772.366</v>
      </c>
      <c r="J211" s="32">
        <f>SUM(J213:J218)</f>
        <v>14191.076000000001</v>
      </c>
      <c r="K211" s="33">
        <f>+J211/I211*100-100</f>
        <v>45.21637851058793</v>
      </c>
    </row>
    <row r="212" spans="1:11" ht="11.25" customHeight="1">
      <c r="A212" s="31"/>
      <c r="B212" s="31"/>
      <c r="C212" s="28"/>
      <c r="D212" s="28"/>
      <c r="E212" s="28"/>
      <c r="F212" s="34"/>
      <c r="G212" s="34"/>
      <c r="H212" s="28"/>
      <c r="I212" s="28"/>
      <c r="J212" s="28"/>
      <c r="K212" s="34"/>
    </row>
    <row r="213" spans="1:11" ht="11.25" customHeight="1">
      <c r="A213" s="29" t="s">
        <v>126</v>
      </c>
      <c r="B213" s="29"/>
      <c r="C213" s="28">
        <v>1054492</v>
      </c>
      <c r="D213" s="28">
        <v>209750</v>
      </c>
      <c r="E213" s="28">
        <v>223590</v>
      </c>
      <c r="F213" s="34">
        <f aca="true" t="shared" si="19" ref="F213:F229">+E213/D213*100-100</f>
        <v>6.598331346841462</v>
      </c>
      <c r="G213" s="34"/>
      <c r="H213" s="28">
        <v>2052.772</v>
      </c>
      <c r="I213" s="28">
        <v>406.154</v>
      </c>
      <c r="J213" s="28">
        <v>448.86</v>
      </c>
      <c r="K213" s="34">
        <f aca="true" t="shared" si="20" ref="K213:K230">+J213/I213*100-100</f>
        <v>10.51473086563226</v>
      </c>
    </row>
    <row r="214" spans="1:11" ht="11.25" customHeight="1">
      <c r="A214" s="29" t="s">
        <v>127</v>
      </c>
      <c r="B214" s="29"/>
      <c r="C214" s="28">
        <v>493</v>
      </c>
      <c r="D214" s="28">
        <v>47</v>
      </c>
      <c r="E214" s="28">
        <v>42</v>
      </c>
      <c r="F214" s="34">
        <f t="shared" si="19"/>
        <v>-10.63829787234043</v>
      </c>
      <c r="G214" s="34"/>
      <c r="H214" s="28">
        <v>4383.606</v>
      </c>
      <c r="I214" s="28">
        <v>859.33</v>
      </c>
      <c r="J214" s="28">
        <v>425.9</v>
      </c>
      <c r="K214" s="34">
        <f t="shared" si="20"/>
        <v>-50.438132033095556</v>
      </c>
    </row>
    <row r="215" spans="1:11" ht="11.25" customHeight="1">
      <c r="A215" s="29" t="s">
        <v>128</v>
      </c>
      <c r="B215" s="29"/>
      <c r="C215" s="28">
        <v>365</v>
      </c>
      <c r="D215" s="28">
        <v>0</v>
      </c>
      <c r="E215" s="28">
        <v>0</v>
      </c>
      <c r="F215" s="34"/>
      <c r="G215" s="34"/>
      <c r="H215" s="28">
        <v>653.175</v>
      </c>
      <c r="I215" s="28">
        <v>0</v>
      </c>
      <c r="J215" s="28">
        <v>0</v>
      </c>
      <c r="K215" s="34"/>
    </row>
    <row r="216" spans="1:11" ht="11.25" customHeight="1">
      <c r="A216" s="29" t="s">
        <v>129</v>
      </c>
      <c r="B216" s="29"/>
      <c r="C216" s="28">
        <v>4316.626</v>
      </c>
      <c r="D216" s="28">
        <v>910.666</v>
      </c>
      <c r="E216" s="28">
        <v>1264.175</v>
      </c>
      <c r="F216" s="34">
        <f t="shared" si="19"/>
        <v>38.818732663786705</v>
      </c>
      <c r="G216" s="34"/>
      <c r="H216" s="28">
        <v>8463.687</v>
      </c>
      <c r="I216" s="28">
        <v>1857.261</v>
      </c>
      <c r="J216" s="28">
        <v>3741.775</v>
      </c>
      <c r="K216" s="34">
        <f t="shared" si="20"/>
        <v>101.46737588308804</v>
      </c>
    </row>
    <row r="217" spans="1:11" ht="11.25" customHeight="1">
      <c r="A217" s="29" t="s">
        <v>130</v>
      </c>
      <c r="B217" s="29"/>
      <c r="C217" s="28">
        <v>7316.268</v>
      </c>
      <c r="D217" s="28">
        <v>830.646</v>
      </c>
      <c r="E217" s="28">
        <v>1380.094</v>
      </c>
      <c r="F217" s="34">
        <f t="shared" si="19"/>
        <v>66.14707107480206</v>
      </c>
      <c r="G217" s="34"/>
      <c r="H217" s="28">
        <v>12777.134</v>
      </c>
      <c r="I217" s="28">
        <v>1440.264</v>
      </c>
      <c r="J217" s="28">
        <v>3362.892</v>
      </c>
      <c r="K217" s="34">
        <f t="shared" si="20"/>
        <v>133.4913599173485</v>
      </c>
    </row>
    <row r="218" spans="1:11" ht="11.25" customHeight="1">
      <c r="A218" s="29" t="s">
        <v>131</v>
      </c>
      <c r="B218" s="29"/>
      <c r="C218" s="39"/>
      <c r="D218" s="39"/>
      <c r="E218" s="39"/>
      <c r="F218" s="40"/>
      <c r="G218" s="34"/>
      <c r="H218" s="28">
        <v>40446.568</v>
      </c>
      <c r="I218" s="28">
        <v>5209.357</v>
      </c>
      <c r="J218" s="28">
        <v>6211.649</v>
      </c>
      <c r="K218" s="34">
        <f t="shared" si="20"/>
        <v>19.240224849247227</v>
      </c>
    </row>
    <row r="219" spans="1:11" ht="11.25" customHeight="1">
      <c r="A219" s="29"/>
      <c r="B219" s="29"/>
      <c r="C219" s="28"/>
      <c r="D219" s="28"/>
      <c r="E219" s="28"/>
      <c r="F219" s="34"/>
      <c r="G219" s="34"/>
      <c r="H219" s="28"/>
      <c r="I219" s="28"/>
      <c r="J219" s="28"/>
      <c r="K219" s="34"/>
    </row>
    <row r="220" spans="1:11" ht="11.25" customHeight="1">
      <c r="A220" s="31" t="s">
        <v>132</v>
      </c>
      <c r="B220" s="31"/>
      <c r="C220" s="28"/>
      <c r="D220" s="28"/>
      <c r="E220" s="28"/>
      <c r="F220" s="34"/>
      <c r="G220" s="34"/>
      <c r="H220" s="32">
        <f>(H222+H232+H239)</f>
        <v>843903.4839999999</v>
      </c>
      <c r="I220" s="32">
        <f>(I222+I232+I239)</f>
        <v>124130.63500000001</v>
      </c>
      <c r="J220" s="32">
        <f>(J222+J232+J239)</f>
        <v>169494.206</v>
      </c>
      <c r="K220" s="33">
        <f t="shared" si="20"/>
        <v>36.54502452194819</v>
      </c>
    </row>
    <row r="221" spans="1:11" ht="11.25" customHeight="1">
      <c r="A221" s="31"/>
      <c r="B221" s="31"/>
      <c r="C221" s="28"/>
      <c r="D221" s="28"/>
      <c r="E221" s="28"/>
      <c r="F221" s="34"/>
      <c r="G221" s="34"/>
      <c r="H221" s="28"/>
      <c r="I221" s="28"/>
      <c r="J221" s="28"/>
      <c r="K221" s="34"/>
    </row>
    <row r="222" spans="1:11" ht="11.25" customHeight="1">
      <c r="A222" s="31" t="s">
        <v>133</v>
      </c>
      <c r="B222" s="31"/>
      <c r="C222" s="28"/>
      <c r="D222" s="28"/>
      <c r="E222" s="28"/>
      <c r="F222" s="34"/>
      <c r="G222" s="34"/>
      <c r="H222" s="32">
        <f>SUM(H223:H230)</f>
        <v>173326.13700000002</v>
      </c>
      <c r="I222" s="32">
        <f>SUM(I223:I230)</f>
        <v>30654.808999999997</v>
      </c>
      <c r="J222" s="32">
        <f>SUM(J223:J230)</f>
        <v>42338</v>
      </c>
      <c r="K222" s="33">
        <f t="shared" si="20"/>
        <v>38.112098496519764</v>
      </c>
    </row>
    <row r="223" spans="1:14" ht="11.25" customHeight="1">
      <c r="A223" s="29" t="s">
        <v>134</v>
      </c>
      <c r="B223" s="29"/>
      <c r="C223" s="28">
        <v>1144.371</v>
      </c>
      <c r="D223" s="28">
        <v>192.052</v>
      </c>
      <c r="E223" s="28">
        <v>77.081</v>
      </c>
      <c r="F223" s="34">
        <f t="shared" si="19"/>
        <v>-59.86451586028784</v>
      </c>
      <c r="G223" s="34"/>
      <c r="H223" s="28">
        <v>989.567</v>
      </c>
      <c r="I223" s="28">
        <v>113.162</v>
      </c>
      <c r="J223" s="28">
        <v>85.787</v>
      </c>
      <c r="K223" s="34">
        <f t="shared" si="20"/>
        <v>-24.190982838762125</v>
      </c>
      <c r="L223" s="27">
        <f>+I223/D223*1000</f>
        <v>589.225834669777</v>
      </c>
      <c r="M223" s="27">
        <f>+J223/E223*1000</f>
        <v>1112.94612161233</v>
      </c>
      <c r="N223" s="203">
        <f aca="true" t="shared" si="21" ref="N223:N229">+M223/L223*100-100</f>
        <v>88.88277738807301</v>
      </c>
    </row>
    <row r="224" spans="1:14" ht="11.25" customHeight="1">
      <c r="A224" s="29" t="s">
        <v>135</v>
      </c>
      <c r="B224" s="29"/>
      <c r="C224" s="28">
        <v>334.225</v>
      </c>
      <c r="D224" s="28">
        <v>56.925</v>
      </c>
      <c r="E224" s="28">
        <v>0.805</v>
      </c>
      <c r="F224" s="34">
        <f t="shared" si="19"/>
        <v>-98.58585858585859</v>
      </c>
      <c r="G224" s="34"/>
      <c r="H224" s="28">
        <v>1113.004</v>
      </c>
      <c r="I224" s="28">
        <v>181.075</v>
      </c>
      <c r="J224" s="28">
        <v>2.015</v>
      </c>
      <c r="K224" s="34">
        <f t="shared" si="20"/>
        <v>-98.88720143586912</v>
      </c>
      <c r="L224" s="27">
        <f aca="true" t="shared" si="22" ref="L224:L229">+I224/D224*1000</f>
        <v>3180.939833113746</v>
      </c>
      <c r="M224" s="27">
        <f aca="true" t="shared" si="23" ref="M224:M229">+J224/E224*1000</f>
        <v>2503.105590062112</v>
      </c>
      <c r="N224" s="203">
        <f t="shared" si="21"/>
        <v>-21.309244393601702</v>
      </c>
    </row>
    <row r="225" spans="1:14" ht="11.25" customHeight="1">
      <c r="A225" s="29" t="s">
        <v>136</v>
      </c>
      <c r="B225" s="29"/>
      <c r="C225" s="28">
        <v>10156.071</v>
      </c>
      <c r="D225" s="28">
        <v>4960.488</v>
      </c>
      <c r="E225" s="28">
        <v>2141.331</v>
      </c>
      <c r="F225" s="34">
        <f t="shared" si="19"/>
        <v>-56.83225118173857</v>
      </c>
      <c r="G225" s="34"/>
      <c r="H225" s="28">
        <v>30946.367</v>
      </c>
      <c r="I225" s="28">
        <v>10796.645</v>
      </c>
      <c r="J225" s="28">
        <v>11121</v>
      </c>
      <c r="K225" s="34">
        <f t="shared" si="20"/>
        <v>3.004220292507526</v>
      </c>
      <c r="L225" s="27">
        <f t="shared" si="22"/>
        <v>2176.5288011985917</v>
      </c>
      <c r="M225" s="27">
        <f t="shared" si="23"/>
        <v>5193.498809852376</v>
      </c>
      <c r="N225" s="203">
        <f t="shared" si="21"/>
        <v>138.61383350371338</v>
      </c>
    </row>
    <row r="226" spans="1:14" ht="11.25" customHeight="1">
      <c r="A226" s="29" t="s">
        <v>137</v>
      </c>
      <c r="B226" s="29"/>
      <c r="C226" s="28">
        <v>30.162</v>
      </c>
      <c r="D226" s="28">
        <v>5.329</v>
      </c>
      <c r="E226" s="28">
        <v>5.111</v>
      </c>
      <c r="F226" s="34">
        <f t="shared" si="19"/>
        <v>-4.090823794332891</v>
      </c>
      <c r="G226" s="34"/>
      <c r="H226" s="28">
        <v>51.203</v>
      </c>
      <c r="I226" s="28">
        <v>12.062</v>
      </c>
      <c r="J226" s="28">
        <v>3.325</v>
      </c>
      <c r="K226" s="34">
        <f t="shared" si="20"/>
        <v>-72.43409053225004</v>
      </c>
      <c r="L226" s="27">
        <f t="shared" si="22"/>
        <v>2263.4640645524487</v>
      </c>
      <c r="M226" s="27">
        <f t="shared" si="23"/>
        <v>650.5576208178439</v>
      </c>
      <c r="N226" s="203">
        <f t="shared" si="21"/>
        <v>-71.25831900730981</v>
      </c>
    </row>
    <row r="227" spans="1:14" ht="11.25" customHeight="1">
      <c r="A227" s="29" t="s">
        <v>138</v>
      </c>
      <c r="B227" s="29"/>
      <c r="C227" s="28">
        <v>16357.853</v>
      </c>
      <c r="D227" s="28">
        <v>3147.82</v>
      </c>
      <c r="E227" s="28">
        <v>3010.719</v>
      </c>
      <c r="F227" s="34">
        <f t="shared" si="19"/>
        <v>-4.355426930383572</v>
      </c>
      <c r="G227" s="34"/>
      <c r="H227" s="28">
        <v>61611.109</v>
      </c>
      <c r="I227" s="28">
        <v>9060.481</v>
      </c>
      <c r="J227" s="28">
        <v>13856.724</v>
      </c>
      <c r="K227" s="34">
        <f t="shared" si="20"/>
        <v>52.93585406779178</v>
      </c>
      <c r="L227" s="27">
        <f t="shared" si="22"/>
        <v>2878.3351652889933</v>
      </c>
      <c r="M227" s="27">
        <f t="shared" si="23"/>
        <v>4602.463398277953</v>
      </c>
      <c r="N227" s="203">
        <f t="shared" si="21"/>
        <v>59.90019000500425</v>
      </c>
    </row>
    <row r="228" spans="1:14" ht="11.25" customHeight="1">
      <c r="A228" s="29" t="s">
        <v>215</v>
      </c>
      <c r="B228" s="29"/>
      <c r="C228" s="28">
        <v>37611.341</v>
      </c>
      <c r="D228" s="28">
        <v>5635.864</v>
      </c>
      <c r="E228" s="28">
        <v>7876.96</v>
      </c>
      <c r="F228" s="34">
        <f t="shared" si="19"/>
        <v>39.76490561163294</v>
      </c>
      <c r="G228" s="34"/>
      <c r="H228" s="28">
        <v>55707.195</v>
      </c>
      <c r="I228" s="28">
        <v>7655.892</v>
      </c>
      <c r="J228" s="28">
        <v>13358.007</v>
      </c>
      <c r="K228" s="34">
        <f t="shared" si="20"/>
        <v>74.48008670968713</v>
      </c>
      <c r="L228" s="27">
        <f t="shared" si="22"/>
        <v>1358.4238370549751</v>
      </c>
      <c r="M228" s="27">
        <f t="shared" si="23"/>
        <v>1695.8327832057037</v>
      </c>
      <c r="N228" s="203">
        <f t="shared" si="21"/>
        <v>24.838267479332643</v>
      </c>
    </row>
    <row r="229" spans="1:14" ht="11.25" customHeight="1">
      <c r="A229" s="29" t="s">
        <v>139</v>
      </c>
      <c r="B229" s="29"/>
      <c r="C229" s="28">
        <v>3102.123</v>
      </c>
      <c r="D229" s="28">
        <v>506.939</v>
      </c>
      <c r="E229" s="28">
        <v>731.057</v>
      </c>
      <c r="F229" s="34">
        <f t="shared" si="19"/>
        <v>44.210052886047436</v>
      </c>
      <c r="G229" s="34"/>
      <c r="H229" s="28">
        <v>4332.736</v>
      </c>
      <c r="I229" s="28">
        <v>652.589</v>
      </c>
      <c r="J229" s="28">
        <v>1172.073</v>
      </c>
      <c r="K229" s="34">
        <f t="shared" si="20"/>
        <v>79.60354832827397</v>
      </c>
      <c r="L229" s="27">
        <f t="shared" si="22"/>
        <v>1287.3126747005065</v>
      </c>
      <c r="M229" s="27">
        <f t="shared" si="23"/>
        <v>1603.2580222882757</v>
      </c>
      <c r="N229" s="203">
        <f t="shared" si="21"/>
        <v>24.543015368140757</v>
      </c>
    </row>
    <row r="230" spans="1:11" ht="11.25" customHeight="1">
      <c r="A230" s="29" t="s">
        <v>29</v>
      </c>
      <c r="B230" s="29"/>
      <c r="C230" s="39"/>
      <c r="D230" s="39"/>
      <c r="E230" s="39"/>
      <c r="F230" s="34"/>
      <c r="G230" s="34"/>
      <c r="H230" s="28">
        <v>18574.956</v>
      </c>
      <c r="I230" s="28">
        <v>2182.903</v>
      </c>
      <c r="J230" s="28">
        <v>2739.069</v>
      </c>
      <c r="K230" s="34">
        <f t="shared" si="20"/>
        <v>25.47827365668563</v>
      </c>
    </row>
    <row r="231" spans="1:11" ht="11.25" customHeight="1">
      <c r="A231" s="29"/>
      <c r="B231" s="29"/>
      <c r="C231" s="28"/>
      <c r="D231" s="28"/>
      <c r="E231" s="28"/>
      <c r="F231" s="34"/>
      <c r="G231" s="34"/>
      <c r="H231" s="28"/>
      <c r="I231" s="28"/>
      <c r="J231" s="28"/>
      <c r="K231" s="34"/>
    </row>
    <row r="232" spans="1:14" ht="11.25" customHeight="1">
      <c r="A232" s="31" t="s">
        <v>140</v>
      </c>
      <c r="B232" s="31"/>
      <c r="C232" s="32">
        <f>SUM(C233:C237)</f>
        <v>202109.325</v>
      </c>
      <c r="D232" s="32">
        <f>SUM(D233:D237)</f>
        <v>31343.362</v>
      </c>
      <c r="E232" s="32">
        <f>SUM(E233:E237)</f>
        <v>35339.566000000006</v>
      </c>
      <c r="F232" s="33">
        <f aca="true" t="shared" si="24" ref="F232:F237">+E232/D232*100-100</f>
        <v>12.749761815595932</v>
      </c>
      <c r="G232" s="33"/>
      <c r="H232" s="32">
        <f>SUM(H233:H237)</f>
        <v>581790.1669999999</v>
      </c>
      <c r="I232" s="32">
        <f>SUM(I233:I237)</f>
        <v>86386.41900000001</v>
      </c>
      <c r="J232" s="32">
        <f>SUM(J233:J237)</f>
        <v>100867.09</v>
      </c>
      <c r="K232" s="33">
        <f aca="true" t="shared" si="25" ref="K232:K237">+J232/I232*100-100</f>
        <v>16.76267076194</v>
      </c>
      <c r="L232" s="27">
        <f aca="true" t="shared" si="26" ref="L232:M237">+I232/D232*1000</f>
        <v>2756.13123442214</v>
      </c>
      <c r="M232" s="27">
        <f t="shared" si="26"/>
        <v>2854.2254876587895</v>
      </c>
      <c r="N232" s="203">
        <f aca="true" t="shared" si="27" ref="N232:N237">+M232/L232*100-100</f>
        <v>3.5591285353731053</v>
      </c>
    </row>
    <row r="233" spans="1:14" ht="11.25" customHeight="1">
      <c r="A233" s="29" t="s">
        <v>141</v>
      </c>
      <c r="B233" s="29"/>
      <c r="C233" s="28">
        <v>8072.738</v>
      </c>
      <c r="D233" s="28">
        <v>1551.112</v>
      </c>
      <c r="E233" s="28">
        <v>658.52</v>
      </c>
      <c r="F233" s="34">
        <f t="shared" si="24"/>
        <v>-57.54529653564669</v>
      </c>
      <c r="G233" s="34"/>
      <c r="H233" s="28">
        <v>33156.779</v>
      </c>
      <c r="I233" s="28">
        <v>5035.717</v>
      </c>
      <c r="J233" s="28">
        <v>3243.534</v>
      </c>
      <c r="K233" s="34">
        <f t="shared" si="25"/>
        <v>-35.589430462434635</v>
      </c>
      <c r="L233" s="27">
        <f t="shared" si="26"/>
        <v>3246.5205607332027</v>
      </c>
      <c r="M233" s="27">
        <f t="shared" si="26"/>
        <v>4925.49049383466</v>
      </c>
      <c r="N233" s="203">
        <f t="shared" si="27"/>
        <v>51.71598028389738</v>
      </c>
    </row>
    <row r="234" spans="1:14" ht="11.25" customHeight="1">
      <c r="A234" s="29" t="s">
        <v>142</v>
      </c>
      <c r="B234" s="29"/>
      <c r="C234" s="28">
        <v>55890.614</v>
      </c>
      <c r="D234" s="28">
        <v>7083.269</v>
      </c>
      <c r="E234" s="28">
        <v>11292.902</v>
      </c>
      <c r="F234" s="34">
        <f t="shared" si="24"/>
        <v>59.43065271133992</v>
      </c>
      <c r="G234" s="34"/>
      <c r="H234" s="28">
        <v>142316.25</v>
      </c>
      <c r="I234" s="28">
        <v>16778.273</v>
      </c>
      <c r="J234" s="28">
        <v>28977.114</v>
      </c>
      <c r="K234" s="34">
        <f t="shared" si="25"/>
        <v>72.7061778050697</v>
      </c>
      <c r="L234" s="27">
        <f t="shared" si="26"/>
        <v>2368.718878246753</v>
      </c>
      <c r="M234" s="27">
        <f t="shared" si="26"/>
        <v>2565.9581567253485</v>
      </c>
      <c r="N234" s="203">
        <f t="shared" si="27"/>
        <v>8.326833559269204</v>
      </c>
    </row>
    <row r="235" spans="1:26" ht="11.25" customHeight="1">
      <c r="A235" s="29" t="s">
        <v>143</v>
      </c>
      <c r="B235" s="29"/>
      <c r="C235" s="28">
        <v>5079.283</v>
      </c>
      <c r="D235" s="28">
        <v>631.369</v>
      </c>
      <c r="E235" s="28">
        <v>322.907</v>
      </c>
      <c r="F235" s="34">
        <f t="shared" si="24"/>
        <v>-48.856057234359</v>
      </c>
      <c r="G235" s="34"/>
      <c r="H235" s="28">
        <v>20790.908</v>
      </c>
      <c r="I235" s="28">
        <v>2611.642</v>
      </c>
      <c r="J235" s="28">
        <v>1551.922</v>
      </c>
      <c r="K235" s="34">
        <f t="shared" si="25"/>
        <v>-40.57677124200024</v>
      </c>
      <c r="L235" s="27">
        <f t="shared" si="26"/>
        <v>4136.474866520211</v>
      </c>
      <c r="M235" s="27">
        <f t="shared" si="26"/>
        <v>4806.095872805483</v>
      </c>
      <c r="N235" s="203">
        <f t="shared" si="27"/>
        <v>16.188204398509654</v>
      </c>
      <c r="U235" s="27"/>
      <c r="V235" s="27"/>
      <c r="W235" s="27"/>
      <c r="X235" s="27"/>
      <c r="Y235" s="27"/>
      <c r="Z235" s="27"/>
    </row>
    <row r="236" spans="1:14" ht="11.25" customHeight="1">
      <c r="A236" s="29" t="s">
        <v>144</v>
      </c>
      <c r="B236" s="29"/>
      <c r="C236" s="28">
        <v>112534.849</v>
      </c>
      <c r="D236" s="28">
        <v>18368.693</v>
      </c>
      <c r="E236" s="28">
        <v>20024.596</v>
      </c>
      <c r="F236" s="34">
        <f t="shared" si="24"/>
        <v>9.014811233439431</v>
      </c>
      <c r="G236" s="34"/>
      <c r="H236" s="28">
        <v>360363.307</v>
      </c>
      <c r="I236" s="28">
        <v>58442.233</v>
      </c>
      <c r="J236" s="28">
        <v>63056.127</v>
      </c>
      <c r="K236" s="34">
        <f t="shared" si="25"/>
        <v>7.89479416366585</v>
      </c>
      <c r="L236" s="27">
        <f t="shared" si="26"/>
        <v>3181.621740860931</v>
      </c>
      <c r="M236" s="27">
        <f t="shared" si="26"/>
        <v>3148.933791223553</v>
      </c>
      <c r="N236" s="203">
        <f t="shared" si="27"/>
        <v>-1.027398990193376</v>
      </c>
    </row>
    <row r="237" spans="1:24" ht="11.25" customHeight="1">
      <c r="A237" s="29" t="s">
        <v>145</v>
      </c>
      <c r="B237" s="29"/>
      <c r="C237" s="28">
        <v>20531.841</v>
      </c>
      <c r="D237" s="28">
        <v>3708.919</v>
      </c>
      <c r="E237" s="28">
        <v>3040.641</v>
      </c>
      <c r="F237" s="34">
        <f t="shared" si="24"/>
        <v>-18.018134124794855</v>
      </c>
      <c r="G237" s="34"/>
      <c r="H237" s="28">
        <v>25162.923</v>
      </c>
      <c r="I237" s="28">
        <v>3518.554</v>
      </c>
      <c r="J237" s="28">
        <v>4038.393</v>
      </c>
      <c r="K237" s="34">
        <f t="shared" si="25"/>
        <v>14.774222592576365</v>
      </c>
      <c r="L237" s="27">
        <f t="shared" si="26"/>
        <v>948.673724068927</v>
      </c>
      <c r="M237" s="27">
        <f t="shared" si="26"/>
        <v>1328.1387049638547</v>
      </c>
      <c r="N237" s="203">
        <f t="shared" si="27"/>
        <v>39.99952473305325</v>
      </c>
      <c r="S237" s="27"/>
      <c r="T237" s="27"/>
      <c r="U237" s="27"/>
      <c r="V237" s="27"/>
      <c r="W237" s="27"/>
      <c r="X237" s="27"/>
    </row>
    <row r="238" spans="1:24" ht="11.25" customHeight="1">
      <c r="A238" s="29"/>
      <c r="B238" s="29"/>
      <c r="C238" s="28"/>
      <c r="D238" s="28"/>
      <c r="E238" s="28"/>
      <c r="F238" s="34"/>
      <c r="G238" s="34"/>
      <c r="H238" s="28"/>
      <c r="I238" s="28"/>
      <c r="J238" s="28"/>
      <c r="K238" s="34"/>
      <c r="N238" s="211"/>
      <c r="S238" s="27"/>
      <c r="T238" s="27"/>
      <c r="U238" s="27"/>
      <c r="V238" s="27"/>
      <c r="W238" s="27"/>
      <c r="X238" s="27"/>
    </row>
    <row r="239" spans="1:14" ht="11.25" customHeight="1">
      <c r="A239" s="31" t="s">
        <v>146</v>
      </c>
      <c r="B239" s="31"/>
      <c r="C239" s="28"/>
      <c r="D239" s="28"/>
      <c r="E239" s="28"/>
      <c r="F239" s="34"/>
      <c r="G239" s="34"/>
      <c r="H239" s="32">
        <v>88787.18</v>
      </c>
      <c r="I239" s="32">
        <v>7089.407</v>
      </c>
      <c r="J239" s="32">
        <v>26289.116</v>
      </c>
      <c r="K239" s="33">
        <f>+J239/I239*100-100</f>
        <v>270.8224961551791</v>
      </c>
      <c r="N239" s="211"/>
    </row>
    <row r="240" spans="1:14" ht="11.25" customHeight="1">
      <c r="A240" s="26" t="s">
        <v>328</v>
      </c>
      <c r="B240" s="29">
        <v>16010000</v>
      </c>
      <c r="C240" s="28">
        <v>4256.558</v>
      </c>
      <c r="D240" s="28">
        <v>564.34</v>
      </c>
      <c r="E240" s="28">
        <v>753.417</v>
      </c>
      <c r="F240" s="34">
        <f>+E240/D240*100-100</f>
        <v>33.50409327710247</v>
      </c>
      <c r="G240" s="34"/>
      <c r="H240" s="28">
        <v>6142.681</v>
      </c>
      <c r="I240" s="28">
        <v>642.132</v>
      </c>
      <c r="J240" s="28">
        <v>1245.663</v>
      </c>
      <c r="K240" s="34">
        <f>+J240/I240*100-100</f>
        <v>93.98861916241523</v>
      </c>
      <c r="N240" s="211"/>
    </row>
    <row r="241" spans="1:11" ht="11.25">
      <c r="A241" s="67" t="s">
        <v>29</v>
      </c>
      <c r="B241" s="67"/>
      <c r="C241" s="68"/>
      <c r="D241" s="68"/>
      <c r="E241" s="68"/>
      <c r="F241" s="68"/>
      <c r="G241" s="68"/>
      <c r="H241" s="68">
        <f>+H239-H240</f>
        <v>82644.499</v>
      </c>
      <c r="I241" s="68">
        <f>+I239-I240</f>
        <v>6447.275000000001</v>
      </c>
      <c r="J241" s="68">
        <f>+J239-J240</f>
        <v>25043.453</v>
      </c>
      <c r="K241" s="69">
        <f>+J241/I241*100-100</f>
        <v>288.4346952782377</v>
      </c>
    </row>
    <row r="242" spans="1:11" ht="11.25">
      <c r="A242" s="29"/>
      <c r="B242" s="29"/>
      <c r="C242" s="28"/>
      <c r="D242" s="28"/>
      <c r="E242" s="28"/>
      <c r="F242" s="28"/>
      <c r="G242" s="28"/>
      <c r="H242" s="28"/>
      <c r="I242" s="28"/>
      <c r="J242" s="28"/>
      <c r="K242" s="34"/>
    </row>
    <row r="243" spans="1:11" ht="11.25">
      <c r="A243" s="29" t="s">
        <v>195</v>
      </c>
      <c r="B243" s="29"/>
      <c r="C243" s="29"/>
      <c r="D243" s="29"/>
      <c r="E243" s="29"/>
      <c r="F243" s="29"/>
      <c r="G243" s="29"/>
      <c r="H243" s="29"/>
      <c r="I243" s="29"/>
      <c r="J243" s="29"/>
      <c r="K243" s="29"/>
    </row>
    <row r="244" spans="1:11" ht="19.5" customHeight="1">
      <c r="A244" s="274" t="s">
        <v>437</v>
      </c>
      <c r="B244" s="274"/>
      <c r="C244" s="274"/>
      <c r="D244" s="274"/>
      <c r="E244" s="274"/>
      <c r="F244" s="274"/>
      <c r="G244" s="274"/>
      <c r="H244" s="274"/>
      <c r="I244" s="274"/>
      <c r="J244" s="274"/>
      <c r="K244" s="274"/>
    </row>
    <row r="245" spans="1:11" ht="19.5" customHeight="1">
      <c r="A245" s="273" t="s">
        <v>374</v>
      </c>
      <c r="B245" s="273"/>
      <c r="C245" s="273"/>
      <c r="D245" s="273"/>
      <c r="E245" s="273"/>
      <c r="F245" s="273"/>
      <c r="G245" s="273"/>
      <c r="H245" s="273"/>
      <c r="I245" s="273"/>
      <c r="J245" s="273"/>
      <c r="K245" s="273"/>
    </row>
    <row r="246" spans="1:11" ht="11.25">
      <c r="A246" s="29"/>
      <c r="B246" s="29"/>
      <c r="C246" s="280" t="s">
        <v>216</v>
      </c>
      <c r="D246" s="280"/>
      <c r="E246" s="280"/>
      <c r="F246" s="280"/>
      <c r="G246" s="30"/>
      <c r="H246" s="280" t="s">
        <v>217</v>
      </c>
      <c r="I246" s="280"/>
      <c r="J246" s="280"/>
      <c r="K246" s="280"/>
    </row>
    <row r="247" spans="1:11" ht="11.25">
      <c r="A247" s="29" t="s">
        <v>234</v>
      </c>
      <c r="B247" s="46" t="s">
        <v>192</v>
      </c>
      <c r="C247" s="56">
        <v>2007</v>
      </c>
      <c r="D247" s="279" t="str">
        <f>+D206</f>
        <v>Enero - Febrero</v>
      </c>
      <c r="E247" s="279"/>
      <c r="F247" s="279"/>
      <c r="G247" s="30"/>
      <c r="H247" s="56">
        <v>2007</v>
      </c>
      <c r="I247" s="279" t="str">
        <f>+D247</f>
        <v>Enero - Febrero</v>
      </c>
      <c r="J247" s="279"/>
      <c r="K247" s="279"/>
    </row>
    <row r="248" spans="1:11" ht="11.25">
      <c r="A248" s="2"/>
      <c r="B248" s="47" t="s">
        <v>70</v>
      </c>
      <c r="C248" s="2"/>
      <c r="D248" s="57">
        <v>2007</v>
      </c>
      <c r="E248" s="57">
        <v>2008</v>
      </c>
      <c r="F248" s="58" t="s">
        <v>389</v>
      </c>
      <c r="G248" s="35"/>
      <c r="H248" s="2"/>
      <c r="I248" s="57">
        <v>2007</v>
      </c>
      <c r="J248" s="57">
        <v>2008</v>
      </c>
      <c r="K248" s="58" t="s">
        <v>389</v>
      </c>
    </row>
    <row r="249" spans="1:11" ht="11.25">
      <c r="A249" s="29"/>
      <c r="B249" s="29"/>
      <c r="C249" s="28"/>
      <c r="D249" s="28"/>
      <c r="E249" s="28"/>
      <c r="F249" s="34"/>
      <c r="G249" s="34"/>
      <c r="H249" s="28"/>
      <c r="I249" s="28"/>
      <c r="J249" s="28"/>
      <c r="K249" s="34"/>
    </row>
    <row r="250" spans="1:14" s="66" customFormat="1" ht="11.25">
      <c r="A250" s="65" t="s">
        <v>124</v>
      </c>
      <c r="B250" s="65"/>
      <c r="C250" s="65"/>
      <c r="D250" s="65"/>
      <c r="E250" s="65"/>
      <c r="F250" s="65"/>
      <c r="G250" s="65"/>
      <c r="H250" s="65">
        <f>+H252+H262</f>
        <v>4493911.528999999</v>
      </c>
      <c r="I250" s="65">
        <f>+I252+I262</f>
        <v>705978.4210000001</v>
      </c>
      <c r="J250" s="65">
        <f>+J252+J262</f>
        <v>806776.1270000001</v>
      </c>
      <c r="K250" s="212">
        <f>+J250/I250*100-100</f>
        <v>14.277731868521244</v>
      </c>
      <c r="L250" s="210"/>
      <c r="M250" s="210"/>
      <c r="N250" s="210"/>
    </row>
    <row r="251" spans="1:11" ht="11.25">
      <c r="A251" s="29"/>
      <c r="B251" s="29"/>
      <c r="C251" s="28"/>
      <c r="D251" s="28"/>
      <c r="E251" s="28"/>
      <c r="F251" s="34"/>
      <c r="G251" s="34"/>
      <c r="H251" s="28"/>
      <c r="I251" s="28"/>
      <c r="J251" s="28"/>
      <c r="K251" s="34"/>
    </row>
    <row r="252" spans="1:11" ht="11.25">
      <c r="A252" s="31" t="s">
        <v>125</v>
      </c>
      <c r="B252" s="31"/>
      <c r="C252" s="32"/>
      <c r="D252" s="32"/>
      <c r="E252" s="32"/>
      <c r="F252" s="33"/>
      <c r="G252" s="33"/>
      <c r="H252" s="32">
        <f>+H254+H257+H260</f>
        <v>234384.791</v>
      </c>
      <c r="I252" s="32">
        <f>+I254+I257+I260</f>
        <v>31536.668</v>
      </c>
      <c r="J252" s="32">
        <f>+J254+J257+J260</f>
        <v>53294.614</v>
      </c>
      <c r="K252" s="33">
        <f>+J252/I252*100-100</f>
        <v>68.99253275583837</v>
      </c>
    </row>
    <row r="253" spans="1:11" ht="11.25">
      <c r="A253" s="31"/>
      <c r="B253" s="31"/>
      <c r="C253" s="28"/>
      <c r="D253" s="28"/>
      <c r="E253" s="28"/>
      <c r="F253" s="34"/>
      <c r="G253" s="34"/>
      <c r="H253" s="28"/>
      <c r="I253" s="28"/>
      <c r="J253" s="28"/>
      <c r="K253" s="33"/>
    </row>
    <row r="254" spans="1:11" ht="11.25">
      <c r="A254" s="31" t="s">
        <v>149</v>
      </c>
      <c r="B254" s="31"/>
      <c r="C254" s="32">
        <f>+C255+C256</f>
        <v>3029706.4760000003</v>
      </c>
      <c r="D254" s="32">
        <f>+D255+D256</f>
        <v>471457.05700000003</v>
      </c>
      <c r="E254" s="32">
        <f>+E255+E256</f>
        <v>707288.034</v>
      </c>
      <c r="F254" s="33">
        <f aca="true" t="shared" si="28" ref="F254:F259">+E254/D254*100-100</f>
        <v>50.0217301869765</v>
      </c>
      <c r="G254" s="28"/>
      <c r="H254" s="32">
        <f>+H255+H256</f>
        <v>222705.59</v>
      </c>
      <c r="I254" s="32">
        <f>+I255+I256</f>
        <v>29230.616</v>
      </c>
      <c r="J254" s="32">
        <f>+J255+J256</f>
        <v>51315.249</v>
      </c>
      <c r="K254" s="33">
        <f aca="true" t="shared" si="29" ref="K254:K260">+J254/I254*100-100</f>
        <v>75.55308789934497</v>
      </c>
    </row>
    <row r="255" spans="1:11" ht="11.25">
      <c r="A255" s="29" t="s">
        <v>178</v>
      </c>
      <c r="B255" s="29"/>
      <c r="C255" s="28">
        <v>35796.22</v>
      </c>
      <c r="D255" s="28">
        <v>18192.59</v>
      </c>
      <c r="E255" s="28">
        <v>0</v>
      </c>
      <c r="F255" s="34">
        <f t="shared" si="28"/>
        <v>-100</v>
      </c>
      <c r="G255" s="34"/>
      <c r="H255" s="28">
        <v>2563.456</v>
      </c>
      <c r="I255" s="28">
        <v>627.056</v>
      </c>
      <c r="J255" s="28">
        <v>0</v>
      </c>
      <c r="K255" s="34">
        <f t="shared" si="29"/>
        <v>-100</v>
      </c>
    </row>
    <row r="256" spans="1:11" ht="11.25">
      <c r="A256" s="29" t="s">
        <v>179</v>
      </c>
      <c r="B256" s="29"/>
      <c r="C256" s="28">
        <v>2993910.256</v>
      </c>
      <c r="D256" s="28">
        <v>453264.467</v>
      </c>
      <c r="E256" s="28">
        <v>707288.034</v>
      </c>
      <c r="F256" s="34">
        <f t="shared" si="28"/>
        <v>56.04312393629567</v>
      </c>
      <c r="G256" s="34"/>
      <c r="H256" s="28">
        <v>220142.134</v>
      </c>
      <c r="I256" s="28">
        <v>28603.56</v>
      </c>
      <c r="J256" s="28">
        <v>51315.249</v>
      </c>
      <c r="K256" s="34">
        <f t="shared" si="29"/>
        <v>79.40161644214916</v>
      </c>
    </row>
    <row r="257" spans="1:11" ht="11.25">
      <c r="A257" s="31" t="s">
        <v>180</v>
      </c>
      <c r="B257" s="31"/>
      <c r="C257" s="32">
        <f>+C258+C259</f>
        <v>105763</v>
      </c>
      <c r="D257" s="32">
        <f>+D258+D259</f>
        <v>19574</v>
      </c>
      <c r="E257" s="32">
        <f>+E258+E259</f>
        <v>6435</v>
      </c>
      <c r="F257" s="33">
        <f t="shared" si="28"/>
        <v>-67.12475733115357</v>
      </c>
      <c r="G257" s="34"/>
      <c r="H257" s="32">
        <f>+H258+H259</f>
        <v>7761.794</v>
      </c>
      <c r="I257" s="32">
        <f>+I258+I259</f>
        <v>1768.085</v>
      </c>
      <c r="J257" s="32">
        <f>+J258+J259</f>
        <v>1229.606</v>
      </c>
      <c r="K257" s="33">
        <f t="shared" si="29"/>
        <v>-30.4554928071897</v>
      </c>
    </row>
    <row r="258" spans="1:11" ht="11.25">
      <c r="A258" s="29" t="s">
        <v>178</v>
      </c>
      <c r="B258" s="29"/>
      <c r="C258" s="28">
        <v>55106</v>
      </c>
      <c r="D258" s="28">
        <v>18620</v>
      </c>
      <c r="E258" s="28">
        <v>6181</v>
      </c>
      <c r="F258" s="34">
        <f t="shared" si="28"/>
        <v>-66.80451127819549</v>
      </c>
      <c r="G258" s="34"/>
      <c r="H258" s="28">
        <v>6157.886</v>
      </c>
      <c r="I258" s="28">
        <v>1460.979</v>
      </c>
      <c r="J258" s="28">
        <v>1087.885</v>
      </c>
      <c r="K258" s="34">
        <f t="shared" si="29"/>
        <v>-25.537259604689737</v>
      </c>
    </row>
    <row r="259" spans="1:11" ht="11.25">
      <c r="A259" s="29" t="s">
        <v>179</v>
      </c>
      <c r="B259" s="29"/>
      <c r="C259" s="28">
        <v>50657</v>
      </c>
      <c r="D259" s="28">
        <v>954</v>
      </c>
      <c r="E259" s="28">
        <v>254</v>
      </c>
      <c r="F259" s="34">
        <f t="shared" si="28"/>
        <v>-73.37526205450735</v>
      </c>
      <c r="G259" s="34"/>
      <c r="H259" s="28">
        <v>1603.908</v>
      </c>
      <c r="I259" s="28">
        <v>307.106</v>
      </c>
      <c r="J259" s="28">
        <v>141.721</v>
      </c>
      <c r="K259" s="34">
        <f t="shared" si="29"/>
        <v>-53.85274139873529</v>
      </c>
    </row>
    <row r="260" spans="1:11" ht="11.25">
      <c r="A260" s="31" t="s">
        <v>150</v>
      </c>
      <c r="B260" s="31"/>
      <c r="C260" s="39"/>
      <c r="D260" s="39"/>
      <c r="E260" s="39"/>
      <c r="F260" s="34"/>
      <c r="G260" s="34"/>
      <c r="H260" s="32">
        <v>3917.407</v>
      </c>
      <c r="I260" s="32">
        <v>537.967</v>
      </c>
      <c r="J260" s="32">
        <v>749.759</v>
      </c>
      <c r="K260" s="33">
        <f t="shared" si="29"/>
        <v>39.36895757546469</v>
      </c>
    </row>
    <row r="261" spans="1:11" ht="11.25">
      <c r="A261" s="29"/>
      <c r="B261" s="29"/>
      <c r="C261" s="28"/>
      <c r="D261" s="28"/>
      <c r="E261" s="28"/>
      <c r="F261" s="34"/>
      <c r="G261" s="34"/>
      <c r="H261" s="28"/>
      <c r="I261" s="28"/>
      <c r="J261" s="28"/>
      <c r="K261" s="34"/>
    </row>
    <row r="262" spans="1:11" ht="11.25">
      <c r="A262" s="31" t="s">
        <v>132</v>
      </c>
      <c r="B262" s="31"/>
      <c r="C262" s="28"/>
      <c r="D262" s="28"/>
      <c r="E262" s="28"/>
      <c r="F262" s="34"/>
      <c r="G262" s="34"/>
      <c r="H262" s="32">
        <f>+H264+H271+H276+H280+H281</f>
        <v>4259526.737999999</v>
      </c>
      <c r="I262" s="32">
        <f>+I264+I271+I276+I280+I281</f>
        <v>674441.7530000001</v>
      </c>
      <c r="J262" s="32">
        <f>+J264+J271+J276+J280+J281</f>
        <v>753481.513</v>
      </c>
      <c r="K262" s="33">
        <f>+J262/I262*100-100</f>
        <v>11.719286305810897</v>
      </c>
    </row>
    <row r="263" spans="1:11" ht="11.25">
      <c r="A263" s="31"/>
      <c r="B263" s="31"/>
      <c r="C263" s="28"/>
      <c r="D263" s="28"/>
      <c r="E263" s="28"/>
      <c r="F263" s="34"/>
      <c r="G263" s="34"/>
      <c r="H263" s="28"/>
      <c r="I263" s="28"/>
      <c r="J263" s="28"/>
      <c r="K263" s="34"/>
    </row>
    <row r="264" spans="1:11" ht="11.25">
      <c r="A264" s="31" t="s">
        <v>151</v>
      </c>
      <c r="B264" s="31"/>
      <c r="C264" s="32">
        <f>SUM(C265:C269)</f>
        <v>3858389.3510000003</v>
      </c>
      <c r="D264" s="32">
        <f>SUM(D265:D269)</f>
        <v>616673.196</v>
      </c>
      <c r="E264" s="32">
        <f>SUM(E265:E269)</f>
        <v>685368.835</v>
      </c>
      <c r="F264" s="33">
        <f>+E264/D264*100-100</f>
        <v>11.13971540284038</v>
      </c>
      <c r="G264" s="34"/>
      <c r="H264" s="32">
        <f>SUM(H265:H269)</f>
        <v>2350957.587</v>
      </c>
      <c r="I264" s="32">
        <f>SUM(I265:I269)</f>
        <v>359723.31200000003</v>
      </c>
      <c r="J264" s="32">
        <f>SUM(J265:J269)</f>
        <v>448062.87899999996</v>
      </c>
      <c r="K264" s="33">
        <f>+J264/I264*100-100</f>
        <v>24.557643069849178</v>
      </c>
    </row>
    <row r="265" spans="1:11" ht="11.25">
      <c r="A265" s="29" t="s">
        <v>188</v>
      </c>
      <c r="B265" s="29"/>
      <c r="C265" s="28">
        <v>330563.538</v>
      </c>
      <c r="D265" s="28">
        <v>68932.71</v>
      </c>
      <c r="E265" s="28">
        <v>58916.01</v>
      </c>
      <c r="F265" s="34">
        <f>+E265/D265*100-100</f>
        <v>-14.531127530021664</v>
      </c>
      <c r="G265" s="34"/>
      <c r="H265" s="28">
        <v>194158.738</v>
      </c>
      <c r="I265" s="28">
        <v>38025.388</v>
      </c>
      <c r="J265" s="28">
        <v>32292.946</v>
      </c>
      <c r="K265" s="34">
        <f>+J265/I265*100-100</f>
        <v>-15.07530179573709</v>
      </c>
    </row>
    <row r="266" spans="1:11" ht="11.25">
      <c r="A266" s="29" t="s">
        <v>189</v>
      </c>
      <c r="B266" s="29"/>
      <c r="C266" s="28">
        <v>0</v>
      </c>
      <c r="D266" s="28">
        <v>0</v>
      </c>
      <c r="E266" s="28">
        <v>0</v>
      </c>
      <c r="F266" s="34"/>
      <c r="G266" s="34"/>
      <c r="H266" s="28">
        <v>0</v>
      </c>
      <c r="I266" s="28">
        <v>0</v>
      </c>
      <c r="J266" s="28">
        <v>0</v>
      </c>
      <c r="K266" s="34"/>
    </row>
    <row r="267" spans="1:11" ht="11.25">
      <c r="A267" s="29" t="s">
        <v>190</v>
      </c>
      <c r="B267" s="29"/>
      <c r="C267" s="28">
        <v>1894491.426</v>
      </c>
      <c r="D267" s="28">
        <v>329999.351</v>
      </c>
      <c r="E267" s="28">
        <v>310440.045</v>
      </c>
      <c r="F267" s="34">
        <f>+E267/D267*100-100</f>
        <v>-5.9270740808214555</v>
      </c>
      <c r="G267" s="34"/>
      <c r="H267" s="28">
        <v>1224175.966</v>
      </c>
      <c r="I267" s="28">
        <v>202799.054</v>
      </c>
      <c r="J267" s="28">
        <v>214155.686</v>
      </c>
      <c r="K267" s="34">
        <f>+J267/I267*100-100</f>
        <v>5.599943281786707</v>
      </c>
    </row>
    <row r="268" spans="1:11" ht="11.25">
      <c r="A268" s="29" t="s">
        <v>191</v>
      </c>
      <c r="B268" s="29"/>
      <c r="C268" s="28">
        <v>1633334.387</v>
      </c>
      <c r="D268" s="28">
        <v>217741.135</v>
      </c>
      <c r="E268" s="28">
        <v>316010.544</v>
      </c>
      <c r="F268" s="34">
        <f>+E268/D268*100-100</f>
        <v>45.131301901223196</v>
      </c>
      <c r="G268" s="34"/>
      <c r="H268" s="28">
        <v>932622.883</v>
      </c>
      <c r="I268" s="28">
        <v>118898.87</v>
      </c>
      <c r="J268" s="28">
        <v>201612.519</v>
      </c>
      <c r="K268" s="34">
        <f>+J268/I268*100-100</f>
        <v>69.56638780503127</v>
      </c>
    </row>
    <row r="269" spans="1:11" ht="11.25">
      <c r="A269" s="29" t="s">
        <v>29</v>
      </c>
      <c r="B269" s="29"/>
      <c r="C269" s="28">
        <v>0</v>
      </c>
      <c r="D269" s="28">
        <v>0</v>
      </c>
      <c r="E269" s="28">
        <v>2.236</v>
      </c>
      <c r="F269" s="34"/>
      <c r="G269" s="34"/>
      <c r="H269" s="28">
        <v>0</v>
      </c>
      <c r="I269" s="28">
        <v>0</v>
      </c>
      <c r="J269" s="28">
        <v>1.728</v>
      </c>
      <c r="K269" s="34"/>
    </row>
    <row r="270" spans="1:11" ht="11.25">
      <c r="A270" s="29"/>
      <c r="B270" s="29"/>
      <c r="C270" s="28"/>
      <c r="D270" s="28"/>
      <c r="E270" s="28"/>
      <c r="F270" s="34"/>
      <c r="G270" s="34"/>
      <c r="H270" s="28"/>
      <c r="I270" s="28"/>
      <c r="J270" s="28"/>
      <c r="K270" s="34"/>
    </row>
    <row r="271" spans="1:11" ht="11.25">
      <c r="A271" s="31" t="s">
        <v>181</v>
      </c>
      <c r="B271" s="31"/>
      <c r="C271" s="28"/>
      <c r="D271" s="28"/>
      <c r="E271" s="28"/>
      <c r="F271" s="34"/>
      <c r="G271" s="34"/>
      <c r="H271" s="32">
        <f>+H272+H273+H274</f>
        <v>829627.6020000001</v>
      </c>
      <c r="I271" s="32">
        <f>+I272+I273+I274</f>
        <v>130273.66100000001</v>
      </c>
      <c r="J271" s="32">
        <f>+J272+J273+J274</f>
        <v>129840.03500000002</v>
      </c>
      <c r="K271" s="33">
        <f aca="true" t="shared" si="30" ref="K271:K281">+J271/I271*100-100</f>
        <v>-0.33285776777240983</v>
      </c>
    </row>
    <row r="272" spans="1:11" ht="11.25">
      <c r="A272" s="29" t="s">
        <v>182</v>
      </c>
      <c r="B272" s="29"/>
      <c r="C272" s="28">
        <v>29261658</v>
      </c>
      <c r="D272" s="28">
        <v>1517726</v>
      </c>
      <c r="E272" s="28">
        <v>563943</v>
      </c>
      <c r="F272" s="34">
        <f>+E272/D272*100-100</f>
        <v>-62.842897861669364</v>
      </c>
      <c r="G272" s="34"/>
      <c r="H272" s="28">
        <v>817764.14</v>
      </c>
      <c r="I272" s="28">
        <v>128263.223</v>
      </c>
      <c r="J272" s="28">
        <v>127157.96</v>
      </c>
      <c r="K272" s="34">
        <f t="shared" si="30"/>
        <v>-0.8617146631345776</v>
      </c>
    </row>
    <row r="273" spans="1:11" ht="11.25">
      <c r="A273" s="29" t="s">
        <v>183</v>
      </c>
      <c r="B273" s="29"/>
      <c r="C273" s="28">
        <v>22498</v>
      </c>
      <c r="D273" s="28">
        <v>3592</v>
      </c>
      <c r="E273" s="28">
        <v>4520</v>
      </c>
      <c r="F273" s="34">
        <f>+E273/D273*100-100</f>
        <v>25.835189309576847</v>
      </c>
      <c r="G273" s="34"/>
      <c r="H273" s="28">
        <v>10968.358</v>
      </c>
      <c r="I273" s="28">
        <v>1852.687</v>
      </c>
      <c r="J273" s="28">
        <v>2219.687</v>
      </c>
      <c r="K273" s="34">
        <f t="shared" si="30"/>
        <v>19.809066507186586</v>
      </c>
    </row>
    <row r="274" spans="1:11" ht="11.25">
      <c r="A274" s="29" t="s">
        <v>184</v>
      </c>
      <c r="B274" s="29"/>
      <c r="C274" s="39"/>
      <c r="D274" s="39"/>
      <c r="E274" s="39"/>
      <c r="F274" s="34"/>
      <c r="G274" s="34"/>
      <c r="H274" s="28">
        <v>895.104</v>
      </c>
      <c r="I274" s="28">
        <v>157.751</v>
      </c>
      <c r="J274" s="28">
        <v>462.388</v>
      </c>
      <c r="K274" s="34">
        <f t="shared" si="30"/>
        <v>193.1125634702791</v>
      </c>
    </row>
    <row r="275" spans="1:11" ht="11.25">
      <c r="A275" s="29"/>
      <c r="B275" s="29"/>
      <c r="C275" s="28"/>
      <c r="D275" s="28"/>
      <c r="E275" s="28"/>
      <c r="F275" s="34"/>
      <c r="G275" s="34"/>
      <c r="H275" s="28"/>
      <c r="I275" s="28"/>
      <c r="J275" s="28"/>
      <c r="K275" s="34"/>
    </row>
    <row r="276" spans="1:11" ht="11.25">
      <c r="A276" s="31" t="s">
        <v>152</v>
      </c>
      <c r="B276" s="31"/>
      <c r="C276" s="28"/>
      <c r="D276" s="28"/>
      <c r="E276" s="28"/>
      <c r="F276" s="34"/>
      <c r="G276" s="34"/>
      <c r="H276" s="32">
        <f>SUM(H277:H279)</f>
        <v>935326.132</v>
      </c>
      <c r="I276" s="32">
        <f>SUM(I277:I279)</f>
        <v>156334.063</v>
      </c>
      <c r="J276" s="32">
        <f>SUM(J277:J279)</f>
        <v>154220.563</v>
      </c>
      <c r="K276" s="33">
        <f t="shared" si="30"/>
        <v>-1.3519126666592172</v>
      </c>
    </row>
    <row r="277" spans="1:11" ht="11.25">
      <c r="A277" s="29" t="s">
        <v>185</v>
      </c>
      <c r="B277" s="29"/>
      <c r="C277" s="39"/>
      <c r="D277" s="39"/>
      <c r="E277" s="39"/>
      <c r="F277" s="34"/>
      <c r="G277" s="34"/>
      <c r="H277" s="28">
        <v>481911.138</v>
      </c>
      <c r="I277" s="28">
        <v>86634.106</v>
      </c>
      <c r="J277" s="28">
        <v>80236.958</v>
      </c>
      <c r="K277" s="34">
        <f t="shared" si="30"/>
        <v>-7.384098821311781</v>
      </c>
    </row>
    <row r="278" spans="1:11" ht="11.25">
      <c r="A278" s="29" t="s">
        <v>186</v>
      </c>
      <c r="B278" s="29"/>
      <c r="C278" s="39"/>
      <c r="D278" s="39"/>
      <c r="E278" s="39"/>
      <c r="F278" s="34"/>
      <c r="G278" s="34"/>
      <c r="H278" s="28">
        <v>6112.969</v>
      </c>
      <c r="I278" s="28">
        <v>867.651</v>
      </c>
      <c r="J278" s="28">
        <v>1616.098</v>
      </c>
      <c r="K278" s="34">
        <f t="shared" si="30"/>
        <v>86.26129630462017</v>
      </c>
    </row>
    <row r="279" spans="1:11" ht="11.25">
      <c r="A279" s="29" t="s">
        <v>187</v>
      </c>
      <c r="B279" s="29"/>
      <c r="C279" s="39"/>
      <c r="D279" s="39"/>
      <c r="E279" s="39"/>
      <c r="F279" s="34"/>
      <c r="G279" s="34"/>
      <c r="H279" s="28">
        <v>447302.025</v>
      </c>
      <c r="I279" s="28">
        <v>68832.306</v>
      </c>
      <c r="J279" s="28">
        <v>72367.507</v>
      </c>
      <c r="K279" s="34">
        <f t="shared" si="30"/>
        <v>5.135961883944432</v>
      </c>
    </row>
    <row r="280" spans="1:11" ht="11.25">
      <c r="A280" s="31" t="s">
        <v>44</v>
      </c>
      <c r="B280" s="31"/>
      <c r="C280" s="32">
        <v>231575.324</v>
      </c>
      <c r="D280" s="32">
        <v>44049.244</v>
      </c>
      <c r="E280" s="32">
        <v>34428.419</v>
      </c>
      <c r="F280" s="33">
        <f>+E280/D280*100-100</f>
        <v>-21.841067238293576</v>
      </c>
      <c r="G280" s="34"/>
      <c r="H280" s="32">
        <v>143237.191</v>
      </c>
      <c r="I280" s="32">
        <v>28053.258</v>
      </c>
      <c r="J280" s="32">
        <v>21284.212</v>
      </c>
      <c r="K280" s="33">
        <f t="shared" si="30"/>
        <v>-24.129268693140745</v>
      </c>
    </row>
    <row r="281" spans="1:11" ht="11.25">
      <c r="A281" s="31" t="s">
        <v>153</v>
      </c>
      <c r="B281" s="31"/>
      <c r="C281" s="32"/>
      <c r="D281" s="32"/>
      <c r="E281" s="32"/>
      <c r="F281" s="33"/>
      <c r="G281" s="33"/>
      <c r="H281" s="32">
        <v>378.226</v>
      </c>
      <c r="I281" s="32">
        <v>57.459</v>
      </c>
      <c r="J281" s="32">
        <v>73.824</v>
      </c>
      <c r="K281" s="33">
        <f t="shared" si="30"/>
        <v>28.481177883360317</v>
      </c>
    </row>
    <row r="282" spans="1:11" ht="11.25">
      <c r="A282" s="2"/>
      <c r="B282" s="2"/>
      <c r="C282" s="36"/>
      <c r="D282" s="36"/>
      <c r="E282" s="36"/>
      <c r="F282" s="36"/>
      <c r="G282" s="36"/>
      <c r="H282" s="36"/>
      <c r="I282" s="36"/>
      <c r="J282" s="36"/>
      <c r="K282" s="2"/>
    </row>
    <row r="283" spans="1:11" ht="11.25">
      <c r="A283" s="29" t="s">
        <v>117</v>
      </c>
      <c r="B283" s="29"/>
      <c r="C283" s="29"/>
      <c r="D283" s="29"/>
      <c r="E283" s="29"/>
      <c r="F283" s="29"/>
      <c r="G283" s="29"/>
      <c r="H283" s="29"/>
      <c r="I283" s="29"/>
      <c r="J283" s="29"/>
      <c r="K283" s="29"/>
    </row>
    <row r="284" spans="1:11" ht="19.5" customHeight="1">
      <c r="A284" s="274" t="s">
        <v>499</v>
      </c>
      <c r="B284" s="274"/>
      <c r="C284" s="274"/>
      <c r="D284" s="274"/>
      <c r="E284" s="274"/>
      <c r="F284" s="274"/>
      <c r="G284" s="274"/>
      <c r="H284" s="274"/>
      <c r="I284" s="274"/>
      <c r="J284" s="274"/>
      <c r="K284" s="274"/>
    </row>
    <row r="285" spans="1:11" ht="19.5" customHeight="1">
      <c r="A285" s="273" t="s">
        <v>376</v>
      </c>
      <c r="B285" s="273"/>
      <c r="C285" s="273"/>
      <c r="D285" s="273"/>
      <c r="E285" s="273"/>
      <c r="F285" s="273"/>
      <c r="G285" s="273"/>
      <c r="H285" s="273"/>
      <c r="I285" s="273"/>
      <c r="J285" s="273"/>
      <c r="K285" s="273"/>
    </row>
    <row r="286" spans="1:11" ht="11.25">
      <c r="A286" s="29"/>
      <c r="B286" s="29"/>
      <c r="C286" s="280" t="s">
        <v>216</v>
      </c>
      <c r="D286" s="280"/>
      <c r="E286" s="280"/>
      <c r="F286" s="280"/>
      <c r="G286" s="30"/>
      <c r="H286" s="280" t="s">
        <v>450</v>
      </c>
      <c r="I286" s="280"/>
      <c r="J286" s="280"/>
      <c r="K286" s="280"/>
    </row>
    <row r="287" spans="1:11" ht="11.25">
      <c r="A287" s="29" t="s">
        <v>234</v>
      </c>
      <c r="B287" s="46" t="s">
        <v>192</v>
      </c>
      <c r="C287" s="56">
        <v>2007</v>
      </c>
      <c r="D287" s="279" t="str">
        <f>+D247</f>
        <v>Enero - Febrero</v>
      </c>
      <c r="E287" s="279"/>
      <c r="F287" s="279"/>
      <c r="G287" s="30"/>
      <c r="H287" s="56">
        <v>2007</v>
      </c>
      <c r="I287" s="279" t="str">
        <f>+D287</f>
        <v>Enero - Febrero</v>
      </c>
      <c r="J287" s="279"/>
      <c r="K287" s="279"/>
    </row>
    <row r="288" spans="1:11" ht="11.25">
      <c r="A288" s="2"/>
      <c r="B288" s="47" t="s">
        <v>70</v>
      </c>
      <c r="C288" s="2"/>
      <c r="D288" s="57">
        <v>2007</v>
      </c>
      <c r="E288" s="57">
        <v>2008</v>
      </c>
      <c r="F288" s="58" t="s">
        <v>389</v>
      </c>
      <c r="G288" s="35"/>
      <c r="H288" s="2"/>
      <c r="I288" s="57">
        <v>2007</v>
      </c>
      <c r="J288" s="57">
        <v>2008</v>
      </c>
      <c r="K288" s="58" t="s">
        <v>389</v>
      </c>
    </row>
    <row r="289" spans="1:11" ht="11.25">
      <c r="A289" s="29"/>
      <c r="B289" s="29"/>
      <c r="C289" s="29"/>
      <c r="D289" s="29"/>
      <c r="E289" s="29"/>
      <c r="F289" s="29"/>
      <c r="G289" s="29"/>
      <c r="H289" s="29"/>
      <c r="I289" s="29"/>
      <c r="J289" s="29"/>
      <c r="K289" s="29"/>
    </row>
    <row r="290" spans="1:14" s="66" customFormat="1" ht="11.25">
      <c r="A290" s="65" t="s">
        <v>155</v>
      </c>
      <c r="B290" s="65"/>
      <c r="C290" s="65"/>
      <c r="D290" s="65"/>
      <c r="E290" s="65"/>
      <c r="F290" s="65"/>
      <c r="G290" s="65"/>
      <c r="H290" s="65">
        <f>+H292+H301</f>
        <v>3123754</v>
      </c>
      <c r="I290" s="65">
        <f>(I292+I301)</f>
        <v>432286</v>
      </c>
      <c r="J290" s="65">
        <f>(J292+J301)+1</f>
        <v>572979</v>
      </c>
      <c r="K290" s="212">
        <f>+J290/I290*100-100</f>
        <v>32.54627723312805</v>
      </c>
      <c r="L290" s="210"/>
      <c r="M290" s="210"/>
      <c r="N290" s="210"/>
    </row>
    <row r="291" spans="1:11" ht="11.25">
      <c r="A291" s="29"/>
      <c r="B291" s="29"/>
      <c r="C291" s="28"/>
      <c r="D291" s="28"/>
      <c r="E291" s="28"/>
      <c r="F291" s="34"/>
      <c r="G291" s="34"/>
      <c r="H291" s="28"/>
      <c r="I291" s="28"/>
      <c r="J291" s="28"/>
      <c r="K291" s="34"/>
    </row>
    <row r="292" spans="1:11" ht="11.25">
      <c r="A292" s="31" t="s">
        <v>125</v>
      </c>
      <c r="B292" s="31"/>
      <c r="C292" s="32"/>
      <c r="D292" s="32"/>
      <c r="E292" s="32"/>
      <c r="F292" s="33"/>
      <c r="G292" s="33"/>
      <c r="H292" s="32">
        <f>SUM(H294:H299)</f>
        <v>1055187</v>
      </c>
      <c r="I292" s="32">
        <f>SUM(I294:I299)</f>
        <v>154082</v>
      </c>
      <c r="J292" s="32">
        <f>SUM(J294:J299)</f>
        <v>162719</v>
      </c>
      <c r="K292" s="33">
        <f>+J292/I292*100-100</f>
        <v>5.605456834672438</v>
      </c>
    </row>
    <row r="293" spans="1:11" ht="11.25">
      <c r="A293" s="31"/>
      <c r="B293" s="31"/>
      <c r="C293" s="28"/>
      <c r="D293" s="28"/>
      <c r="E293" s="28"/>
      <c r="F293" s="34"/>
      <c r="G293" s="34"/>
      <c r="H293" s="28"/>
      <c r="I293" s="28"/>
      <c r="J293" s="28"/>
      <c r="K293" s="34"/>
    </row>
    <row r="294" spans="1:11" ht="11.25">
      <c r="A294" s="29" t="s">
        <v>156</v>
      </c>
      <c r="B294" s="38">
        <v>10059000</v>
      </c>
      <c r="C294" s="28">
        <v>1751930.727</v>
      </c>
      <c r="D294" s="28">
        <v>295625.833</v>
      </c>
      <c r="E294" s="28">
        <v>233622.692</v>
      </c>
      <c r="F294" s="34">
        <f aca="true" t="shared" si="31" ref="F294:F319">+E294/D294*100-100</f>
        <v>-20.973519252629032</v>
      </c>
      <c r="G294" s="34"/>
      <c r="H294" s="28">
        <v>353285.106</v>
      </c>
      <c r="I294" s="28">
        <v>57911.695</v>
      </c>
      <c r="J294" s="28">
        <v>61144.891</v>
      </c>
      <c r="K294" s="34">
        <f aca="true" t="shared" si="32" ref="K294:K320">+J294/I294*100-100</f>
        <v>5.582975942942099</v>
      </c>
    </row>
    <row r="295" spans="1:11" ht="11.25">
      <c r="A295" s="29" t="s">
        <v>157</v>
      </c>
      <c r="B295" s="38">
        <v>10019000</v>
      </c>
      <c r="C295" s="28">
        <v>996633.419</v>
      </c>
      <c r="D295" s="28">
        <v>178613.94</v>
      </c>
      <c r="E295" s="28">
        <v>101057.89</v>
      </c>
      <c r="F295" s="34">
        <f t="shared" si="31"/>
        <v>-43.42105101091214</v>
      </c>
      <c r="G295" s="34"/>
      <c r="H295" s="28">
        <v>259995.36</v>
      </c>
      <c r="I295" s="28">
        <v>40038.88</v>
      </c>
      <c r="J295" s="28">
        <v>35364.454</v>
      </c>
      <c r="K295" s="34">
        <f t="shared" si="32"/>
        <v>-11.674717174905993</v>
      </c>
    </row>
    <row r="296" spans="1:11" ht="11.25">
      <c r="A296" s="29" t="s">
        <v>158</v>
      </c>
      <c r="B296" s="38">
        <v>10011000</v>
      </c>
      <c r="C296" s="28">
        <v>89686.286</v>
      </c>
      <c r="D296" s="28">
        <v>11911.305</v>
      </c>
      <c r="E296" s="28">
        <v>0</v>
      </c>
      <c r="F296" s="34">
        <f t="shared" si="31"/>
        <v>-100</v>
      </c>
      <c r="G296" s="34"/>
      <c r="H296" s="28">
        <v>26539.755</v>
      </c>
      <c r="I296" s="28">
        <v>3221.235</v>
      </c>
      <c r="J296" s="28">
        <v>0</v>
      </c>
      <c r="K296" s="34">
        <f t="shared" si="32"/>
        <v>-100</v>
      </c>
    </row>
    <row r="297" spans="1:11" ht="11.25">
      <c r="A297" s="29" t="s">
        <v>159</v>
      </c>
      <c r="B297" s="38">
        <v>10030000</v>
      </c>
      <c r="C297" s="28">
        <v>64096.579</v>
      </c>
      <c r="D297" s="28">
        <v>5019.81</v>
      </c>
      <c r="E297" s="28">
        <v>2903.59</v>
      </c>
      <c r="F297" s="34">
        <f t="shared" si="31"/>
        <v>-42.15737249019386</v>
      </c>
      <c r="G297" s="34"/>
      <c r="H297" s="28">
        <v>19579.846</v>
      </c>
      <c r="I297" s="28">
        <v>985.852</v>
      </c>
      <c r="J297" s="28">
        <v>1326.798</v>
      </c>
      <c r="K297" s="34">
        <f t="shared" si="32"/>
        <v>34.58389291698958</v>
      </c>
    </row>
    <row r="298" spans="1:11" ht="11.25">
      <c r="A298" s="1" t="s">
        <v>69</v>
      </c>
      <c r="B298" s="38">
        <v>12010000</v>
      </c>
      <c r="C298" s="28">
        <v>209287.4</v>
      </c>
      <c r="D298" s="28">
        <v>37833.05</v>
      </c>
      <c r="E298" s="28">
        <v>37472.312</v>
      </c>
      <c r="F298" s="34">
        <f t="shared" si="31"/>
        <v>-0.9534996517595147</v>
      </c>
      <c r="G298" s="34"/>
      <c r="H298" s="28">
        <v>71161.641</v>
      </c>
      <c r="I298" s="28">
        <v>12138.946</v>
      </c>
      <c r="J298" s="28">
        <v>15700.798</v>
      </c>
      <c r="K298" s="34">
        <f t="shared" si="32"/>
        <v>29.34234982180496</v>
      </c>
    </row>
    <row r="299" spans="1:15" ht="11.25">
      <c r="A299" s="29" t="s">
        <v>160</v>
      </c>
      <c r="B299" s="30" t="s">
        <v>263</v>
      </c>
      <c r="C299" s="28"/>
      <c r="D299" s="28"/>
      <c r="E299" s="28"/>
      <c r="F299" s="34"/>
      <c r="G299" s="34"/>
      <c r="H299" s="28">
        <v>324625.2919999999</v>
      </c>
      <c r="I299" s="28">
        <v>39785.39200000001</v>
      </c>
      <c r="J299" s="28">
        <v>49182.05900000001</v>
      </c>
      <c r="K299" s="34">
        <f t="shared" si="32"/>
        <v>23.618384858442525</v>
      </c>
      <c r="O299" s="27"/>
    </row>
    <row r="300" spans="1:11" ht="11.25">
      <c r="A300" s="29"/>
      <c r="B300" s="29"/>
      <c r="C300" s="28"/>
      <c r="D300" s="28"/>
      <c r="E300" s="28"/>
      <c r="F300" s="34"/>
      <c r="G300" s="34"/>
      <c r="H300" s="28"/>
      <c r="I300" s="28"/>
      <c r="J300" s="28"/>
      <c r="K300" s="34"/>
    </row>
    <row r="301" spans="1:15" ht="11.25">
      <c r="A301" s="31" t="s">
        <v>132</v>
      </c>
      <c r="B301" s="31"/>
      <c r="C301" s="28"/>
      <c r="D301" s="28"/>
      <c r="E301" s="28"/>
      <c r="F301" s="34"/>
      <c r="G301" s="34"/>
      <c r="H301" s="32">
        <f>SUM(H303:H320)</f>
        <v>2068567.0000000002</v>
      </c>
      <c r="I301" s="32">
        <f>SUM(I303:I320)</f>
        <v>278204</v>
      </c>
      <c r="J301" s="32">
        <f>SUM(J303:J320)-1</f>
        <v>410259</v>
      </c>
      <c r="K301" s="33">
        <f t="shared" si="32"/>
        <v>47.46696668631651</v>
      </c>
      <c r="O301" s="27"/>
    </row>
    <row r="302" spans="1:11" ht="11.25">
      <c r="A302" s="29"/>
      <c r="B302" s="29"/>
      <c r="C302" s="28"/>
      <c r="D302" s="28"/>
      <c r="E302" s="28"/>
      <c r="F302" s="34"/>
      <c r="G302" s="34"/>
      <c r="H302" s="28"/>
      <c r="I302" s="28"/>
      <c r="J302" s="28"/>
      <c r="K302" s="34"/>
    </row>
    <row r="303" spans="1:11" ht="11.25" customHeight="1">
      <c r="A303" s="29" t="s">
        <v>161</v>
      </c>
      <c r="B303" s="38">
        <v>10062000</v>
      </c>
      <c r="C303" s="28">
        <v>0.552</v>
      </c>
      <c r="D303" s="28">
        <v>0</v>
      </c>
      <c r="E303" s="28">
        <v>0</v>
      </c>
      <c r="F303" s="34"/>
      <c r="G303" s="34"/>
      <c r="H303" s="28">
        <v>6.464</v>
      </c>
      <c r="I303" s="28">
        <v>0</v>
      </c>
      <c r="J303" s="28">
        <v>0</v>
      </c>
      <c r="K303" s="34"/>
    </row>
    <row r="304" spans="1:11" ht="11.25">
      <c r="A304" s="29" t="s">
        <v>162</v>
      </c>
      <c r="B304" s="38">
        <v>10063000</v>
      </c>
      <c r="C304" s="28">
        <v>91798.616</v>
      </c>
      <c r="D304" s="28">
        <v>9878.237</v>
      </c>
      <c r="E304" s="28">
        <v>15710.175</v>
      </c>
      <c r="F304" s="34">
        <f t="shared" si="31"/>
        <v>59.03824741196229</v>
      </c>
      <c r="G304" s="34"/>
      <c r="H304" s="28">
        <v>38217.309</v>
      </c>
      <c r="I304" s="28">
        <v>3806.972</v>
      </c>
      <c r="J304" s="28">
        <v>7393.066</v>
      </c>
      <c r="K304" s="34">
        <f t="shared" si="32"/>
        <v>94.19806607456002</v>
      </c>
    </row>
    <row r="305" spans="1:11" ht="11.25">
      <c r="A305" s="29" t="s">
        <v>163</v>
      </c>
      <c r="B305" s="38">
        <v>10064000</v>
      </c>
      <c r="C305" s="28">
        <v>20257.54</v>
      </c>
      <c r="D305" s="28">
        <v>2223.937</v>
      </c>
      <c r="E305" s="28">
        <v>5009.776</v>
      </c>
      <c r="F305" s="34">
        <f t="shared" si="31"/>
        <v>125.2660934190132</v>
      </c>
      <c r="G305" s="34"/>
      <c r="H305" s="28">
        <v>5923.564</v>
      </c>
      <c r="I305" s="28">
        <v>561.476</v>
      </c>
      <c r="J305" s="28">
        <v>2088.957</v>
      </c>
      <c r="K305" s="34">
        <f t="shared" si="32"/>
        <v>272.0474250012467</v>
      </c>
    </row>
    <row r="306" spans="1:15" ht="11.25">
      <c r="A306" s="29" t="s">
        <v>164</v>
      </c>
      <c r="B306" s="38">
        <v>11010000</v>
      </c>
      <c r="C306" s="28">
        <v>4816.726</v>
      </c>
      <c r="D306" s="28">
        <v>695.42</v>
      </c>
      <c r="E306" s="28">
        <v>560.1</v>
      </c>
      <c r="F306" s="34">
        <f t="shared" si="31"/>
        <v>-19.458744355928786</v>
      </c>
      <c r="G306" s="34"/>
      <c r="H306" s="28">
        <v>1099.311</v>
      </c>
      <c r="I306" s="28">
        <v>138.536</v>
      </c>
      <c r="J306" s="28">
        <v>205.268</v>
      </c>
      <c r="K306" s="34">
        <f t="shared" si="32"/>
        <v>48.169428884910786</v>
      </c>
      <c r="O306" s="27"/>
    </row>
    <row r="307" spans="1:11" ht="11.25">
      <c r="A307" s="29" t="s">
        <v>165</v>
      </c>
      <c r="B307" s="38">
        <v>15121110</v>
      </c>
      <c r="C307" s="28">
        <v>1226.642</v>
      </c>
      <c r="D307" s="28">
        <v>309.02</v>
      </c>
      <c r="E307" s="28">
        <v>56</v>
      </c>
      <c r="F307" s="34">
        <f t="shared" si="31"/>
        <v>-81.87819558604622</v>
      </c>
      <c r="G307" s="34"/>
      <c r="H307" s="28">
        <v>1334.592</v>
      </c>
      <c r="I307" s="28">
        <v>331.141</v>
      </c>
      <c r="J307" s="28">
        <v>64.85</v>
      </c>
      <c r="K307" s="34">
        <f t="shared" si="32"/>
        <v>-80.41619732983835</v>
      </c>
    </row>
    <row r="308" spans="1:11" ht="11.25">
      <c r="A308" s="29" t="s">
        <v>166</v>
      </c>
      <c r="B308" s="38">
        <v>15121910</v>
      </c>
      <c r="C308" s="28">
        <v>6273.019</v>
      </c>
      <c r="D308" s="28">
        <v>1039.986</v>
      </c>
      <c r="E308" s="28">
        <v>385.601</v>
      </c>
      <c r="F308" s="34">
        <f t="shared" si="31"/>
        <v>-62.922481648791425</v>
      </c>
      <c r="G308" s="34"/>
      <c r="H308" s="28">
        <v>7514.341</v>
      </c>
      <c r="I308" s="28">
        <v>973.675</v>
      </c>
      <c r="J308" s="28">
        <v>628.597</v>
      </c>
      <c r="K308" s="34">
        <f t="shared" si="32"/>
        <v>-35.440778493850615</v>
      </c>
    </row>
    <row r="309" spans="1:11" ht="11.25">
      <c r="A309" s="29" t="s">
        <v>167</v>
      </c>
      <c r="B309" s="38">
        <v>15071000</v>
      </c>
      <c r="C309" s="28">
        <v>839.661</v>
      </c>
      <c r="D309" s="28">
        <v>839.66</v>
      </c>
      <c r="E309" s="28">
        <v>0</v>
      </c>
      <c r="F309" s="34">
        <f t="shared" si="31"/>
        <v>-100</v>
      </c>
      <c r="G309" s="34"/>
      <c r="H309" s="28">
        <v>499.156</v>
      </c>
      <c r="I309" s="28">
        <v>499.124</v>
      </c>
      <c r="J309" s="28">
        <v>0</v>
      </c>
      <c r="K309" s="34">
        <f t="shared" si="32"/>
        <v>-100</v>
      </c>
    </row>
    <row r="310" spans="1:11" ht="11.25">
      <c r="A310" s="29" t="s">
        <v>168</v>
      </c>
      <c r="B310" s="38">
        <v>15079000</v>
      </c>
      <c r="C310" s="28">
        <v>2900.203</v>
      </c>
      <c r="D310" s="28">
        <v>26.4</v>
      </c>
      <c r="E310" s="28">
        <v>392.386</v>
      </c>
      <c r="F310" s="34">
        <f t="shared" si="31"/>
        <v>1386.3106060606062</v>
      </c>
      <c r="G310" s="34"/>
      <c r="H310" s="28">
        <v>3055.451</v>
      </c>
      <c r="I310" s="28">
        <v>22.735</v>
      </c>
      <c r="J310" s="28">
        <v>497.25</v>
      </c>
      <c r="K310" s="34">
        <f t="shared" si="32"/>
        <v>2087.156366835276</v>
      </c>
    </row>
    <row r="311" spans="1:11" ht="11.25">
      <c r="A311" s="29" t="s">
        <v>169</v>
      </c>
      <c r="B311" s="38">
        <v>15179000</v>
      </c>
      <c r="C311" s="28">
        <v>299539.36</v>
      </c>
      <c r="D311" s="28">
        <v>48040.994</v>
      </c>
      <c r="E311" s="28">
        <v>53427.816</v>
      </c>
      <c r="F311" s="34">
        <f t="shared" si="31"/>
        <v>11.21296949018165</v>
      </c>
      <c r="G311" s="34"/>
      <c r="H311" s="28">
        <v>276109.876</v>
      </c>
      <c r="I311" s="28">
        <v>37992.603</v>
      </c>
      <c r="J311" s="28">
        <v>65836.041</v>
      </c>
      <c r="K311" s="34">
        <f t="shared" si="32"/>
        <v>73.28647105332581</v>
      </c>
    </row>
    <row r="312" spans="1:11" ht="11.25">
      <c r="A312" s="29" t="s">
        <v>33</v>
      </c>
      <c r="B312" s="38">
        <v>17019900</v>
      </c>
      <c r="C312" s="28">
        <v>438282.032</v>
      </c>
      <c r="D312" s="28">
        <v>66386.272</v>
      </c>
      <c r="E312" s="28">
        <v>72076.723</v>
      </c>
      <c r="F312" s="34">
        <f t="shared" si="31"/>
        <v>8.571728504351015</v>
      </c>
      <c r="G312" s="34"/>
      <c r="H312" s="28">
        <v>168951.119</v>
      </c>
      <c r="I312" s="28">
        <v>28973.213</v>
      </c>
      <c r="J312" s="28">
        <v>26082.243</v>
      </c>
      <c r="K312" s="34">
        <f t="shared" si="32"/>
        <v>-9.978078717054956</v>
      </c>
    </row>
    <row r="313" spans="1:11" ht="11.25">
      <c r="A313" s="29" t="s">
        <v>135</v>
      </c>
      <c r="B313" s="30" t="s">
        <v>263</v>
      </c>
      <c r="C313" s="28">
        <v>2460.77</v>
      </c>
      <c r="D313" s="28">
        <v>582.192</v>
      </c>
      <c r="E313" s="28">
        <v>671.2</v>
      </c>
      <c r="F313" s="34">
        <f t="shared" si="31"/>
        <v>15.288427185533294</v>
      </c>
      <c r="G313" s="34"/>
      <c r="H313" s="28">
        <v>8252.575</v>
      </c>
      <c r="I313" s="28">
        <v>1314.105</v>
      </c>
      <c r="J313" s="28">
        <v>2554.901</v>
      </c>
      <c r="K313" s="34">
        <f t="shared" si="32"/>
        <v>94.42137424330625</v>
      </c>
    </row>
    <row r="314" spans="1:11" ht="11.25">
      <c r="A314" s="29" t="s">
        <v>136</v>
      </c>
      <c r="B314" s="30" t="s">
        <v>263</v>
      </c>
      <c r="C314" s="28">
        <v>438.16</v>
      </c>
      <c r="D314" s="28">
        <v>92.86</v>
      </c>
      <c r="E314" s="28">
        <v>125.513</v>
      </c>
      <c r="F314" s="34">
        <f t="shared" si="31"/>
        <v>35.16368727116091</v>
      </c>
      <c r="G314" s="33"/>
      <c r="H314" s="28">
        <v>1537.804</v>
      </c>
      <c r="I314" s="28">
        <v>234.234</v>
      </c>
      <c r="J314" s="28">
        <v>568.741</v>
      </c>
      <c r="K314" s="34">
        <f t="shared" si="32"/>
        <v>142.80890050120817</v>
      </c>
    </row>
    <row r="315" spans="1:11" ht="11.25">
      <c r="A315" s="29" t="s">
        <v>138</v>
      </c>
      <c r="B315" s="30" t="s">
        <v>263</v>
      </c>
      <c r="C315" s="28">
        <v>7099.765</v>
      </c>
      <c r="D315" s="28">
        <v>1156.389</v>
      </c>
      <c r="E315" s="28">
        <v>1041.915</v>
      </c>
      <c r="F315" s="34">
        <f t="shared" si="31"/>
        <v>-9.899264001992407</v>
      </c>
      <c r="G315" s="34"/>
      <c r="H315" s="28">
        <v>25831.406</v>
      </c>
      <c r="I315" s="28">
        <v>3395.418</v>
      </c>
      <c r="J315" s="28">
        <v>4756.465</v>
      </c>
      <c r="K315" s="34">
        <f t="shared" si="32"/>
        <v>40.084814299741595</v>
      </c>
    </row>
    <row r="316" spans="1:15" ht="11.25">
      <c r="A316" s="29" t="s">
        <v>170</v>
      </c>
      <c r="B316" s="30" t="s">
        <v>263</v>
      </c>
      <c r="C316" s="28">
        <v>102599.054</v>
      </c>
      <c r="D316" s="28">
        <v>13730.341</v>
      </c>
      <c r="E316" s="28">
        <v>15978.082</v>
      </c>
      <c r="F316" s="34">
        <f t="shared" si="31"/>
        <v>16.370613082369914</v>
      </c>
      <c r="G316" s="34"/>
      <c r="H316" s="28">
        <v>345237.609</v>
      </c>
      <c r="I316" s="28">
        <v>45142.336</v>
      </c>
      <c r="J316" s="28">
        <v>63120.24</v>
      </c>
      <c r="K316" s="34">
        <f t="shared" si="32"/>
        <v>39.82493063717391</v>
      </c>
      <c r="O316" s="27"/>
    </row>
    <row r="317" spans="1:17" ht="11.25">
      <c r="A317" s="29" t="s">
        <v>171</v>
      </c>
      <c r="B317" s="30" t="s">
        <v>263</v>
      </c>
      <c r="C317" s="28">
        <v>4425.586</v>
      </c>
      <c r="D317" s="28">
        <v>871.904</v>
      </c>
      <c r="E317" s="28">
        <v>405.856</v>
      </c>
      <c r="F317" s="34">
        <f t="shared" si="31"/>
        <v>-53.4517561566411</v>
      </c>
      <c r="G317" s="34"/>
      <c r="H317" s="28">
        <v>11443.498</v>
      </c>
      <c r="I317" s="28">
        <v>2167.761</v>
      </c>
      <c r="J317" s="28">
        <v>1505.607</v>
      </c>
      <c r="K317" s="34">
        <f t="shared" si="32"/>
        <v>-30.545526005865042</v>
      </c>
      <c r="O317" s="27"/>
      <c r="P317" s="27"/>
      <c r="Q317" s="27"/>
    </row>
    <row r="318" spans="1:17" ht="11.25">
      <c r="A318" s="29" t="s">
        <v>172</v>
      </c>
      <c r="B318" s="30" t="s">
        <v>263</v>
      </c>
      <c r="C318" s="28">
        <v>3236.799</v>
      </c>
      <c r="D318" s="28">
        <v>710.383</v>
      </c>
      <c r="E318" s="28">
        <v>523.999</v>
      </c>
      <c r="F318" s="34">
        <f t="shared" si="31"/>
        <v>-26.237114345360183</v>
      </c>
      <c r="G318" s="34"/>
      <c r="H318" s="28">
        <v>8143.8</v>
      </c>
      <c r="I318" s="28">
        <v>1555.768</v>
      </c>
      <c r="J318" s="28">
        <v>1293.393</v>
      </c>
      <c r="K318" s="34">
        <f t="shared" si="32"/>
        <v>-16.864661054861656</v>
      </c>
      <c r="O318" s="27"/>
      <c r="P318" s="27"/>
      <c r="Q318" s="27"/>
    </row>
    <row r="319" spans="1:11" ht="11.25">
      <c r="A319" s="29" t="s">
        <v>173</v>
      </c>
      <c r="B319" s="30" t="s">
        <v>263</v>
      </c>
      <c r="C319" s="28">
        <v>25235.086</v>
      </c>
      <c r="D319" s="28">
        <v>3947.47</v>
      </c>
      <c r="E319" s="28">
        <v>4540.964</v>
      </c>
      <c r="F319" s="34">
        <f t="shared" si="31"/>
        <v>15.034794437956478</v>
      </c>
      <c r="G319" s="34"/>
      <c r="H319" s="28">
        <v>34475.055</v>
      </c>
      <c r="I319" s="28">
        <v>4771.862</v>
      </c>
      <c r="J319" s="28">
        <v>7534.202</v>
      </c>
      <c r="K319" s="34">
        <f t="shared" si="32"/>
        <v>57.88809483593616</v>
      </c>
    </row>
    <row r="320" spans="1:11" ht="11.25">
      <c r="A320" s="29" t="s">
        <v>160</v>
      </c>
      <c r="B320" s="30" t="s">
        <v>263</v>
      </c>
      <c r="C320" s="28"/>
      <c r="D320" s="28"/>
      <c r="E320" s="28"/>
      <c r="F320" s="34"/>
      <c r="G320" s="34"/>
      <c r="H320" s="28">
        <v>1130934.07</v>
      </c>
      <c r="I320" s="28">
        <v>146323.041</v>
      </c>
      <c r="J320" s="28">
        <v>226130.17900000003</v>
      </c>
      <c r="K320" s="34">
        <f t="shared" si="32"/>
        <v>54.54174370255197</v>
      </c>
    </row>
    <row r="321" spans="1:11" ht="11.25">
      <c r="A321" s="2"/>
      <c r="B321" s="2"/>
      <c r="C321" s="36"/>
      <c r="D321" s="36"/>
      <c r="E321" s="36"/>
      <c r="F321" s="36"/>
      <c r="G321" s="36"/>
      <c r="H321" s="178"/>
      <c r="I321" s="178"/>
      <c r="J321" s="178"/>
      <c r="K321" s="2"/>
    </row>
    <row r="322" spans="1:11" ht="11.25">
      <c r="A322" s="29" t="s">
        <v>174</v>
      </c>
      <c r="B322" s="29"/>
      <c r="C322" s="29"/>
      <c r="D322" s="29"/>
      <c r="E322" s="29"/>
      <c r="F322" s="29"/>
      <c r="G322" s="29"/>
      <c r="H322" s="29"/>
      <c r="I322" s="29"/>
      <c r="J322" s="29"/>
      <c r="K322" s="29"/>
    </row>
    <row r="324" spans="8:11" ht="11.25">
      <c r="H324" s="27"/>
      <c r="I324" s="229"/>
      <c r="J324" s="229"/>
      <c r="K324" s="44"/>
    </row>
    <row r="325" spans="9:11" ht="11.25">
      <c r="I325" s="44"/>
      <c r="J325" s="44"/>
      <c r="K325" s="44"/>
    </row>
    <row r="327" ht="11.25">
      <c r="J327" s="27"/>
    </row>
    <row r="329" spans="9:11" ht="11.25">
      <c r="I329" s="44"/>
      <c r="J329" s="44"/>
      <c r="K329" s="44"/>
    </row>
    <row r="335" spans="9:11" ht="11.25">
      <c r="I335" s="27"/>
      <c r="J335" s="27"/>
      <c r="K335" s="27"/>
    </row>
    <row r="337" spans="9:11" ht="11.25">
      <c r="I337" s="27"/>
      <c r="J337" s="27"/>
      <c r="K337" s="27"/>
    </row>
  </sheetData>
  <mergeCells count="50">
    <mergeCell ref="C143:F143"/>
    <mergeCell ref="H143:K143"/>
    <mergeCell ref="A106:K106"/>
    <mergeCell ref="A107:K107"/>
    <mergeCell ref="C108:F108"/>
    <mergeCell ref="H108:K108"/>
    <mergeCell ref="D109:F109"/>
    <mergeCell ref="I109:K109"/>
    <mergeCell ref="A142:K142"/>
    <mergeCell ref="A141:K141"/>
    <mergeCell ref="A203:K203"/>
    <mergeCell ref="A204:K204"/>
    <mergeCell ref="C205:F205"/>
    <mergeCell ref="H205:K205"/>
    <mergeCell ref="A285:K285"/>
    <mergeCell ref="A284:K284"/>
    <mergeCell ref="C246:F246"/>
    <mergeCell ref="H246:K246"/>
    <mergeCell ref="A1:K1"/>
    <mergeCell ref="A2:K2"/>
    <mergeCell ref="C3:F3"/>
    <mergeCell ref="H3:K3"/>
    <mergeCell ref="D144:F144"/>
    <mergeCell ref="I144:K144"/>
    <mergeCell ref="D178:F178"/>
    <mergeCell ref="I178:K178"/>
    <mergeCell ref="C177:F177"/>
    <mergeCell ref="H177:K177"/>
    <mergeCell ref="A176:K176"/>
    <mergeCell ref="A175:K175"/>
    <mergeCell ref="D287:F287"/>
    <mergeCell ref="I287:K287"/>
    <mergeCell ref="D206:F206"/>
    <mergeCell ref="I206:K206"/>
    <mergeCell ref="D247:F247"/>
    <mergeCell ref="I247:K247"/>
    <mergeCell ref="C286:F286"/>
    <mergeCell ref="H286:K286"/>
    <mergeCell ref="A244:K244"/>
    <mergeCell ref="A245:K245"/>
    <mergeCell ref="L3:N3"/>
    <mergeCell ref="L4:N4"/>
    <mergeCell ref="D43:F43"/>
    <mergeCell ref="I43:K43"/>
    <mergeCell ref="A40:K40"/>
    <mergeCell ref="A41:K41"/>
    <mergeCell ref="C42:F42"/>
    <mergeCell ref="H42:K42"/>
    <mergeCell ref="D4:F4"/>
    <mergeCell ref="I4:K4"/>
  </mergeCells>
  <printOptions horizontalCentered="1"/>
  <pageMargins left="0.81" right="0.7874015748031497" top="0.4724409448818898" bottom="0.17" header="0" footer="0.21"/>
  <pageSetup horizontalDpi="300" verticalDpi="300" orientation="landscape" paperSize="127" scale="90" r:id="rId1"/>
  <headerFooter alignWithMargins="0">
    <oddFooter>&amp;C&amp;P</oddFooter>
  </headerFooter>
  <rowBreaks count="7" manualBreakCount="7">
    <brk id="39" max="255" man="1"/>
    <brk id="105" max="255" man="1"/>
    <brk id="140" max="255" man="1"/>
    <brk id="174" max="255" man="1"/>
    <brk id="202" max="255" man="1"/>
    <brk id="243" max="255" man="1"/>
    <brk id="283"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2008-03-19T15:59:08Z</cp:lastPrinted>
  <dcterms:created xsi:type="dcterms:W3CDTF">2004-11-22T15:10:56Z</dcterms:created>
  <dcterms:modified xsi:type="dcterms:W3CDTF">2008-03-19T15:59:14Z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