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390" windowHeight="11205" firstSheet="6" activeTab="7"/>
  </bookViews>
  <sheets>
    <sheet name="portada" sheetId="1" r:id="rId1"/>
    <sheet name="indice " sheetId="2" r:id="rId2"/>
    <sheet name="balanza" sheetId="3" r:id="rId3"/>
    <sheet name="balanza productos_region"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productos_region'!$A$1:$G$80</definedName>
    <definedName name="_xlnm.Print_Area" localSheetId="5">'prin paises exp e imp'!$A$1:$F$97</definedName>
    <definedName name="_xlnm.Print_Area" localSheetId="6">'prin prod exp e imp'!$A$1:$G$98</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<sst xmlns="http://schemas.openxmlformats.org/spreadsheetml/2006/main" count="676" uniqueCount="484">
  <si>
    <t xml:space="preserve">Judías para siembra                                                                                                                                                                                                  </t>
  </si>
  <si>
    <t xml:space="preserve">Judías común, para siembra                                                                                                                                                                                                            </t>
  </si>
  <si>
    <t xml:space="preserve">Las demás judías para siembra                                                                                                                                                                                                         </t>
  </si>
  <si>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</si>
  <si>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</si>
  <si>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</si>
  <si>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</si>
  <si>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</si>
  <si>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</si>
  <si>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</si>
  <si>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</si>
  <si>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Las demás semillas de hortalizas                                                                                                                                                                                        </t>
  </si>
  <si>
    <t xml:space="preserve">Semillas de pepino                                                                                                                                                                                                         </t>
  </si>
  <si>
    <t xml:space="preserve">Semillas de brócoli                                                                                                                                                                                           </t>
  </si>
  <si>
    <t xml:space="preserve">Semillas de coliflor                                                                                                                                                                                                               </t>
  </si>
  <si>
    <t xml:space="preserve">Semillas de zapallo                                                                                                                                                                                            </t>
  </si>
  <si>
    <t xml:space="preserve">Semillas de pimiento                                                                                                                                                                                                  </t>
  </si>
  <si>
    <t xml:space="preserve">Semillas de cebolla                                                                                                                                                                                                </t>
  </si>
  <si>
    <t xml:space="preserve">Semillas de lechuga                                                                                                                                                                                                       </t>
  </si>
  <si>
    <t xml:space="preserve">Semillas de tomates                                                                                                                                                                                                               </t>
  </si>
  <si>
    <t xml:space="preserve">Semilla forrajera de fleo de los prados                                                                                                                                                                                      </t>
  </si>
  <si>
    <t xml:space="preserve">Semilla forrajera de pasto azul de kentucky                                                                                                                                                                           </t>
  </si>
  <si>
    <t xml:space="preserve">Semilla forrajera de festucas                                                                                                                                                                       </t>
  </si>
  <si>
    <t xml:space="preserve">Semilla forrajera de trébol                                                                                                                                                                                           </t>
  </si>
  <si>
    <t xml:space="preserve">Semilla forrajera de alfalfa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</si>
  <si>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</si>
  <si>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</si>
  <si>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</si>
  <si>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</si>
  <si>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</si>
  <si>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</si>
  <si>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</si>
  <si>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</si>
  <si>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</si>
  <si>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</si>
  <si>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</si>
  <si>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</si>
  <si>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</si>
  <si>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</si>
  <si>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</si>
  <si>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</si>
  <si>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</si>
  <si>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</si>
  <si>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</si>
  <si>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</si>
  <si>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</si>
  <si>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</si>
  <si>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</si>
  <si>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</si>
  <si>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</si>
  <si>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</si>
  <si>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</si>
  <si>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</si>
  <si>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</si>
  <si>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</si>
  <si>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</si>
  <si>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</si>
  <si>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</si>
  <si>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</si>
  <si>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</si>
  <si>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</si>
  <si>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</si>
  <si>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</si>
  <si>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</si>
  <si>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</si>
  <si>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</si>
  <si>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</si>
  <si>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</si>
  <si>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</si>
  <si>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</si>
  <si>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</si>
  <si>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</si>
  <si>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</si>
  <si>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</si>
  <si>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</si>
  <si>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</si>
  <si>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</si>
  <si>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</si>
  <si>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</si>
  <si>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</si>
  <si>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</si>
  <si>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</si>
  <si>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</si>
  <si>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</si>
  <si>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</si>
  <si>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</si>
  <si>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</si>
  <si>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</si>
  <si>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</si>
  <si>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</si>
  <si>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</si>
  <si>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</si>
  <si>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</si>
  <si>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</si>
  <si>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</si>
  <si>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</si>
  <si>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</si>
  <si>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</si>
  <si>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</si>
  <si>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</si>
  <si>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</si>
  <si>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</si>
  <si>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</si>
  <si>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</si>
  <si>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</si>
  <si>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</si>
  <si>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</si>
  <si>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</si>
  <si>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</si>
  <si>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</si>
  <si>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</si>
  <si>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</si>
  <si>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</si>
  <si>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</si>
  <si>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</si>
  <si>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</si>
  <si>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</si>
  <si>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</si>
  <si>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</si>
  <si>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</si>
  <si>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</si>
  <si>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</si>
  <si>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</si>
  <si>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</si>
  <si>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</si>
  <si>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</si>
  <si>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</si>
  <si>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</si>
  <si>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</si>
  <si>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</si>
  <si>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</si>
  <si>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</si>
  <si>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</si>
  <si>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</si>
  <si>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</si>
  <si>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</si>
  <si>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</si>
  <si>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</si>
  <si>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</si>
  <si>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</si>
  <si>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</si>
  <si>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</si>
  <si>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</si>
  <si>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</si>
  <si>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</si>
  <si>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</si>
  <si>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</si>
  <si>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</si>
  <si>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</si>
  <si>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</si>
  <si>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IMPORTACIONES DE PRODUCTOS SILVOAGROPECUARIOS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</si>
  <si>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</si>
  <si>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</si>
  <si>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</si>
  <si>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</si>
  <si>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</si>
  <si>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</si>
  <si>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</si>
  <si>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</si>
  <si>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</si>
  <si>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</si>
  <si>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</si>
  <si>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</si>
  <si>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</si>
  <si>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</si>
  <si>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</si>
  <si>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</si>
  <si>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</si>
  <si>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</si>
  <si>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</si>
  <si>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</si>
  <si>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</si>
  <si>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</si>
  <si>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</si>
  <si>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</si>
  <si>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</si>
  <si>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</si>
  <si>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</si>
  <si>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</si>
  <si>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</si>
  <si>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</si>
  <si>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</si>
  <si>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</si>
  <si>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</si>
  <si>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</si>
  <si>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</si>
  <si>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</si>
  <si>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</si>
  <si>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</si>
  <si>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</si>
  <si>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</si>
  <si>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</si>
  <si>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</si>
  <si>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</si>
  <si>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</si>
  <si>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</si>
  <si>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</si>
  <si>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</si>
  <si>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</si>
  <si>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</si>
  <si>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</si>
  <si>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</si>
  <si>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</si>
  <si>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</si>
  <si>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</si>
  <si>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</si>
  <si>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</si>
  <si>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</si>
  <si>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</si>
  <si>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</si>
  <si>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</si>
  <si>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</si>
  <si>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</si>
  <si>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</si>
  <si>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</si>
  <si>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</si>
  <si>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</si>
  <si>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</si>
  <si>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</si>
  <si>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</si>
  <si>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</si>
  <si>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</si>
  <si>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</si>
  <si>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</si>
  <si>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</si>
  <si>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</si>
  <si>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</si>
  <si>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</si>
  <si>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</si>
  <si>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</si>
  <si>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</si>
  <si>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</si>
  <si>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</si>
  <si>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</si>
  <si>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</si>
  <si>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</si>
  <si>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</si>
  <si>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</si>
  <si>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</si>
  <si>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</si>
  <si>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</si>
  <si>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</si>
  <si>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</si>
  <si>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</si>
  <si>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</si>
  <si>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</si>
  <si>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</si>
  <si>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</si>
  <si>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</si>
  <si>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</si>
  <si>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</si>
  <si>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</si>
  <si>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</si>
  <si>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</si>
  <si>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</si>
  <si>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</si>
  <si>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</si>
  <si>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</si>
  <si>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</si>
  <si>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</si>
  <si>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</si>
  <si>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</si>
  <si>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</si>
  <si>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</si>
  <si>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</si>
  <si>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</si>
  <si>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</si>
  <si>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</si>
  <si>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</si>
  <si>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</si>
  <si>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</si>
  <si>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</si>
  <si>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</si>
  <si>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</si>
  <si>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</si>
  <si>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</si>
  <si>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 xml:space="preserve">Semilla forrajera de ballico, para siembra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</si>
  <si>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</si>
  <si>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</si>
  <si>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</si>
  <si>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</si>
  <si>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</si>
  <si>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</si>
  <si>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</si>
  <si>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</si>
  <si>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</si>
  <si>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</si>
  <si>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</si>
  <si>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</si>
  <si>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 xml:space="preserve">Semilla de lino                                                                                                                                                                                           </t>
  </si>
  <si>
    <t>Semilla algodón</t>
  </si>
  <si>
    <t>Semilla algodón para siembra</t>
  </si>
  <si>
    <t xml:space="preserve">Semilla de raps para la siembra bajo contenido ácido erúsico                                                                                                                                         </t>
  </si>
  <si>
    <t>12051010*</t>
  </si>
  <si>
    <t xml:space="preserve">Semilla de raps para la siembra </t>
  </si>
  <si>
    <t>12059010*</t>
  </si>
  <si>
    <t>Semilla de sésamo para siembra</t>
  </si>
  <si>
    <t>Semilla de mostaza para siembra</t>
  </si>
  <si>
    <t xml:space="preserve">Semilla de cártamo para siembra                                                                                                                                                                                                            </t>
  </si>
  <si>
    <t>Semilla de amapola para siembra</t>
  </si>
  <si>
    <t xml:space="preserve"> Las demás semillas forrajeras de lupino                                                                                                                                                                                                     </t>
  </si>
  <si>
    <t xml:space="preserve"> Las demás semillas forrajeras, para siembra                                                                                                                                                                                                               </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</si>
  <si>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</si>
  <si>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</si>
  <si>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</si>
  <si>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</si>
  <si>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</si>
  <si>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</si>
  <si>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</si>
  <si>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</si>
  <si>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</si>
  <si>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</si>
  <si>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</si>
  <si>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</si>
  <si>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</si>
  <si>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</si>
  <si>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</si>
  <si>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</si>
  <si>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</si>
  <si>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</si>
  <si>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</si>
  <si>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</si>
  <si>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</si>
  <si>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</si>
  <si>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</si>
  <si>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</si>
  <si>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</si>
  <si>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</si>
  <si>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</si>
  <si>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</si>
  <si>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</si>
  <si>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</si>
  <si>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</si>
  <si>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</si>
  <si>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</si>
  <si>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</si>
  <si>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</si>
  <si>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</si>
  <si>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</si>
  <si>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</si>
  <si>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</si>
  <si>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</si>
  <si>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</si>
  <si>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</si>
  <si>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</si>
  <si>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</si>
  <si>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</si>
  <si>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Importaciones de productos silvoagropecuarios *</t>
  </si>
  <si>
    <t>Cuadro N° 15</t>
  </si>
  <si>
    <t>Importación de productos silvoagropecuarios por país de origen *</t>
  </si>
  <si>
    <t>Grafico 4</t>
  </si>
  <si>
    <t>Grafico 5</t>
  </si>
  <si>
    <t>Perú</t>
  </si>
  <si>
    <t>Los demás trigos y morcajo ( tranquillón)</t>
  </si>
  <si>
    <t>Madera simplemente aserrada (desde 2007)</t>
  </si>
  <si>
    <t>Pasta química de maderas distintas a las coníferas</t>
  </si>
  <si>
    <t>Ivan Nazif Astorga</t>
  </si>
  <si>
    <t xml:space="preserve"> 2008-2007</t>
  </si>
  <si>
    <t>Var % 08/07</t>
  </si>
  <si>
    <t>Liliana Yáñez Barrios</t>
  </si>
  <si>
    <t>Cerezas frescas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</si>
  <si>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</si>
  <si>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</si>
  <si>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</si>
  <si>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</si>
  <si>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</si>
  <si>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</si>
  <si>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</si>
  <si>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</si>
  <si>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</si>
  <si>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</si>
  <si>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</si>
  <si>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</si>
  <si>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</si>
  <si>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</si>
  <si>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</si>
  <si>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</si>
  <si>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</si>
  <si>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</si>
  <si>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</si>
  <si>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</si>
  <si>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</si>
  <si>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</si>
  <si>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</si>
  <si>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</si>
  <si>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</si>
  <si>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</si>
  <si>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</si>
  <si>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</si>
  <si>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</si>
  <si>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Uvas frescas (total)</t>
  </si>
  <si>
    <t>Ciruelas frescas</t>
  </si>
  <si>
    <t>02032900</t>
  </si>
  <si>
    <t>Cuadro N° 7</t>
  </si>
  <si>
    <t>Mezclas aceites</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</si>
  <si>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</si>
  <si>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</si>
  <si>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</si>
  <si>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</si>
  <si>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</si>
  <si>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</si>
  <si>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</si>
  <si>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</si>
  <si>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</si>
  <si>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</si>
  <si>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</si>
  <si>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</si>
  <si>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</si>
  <si>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</si>
  <si>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</si>
  <si>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</si>
  <si>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</si>
  <si>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</si>
  <si>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</si>
  <si>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</si>
  <si>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</si>
  <si>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</si>
  <si>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</si>
  <si>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</si>
  <si>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</si>
  <si>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</si>
  <si>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</si>
  <si>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</si>
  <si>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</si>
  <si>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</si>
  <si>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</si>
  <si>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</si>
  <si>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</si>
  <si>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Las demás maderas contrachapadas</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</si>
  <si>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</si>
  <si>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</si>
  <si>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</si>
  <si>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</si>
  <si>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</si>
  <si>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</si>
  <si>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</si>
  <si>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</si>
  <si>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</si>
  <si>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</si>
  <si>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</si>
  <si>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</si>
  <si>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 xml:space="preserve"> TOTAL  FORESTAL</t>
  </si>
  <si>
    <t xml:space="preserve"> TOTAL  PECUARIO</t>
  </si>
  <si>
    <t>TOTAL AGRICOLA</t>
  </si>
  <si>
    <t xml:space="preserve"> TOTAL VINOS Y ALCOHOLES</t>
  </si>
  <si>
    <t xml:space="preserve">TOTAL HORTALIZAS YTUBERCULOS </t>
  </si>
  <si>
    <t>TOTAL FLORES/BULBOS/MUSGOS</t>
  </si>
  <si>
    <t>TOTAL SEMILLAS</t>
  </si>
  <si>
    <t>TOTAL FRUTAS</t>
  </si>
  <si>
    <t>Café sin tostar, sin descafeinar</t>
  </si>
  <si>
    <t>Pasta química de coníferas semiblanqueada</t>
  </si>
  <si>
    <t>08112020</t>
  </si>
  <si>
    <t>Carne bovina deshuesada fresca o refrigerada</t>
  </si>
  <si>
    <t>Las demás preparaciones para alimentar animales</t>
  </si>
  <si>
    <t xml:space="preserve"> Fuente: ODEPA con información del Servicio Nacional de Aduanas.  * Cifras sujetas a revisión por informes de variación de valor (IVV). ** Unidades</t>
  </si>
  <si>
    <t>AVANCE MENSUAL MAYO 2008</t>
  </si>
  <si>
    <t>JUNIO 2008</t>
  </si>
  <si>
    <t>Avance mensual mayo 2008</t>
  </si>
  <si>
    <t>Junio 2008</t>
  </si>
  <si>
    <t>ene-may</t>
  </si>
  <si>
    <t>Ene-may 2007</t>
  </si>
  <si>
    <t>Ene-may 2008</t>
  </si>
  <si>
    <t>Enero - mayo 2007</t>
  </si>
  <si>
    <t>Enero - mayo 2008</t>
  </si>
  <si>
    <t>Otros vinos y alcoholes</t>
  </si>
  <si>
    <t>Rusia</t>
  </si>
  <si>
    <t>Tortas y residuos de soja (total)</t>
  </si>
  <si>
    <t>Azúcar refinada (total)</t>
  </si>
  <si>
    <t>Habas de soja, incluso quebrantadas (total)</t>
  </si>
  <si>
    <t>Vino con denominación de origen (total)</t>
  </si>
  <si>
    <t>Manzanas frescas (total)</t>
  </si>
  <si>
    <t>Las demás carnes porcinas congeladas (total)</t>
  </si>
  <si>
    <t>Maíz para la siembra (total)</t>
  </si>
  <si>
    <t>Los demás vinos (total)</t>
  </si>
  <si>
    <t xml:space="preserve">Arándanos </t>
  </si>
  <si>
    <t xml:space="preserve">Las demás maderas en plaquitas no coníferas </t>
  </si>
  <si>
    <t>Frambuesas,congeladas</t>
  </si>
  <si>
    <t>Barriles, cubas, tinas</t>
  </si>
  <si>
    <t xml:space="preserve">Residuos de la industria del almidón </t>
  </si>
  <si>
    <t xml:space="preserve">Arroz semiblanqueado </t>
  </si>
  <si>
    <t>09011100</t>
  </si>
  <si>
    <t>08030000</t>
  </si>
  <si>
    <t>02013000</t>
  </si>
  <si>
    <t>Enero - Mayo</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</si>
</sst>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7">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49">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208" fontId="2"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distributed"/>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3" fontId="1" fillId="0" borderId="0" xfId="0" applyNumberFormat="1" applyFont="1" applyBorder="1" applyAlignment="1" quotePrefix="1">
      <alignmen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3" fontId="0" fillId="0" borderId="0" xfId="0" applyNumberFormat="1" applyFont="1" applyAlignment="1">
      <alignment/>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206" fontId="2" fillId="0" borderId="0" xfId="0" applyNumberFormat="1" applyFont="1" applyAlignment="1">
      <alignment vertic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4" fillId="0" borderId="0" xfId="0" applyFont="1" applyAlignment="1">
      <alignment horizontal="center"/>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4" borderId="0" xfId="0" applyNumberFormat="1" applyFont="1" applyFill="1" applyBorder="1" applyAlignment="1">
      <alignment horizontal="center"/>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8" fillId="4"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Border="1" applyAlignment="1">
      <alignment vertical="top" wrapText="1"/>
    </xf>
    <xf numFmtId="0" fontId="2" fillId="2" borderId="0" xfId="0" applyFont="1" applyFill="1" applyBorder="1" applyAlignment="1">
      <alignment vertical="center" wrapText="1"/>
    </xf>
    <xf numFmtId="0" fontId="1" fillId="4" borderId="1"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6" xfId="0" applyFont="1" applyBorder="1" applyAlignment="1" quotePrefix="1">
      <alignment horizontal="center"/>
    </xf>
    <xf numFmtId="0" fontId="1" fillId="0" borderId="5" xfId="0" applyFont="1" applyBorder="1" applyAlignment="1">
      <alignment horizontal="center"/>
    </xf>
    <xf numFmtId="0" fontId="1" fillId="0" borderId="0"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61958893"/>
        <c:axId val="20759126"/>
      </c:bar3DChart>
      <c:catAx>
        <c:axId val="61958893"/>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20759126"/>
        <c:crosses val="autoZero"/>
        <c:auto val="1"/>
        <c:lblOffset val="100"/>
        <c:noMultiLvlLbl val="0"/>
      </c:catAx>
      <c:valAx>
        <c:axId val="20759126"/>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61958893"/>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mayo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8080405"/>
        <c:axId val="5614782"/>
      </c:barChart>
      <c:catAx>
        <c:axId val="808040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14782"/>
        <c:crosses val="autoZero"/>
        <c:auto val="1"/>
        <c:lblOffset val="100"/>
        <c:tickLblSkip val="1"/>
        <c:noMultiLvlLbl val="0"/>
      </c:catAx>
      <c:valAx>
        <c:axId val="5614782"/>
        <c:scaling>
          <c:orientation val="minMax"/>
          <c:max val="9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8080405"/>
        <c:crossesAt val="1"/>
        <c:crossBetween val="between"/>
        <c:dispUnits/>
        <c:majorUnit val="200000"/>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2
Exportaciones silvoagropecuarias por clase
Participación  enero - mayo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75"/>
          <c:y val="0.437"/>
          <c:w val="0.708"/>
          <c:h val="0.3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29625"/>
          <c:y val="0.91625"/>
          <c:w val="0.336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3
Exportaciones silvoagropecuarias por sector
Participación enero - mayo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5"/>
          <c:y val="0.3575"/>
          <c:w val="0.789"/>
          <c:h val="0.4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725"/>
          <c:y val="0.881"/>
          <c:w val="0.588"/>
          <c:h val="0.0557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productos_region'!#REF!</c:f>
              <c:strCache>
                <c:ptCount val="1"/>
                <c:pt idx="0">
                  <c:v>1</c:v>
                </c:pt>
              </c:strCache>
            </c:strRef>
          </c:cat>
          <c:val>
            <c:numRef>
              <c:f>'balanza productos_region'!#REF!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 mayo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25"/>
          <c:y val="0.388"/>
          <c:w val="0.634"/>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mayo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mayo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2614407"/>
        <c:axId val="3767616"/>
      </c:barChart>
      <c:catAx>
        <c:axId val="52614407"/>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3767616"/>
        <c:crosses val="autoZero"/>
        <c:auto val="1"/>
        <c:lblOffset val="100"/>
        <c:noMultiLvlLbl val="0"/>
      </c:catAx>
      <c:valAx>
        <c:axId val="3767616"/>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614407"/>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 mayo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3908545"/>
        <c:axId val="36741450"/>
      </c:barChart>
      <c:catAx>
        <c:axId val="33908545"/>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36741450"/>
        <c:crosses val="autoZero"/>
        <c:auto val="1"/>
        <c:lblOffset val="100"/>
        <c:noMultiLvlLbl val="0"/>
      </c:catAx>
      <c:valAx>
        <c:axId val="3674145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908545"/>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mayo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62237595"/>
        <c:axId val="23267444"/>
      </c:barChart>
      <c:catAx>
        <c:axId val="6223759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267444"/>
        <c:crosses val="autoZero"/>
        <c:auto val="1"/>
        <c:lblOffset val="100"/>
        <c:tickLblSkip val="1"/>
        <c:noMultiLvlLbl val="0"/>
      </c:catAx>
      <c:valAx>
        <c:axId val="23267444"/>
        <c:scaling>
          <c:orientation val="minMax"/>
          <c:max val="2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62237595"/>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381625"/>
          <a:ext cx="18288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0.2915</cdr:x>
      <cdr:y>0.6925</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5913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5817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1">
      <selection activeCell="I12" sqref="I12"/>
    </sheetView>
  </sheetViews>
  <sheetFormatPr defaultColWidth="11.421875" defaultRowHeight="12.75"/>
  <sheetData>
    <row r="1" spans="1:7" s="37" customFormat="1" ht="12.75">
      <c r="A1" s="57"/>
      <c r="B1" s="57"/>
      <c r="C1" s="57"/>
      <c r="D1" s="57"/>
      <c r="E1" s="57"/>
      <c r="F1" s="57"/>
      <c r="G1" s="57"/>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40.5" customHeight="1">
      <c r="A7" s="217" t="s">
        <v>189</v>
      </c>
      <c r="B7" s="217"/>
      <c r="C7" s="217"/>
      <c r="D7" s="217"/>
      <c r="E7" s="217"/>
      <c r="F7" s="217"/>
      <c r="G7" s="217"/>
    </row>
    <row r="8" spans="1:7" ht="20.25">
      <c r="A8" s="216"/>
      <c r="B8" s="216"/>
      <c r="C8" s="216"/>
      <c r="D8" s="216"/>
      <c r="E8" s="216"/>
      <c r="F8" s="216"/>
      <c r="G8" s="216"/>
    </row>
    <row r="9" spans="1:7" ht="20.25">
      <c r="A9" s="216"/>
      <c r="B9" s="216"/>
      <c r="C9" s="216"/>
      <c r="D9" s="216"/>
      <c r="E9" s="216"/>
      <c r="F9" s="216"/>
      <c r="G9" s="216"/>
    </row>
    <row r="10" spans="1:7" ht="20.25">
      <c r="A10" s="14"/>
      <c r="B10" s="13"/>
      <c r="C10" s="13"/>
      <c r="D10" s="13"/>
      <c r="E10" s="13"/>
      <c r="F10" s="13"/>
      <c r="G10" s="13"/>
    </row>
    <row r="11" spans="1:7" ht="20.25">
      <c r="A11" s="14"/>
      <c r="B11" s="13"/>
      <c r="C11" s="13"/>
      <c r="D11" s="13"/>
      <c r="E11" s="13"/>
      <c r="F11" s="13"/>
      <c r="G11" s="13"/>
    </row>
    <row r="12" spans="1:7" ht="20.25">
      <c r="A12" s="216" t="s">
        <v>455</v>
      </c>
      <c r="B12" s="216"/>
      <c r="C12" s="216"/>
      <c r="D12" s="216"/>
      <c r="E12" s="216"/>
      <c r="F12" s="216"/>
      <c r="G12" s="216"/>
    </row>
    <row r="13" spans="1:7" ht="20.25">
      <c r="A13" s="216"/>
      <c r="B13" s="216"/>
      <c r="C13" s="216"/>
      <c r="D13" s="216"/>
      <c r="E13" s="216"/>
      <c r="F13" s="216"/>
      <c r="G13" s="216"/>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18"/>
      <c r="B17" s="216"/>
      <c r="C17" s="216"/>
      <c r="D17" s="216"/>
      <c r="E17" s="216"/>
      <c r="F17" s="216"/>
      <c r="G17" s="216"/>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14"/>
      <c r="B31" s="215"/>
      <c r="C31" s="215"/>
      <c r="D31" s="215"/>
      <c r="E31" s="215"/>
      <c r="F31" s="215"/>
      <c r="G31" s="215"/>
    </row>
    <row r="32" spans="1:7" ht="18">
      <c r="A32" s="214" t="s">
        <v>456</v>
      </c>
      <c r="B32" s="215"/>
      <c r="C32" s="215"/>
      <c r="D32" s="215"/>
      <c r="E32" s="215"/>
      <c r="F32" s="215"/>
      <c r="G32" s="215"/>
    </row>
    <row r="33" spans="1:7" ht="20.25">
      <c r="A33" s="15"/>
      <c r="B33" s="13"/>
      <c r="C33" s="13"/>
      <c r="D33" s="13"/>
      <c r="E33" s="13"/>
      <c r="F33" s="13"/>
      <c r="G33" s="13"/>
    </row>
    <row r="34" spans="1:7" ht="13.5" thickBot="1">
      <c r="A34" s="18"/>
      <c r="B34" s="18"/>
      <c r="C34" s="18"/>
      <c r="D34" s="18"/>
      <c r="E34" s="18"/>
      <c r="F34" s="18"/>
      <c r="G34" s="18"/>
    </row>
    <row r="40" spans="1:7" ht="12.75">
      <c r="A40" s="213" t="s">
        <v>190</v>
      </c>
      <c r="B40" s="213"/>
      <c r="C40" s="213"/>
      <c r="D40" s="213"/>
      <c r="E40" s="213"/>
      <c r="F40" s="213"/>
      <c r="G40" s="213"/>
    </row>
    <row r="41" spans="1:7" ht="12.75">
      <c r="A41" s="213" t="s">
        <v>457</v>
      </c>
      <c r="B41" s="213"/>
      <c r="C41" s="213"/>
      <c r="D41" s="213"/>
      <c r="E41" s="213"/>
      <c r="F41" s="213"/>
      <c r="G41" s="213"/>
    </row>
    <row r="42" spans="1:7" ht="12.75">
      <c r="A42" s="213"/>
      <c r="B42" s="213"/>
      <c r="C42" s="213"/>
      <c r="D42" s="213"/>
      <c r="E42" s="213"/>
      <c r="F42" s="213"/>
      <c r="G42" s="213"/>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10"/>
      <c r="B46" s="210"/>
      <c r="C46" s="210"/>
      <c r="D46" s="210"/>
      <c r="E46" s="210"/>
      <c r="F46" s="210"/>
      <c r="G46" s="210"/>
    </row>
    <row r="47" spans="1:7" ht="12.75">
      <c r="A47" s="210"/>
      <c r="B47" s="210"/>
      <c r="C47" s="210"/>
      <c r="D47" s="210"/>
      <c r="E47" s="210"/>
      <c r="F47" s="210"/>
      <c r="G47" s="210"/>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10" t="s">
        <v>285</v>
      </c>
      <c r="B52" s="210"/>
      <c r="C52" s="210"/>
      <c r="D52" s="210"/>
      <c r="E52" s="210"/>
      <c r="F52" s="210"/>
      <c r="G52" s="210"/>
    </row>
    <row r="53" spans="1:7" ht="12.75">
      <c r="A53" s="210" t="s">
        <v>284</v>
      </c>
      <c r="B53" s="210"/>
      <c r="C53" s="210"/>
      <c r="D53" s="210"/>
      <c r="E53" s="210"/>
      <c r="F53" s="210"/>
      <c r="G53" s="210"/>
    </row>
    <row r="54" spans="1:7" ht="12.75">
      <c r="A54" s="16"/>
      <c r="B54" s="3"/>
      <c r="C54" s="3"/>
      <c r="D54" s="3"/>
      <c r="E54" s="3"/>
      <c r="F54" s="3"/>
      <c r="G54" s="3"/>
    </row>
    <row r="55" spans="1:7" ht="12.75">
      <c r="A55" s="16"/>
      <c r="B55" s="3"/>
      <c r="C55" s="3"/>
      <c r="D55" s="3"/>
      <c r="E55" s="3"/>
      <c r="F55" s="3"/>
      <c r="G55" s="3"/>
    </row>
    <row r="56" spans="1:7" ht="12.75">
      <c r="A56" s="210" t="s">
        <v>102</v>
      </c>
      <c r="B56" s="210"/>
      <c r="C56" s="210"/>
      <c r="D56" s="210"/>
      <c r="E56" s="210"/>
      <c r="F56" s="210"/>
      <c r="G56" s="210"/>
    </row>
    <row r="57" spans="1:7" ht="12.75">
      <c r="A57" s="210" t="s">
        <v>356</v>
      </c>
      <c r="B57" s="210"/>
      <c r="C57" s="210"/>
      <c r="D57" s="210"/>
      <c r="E57" s="210"/>
      <c r="F57" s="210"/>
      <c r="G57" s="210"/>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10" t="s">
        <v>382</v>
      </c>
      <c r="B63" s="210"/>
      <c r="C63" s="210"/>
      <c r="D63" s="210"/>
      <c r="E63" s="210"/>
      <c r="F63" s="210"/>
      <c r="G63" s="210"/>
    </row>
    <row r="64" spans="1:7" ht="12.75">
      <c r="A64" s="212" t="s">
        <v>359</v>
      </c>
      <c r="B64" s="212"/>
      <c r="C64" s="212"/>
      <c r="D64" s="212"/>
      <c r="E64" s="212"/>
      <c r="F64" s="212"/>
      <c r="G64" s="212"/>
    </row>
    <row r="65" spans="1:7" ht="12.75">
      <c r="A65" s="210" t="s">
        <v>383</v>
      </c>
      <c r="B65" s="210"/>
      <c r="C65" s="210"/>
      <c r="D65" s="210"/>
      <c r="E65" s="210"/>
      <c r="F65" s="210"/>
      <c r="G65" s="210"/>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11" t="s">
        <v>458</v>
      </c>
      <c r="B81" s="210"/>
      <c r="C81" s="210"/>
      <c r="D81" s="210"/>
      <c r="E81" s="210"/>
      <c r="F81" s="210"/>
      <c r="G81" s="210"/>
    </row>
    <row r="82" spans="1:7" ht="12.75">
      <c r="A82" s="3"/>
      <c r="B82" s="3"/>
      <c r="C82" s="3"/>
      <c r="D82" s="3"/>
      <c r="E82" s="3"/>
      <c r="F82" s="3"/>
      <c r="G82" s="3"/>
    </row>
    <row r="83" spans="1:7" ht="12.75">
      <c r="A83" s="210" t="s">
        <v>103</v>
      </c>
      <c r="B83" s="210"/>
      <c r="C83" s="210"/>
      <c r="D83" s="210"/>
      <c r="E83" s="210"/>
      <c r="F83" s="210"/>
      <c r="G83" s="210"/>
    </row>
    <row r="84" spans="1:7" ht="12.75">
      <c r="A84" s="210" t="s">
        <v>104</v>
      </c>
      <c r="B84" s="210"/>
      <c r="C84" s="210"/>
      <c r="D84" s="210"/>
      <c r="E84" s="210"/>
      <c r="F84" s="210"/>
      <c r="G84" s="210"/>
    </row>
    <row r="85" spans="1:7" ht="12.75">
      <c r="A85" s="210"/>
      <c r="B85" s="210"/>
      <c r="C85" s="210"/>
      <c r="D85" s="210"/>
      <c r="E85" s="210"/>
      <c r="F85" s="210"/>
      <c r="G85" s="210"/>
    </row>
  </sheetData>
  <mergeCells count="24">
    <mergeCell ref="A32:G32"/>
    <mergeCell ref="A13:G13"/>
    <mergeCell ref="A7:G7"/>
    <mergeCell ref="A8:G8"/>
    <mergeCell ref="A12:G12"/>
    <mergeCell ref="A17:G17"/>
    <mergeCell ref="A9:G9"/>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1.8974015748031496"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1">
      <selection activeCell="A1" sqref="A1"/>
    </sheetView>
  </sheetViews>
  <sheetFormatPr defaultColWidth="11.421875" defaultRowHeight="12.75"/>
  <cols>
    <col min="6" max="6" width="13.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19" t="s">
        <v>84</v>
      </c>
      <c r="B7" s="219"/>
      <c r="C7" s="219"/>
      <c r="D7" s="219"/>
      <c r="E7" s="219"/>
      <c r="F7" s="219"/>
      <c r="G7" s="219"/>
    </row>
    <row r="8" spans="1:7" ht="12.75">
      <c r="A8" s="8"/>
      <c r="B8" s="8"/>
      <c r="C8" s="8"/>
      <c r="D8" s="8"/>
      <c r="E8" s="8"/>
      <c r="F8" s="8"/>
      <c r="G8" s="8"/>
    </row>
    <row r="9" spans="1:7" ht="12.75">
      <c r="A9" s="8"/>
      <c r="B9" s="8"/>
      <c r="C9" s="8"/>
      <c r="D9" s="8"/>
      <c r="E9" s="8"/>
      <c r="F9" s="8"/>
      <c r="G9" s="8"/>
    </row>
    <row r="10" spans="1:7" ht="12.75">
      <c r="A10" s="20" t="s">
        <v>85</v>
      </c>
      <c r="B10" s="21" t="s">
        <v>86</v>
      </c>
      <c r="C10" s="21"/>
      <c r="D10" s="21"/>
      <c r="E10" s="21"/>
      <c r="F10" s="21"/>
      <c r="G10" s="22" t="s">
        <v>87</v>
      </c>
    </row>
    <row r="11" spans="1:7" ht="12.75">
      <c r="A11" s="8"/>
      <c r="B11" s="8"/>
      <c r="C11" s="8"/>
      <c r="D11" s="8"/>
      <c r="E11" s="8"/>
      <c r="F11" s="8"/>
      <c r="G11" s="9"/>
    </row>
    <row r="12" spans="1:7" ht="12.75">
      <c r="A12" s="10" t="s">
        <v>88</v>
      </c>
      <c r="B12" s="8" t="s">
        <v>89</v>
      </c>
      <c r="C12" s="8"/>
      <c r="D12" s="8"/>
      <c r="E12" s="8"/>
      <c r="F12" s="8"/>
      <c r="G12" s="11">
        <v>4</v>
      </c>
    </row>
    <row r="13" spans="1:7" ht="12.75">
      <c r="A13" s="10" t="s">
        <v>90</v>
      </c>
      <c r="B13" s="8" t="s">
        <v>91</v>
      </c>
      <c r="C13" s="8"/>
      <c r="D13" s="8"/>
      <c r="E13" s="8"/>
      <c r="F13" s="8"/>
      <c r="G13" s="11">
        <v>5</v>
      </c>
    </row>
    <row r="14" spans="1:7" ht="12.75">
      <c r="A14" s="10" t="s">
        <v>92</v>
      </c>
      <c r="B14" s="8" t="s">
        <v>93</v>
      </c>
      <c r="C14" s="8"/>
      <c r="D14" s="8"/>
      <c r="E14" s="8"/>
      <c r="F14" s="8"/>
      <c r="G14" s="11">
        <v>7</v>
      </c>
    </row>
    <row r="15" spans="1:7" ht="12.75">
      <c r="A15" s="10" t="s">
        <v>94</v>
      </c>
      <c r="B15" s="8" t="s">
        <v>95</v>
      </c>
      <c r="C15" s="8"/>
      <c r="D15" s="8"/>
      <c r="E15" s="8"/>
      <c r="F15" s="8"/>
      <c r="G15" s="11">
        <v>9</v>
      </c>
    </row>
    <row r="16" spans="1:7" ht="12.75">
      <c r="A16" s="10" t="s">
        <v>96</v>
      </c>
      <c r="B16" s="8" t="s">
        <v>69</v>
      </c>
      <c r="C16" s="8"/>
      <c r="D16" s="8"/>
      <c r="E16" s="8"/>
      <c r="F16" s="8"/>
      <c r="G16" s="11">
        <v>10</v>
      </c>
    </row>
    <row r="17" spans="1:7" ht="12.75">
      <c r="A17" s="10" t="s">
        <v>98</v>
      </c>
      <c r="B17" s="8" t="s">
        <v>97</v>
      </c>
      <c r="C17" s="8"/>
      <c r="D17" s="8"/>
      <c r="E17" s="8"/>
      <c r="F17" s="8"/>
      <c r="G17" s="11">
        <v>11</v>
      </c>
    </row>
    <row r="18" spans="1:7" ht="12.75">
      <c r="A18" s="10" t="s">
        <v>99</v>
      </c>
      <c r="B18" s="8" t="s">
        <v>71</v>
      </c>
      <c r="C18" s="8"/>
      <c r="D18" s="8"/>
      <c r="E18" s="8"/>
      <c r="F18" s="8"/>
      <c r="G18" s="11">
        <v>12</v>
      </c>
    </row>
    <row r="19" spans="1:7" ht="12.75">
      <c r="A19" s="10" t="s">
        <v>105</v>
      </c>
      <c r="B19" s="19" t="s">
        <v>119</v>
      </c>
      <c r="C19" s="8"/>
      <c r="D19" s="8"/>
      <c r="E19" s="8"/>
      <c r="F19" s="8"/>
      <c r="G19" s="11">
        <v>13</v>
      </c>
    </row>
    <row r="20" spans="1:7" ht="12.75">
      <c r="A20" s="10" t="s">
        <v>106</v>
      </c>
      <c r="B20" s="19" t="s">
        <v>213</v>
      </c>
      <c r="C20" s="8"/>
      <c r="D20" s="8"/>
      <c r="E20" s="8"/>
      <c r="F20" s="8"/>
      <c r="G20" s="11">
        <v>14</v>
      </c>
    </row>
    <row r="21" spans="1:7" ht="12.75">
      <c r="A21" s="10" t="s">
        <v>143</v>
      </c>
      <c r="B21" s="8" t="s">
        <v>214</v>
      </c>
      <c r="C21" s="8"/>
      <c r="D21" s="8"/>
      <c r="E21" s="8"/>
      <c r="F21" s="8"/>
      <c r="G21" s="11">
        <v>15</v>
      </c>
    </row>
    <row r="22" spans="1:7" ht="12.75">
      <c r="A22" s="10" t="s">
        <v>171</v>
      </c>
      <c r="B22" s="8" t="s">
        <v>218</v>
      </c>
      <c r="C22" s="8"/>
      <c r="D22" s="8"/>
      <c r="E22" s="8"/>
      <c r="F22" s="8"/>
      <c r="G22" s="11">
        <v>16</v>
      </c>
    </row>
    <row r="23" spans="1:7" ht="12.75">
      <c r="A23" s="10" t="s">
        <v>172</v>
      </c>
      <c r="B23" s="19" t="s">
        <v>120</v>
      </c>
      <c r="C23" s="8"/>
      <c r="D23" s="8"/>
      <c r="E23" s="8"/>
      <c r="F23" s="8"/>
      <c r="G23" s="11">
        <v>17</v>
      </c>
    </row>
    <row r="24" spans="1:7" ht="12.75">
      <c r="A24" s="10" t="s">
        <v>211</v>
      </c>
      <c r="B24" s="19" t="s">
        <v>144</v>
      </c>
      <c r="C24" s="8"/>
      <c r="D24" s="8"/>
      <c r="E24" s="8"/>
      <c r="F24" s="8"/>
      <c r="G24" s="11">
        <v>18</v>
      </c>
    </row>
    <row r="25" spans="1:7" ht="12.75">
      <c r="A25" s="10" t="s">
        <v>212</v>
      </c>
      <c r="B25" s="19" t="s">
        <v>173</v>
      </c>
      <c r="C25" s="8"/>
      <c r="D25" s="8"/>
      <c r="E25" s="8"/>
      <c r="F25" s="8"/>
      <c r="G25" s="11">
        <v>19</v>
      </c>
    </row>
    <row r="26" spans="1:7" ht="12.75">
      <c r="A26" s="10" t="s">
        <v>219</v>
      </c>
      <c r="B26" s="19" t="s">
        <v>150</v>
      </c>
      <c r="C26" s="8"/>
      <c r="D26" s="8"/>
      <c r="E26" s="8"/>
      <c r="F26" s="8"/>
      <c r="G26" s="11">
        <v>20</v>
      </c>
    </row>
    <row r="27" spans="1:7" ht="12.75">
      <c r="A27" s="10"/>
      <c r="B27" s="8"/>
      <c r="C27" s="8"/>
      <c r="D27" s="8"/>
      <c r="E27" s="8"/>
      <c r="F27" s="8"/>
      <c r="G27" s="11"/>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107</v>
      </c>
      <c r="B31" s="21" t="s">
        <v>86</v>
      </c>
      <c r="C31" s="21"/>
      <c r="D31" s="21"/>
      <c r="E31" s="21"/>
      <c r="F31" s="21"/>
      <c r="G31" s="22" t="s">
        <v>87</v>
      </c>
    </row>
    <row r="32" spans="1:7" ht="12.75">
      <c r="A32" s="12"/>
      <c r="B32" s="8"/>
      <c r="C32" s="8"/>
      <c r="D32" s="8"/>
      <c r="E32" s="8"/>
      <c r="F32" s="8"/>
      <c r="G32" s="11"/>
    </row>
    <row r="33" spans="1:7" ht="12.75">
      <c r="A33" s="10" t="s">
        <v>88</v>
      </c>
      <c r="B33" s="8" t="s">
        <v>89</v>
      </c>
      <c r="C33" s="8"/>
      <c r="D33" s="8"/>
      <c r="E33" s="8"/>
      <c r="F33" s="8"/>
      <c r="G33" s="11">
        <v>4</v>
      </c>
    </row>
    <row r="34" spans="1:7" ht="12.75">
      <c r="A34" s="10" t="s">
        <v>90</v>
      </c>
      <c r="B34" s="8" t="s">
        <v>395</v>
      </c>
      <c r="C34" s="8"/>
      <c r="D34" s="8"/>
      <c r="E34" s="8"/>
      <c r="F34" s="8"/>
      <c r="G34" s="11">
        <v>6</v>
      </c>
    </row>
    <row r="35" spans="1:7" ht="12.75">
      <c r="A35" s="10" t="s">
        <v>92</v>
      </c>
      <c r="B35" s="8" t="s">
        <v>396</v>
      </c>
      <c r="C35" s="8"/>
      <c r="D35" s="8"/>
      <c r="E35" s="8"/>
      <c r="F35" s="8"/>
      <c r="G35" s="11">
        <v>6</v>
      </c>
    </row>
    <row r="36" spans="1:7" ht="12.75">
      <c r="A36" s="10" t="s">
        <v>94</v>
      </c>
      <c r="B36" s="8" t="s">
        <v>100</v>
      </c>
      <c r="C36" s="8"/>
      <c r="D36" s="8"/>
      <c r="E36" s="8"/>
      <c r="F36" s="8"/>
      <c r="G36" s="11">
        <v>8</v>
      </c>
    </row>
    <row r="37" spans="1:7" ht="12.75">
      <c r="A37" s="10" t="s">
        <v>96</v>
      </c>
      <c r="B37" s="8" t="s">
        <v>101</v>
      </c>
      <c r="C37" s="8"/>
      <c r="D37" s="8"/>
      <c r="E37" s="8"/>
      <c r="F37" s="8"/>
      <c r="G37" s="11">
        <v>8</v>
      </c>
    </row>
    <row r="38" spans="1:7" ht="12.75">
      <c r="A38" s="10" t="s">
        <v>98</v>
      </c>
      <c r="B38" s="8" t="s">
        <v>205</v>
      </c>
      <c r="C38" s="8"/>
      <c r="D38" s="8"/>
      <c r="E38" s="8"/>
      <c r="F38" s="8"/>
      <c r="G38" s="11">
        <v>9</v>
      </c>
    </row>
    <row r="39" spans="1:7" ht="12.75">
      <c r="A39" s="10" t="s">
        <v>99</v>
      </c>
      <c r="B39" s="8" t="s">
        <v>69</v>
      </c>
      <c r="C39" s="8"/>
      <c r="D39" s="8"/>
      <c r="E39" s="8"/>
      <c r="F39" s="8"/>
      <c r="G39" s="11">
        <v>10</v>
      </c>
    </row>
    <row r="40" spans="1:7" ht="12.75">
      <c r="A40" s="10" t="s">
        <v>105</v>
      </c>
      <c r="B40" s="8" t="s">
        <v>97</v>
      </c>
      <c r="C40" s="8"/>
      <c r="D40" s="8"/>
      <c r="E40" s="8"/>
      <c r="F40" s="8"/>
      <c r="G40" s="11">
        <v>11</v>
      </c>
    </row>
    <row r="41" spans="1:7" ht="12.75">
      <c r="A41" s="10" t="s">
        <v>106</v>
      </c>
      <c r="B41" s="8" t="s">
        <v>71</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20" t="s">
        <v>108</v>
      </c>
      <c r="B44" s="220"/>
      <c r="C44" s="220"/>
      <c r="D44" s="220"/>
      <c r="E44" s="220"/>
      <c r="F44" s="220"/>
      <c r="G44" s="220"/>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1">
      <selection activeCell="B18" sqref="B18:D21"/>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6" customWidth="1"/>
    <col min="14" max="17" width="11.421875" style="86" customWidth="1"/>
    <col min="18" max="16384" width="11.421875" style="3" customWidth="1"/>
  </cols>
  <sheetData>
    <row r="1" spans="1:23" ht="15.75" customHeight="1">
      <c r="A1" s="221" t="s">
        <v>303</v>
      </c>
      <c r="B1" s="221"/>
      <c r="C1" s="221"/>
      <c r="D1" s="221"/>
      <c r="E1" s="221"/>
      <c r="F1" s="221"/>
      <c r="T1" s="87"/>
      <c r="U1" s="87"/>
      <c r="V1" s="87"/>
      <c r="W1" s="86"/>
    </row>
    <row r="2" spans="1:23" ht="15.75" customHeight="1">
      <c r="A2" s="222" t="s">
        <v>304</v>
      </c>
      <c r="B2" s="222"/>
      <c r="C2" s="222"/>
      <c r="D2" s="222"/>
      <c r="E2" s="222"/>
      <c r="F2" s="222"/>
      <c r="G2" s="85"/>
      <c r="T2" s="87"/>
      <c r="W2" s="86"/>
    </row>
    <row r="3" spans="1:23" ht="15.75" customHeight="1">
      <c r="A3" s="222" t="s">
        <v>305</v>
      </c>
      <c r="B3" s="222"/>
      <c r="C3" s="222"/>
      <c r="D3" s="222"/>
      <c r="E3" s="222"/>
      <c r="F3" s="222"/>
      <c r="G3" s="85"/>
      <c r="S3" s="37" t="s">
        <v>269</v>
      </c>
      <c r="T3" s="87"/>
      <c r="U3" s="87"/>
      <c r="V3" s="87"/>
      <c r="W3" s="86"/>
    </row>
    <row r="4" spans="1:23" ht="15.75" customHeight="1">
      <c r="A4" s="223" t="s">
        <v>313</v>
      </c>
      <c r="B4" s="223"/>
      <c r="C4" s="223"/>
      <c r="D4" s="223"/>
      <c r="E4" s="223"/>
      <c r="F4" s="223"/>
      <c r="G4" s="85"/>
      <c r="W4" s="86"/>
    </row>
    <row r="5" spans="1:23" ht="12.75">
      <c r="A5" s="88" t="s">
        <v>306</v>
      </c>
      <c r="B5" s="89">
        <v>2007</v>
      </c>
      <c r="C5" s="90">
        <v>2007</v>
      </c>
      <c r="D5" s="90">
        <v>2008</v>
      </c>
      <c r="E5" s="91" t="s">
        <v>322</v>
      </c>
      <c r="F5" s="91" t="s">
        <v>312</v>
      </c>
      <c r="G5" s="92"/>
      <c r="W5" s="86"/>
    </row>
    <row r="6" spans="1:23" ht="12.75">
      <c r="A6" s="93"/>
      <c r="B6" s="93" t="s">
        <v>311</v>
      </c>
      <c r="C6" s="90" t="s">
        <v>459</v>
      </c>
      <c r="D6" s="90" t="str">
        <f>+C6</f>
        <v>ene-may</v>
      </c>
      <c r="E6" s="91" t="s">
        <v>357</v>
      </c>
      <c r="F6" s="94">
        <v>2008</v>
      </c>
      <c r="G6" s="92"/>
      <c r="T6" s="95">
        <v>2007</v>
      </c>
      <c r="U6" s="174" t="s">
        <v>460</v>
      </c>
      <c r="V6" s="174" t="s">
        <v>461</v>
      </c>
      <c r="W6" s="86"/>
    </row>
    <row r="7" spans="1:23" ht="15.75" customHeight="1">
      <c r="A7" s="222" t="s">
        <v>308</v>
      </c>
      <c r="B7" s="222"/>
      <c r="C7" s="222"/>
      <c r="D7" s="222"/>
      <c r="E7" s="222"/>
      <c r="F7" s="222"/>
      <c r="J7" s="87"/>
      <c r="K7" s="96"/>
      <c r="S7" s="3" t="s">
        <v>32</v>
      </c>
      <c r="T7" s="87">
        <f>+B8/1000</f>
        <v>10910.368</v>
      </c>
      <c r="U7" s="87">
        <f>+C8/1000</f>
        <v>5131.951</v>
      </c>
      <c r="V7" s="87">
        <f>+D8/1000</f>
        <v>5661.425</v>
      </c>
      <c r="W7" s="86"/>
    </row>
    <row r="8" spans="1:23" ht="15.75" customHeight="1">
      <c r="A8" s="88" t="s">
        <v>307</v>
      </c>
      <c r="B8" s="97">
        <v>10910368</v>
      </c>
      <c r="C8" s="97">
        <v>5131951</v>
      </c>
      <c r="D8" s="97">
        <v>5661425</v>
      </c>
      <c r="E8" s="99">
        <f>+(D8-C8)/C8</f>
        <v>0.10317206847844027</v>
      </c>
      <c r="F8" s="100"/>
      <c r="G8" s="101"/>
      <c r="J8" s="87"/>
      <c r="K8" s="96"/>
      <c r="S8" s="3" t="s">
        <v>33</v>
      </c>
      <c r="T8" s="87">
        <f>+B13/1000</f>
        <v>3123.754</v>
      </c>
      <c r="U8" s="87">
        <f>+C13/1000</f>
        <v>1112.421</v>
      </c>
      <c r="V8" s="87">
        <f>+D13/1000</f>
        <v>1565.601</v>
      </c>
      <c r="W8" s="86"/>
    </row>
    <row r="9" spans="1:23" ht="15.75" customHeight="1">
      <c r="A9" s="102" t="s">
        <v>75</v>
      </c>
      <c r="B9" s="103">
        <v>5499403</v>
      </c>
      <c r="C9" s="103">
        <v>2980042</v>
      </c>
      <c r="D9" s="103">
        <v>3131166</v>
      </c>
      <c r="E9" s="104">
        <f aca="true" t="shared" si="0" ref="E9:E21">+(D9-C9)/C9</f>
        <v>0.05071203694444575</v>
      </c>
      <c r="F9" s="104">
        <f>+D9/$D$8</f>
        <v>0.553070295906066</v>
      </c>
      <c r="G9" s="105"/>
      <c r="J9" s="87"/>
      <c r="K9" s="96"/>
      <c r="S9" s="3" t="s">
        <v>73</v>
      </c>
      <c r="T9" s="87">
        <f>+T7-T8</f>
        <v>7786.6140000000005</v>
      </c>
      <c r="U9" s="87">
        <f>+U7-U8</f>
        <v>4019.5299999999997</v>
      </c>
      <c r="V9" s="87">
        <f>+V7-V8</f>
        <v>4095.824</v>
      </c>
      <c r="W9" s="86"/>
    </row>
    <row r="10" spans="1:23" ht="15.75" customHeight="1">
      <c r="A10" s="102" t="s">
        <v>76</v>
      </c>
      <c r="B10" s="103">
        <v>912681</v>
      </c>
      <c r="C10" s="103">
        <v>366650</v>
      </c>
      <c r="D10" s="103">
        <v>474802</v>
      </c>
      <c r="E10" s="104">
        <f t="shared" si="0"/>
        <v>0.29497340788217646</v>
      </c>
      <c r="F10" s="104">
        <f>+D10/$D$8</f>
        <v>0.08386616443739871</v>
      </c>
      <c r="G10" s="105"/>
      <c r="J10" s="87"/>
      <c r="K10" s="96"/>
      <c r="W10" s="86"/>
    </row>
    <row r="11" spans="1:23" ht="15.75" customHeight="1">
      <c r="A11" s="102" t="s">
        <v>77</v>
      </c>
      <c r="B11" s="103">
        <v>4498284</v>
      </c>
      <c r="C11" s="103">
        <v>1785259</v>
      </c>
      <c r="D11" s="103">
        <v>2055457</v>
      </c>
      <c r="E11" s="104">
        <f t="shared" si="0"/>
        <v>0.15134946806037666</v>
      </c>
      <c r="F11" s="104">
        <f>+D11/$D$8</f>
        <v>0.36306353965653526</v>
      </c>
      <c r="G11" s="105"/>
      <c r="J11" s="87"/>
      <c r="K11" s="96"/>
      <c r="T11" s="87"/>
      <c r="U11" s="87"/>
      <c r="V11" s="87"/>
      <c r="W11" s="86"/>
    </row>
    <row r="12" spans="1:23" ht="15.75" customHeight="1">
      <c r="A12" s="222" t="s">
        <v>310</v>
      </c>
      <c r="B12" s="222"/>
      <c r="C12" s="222"/>
      <c r="D12" s="222"/>
      <c r="E12" s="222"/>
      <c r="F12" s="222"/>
      <c r="J12" s="87"/>
      <c r="K12" s="96"/>
      <c r="T12" s="87"/>
      <c r="U12" s="87"/>
      <c r="V12" s="87"/>
      <c r="W12" s="86"/>
    </row>
    <row r="13" spans="1:23" ht="15.75" customHeight="1">
      <c r="A13" s="106" t="s">
        <v>307</v>
      </c>
      <c r="B13" s="97">
        <v>3123754</v>
      </c>
      <c r="C13" s="97">
        <v>1112421</v>
      </c>
      <c r="D13" s="97">
        <v>1565601</v>
      </c>
      <c r="E13" s="99">
        <f t="shared" si="0"/>
        <v>0.40738173766946145</v>
      </c>
      <c r="F13" s="100"/>
      <c r="G13" s="101"/>
      <c r="J13" s="87"/>
      <c r="K13" s="96"/>
      <c r="T13" s="87"/>
      <c r="U13" s="87"/>
      <c r="V13" s="87"/>
      <c r="W13" s="86"/>
    </row>
    <row r="14" spans="1:23" ht="15.75" customHeight="1">
      <c r="A14" s="102" t="s">
        <v>75</v>
      </c>
      <c r="B14" s="103">
        <v>2384931</v>
      </c>
      <c r="C14" s="103">
        <v>820385</v>
      </c>
      <c r="D14" s="103">
        <v>1207597</v>
      </c>
      <c r="E14" s="104">
        <f t="shared" si="0"/>
        <v>0.47198815190428883</v>
      </c>
      <c r="F14" s="104">
        <f>+D14/$D$13</f>
        <v>0.7713312651179962</v>
      </c>
      <c r="G14" s="105"/>
      <c r="J14" s="87"/>
      <c r="K14" s="87"/>
      <c r="T14" s="87"/>
      <c r="U14" s="87"/>
      <c r="V14" s="87"/>
      <c r="W14" s="86"/>
    </row>
    <row r="15" spans="1:23" ht="15.75" customHeight="1">
      <c r="A15" s="102" t="s">
        <v>76</v>
      </c>
      <c r="B15" s="103">
        <v>570716</v>
      </c>
      <c r="C15" s="103">
        <v>216976</v>
      </c>
      <c r="D15" s="103">
        <v>243522</v>
      </c>
      <c r="E15" s="104">
        <f t="shared" si="0"/>
        <v>0.1223453285155962</v>
      </c>
      <c r="F15" s="104">
        <f>+D15/$D$13</f>
        <v>0.1555453784201722</v>
      </c>
      <c r="G15" s="105"/>
      <c r="T15" s="87"/>
      <c r="W15" s="86"/>
    </row>
    <row r="16" spans="1:23" ht="15.75" customHeight="1">
      <c r="A16" s="102" t="s">
        <v>77</v>
      </c>
      <c r="B16" s="103">
        <v>168107</v>
      </c>
      <c r="C16" s="103">
        <v>75060</v>
      </c>
      <c r="D16" s="103">
        <v>114482</v>
      </c>
      <c r="E16" s="104">
        <f t="shared" si="0"/>
        <v>0.5252065014654943</v>
      </c>
      <c r="F16" s="104">
        <f>+D16/$D$13</f>
        <v>0.07312335646183159</v>
      </c>
      <c r="G16" s="105"/>
      <c r="W16" s="86"/>
    </row>
    <row r="17" spans="1:6" ht="15.75" customHeight="1">
      <c r="A17" s="222" t="s">
        <v>323</v>
      </c>
      <c r="B17" s="222"/>
      <c r="C17" s="222"/>
      <c r="D17" s="222"/>
      <c r="E17" s="222"/>
      <c r="F17" s="222"/>
    </row>
    <row r="18" spans="1:7" ht="15.75" customHeight="1">
      <c r="A18" s="106" t="s">
        <v>307</v>
      </c>
      <c r="B18" s="97">
        <v>7786614</v>
      </c>
      <c r="C18" s="97">
        <v>4019530</v>
      </c>
      <c r="D18" s="97">
        <v>4095824</v>
      </c>
      <c r="E18" s="99">
        <f t="shared" si="0"/>
        <v>0.018980826116486257</v>
      </c>
      <c r="F18" s="107"/>
      <c r="G18" s="105"/>
    </row>
    <row r="19" spans="1:7" ht="15.75" customHeight="1">
      <c r="A19" s="102" t="s">
        <v>75</v>
      </c>
      <c r="B19" s="103">
        <v>3114472</v>
      </c>
      <c r="C19" s="103">
        <v>2159657</v>
      </c>
      <c r="D19" s="103">
        <v>1923569</v>
      </c>
      <c r="E19" s="104">
        <f t="shared" si="0"/>
        <v>-0.10931735919176054</v>
      </c>
      <c r="F19" s="104">
        <f>+D19/$D$18</f>
        <v>0.46964151779959296</v>
      </c>
      <c r="G19" s="105"/>
    </row>
    <row r="20" spans="1:7" ht="15.75" customHeight="1">
      <c r="A20" s="102" t="s">
        <v>76</v>
      </c>
      <c r="B20" s="103">
        <v>341965</v>
      </c>
      <c r="C20" s="103">
        <v>149674</v>
      </c>
      <c r="D20" s="103">
        <v>231280</v>
      </c>
      <c r="E20" s="104">
        <f t="shared" si="0"/>
        <v>0.5452249555701058</v>
      </c>
      <c r="F20" s="104">
        <f>+D20/$D$18</f>
        <v>0.05646727007801117</v>
      </c>
      <c r="G20" s="105"/>
    </row>
    <row r="21" spans="1:7" ht="15.75" customHeight="1">
      <c r="A21" s="102" t="s">
        <v>77</v>
      </c>
      <c r="B21" s="103">
        <v>4330177</v>
      </c>
      <c r="C21" s="103">
        <v>1710199</v>
      </c>
      <c r="D21" s="103">
        <v>1940975</v>
      </c>
      <c r="E21" s="104">
        <f t="shared" si="0"/>
        <v>0.1349410214834648</v>
      </c>
      <c r="F21" s="104">
        <f>+D21/$D$18</f>
        <v>0.4738912121223959</v>
      </c>
      <c r="G21" s="105"/>
    </row>
    <row r="22" spans="1:7" ht="15.75" customHeight="1">
      <c r="A22" s="108"/>
      <c r="B22" s="109"/>
      <c r="C22" s="109"/>
      <c r="D22" s="109"/>
      <c r="E22" s="110"/>
      <c r="F22" s="110"/>
      <c r="G22" s="101"/>
    </row>
    <row r="23" spans="1:7" ht="33" customHeight="1">
      <c r="A23" s="224" t="s">
        <v>109</v>
      </c>
      <c r="B23" s="225"/>
      <c r="C23" s="225"/>
      <c r="D23" s="225"/>
      <c r="E23" s="225"/>
      <c r="F23" s="111"/>
      <c r="G23" s="112"/>
    </row>
    <row r="24" spans="1:6" ht="12.75">
      <c r="A24" s="113"/>
      <c r="B24" s="113"/>
      <c r="C24" s="113"/>
      <c r="D24" s="113"/>
      <c r="E24" s="113"/>
      <c r="F24" s="113"/>
    </row>
    <row r="25" spans="1:6" ht="12.75">
      <c r="A25" s="113"/>
      <c r="B25" s="113"/>
      <c r="C25" s="113"/>
      <c r="D25" s="113"/>
      <c r="E25" s="113"/>
      <c r="F25" s="113"/>
    </row>
    <row r="26" spans="1:6" ht="12.75">
      <c r="A26" s="113"/>
      <c r="B26" s="113"/>
      <c r="C26" s="113"/>
      <c r="D26" s="113"/>
      <c r="E26" s="113"/>
      <c r="F26" s="113"/>
    </row>
    <row r="27" spans="1:6" ht="12.75">
      <c r="A27" s="113"/>
      <c r="B27" s="113"/>
      <c r="C27" s="113"/>
      <c r="D27" s="113"/>
      <c r="E27" s="113"/>
      <c r="F27" s="113"/>
    </row>
    <row r="28" spans="1:6" ht="12.75">
      <c r="A28" s="113"/>
      <c r="B28" s="113"/>
      <c r="C28" s="113"/>
      <c r="D28" s="113"/>
      <c r="E28" s="113"/>
      <c r="F28" s="113"/>
    </row>
    <row r="29" spans="1:6" ht="12.75">
      <c r="A29" s="113"/>
      <c r="B29" s="113"/>
      <c r="C29" s="113"/>
      <c r="D29" s="113"/>
      <c r="E29" s="113"/>
      <c r="F29" s="113"/>
    </row>
    <row r="30" spans="1:6" ht="12.75">
      <c r="A30" s="113"/>
      <c r="B30" s="113"/>
      <c r="C30" s="113"/>
      <c r="D30" s="113"/>
      <c r="E30" s="113"/>
      <c r="F30" s="113"/>
    </row>
    <row r="31" spans="1:6" ht="12.75">
      <c r="A31" s="113"/>
      <c r="B31" s="113"/>
      <c r="C31" s="113"/>
      <c r="D31" s="113"/>
      <c r="E31" s="113"/>
      <c r="F31" s="113"/>
    </row>
    <row r="32" spans="1:6" ht="12.75">
      <c r="A32" s="113"/>
      <c r="B32" s="113"/>
      <c r="C32" s="113"/>
      <c r="D32" s="113"/>
      <c r="E32" s="113"/>
      <c r="F32" s="113"/>
    </row>
    <row r="33" spans="1:6" ht="12.75">
      <c r="A33" s="113"/>
      <c r="B33" s="113"/>
      <c r="C33" s="113"/>
      <c r="D33" s="113"/>
      <c r="E33" s="113"/>
      <c r="F33" s="113"/>
    </row>
    <row r="34" spans="1:6" ht="12.75">
      <c r="A34" s="113"/>
      <c r="B34" s="113"/>
      <c r="C34" s="113"/>
      <c r="D34" s="113"/>
      <c r="E34" s="113"/>
      <c r="F34" s="113"/>
    </row>
    <row r="35" spans="1:6" ht="12.75">
      <c r="A35" s="113"/>
      <c r="B35" s="113"/>
      <c r="C35" s="113"/>
      <c r="D35" s="113"/>
      <c r="E35" s="113"/>
      <c r="F35" s="113"/>
    </row>
    <row r="36" spans="1:6" ht="12.75">
      <c r="A36" s="113"/>
      <c r="B36" s="113"/>
      <c r="C36" s="113"/>
      <c r="D36" s="113"/>
      <c r="E36" s="113"/>
      <c r="F36" s="113"/>
    </row>
    <row r="37" spans="1:6" ht="12.75">
      <c r="A37" s="113"/>
      <c r="B37" s="113"/>
      <c r="C37" s="113"/>
      <c r="D37" s="113"/>
      <c r="E37" s="113"/>
      <c r="F37" s="113"/>
    </row>
    <row r="38" spans="1:6" ht="12.75">
      <c r="A38" s="113"/>
      <c r="B38" s="113"/>
      <c r="C38" s="113"/>
      <c r="D38" s="113"/>
      <c r="E38" s="113"/>
      <c r="F38" s="113"/>
    </row>
    <row r="39" spans="1:6" ht="12.75">
      <c r="A39" s="113"/>
      <c r="B39" s="113"/>
      <c r="C39" s="113"/>
      <c r="D39" s="113"/>
      <c r="E39" s="113"/>
      <c r="F39" s="113"/>
    </row>
    <row r="40" spans="1:6" ht="12.75">
      <c r="A40" s="113"/>
      <c r="B40" s="113"/>
      <c r="C40" s="113"/>
      <c r="D40" s="113"/>
      <c r="E40" s="113"/>
      <c r="F40" s="113"/>
    </row>
    <row r="41" spans="1:6" ht="12.75">
      <c r="A41" s="113"/>
      <c r="B41" s="113"/>
      <c r="C41" s="113"/>
      <c r="D41" s="113"/>
      <c r="E41" s="113"/>
      <c r="F41" s="113"/>
    </row>
    <row r="42" spans="1:6" ht="12.75">
      <c r="A42" s="113"/>
      <c r="B42" s="113"/>
      <c r="C42" s="113"/>
      <c r="D42" s="113"/>
      <c r="E42" s="113"/>
      <c r="F42" s="113"/>
    </row>
    <row r="43" spans="1:6" ht="12.75">
      <c r="A43" s="113"/>
      <c r="B43" s="113"/>
      <c r="C43" s="113"/>
      <c r="D43" s="113"/>
      <c r="E43" s="113"/>
      <c r="F43" s="113"/>
    </row>
    <row r="44" spans="1:6" ht="12.75">
      <c r="A44" s="113"/>
      <c r="B44" s="113"/>
      <c r="C44" s="113"/>
      <c r="D44" s="113"/>
      <c r="E44" s="113"/>
      <c r="F44" s="113"/>
    </row>
    <row r="45" spans="1:6" ht="12.75">
      <c r="A45" s="113"/>
      <c r="B45" s="113"/>
      <c r="C45" s="113"/>
      <c r="D45" s="113"/>
      <c r="E45" s="113"/>
      <c r="F45" s="113"/>
    </row>
    <row r="46" spans="1:6" ht="12.75">
      <c r="A46" s="113"/>
      <c r="B46" s="113"/>
      <c r="C46" s="113"/>
      <c r="D46" s="113"/>
      <c r="E46" s="113"/>
      <c r="F46" s="113"/>
    </row>
    <row r="47" spans="1:6" ht="12.75">
      <c r="A47" s="113"/>
      <c r="B47" s="113"/>
      <c r="C47" s="113"/>
      <c r="D47" s="113"/>
      <c r="E47" s="113"/>
      <c r="F47" s="113"/>
    </row>
    <row r="48" spans="1:6" ht="12.75">
      <c r="A48" s="113"/>
      <c r="B48" s="113"/>
      <c r="C48" s="113"/>
      <c r="D48" s="113"/>
      <c r="E48" s="113"/>
      <c r="F48" s="113"/>
    </row>
  </sheetData>
  <mergeCells count="8">
    <mergeCell ref="A12:F12"/>
    <mergeCell ref="A17:F17"/>
    <mergeCell ref="A23:E23"/>
    <mergeCell ref="A7:F7"/>
    <mergeCell ref="A1:F1"/>
    <mergeCell ref="A2:F2"/>
    <mergeCell ref="A3:F3"/>
    <mergeCell ref="A4:F4"/>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SheetLayoutView="100" workbookViewId="0" topLeftCell="A1">
      <selection activeCell="B23" sqref="B23:D23"/>
    </sheetView>
  </sheetViews>
  <sheetFormatPr defaultColWidth="11.421875" defaultRowHeight="12.75"/>
  <cols>
    <col min="1" max="1" width="32.140625" style="114" customWidth="1"/>
    <col min="2" max="2" width="14.140625" style="114" bestFit="1" customWidth="1"/>
    <col min="3" max="3" width="13.7109375" style="114" bestFit="1" customWidth="1"/>
    <col min="4" max="4" width="13.421875" style="114" bestFit="1" customWidth="1"/>
    <col min="5" max="5" width="14.57421875" style="114" customWidth="1"/>
    <col min="6" max="6" width="14.00390625" style="114" customWidth="1"/>
    <col min="7" max="7" width="12.421875" style="114" customWidth="1"/>
    <col min="8" max="11" width="11.421875" style="114" customWidth="1"/>
    <col min="12" max="15" width="11.421875" style="115" customWidth="1"/>
    <col min="16" max="16" width="42.57421875" style="115" bestFit="1" customWidth="1"/>
    <col min="17" max="17" width="11.421875" style="115" customWidth="1"/>
    <col min="18" max="18" width="11.421875" style="114" customWidth="1"/>
    <col min="19" max="20" width="11.57421875" style="114" bestFit="1" customWidth="1"/>
    <col min="21" max="16384" width="11.421875" style="114" customWidth="1"/>
  </cols>
  <sheetData>
    <row r="1" spans="1:21" ht="15.75" customHeight="1">
      <c r="A1" s="221" t="s">
        <v>314</v>
      </c>
      <c r="B1" s="221"/>
      <c r="C1" s="221"/>
      <c r="D1" s="221"/>
      <c r="E1" s="221"/>
      <c r="F1" s="221"/>
      <c r="U1" s="116"/>
    </row>
    <row r="2" spans="1:21" ht="15.75" customHeight="1">
      <c r="A2" s="222" t="s">
        <v>315</v>
      </c>
      <c r="B2" s="222"/>
      <c r="C2" s="222"/>
      <c r="D2" s="222"/>
      <c r="E2" s="222"/>
      <c r="F2" s="222"/>
      <c r="G2" s="117"/>
      <c r="H2" s="117"/>
      <c r="U2" s="115"/>
    </row>
    <row r="3" spans="1:21" ht="15.75" customHeight="1">
      <c r="A3" s="222" t="s">
        <v>305</v>
      </c>
      <c r="B3" s="222"/>
      <c r="C3" s="222"/>
      <c r="D3" s="222"/>
      <c r="E3" s="222"/>
      <c r="F3" s="222"/>
      <c r="G3" s="117"/>
      <c r="H3" s="117"/>
      <c r="R3" s="118" t="s">
        <v>271</v>
      </c>
      <c r="U3" s="119"/>
    </row>
    <row r="4" spans="1:21" ht="15.75" customHeight="1">
      <c r="A4" s="223" t="s">
        <v>313</v>
      </c>
      <c r="B4" s="223"/>
      <c r="C4" s="223"/>
      <c r="D4" s="223"/>
      <c r="E4" s="223"/>
      <c r="F4" s="223"/>
      <c r="G4" s="117"/>
      <c r="H4" s="117"/>
      <c r="M4" s="120"/>
      <c r="N4" s="226"/>
      <c r="O4" s="226"/>
      <c r="R4" s="118"/>
      <c r="U4" s="115"/>
    </row>
    <row r="5" spans="1:21" ht="18" customHeight="1">
      <c r="A5" s="106" t="s">
        <v>316</v>
      </c>
      <c r="B5" s="89">
        <f>+balanza!B5</f>
        <v>2007</v>
      </c>
      <c r="C5" s="90">
        <f>+balanza!C5</f>
        <v>2007</v>
      </c>
      <c r="D5" s="90">
        <f>+balanza!D5</f>
        <v>2008</v>
      </c>
      <c r="E5" s="91" t="s">
        <v>321</v>
      </c>
      <c r="F5" s="91" t="s">
        <v>312</v>
      </c>
      <c r="G5" s="120"/>
      <c r="H5" s="120"/>
      <c r="M5" s="120"/>
      <c r="N5" s="98"/>
      <c r="O5" s="98"/>
      <c r="S5" s="121">
        <f>+S6+S7</f>
        <v>5661424</v>
      </c>
      <c r="U5" s="115"/>
    </row>
    <row r="6" spans="1:21" ht="18" customHeight="1">
      <c r="A6" s="122"/>
      <c r="B6" s="93" t="s">
        <v>311</v>
      </c>
      <c r="C6" s="90" t="str">
        <f>+balanza!C6</f>
        <v>ene-may</v>
      </c>
      <c r="D6" s="90" t="str">
        <f>+C6</f>
        <v>ene-may</v>
      </c>
      <c r="E6" s="91" t="s">
        <v>357</v>
      </c>
      <c r="F6" s="123">
        <v>2008</v>
      </c>
      <c r="G6" s="120"/>
      <c r="H6" s="120"/>
      <c r="M6" s="124"/>
      <c r="N6" s="124"/>
      <c r="O6" s="124"/>
      <c r="R6" s="114" t="s">
        <v>34</v>
      </c>
      <c r="S6" s="121">
        <f>D9</f>
        <v>2210451</v>
      </c>
      <c r="T6" s="125">
        <f>+S6/S5*100</f>
        <v>39.0440814890388</v>
      </c>
      <c r="U6" s="116"/>
    </row>
    <row r="7" spans="1:21" ht="18" customHeight="1">
      <c r="A7" s="222" t="s">
        <v>319</v>
      </c>
      <c r="B7" s="222"/>
      <c r="C7" s="222"/>
      <c r="D7" s="222"/>
      <c r="E7" s="222"/>
      <c r="F7" s="222"/>
      <c r="G7" s="120"/>
      <c r="H7" s="120"/>
      <c r="M7" s="124"/>
      <c r="N7" s="124"/>
      <c r="O7" s="124"/>
      <c r="R7" s="114" t="s">
        <v>36</v>
      </c>
      <c r="S7" s="121">
        <f>D13</f>
        <v>3450973</v>
      </c>
      <c r="T7" s="125">
        <f>+S7/S5*100</f>
        <v>60.955918510961205</v>
      </c>
      <c r="U7" s="115"/>
    </row>
    <row r="8" spans="1:21" ht="18" customHeight="1">
      <c r="A8" s="111" t="s">
        <v>307</v>
      </c>
      <c r="B8" s="126">
        <f>+balanza!B8</f>
        <v>10910368</v>
      </c>
      <c r="C8" s="126">
        <f>+balanza!C8</f>
        <v>5131951</v>
      </c>
      <c r="D8" s="126">
        <f>+balanza!D8</f>
        <v>5661425</v>
      </c>
      <c r="E8" s="104">
        <f>+(D8-C8)/C8</f>
        <v>0.10317206847844027</v>
      </c>
      <c r="F8" s="111"/>
      <c r="G8" s="127"/>
      <c r="H8" s="127"/>
      <c r="M8" s="124"/>
      <c r="N8" s="124"/>
      <c r="O8" s="124"/>
      <c r="T8" s="125">
        <f>SUM(T6:T7)</f>
        <v>100</v>
      </c>
      <c r="U8" s="115"/>
    </row>
    <row r="9" spans="1:21" s="118" customFormat="1" ht="18" customHeight="1">
      <c r="A9" s="88" t="s">
        <v>318</v>
      </c>
      <c r="B9" s="97">
        <v>3358020</v>
      </c>
      <c r="C9" s="97">
        <v>2206974</v>
      </c>
      <c r="D9" s="97">
        <v>2210451</v>
      </c>
      <c r="E9" s="99">
        <f aca="true" t="shared" si="0" ref="E9:E36">+(D9-C9)/C9</f>
        <v>0.0015754603361888269</v>
      </c>
      <c r="F9" s="128">
        <f>+D9/$D$8</f>
        <v>0.390440745925275</v>
      </c>
      <c r="G9" s="127"/>
      <c r="H9" s="127"/>
      <c r="M9" s="129"/>
      <c r="N9" s="129"/>
      <c r="O9" s="129"/>
      <c r="P9" s="116"/>
      <c r="Q9" s="116"/>
      <c r="R9" s="118" t="s">
        <v>270</v>
      </c>
      <c r="S9" s="121">
        <f>SUM(S10:S12)</f>
        <v>5661424</v>
      </c>
      <c r="T9" s="125"/>
      <c r="U9" s="115"/>
    </row>
    <row r="10" spans="1:21" ht="18" customHeight="1">
      <c r="A10" s="111" t="s">
        <v>35</v>
      </c>
      <c r="B10" s="126">
        <v>3054858</v>
      </c>
      <c r="C10" s="126">
        <v>2073706</v>
      </c>
      <c r="D10" s="126">
        <v>2033577</v>
      </c>
      <c r="E10" s="104">
        <f t="shared" si="0"/>
        <v>-0.019351344886883677</v>
      </c>
      <c r="F10" s="130">
        <f>+D10/$D$9</f>
        <v>0.9199828451297948</v>
      </c>
      <c r="G10" s="127"/>
      <c r="H10" s="131"/>
      <c r="M10" s="124"/>
      <c r="N10" s="124"/>
      <c r="O10" s="124"/>
      <c r="R10" s="114" t="s">
        <v>39</v>
      </c>
      <c r="S10" s="121">
        <f>D10+D14</f>
        <v>3131166</v>
      </c>
      <c r="T10" s="125">
        <f>+S10/$S9*100</f>
        <v>55.307039359708796</v>
      </c>
      <c r="U10" s="116"/>
    </row>
    <row r="11" spans="1:21" ht="18" customHeight="1">
      <c r="A11" s="111" t="s">
        <v>37</v>
      </c>
      <c r="B11" s="126">
        <v>68777</v>
      </c>
      <c r="C11" s="126">
        <v>33667</v>
      </c>
      <c r="D11" s="126">
        <v>43930</v>
      </c>
      <c r="E11" s="104">
        <f t="shared" si="0"/>
        <v>0.30483856595479253</v>
      </c>
      <c r="F11" s="130">
        <f>+D11/$D$9</f>
        <v>0.019873772365910848</v>
      </c>
      <c r="G11" s="127"/>
      <c r="H11" s="131"/>
      <c r="M11" s="124"/>
      <c r="N11" s="124"/>
      <c r="O11" s="124"/>
      <c r="R11" s="114" t="s">
        <v>40</v>
      </c>
      <c r="S11" s="121">
        <f>D11+D15</f>
        <v>474801</v>
      </c>
      <c r="T11" s="125">
        <f>+S11/S9*100</f>
        <v>8.386600261700943</v>
      </c>
      <c r="U11" s="115"/>
    </row>
    <row r="12" spans="1:21" ht="18" customHeight="1">
      <c r="A12" s="111" t="s">
        <v>38</v>
      </c>
      <c r="B12" s="126">
        <v>234385</v>
      </c>
      <c r="C12" s="126">
        <v>99601</v>
      </c>
      <c r="D12" s="126">
        <v>132944</v>
      </c>
      <c r="E12" s="104">
        <f t="shared" si="0"/>
        <v>0.3347657152036626</v>
      </c>
      <c r="F12" s="130">
        <f>+D12/$D$9</f>
        <v>0.06014338250429437</v>
      </c>
      <c r="G12" s="127"/>
      <c r="H12" s="131"/>
      <c r="M12" s="124"/>
      <c r="N12" s="124"/>
      <c r="O12" s="124"/>
      <c r="R12" s="114" t="s">
        <v>41</v>
      </c>
      <c r="S12" s="121">
        <f>D12+D16</f>
        <v>2055457</v>
      </c>
      <c r="T12" s="125">
        <f>+S12/S9*100</f>
        <v>36.30636037859026</v>
      </c>
      <c r="U12" s="115"/>
    </row>
    <row r="13" spans="1:21" s="118" customFormat="1" ht="18" customHeight="1">
      <c r="A13" s="88" t="s">
        <v>317</v>
      </c>
      <c r="B13" s="97">
        <v>7552349</v>
      </c>
      <c r="C13" s="97">
        <v>2924976</v>
      </c>
      <c r="D13" s="97">
        <v>3450973</v>
      </c>
      <c r="E13" s="99">
        <f t="shared" si="0"/>
        <v>0.17982950971221645</v>
      </c>
      <c r="F13" s="128">
        <f>+D13/$D$8</f>
        <v>0.6095590774407503</v>
      </c>
      <c r="G13" s="127"/>
      <c r="H13" s="127"/>
      <c r="M13" s="129"/>
      <c r="N13" s="129"/>
      <c r="O13" s="129"/>
      <c r="P13" s="116"/>
      <c r="Q13" s="116"/>
      <c r="R13" s="114"/>
      <c r="S13" s="114"/>
      <c r="T13" s="125">
        <f>SUM(T10:T12)</f>
        <v>100</v>
      </c>
      <c r="U13" s="115"/>
    </row>
    <row r="14" spans="1:21" ht="18" customHeight="1">
      <c r="A14" s="111" t="s">
        <v>35</v>
      </c>
      <c r="B14" s="126">
        <v>2444545</v>
      </c>
      <c r="C14" s="126">
        <v>906336</v>
      </c>
      <c r="D14" s="126">
        <v>1097589</v>
      </c>
      <c r="E14" s="104">
        <f t="shared" si="0"/>
        <v>0.21101776824488933</v>
      </c>
      <c r="F14" s="130">
        <f>+D14/$D$13</f>
        <v>0.3180520392364704</v>
      </c>
      <c r="G14" s="127"/>
      <c r="H14" s="131"/>
      <c r="M14" s="124"/>
      <c r="N14" s="124"/>
      <c r="O14" s="124"/>
      <c r="T14" s="125"/>
      <c r="U14" s="115"/>
    </row>
    <row r="15" spans="1:21" ht="18" customHeight="1">
      <c r="A15" s="111" t="s">
        <v>37</v>
      </c>
      <c r="B15" s="126">
        <v>843904</v>
      </c>
      <c r="C15" s="126">
        <v>332982</v>
      </c>
      <c r="D15" s="126">
        <v>430871</v>
      </c>
      <c r="E15" s="104">
        <f t="shared" si="0"/>
        <v>0.2939768516015881</v>
      </c>
      <c r="F15" s="130">
        <f>+D15/$D$13</f>
        <v>0.1248549322176673</v>
      </c>
      <c r="G15" s="127"/>
      <c r="H15" s="131"/>
      <c r="U15" s="115"/>
    </row>
    <row r="16" spans="1:15" ht="18" customHeight="1">
      <c r="A16" s="111" t="s">
        <v>38</v>
      </c>
      <c r="B16" s="126">
        <v>4263900</v>
      </c>
      <c r="C16" s="126">
        <v>1685658</v>
      </c>
      <c r="D16" s="126">
        <v>1922513</v>
      </c>
      <c r="E16" s="104">
        <f t="shared" si="0"/>
        <v>0.14051189505819092</v>
      </c>
      <c r="F16" s="130">
        <f>+D16/$D$13</f>
        <v>0.5570930285458623</v>
      </c>
      <c r="G16" s="127"/>
      <c r="H16" s="131"/>
      <c r="M16" s="124"/>
      <c r="N16" s="124"/>
      <c r="O16" s="124"/>
    </row>
    <row r="17" spans="1:15" ht="18" customHeight="1">
      <c r="A17" s="222" t="s">
        <v>320</v>
      </c>
      <c r="B17" s="222"/>
      <c r="C17" s="222"/>
      <c r="D17" s="222"/>
      <c r="E17" s="222"/>
      <c r="F17" s="222"/>
      <c r="G17" s="127"/>
      <c r="H17" s="131"/>
      <c r="M17" s="124"/>
      <c r="N17" s="124"/>
      <c r="O17" s="124"/>
    </row>
    <row r="18" spans="1:15" ht="18" customHeight="1">
      <c r="A18" s="111" t="s">
        <v>307</v>
      </c>
      <c r="B18" s="126">
        <f>+balanza!B13</f>
        <v>3123754</v>
      </c>
      <c r="C18" s="126">
        <f>+balanza!C13</f>
        <v>1112421</v>
      </c>
      <c r="D18" s="126">
        <f>+balanza!D13</f>
        <v>1565601</v>
      </c>
      <c r="E18" s="104">
        <f t="shared" si="0"/>
        <v>0.40738173766946145</v>
      </c>
      <c r="F18" s="127"/>
      <c r="G18" s="127"/>
      <c r="H18" s="127"/>
      <c r="M18" s="124"/>
      <c r="N18" s="124"/>
      <c r="O18" s="124"/>
    </row>
    <row r="19" spans="1:15" ht="18" customHeight="1">
      <c r="A19" s="88" t="s">
        <v>318</v>
      </c>
      <c r="B19" s="97">
        <v>1055187</v>
      </c>
      <c r="C19" s="97">
        <v>353357</v>
      </c>
      <c r="D19" s="97">
        <v>454503</v>
      </c>
      <c r="E19" s="99">
        <f t="shared" si="0"/>
        <v>0.2862430912646417</v>
      </c>
      <c r="F19" s="128">
        <f>+D19/$D$18</f>
        <v>0.2903057675614668</v>
      </c>
      <c r="G19" s="127"/>
      <c r="H19" s="131"/>
      <c r="M19" s="124"/>
      <c r="N19" s="124"/>
      <c r="O19" s="124"/>
    </row>
    <row r="20" spans="1:15" ht="18" customHeight="1">
      <c r="A20" s="111" t="s">
        <v>35</v>
      </c>
      <c r="B20" s="126">
        <v>1001875</v>
      </c>
      <c r="C20" s="126">
        <v>332209</v>
      </c>
      <c r="D20" s="126">
        <v>431813</v>
      </c>
      <c r="E20" s="104">
        <f t="shared" si="0"/>
        <v>0.2998233040044069</v>
      </c>
      <c r="F20" s="130">
        <f>+D20/$D$19</f>
        <v>0.9500773372232967</v>
      </c>
      <c r="G20" s="127"/>
      <c r="H20" s="131"/>
      <c r="M20" s="124"/>
      <c r="N20" s="124"/>
      <c r="O20" s="124"/>
    </row>
    <row r="21" spans="1:15" ht="18" customHeight="1">
      <c r="A21" s="111" t="s">
        <v>37</v>
      </c>
      <c r="B21" s="126">
        <v>42430</v>
      </c>
      <c r="C21" s="126">
        <v>17982</v>
      </c>
      <c r="D21" s="126">
        <v>17733</v>
      </c>
      <c r="E21" s="104">
        <f t="shared" si="0"/>
        <v>-0.01384718051384718</v>
      </c>
      <c r="F21" s="130">
        <f>+D21/$D$19</f>
        <v>0.039016244117200546</v>
      </c>
      <c r="G21" s="127"/>
      <c r="H21" s="131"/>
      <c r="M21" s="124"/>
      <c r="N21" s="124"/>
      <c r="O21" s="124"/>
    </row>
    <row r="22" spans="1:15" ht="18" customHeight="1">
      <c r="A22" s="111" t="s">
        <v>38</v>
      </c>
      <c r="B22" s="126">
        <v>10882</v>
      </c>
      <c r="C22" s="126">
        <v>3166</v>
      </c>
      <c r="D22" s="126">
        <v>4957</v>
      </c>
      <c r="E22" s="104">
        <f t="shared" si="0"/>
        <v>0.565698041692988</v>
      </c>
      <c r="F22" s="130">
        <f>+D22/$D$19</f>
        <v>0.010906418659502797</v>
      </c>
      <c r="G22" s="127"/>
      <c r="H22" s="131"/>
      <c r="M22" s="124"/>
      <c r="N22" s="124"/>
      <c r="O22" s="124"/>
    </row>
    <row r="23" spans="1:15" ht="18" customHeight="1">
      <c r="A23" s="88" t="s">
        <v>317</v>
      </c>
      <c r="B23" s="97">
        <v>2068567</v>
      </c>
      <c r="C23" s="97">
        <v>759066</v>
      </c>
      <c r="D23" s="97">
        <v>1111098</v>
      </c>
      <c r="E23" s="99">
        <f t="shared" si="0"/>
        <v>0.46376994885820205</v>
      </c>
      <c r="F23" s="128">
        <f>+D23/$D$18</f>
        <v>0.7096942324385331</v>
      </c>
      <c r="G23" s="127"/>
      <c r="H23" s="131"/>
      <c r="M23" s="124"/>
      <c r="N23" s="124"/>
      <c r="O23" s="124"/>
    </row>
    <row r="24" spans="1:15" ht="18" customHeight="1">
      <c r="A24" s="111" t="s">
        <v>35</v>
      </c>
      <c r="B24" s="126">
        <v>1383056</v>
      </c>
      <c r="C24" s="126">
        <v>488177</v>
      </c>
      <c r="D24" s="126">
        <v>775784</v>
      </c>
      <c r="E24" s="104">
        <f t="shared" si="0"/>
        <v>0.5891449207971698</v>
      </c>
      <c r="F24" s="130">
        <f>+D24/$D$23</f>
        <v>0.6982138389232992</v>
      </c>
      <c r="G24" s="127"/>
      <c r="H24" s="131"/>
      <c r="M24" s="124"/>
      <c r="N24" s="124"/>
      <c r="O24" s="124"/>
    </row>
    <row r="25" spans="1:8" ht="18" customHeight="1">
      <c r="A25" s="111" t="s">
        <v>37</v>
      </c>
      <c r="B25" s="126">
        <v>528286</v>
      </c>
      <c r="C25" s="126">
        <v>198994</v>
      </c>
      <c r="D25" s="126">
        <v>225789</v>
      </c>
      <c r="E25" s="104">
        <f t="shared" si="0"/>
        <v>0.13465230107440426</v>
      </c>
      <c r="F25" s="130">
        <f>+D25/$D$23</f>
        <v>0.2032124979074753</v>
      </c>
      <c r="G25" s="127"/>
      <c r="H25" s="131"/>
    </row>
    <row r="26" spans="1:15" ht="18" customHeight="1">
      <c r="A26" s="111" t="s">
        <v>38</v>
      </c>
      <c r="B26" s="126">
        <v>157225</v>
      </c>
      <c r="C26" s="126">
        <v>71895</v>
      </c>
      <c r="D26" s="126">
        <v>109525</v>
      </c>
      <c r="E26" s="104">
        <f t="shared" si="0"/>
        <v>0.5234021837401767</v>
      </c>
      <c r="F26" s="130">
        <f>+D26/$D$23</f>
        <v>0.0985736631692254</v>
      </c>
      <c r="G26" s="127"/>
      <c r="H26" s="131"/>
      <c r="M26" s="124"/>
      <c r="N26" s="124"/>
      <c r="O26" s="124"/>
    </row>
    <row r="27" spans="1:15" ht="18" customHeight="1">
      <c r="A27" s="222" t="s">
        <v>309</v>
      </c>
      <c r="B27" s="222"/>
      <c r="C27" s="222"/>
      <c r="D27" s="222"/>
      <c r="E27" s="222"/>
      <c r="F27" s="222"/>
      <c r="G27" s="127"/>
      <c r="H27" s="131"/>
      <c r="M27" s="124"/>
      <c r="N27" s="124"/>
      <c r="O27" s="124"/>
    </row>
    <row r="28" spans="1:15" ht="18" customHeight="1">
      <c r="A28" s="111" t="s">
        <v>307</v>
      </c>
      <c r="B28" s="126">
        <f>+balanza!B18</f>
        <v>7786614</v>
      </c>
      <c r="C28" s="126">
        <f>+balanza!C18</f>
        <v>4019530</v>
      </c>
      <c r="D28" s="126">
        <f>+balanza!D18</f>
        <v>4095824</v>
      </c>
      <c r="E28" s="104">
        <f t="shared" si="0"/>
        <v>0.018980826116486257</v>
      </c>
      <c r="F28" s="127"/>
      <c r="G28" s="127"/>
      <c r="H28" s="127"/>
      <c r="M28" s="124"/>
      <c r="N28" s="124"/>
      <c r="O28" s="124"/>
    </row>
    <row r="29" spans="1:15" ht="18" customHeight="1">
      <c r="A29" s="88" t="s">
        <v>318</v>
      </c>
      <c r="B29" s="97">
        <v>2302833</v>
      </c>
      <c r="C29" s="97">
        <v>1853617</v>
      </c>
      <c r="D29" s="97">
        <v>1755948</v>
      </c>
      <c r="E29" s="99">
        <f t="shared" si="0"/>
        <v>-0.05269103595834523</v>
      </c>
      <c r="F29" s="128">
        <f>+D29/$D$28</f>
        <v>0.42871666360663935</v>
      </c>
      <c r="G29" s="127"/>
      <c r="H29" s="131"/>
      <c r="M29" s="124"/>
      <c r="N29" s="124"/>
      <c r="O29" s="124"/>
    </row>
    <row r="30" spans="1:15" ht="18" customHeight="1">
      <c r="A30" s="111" t="s">
        <v>35</v>
      </c>
      <c r="B30" s="126">
        <v>2052983</v>
      </c>
      <c r="C30" s="126">
        <v>1741497</v>
      </c>
      <c r="D30" s="126">
        <v>1601764</v>
      </c>
      <c r="E30" s="104">
        <f t="shared" si="0"/>
        <v>-0.08023729010156205</v>
      </c>
      <c r="F30" s="130">
        <f>+D30/$D$29</f>
        <v>0.9121932995737915</v>
      </c>
      <c r="G30" s="127"/>
      <c r="H30" s="131"/>
      <c r="M30" s="124"/>
      <c r="N30" s="124"/>
      <c r="O30" s="124"/>
    </row>
    <row r="31" spans="1:15" ht="18" customHeight="1">
      <c r="A31" s="111" t="s">
        <v>37</v>
      </c>
      <c r="B31" s="126">
        <v>26347</v>
      </c>
      <c r="C31" s="126">
        <v>15685</v>
      </c>
      <c r="D31" s="126">
        <v>26197</v>
      </c>
      <c r="E31" s="104">
        <f t="shared" si="0"/>
        <v>0.6701944532993306</v>
      </c>
      <c r="F31" s="130">
        <f>+D31/$D$29</f>
        <v>0.01491900671318285</v>
      </c>
      <c r="G31" s="127"/>
      <c r="H31" s="131"/>
      <c r="M31" s="124"/>
      <c r="N31" s="124"/>
      <c r="O31" s="124"/>
    </row>
    <row r="32" spans="1:15" ht="18" customHeight="1">
      <c r="A32" s="111" t="s">
        <v>38</v>
      </c>
      <c r="B32" s="126">
        <v>223503</v>
      </c>
      <c r="C32" s="126">
        <v>96435</v>
      </c>
      <c r="D32" s="126">
        <v>127987</v>
      </c>
      <c r="E32" s="104">
        <f t="shared" si="0"/>
        <v>0.3271841136516825</v>
      </c>
      <c r="F32" s="130">
        <f>+D32/$D$29</f>
        <v>0.07288769371302567</v>
      </c>
      <c r="G32" s="127"/>
      <c r="H32" s="131"/>
      <c r="M32" s="124"/>
      <c r="N32" s="124"/>
      <c r="O32" s="124"/>
    </row>
    <row r="33" spans="1:15" ht="18" customHeight="1">
      <c r="A33" s="88" t="s">
        <v>317</v>
      </c>
      <c r="B33" s="97">
        <v>5483782</v>
      </c>
      <c r="C33" s="97">
        <v>2165910</v>
      </c>
      <c r="D33" s="97">
        <v>2339875</v>
      </c>
      <c r="E33" s="99">
        <f t="shared" si="0"/>
        <v>0.08031958853322622</v>
      </c>
      <c r="F33" s="128">
        <f>+D33/$D$28</f>
        <v>0.5712830922422448</v>
      </c>
      <c r="G33" s="127"/>
      <c r="H33" s="131"/>
      <c r="M33" s="124"/>
      <c r="N33" s="124"/>
      <c r="O33" s="124"/>
    </row>
    <row r="34" spans="1:15" ht="18" customHeight="1">
      <c r="A34" s="111" t="s">
        <v>35</v>
      </c>
      <c r="B34" s="126">
        <v>1061489</v>
      </c>
      <c r="C34" s="126">
        <v>418159</v>
      </c>
      <c r="D34" s="126">
        <v>321805</v>
      </c>
      <c r="E34" s="104">
        <f t="shared" si="0"/>
        <v>-0.23042431228312676</v>
      </c>
      <c r="F34" s="130">
        <f>+D34/$D$33</f>
        <v>0.13753085100699824</v>
      </c>
      <c r="G34" s="127"/>
      <c r="H34" s="131"/>
      <c r="M34" s="124"/>
      <c r="N34" s="124"/>
      <c r="O34" s="124"/>
    </row>
    <row r="35" spans="1:15" ht="18" customHeight="1">
      <c r="A35" s="111" t="s">
        <v>37</v>
      </c>
      <c r="B35" s="126">
        <v>315618</v>
      </c>
      <c r="C35" s="126">
        <v>133988</v>
      </c>
      <c r="D35" s="126">
        <v>205082</v>
      </c>
      <c r="E35" s="104">
        <f t="shared" si="0"/>
        <v>0.5305997552019583</v>
      </c>
      <c r="F35" s="130">
        <f>+D35/$D$33</f>
        <v>0.08764656231636306</v>
      </c>
      <c r="G35" s="131"/>
      <c r="H35" s="131"/>
      <c r="M35" s="124"/>
      <c r="N35" s="124"/>
      <c r="O35" s="124"/>
    </row>
    <row r="36" spans="1:15" ht="18" customHeight="1">
      <c r="A36" s="132" t="s">
        <v>38</v>
      </c>
      <c r="B36" s="133">
        <v>4106675</v>
      </c>
      <c r="C36" s="133">
        <v>1613763</v>
      </c>
      <c r="D36" s="133">
        <v>1812988</v>
      </c>
      <c r="E36" s="134">
        <f t="shared" si="0"/>
        <v>0.12345369177506238</v>
      </c>
      <c r="F36" s="135">
        <f>+D36/$D$33</f>
        <v>0.7748225866766387</v>
      </c>
      <c r="G36" s="127"/>
      <c r="H36" s="131"/>
      <c r="M36" s="124"/>
      <c r="N36" s="124"/>
      <c r="O36" s="124"/>
    </row>
    <row r="37" spans="1:15" ht="25.5" customHeight="1">
      <c r="A37" s="224" t="s">
        <v>109</v>
      </c>
      <c r="B37" s="225"/>
      <c r="C37" s="225"/>
      <c r="D37" s="225"/>
      <c r="E37" s="225"/>
      <c r="F37" s="136"/>
      <c r="G37" s="136"/>
      <c r="H37" s="136"/>
      <c r="M37" s="124"/>
      <c r="N37" s="124"/>
      <c r="O37" s="124"/>
    </row>
    <row r="39" spans="1:8" ht="15.75" customHeight="1">
      <c r="A39" s="207"/>
      <c r="B39" s="207"/>
      <c r="C39" s="207"/>
      <c r="D39" s="207"/>
      <c r="E39" s="207"/>
      <c r="F39" s="117"/>
      <c r="G39" s="117"/>
      <c r="H39" s="117"/>
    </row>
    <row r="40" ht="15.75" customHeight="1"/>
    <row r="41" ht="15.75" customHeight="1"/>
    <row r="42" spans="8:11" ht="15.75" customHeight="1">
      <c r="H42" s="137"/>
      <c r="I42" s="121"/>
      <c r="J42" s="121"/>
      <c r="K42" s="121"/>
    </row>
    <row r="43" spans="9:11" ht="15.75" customHeight="1">
      <c r="I43" s="121"/>
      <c r="J43" s="121"/>
      <c r="K43" s="121"/>
    </row>
    <row r="44" spans="9:11" ht="15.75" customHeight="1">
      <c r="I44" s="121"/>
      <c r="J44" s="121"/>
      <c r="K44" s="121"/>
    </row>
    <row r="45" spans="9:11" ht="15.75" customHeight="1">
      <c r="I45" s="121"/>
      <c r="J45" s="121"/>
      <c r="K45" s="121"/>
    </row>
    <row r="46" spans="9:11" ht="15.75" customHeight="1">
      <c r="I46" s="121"/>
      <c r="J46" s="121"/>
      <c r="K46" s="121"/>
    </row>
    <row r="47" spans="9:11" ht="15.75" customHeight="1">
      <c r="I47" s="121"/>
      <c r="J47" s="121"/>
      <c r="K47" s="121"/>
    </row>
    <row r="48" spans="9:11" ht="15.75" customHeight="1">
      <c r="I48" s="121"/>
      <c r="J48" s="121"/>
      <c r="K48" s="121"/>
    </row>
    <row r="49" spans="9:11" ht="15.75" customHeight="1">
      <c r="I49" s="121"/>
      <c r="J49" s="121"/>
      <c r="K49" s="121"/>
    </row>
    <row r="50" spans="9:11" ht="15.75" customHeight="1">
      <c r="I50" s="121"/>
      <c r="J50" s="121"/>
      <c r="K50" s="121"/>
    </row>
    <row r="51" ht="15.75" customHeight="1"/>
    <row r="52" spans="9:11" ht="15.75" customHeight="1">
      <c r="I52" s="121"/>
      <c r="J52" s="121"/>
      <c r="K52" s="121"/>
    </row>
    <row r="53" spans="9:11" ht="15.75" customHeight="1">
      <c r="I53" s="121"/>
      <c r="J53" s="121"/>
      <c r="K53" s="121"/>
    </row>
    <row r="54" spans="9:11" ht="15.75" customHeight="1">
      <c r="I54" s="121"/>
      <c r="J54" s="121"/>
      <c r="K54" s="121"/>
    </row>
    <row r="55" spans="9:11" ht="15.75" customHeight="1">
      <c r="I55" s="121"/>
      <c r="J55" s="121"/>
      <c r="K55" s="121"/>
    </row>
    <row r="56" spans="9:11" ht="15.75" customHeight="1">
      <c r="I56" s="121"/>
      <c r="J56" s="121"/>
      <c r="K56" s="121"/>
    </row>
    <row r="57" spans="9:11" ht="15.75" customHeight="1">
      <c r="I57" s="121"/>
      <c r="J57" s="121"/>
      <c r="K57" s="121"/>
    </row>
    <row r="58" spans="9:11" ht="15.75" customHeight="1">
      <c r="I58" s="121"/>
      <c r="J58" s="121"/>
      <c r="K58" s="121"/>
    </row>
    <row r="59" spans="9:11" ht="15.75" customHeight="1">
      <c r="I59" s="121"/>
      <c r="J59" s="121"/>
      <c r="K59" s="121"/>
    </row>
    <row r="60" spans="9:11" ht="15.75" customHeight="1">
      <c r="I60" s="121"/>
      <c r="J60" s="121"/>
      <c r="K60" s="121"/>
    </row>
    <row r="61" ht="15.75" customHeight="1"/>
    <row r="62" spans="9:11" ht="15.75" customHeight="1">
      <c r="I62" s="121"/>
      <c r="J62" s="121"/>
      <c r="K62" s="121"/>
    </row>
    <row r="63" spans="9:11" ht="15.75" customHeight="1">
      <c r="I63" s="121"/>
      <c r="J63" s="121"/>
      <c r="K63" s="121"/>
    </row>
    <row r="64" spans="9:11" ht="15.75" customHeight="1">
      <c r="I64" s="121"/>
      <c r="J64" s="121"/>
      <c r="K64" s="121"/>
    </row>
    <row r="65" spans="9:11" ht="15.75" customHeight="1">
      <c r="I65" s="121"/>
      <c r="J65" s="121"/>
      <c r="K65" s="121"/>
    </row>
    <row r="66" spans="9:11" ht="15.75" customHeight="1">
      <c r="I66" s="121"/>
      <c r="J66" s="121"/>
      <c r="K66" s="121"/>
    </row>
    <row r="67" spans="9:11" ht="15.75" customHeight="1">
      <c r="I67" s="121"/>
      <c r="J67" s="121"/>
      <c r="K67" s="121"/>
    </row>
    <row r="68" spans="9:11" ht="15.75" customHeight="1">
      <c r="I68" s="121"/>
      <c r="J68" s="121"/>
      <c r="K68" s="121"/>
    </row>
    <row r="69" spans="9:11" ht="15.75" customHeight="1">
      <c r="I69" s="121"/>
      <c r="J69" s="121"/>
      <c r="K69" s="121"/>
    </row>
    <row r="70" spans="9:11" ht="15.75" customHeight="1">
      <c r="I70" s="121"/>
      <c r="J70" s="121"/>
      <c r="K70" s="121"/>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5"/>
      <c r="B79" s="115"/>
      <c r="C79" s="115"/>
      <c r="D79" s="115"/>
      <c r="E79" s="115"/>
    </row>
    <row r="80" spans="1:6" ht="26.25" customHeight="1">
      <c r="A80" s="205" t="s">
        <v>112</v>
      </c>
      <c r="B80" s="206"/>
      <c r="C80" s="206"/>
      <c r="D80" s="206"/>
      <c r="E80" s="206"/>
      <c r="F80" s="115"/>
    </row>
  </sheetData>
  <mergeCells count="11">
    <mergeCell ref="N4:O4"/>
    <mergeCell ref="A17:F17"/>
    <mergeCell ref="A7:F7"/>
    <mergeCell ref="A80:E80"/>
    <mergeCell ref="A37:E37"/>
    <mergeCell ref="A39:E39"/>
    <mergeCell ref="A27:F27"/>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1" manualBreakCount="1">
    <brk id="38"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60">
      <selection activeCell="C31" sqref="C31"/>
    </sheetView>
  </sheetViews>
  <sheetFormatPr defaultColWidth="11.421875" defaultRowHeight="12.75"/>
  <cols>
    <col min="1" max="1" width="34.7109375" style="138" customWidth="1"/>
    <col min="2" max="2" width="12.140625" style="138" bestFit="1" customWidth="1"/>
    <col min="3" max="3" width="12.421875" style="170" bestFit="1" customWidth="1"/>
    <col min="4" max="4" width="11.7109375" style="138" customWidth="1"/>
    <col min="5" max="5" width="12.8515625" style="138" customWidth="1"/>
    <col min="6" max="6" width="12.7109375" style="138" customWidth="1"/>
    <col min="7" max="7" width="14.00390625" style="138" customWidth="1"/>
    <col min="8" max="16384" width="11.421875" style="138" customWidth="1"/>
  </cols>
  <sheetData>
    <row r="1" spans="1:26" ht="15.75" customHeight="1">
      <c r="A1" s="208" t="s">
        <v>397</v>
      </c>
      <c r="B1" s="209"/>
      <c r="C1" s="209"/>
      <c r="D1" s="209"/>
      <c r="U1" s="139"/>
      <c r="V1" s="139"/>
      <c r="W1" s="139"/>
      <c r="X1" s="139"/>
      <c r="Y1" s="139"/>
      <c r="Z1" s="139"/>
    </row>
    <row r="2" spans="1:256" ht="15.75" customHeight="1">
      <c r="A2" s="227" t="s">
        <v>324</v>
      </c>
      <c r="B2" s="228"/>
      <c r="C2" s="228"/>
      <c r="D2" s="228"/>
      <c r="E2" s="139"/>
      <c r="F2" s="139"/>
      <c r="G2" s="139"/>
      <c r="H2" s="139"/>
      <c r="I2" s="139"/>
      <c r="J2" s="139"/>
      <c r="K2" s="139"/>
      <c r="L2" s="139"/>
      <c r="M2" s="139"/>
      <c r="N2" s="139"/>
      <c r="O2" s="139"/>
      <c r="P2" s="139"/>
      <c r="Q2" s="227"/>
      <c r="R2" s="228"/>
      <c r="S2" s="228"/>
      <c r="T2" s="228"/>
      <c r="U2" s="139"/>
      <c r="V2" s="139" t="s">
        <v>350</v>
      </c>
      <c r="W2" s="139"/>
      <c r="X2" s="139"/>
      <c r="Y2" s="139"/>
      <c r="Z2" s="139"/>
      <c r="AA2" s="140"/>
      <c r="AB2" s="140"/>
      <c r="AC2" s="227"/>
      <c r="AD2" s="228"/>
      <c r="AE2" s="228"/>
      <c r="AF2" s="228"/>
      <c r="AG2" s="227"/>
      <c r="AH2" s="228"/>
      <c r="AI2" s="228"/>
      <c r="AJ2" s="228"/>
      <c r="AK2" s="227"/>
      <c r="AL2" s="228"/>
      <c r="AM2" s="228"/>
      <c r="AN2" s="228"/>
      <c r="AO2" s="227"/>
      <c r="AP2" s="228"/>
      <c r="AQ2" s="228"/>
      <c r="AR2" s="228"/>
      <c r="AS2" s="227"/>
      <c r="AT2" s="228"/>
      <c r="AU2" s="228"/>
      <c r="AV2" s="228"/>
      <c r="AW2" s="227"/>
      <c r="AX2" s="228"/>
      <c r="AY2" s="228"/>
      <c r="AZ2" s="228"/>
      <c r="BA2" s="227"/>
      <c r="BB2" s="228"/>
      <c r="BC2" s="228"/>
      <c r="BD2" s="228"/>
      <c r="BE2" s="227"/>
      <c r="BF2" s="228"/>
      <c r="BG2" s="228"/>
      <c r="BH2" s="228"/>
      <c r="BI2" s="227"/>
      <c r="BJ2" s="228"/>
      <c r="BK2" s="228"/>
      <c r="BL2" s="228"/>
      <c r="BM2" s="227"/>
      <c r="BN2" s="228"/>
      <c r="BO2" s="228"/>
      <c r="BP2" s="228"/>
      <c r="BQ2" s="227"/>
      <c r="BR2" s="228"/>
      <c r="BS2" s="228"/>
      <c r="BT2" s="228"/>
      <c r="BU2" s="227"/>
      <c r="BV2" s="228"/>
      <c r="BW2" s="228"/>
      <c r="BX2" s="228"/>
      <c r="BY2" s="227"/>
      <c r="BZ2" s="228"/>
      <c r="CA2" s="228"/>
      <c r="CB2" s="228"/>
      <c r="CC2" s="227"/>
      <c r="CD2" s="228"/>
      <c r="CE2" s="228"/>
      <c r="CF2" s="228"/>
      <c r="CG2" s="227"/>
      <c r="CH2" s="228"/>
      <c r="CI2" s="228"/>
      <c r="CJ2" s="228"/>
      <c r="CK2" s="227"/>
      <c r="CL2" s="228"/>
      <c r="CM2" s="228"/>
      <c r="CN2" s="228"/>
      <c r="CO2" s="227"/>
      <c r="CP2" s="228"/>
      <c r="CQ2" s="228"/>
      <c r="CR2" s="228"/>
      <c r="CS2" s="227"/>
      <c r="CT2" s="228"/>
      <c r="CU2" s="228"/>
      <c r="CV2" s="228"/>
      <c r="CW2" s="227"/>
      <c r="CX2" s="228"/>
      <c r="CY2" s="228"/>
      <c r="CZ2" s="228"/>
      <c r="DA2" s="227"/>
      <c r="DB2" s="228"/>
      <c r="DC2" s="228"/>
      <c r="DD2" s="228"/>
      <c r="DE2" s="227"/>
      <c r="DF2" s="228"/>
      <c r="DG2" s="228"/>
      <c r="DH2" s="228"/>
      <c r="DI2" s="227"/>
      <c r="DJ2" s="228"/>
      <c r="DK2" s="228"/>
      <c r="DL2" s="228"/>
      <c r="DM2" s="227"/>
      <c r="DN2" s="228"/>
      <c r="DO2" s="228"/>
      <c r="DP2" s="228"/>
      <c r="DQ2" s="227"/>
      <c r="DR2" s="228"/>
      <c r="DS2" s="228"/>
      <c r="DT2" s="228"/>
      <c r="DU2" s="227"/>
      <c r="DV2" s="228"/>
      <c r="DW2" s="228"/>
      <c r="DX2" s="228"/>
      <c r="DY2" s="227"/>
      <c r="DZ2" s="228"/>
      <c r="EA2" s="228"/>
      <c r="EB2" s="228"/>
      <c r="EC2" s="227"/>
      <c r="ED2" s="228"/>
      <c r="EE2" s="228"/>
      <c r="EF2" s="228"/>
      <c r="EG2" s="227"/>
      <c r="EH2" s="228"/>
      <c r="EI2" s="228"/>
      <c r="EJ2" s="228"/>
      <c r="EK2" s="227"/>
      <c r="EL2" s="228"/>
      <c r="EM2" s="228"/>
      <c r="EN2" s="228"/>
      <c r="EO2" s="227"/>
      <c r="EP2" s="228"/>
      <c r="EQ2" s="228"/>
      <c r="ER2" s="228"/>
      <c r="ES2" s="227"/>
      <c r="ET2" s="228"/>
      <c r="EU2" s="228"/>
      <c r="EV2" s="228"/>
      <c r="EW2" s="227"/>
      <c r="EX2" s="228"/>
      <c r="EY2" s="228"/>
      <c r="EZ2" s="228"/>
      <c r="FA2" s="227"/>
      <c r="FB2" s="228"/>
      <c r="FC2" s="228"/>
      <c r="FD2" s="228"/>
      <c r="FE2" s="227"/>
      <c r="FF2" s="228"/>
      <c r="FG2" s="228"/>
      <c r="FH2" s="228"/>
      <c r="FI2" s="227"/>
      <c r="FJ2" s="228"/>
      <c r="FK2" s="228"/>
      <c r="FL2" s="228"/>
      <c r="FM2" s="227"/>
      <c r="FN2" s="228"/>
      <c r="FO2" s="228"/>
      <c r="FP2" s="228"/>
      <c r="FQ2" s="227"/>
      <c r="FR2" s="228"/>
      <c r="FS2" s="228"/>
      <c r="FT2" s="228"/>
      <c r="FU2" s="227"/>
      <c r="FV2" s="228"/>
      <c r="FW2" s="228"/>
      <c r="FX2" s="228"/>
      <c r="FY2" s="227"/>
      <c r="FZ2" s="228"/>
      <c r="GA2" s="228"/>
      <c r="GB2" s="228"/>
      <c r="GC2" s="227"/>
      <c r="GD2" s="228"/>
      <c r="GE2" s="228"/>
      <c r="GF2" s="228"/>
      <c r="GG2" s="227"/>
      <c r="GH2" s="228"/>
      <c r="GI2" s="228"/>
      <c r="GJ2" s="228"/>
      <c r="GK2" s="227"/>
      <c r="GL2" s="228"/>
      <c r="GM2" s="228"/>
      <c r="GN2" s="228"/>
      <c r="GO2" s="227"/>
      <c r="GP2" s="228"/>
      <c r="GQ2" s="228"/>
      <c r="GR2" s="228"/>
      <c r="GS2" s="227"/>
      <c r="GT2" s="228"/>
      <c r="GU2" s="228"/>
      <c r="GV2" s="228"/>
      <c r="GW2" s="227"/>
      <c r="GX2" s="228"/>
      <c r="GY2" s="228"/>
      <c r="GZ2" s="228"/>
      <c r="HA2" s="227"/>
      <c r="HB2" s="228"/>
      <c r="HC2" s="228"/>
      <c r="HD2" s="228"/>
      <c r="HE2" s="227"/>
      <c r="HF2" s="228"/>
      <c r="HG2" s="228"/>
      <c r="HH2" s="228"/>
      <c r="HI2" s="227"/>
      <c r="HJ2" s="228"/>
      <c r="HK2" s="228"/>
      <c r="HL2" s="228"/>
      <c r="HM2" s="227"/>
      <c r="HN2" s="228"/>
      <c r="HO2" s="228"/>
      <c r="HP2" s="228"/>
      <c r="HQ2" s="227"/>
      <c r="HR2" s="228"/>
      <c r="HS2" s="228"/>
      <c r="HT2" s="228"/>
      <c r="HU2" s="227"/>
      <c r="HV2" s="228"/>
      <c r="HW2" s="228"/>
      <c r="HX2" s="228"/>
      <c r="HY2" s="227"/>
      <c r="HZ2" s="228"/>
      <c r="IA2" s="228"/>
      <c r="IB2" s="228"/>
      <c r="IC2" s="227"/>
      <c r="ID2" s="228"/>
      <c r="IE2" s="228"/>
      <c r="IF2" s="228"/>
      <c r="IG2" s="227"/>
      <c r="IH2" s="228"/>
      <c r="II2" s="228"/>
      <c r="IJ2" s="228"/>
      <c r="IK2" s="227"/>
      <c r="IL2" s="228"/>
      <c r="IM2" s="228"/>
      <c r="IN2" s="228"/>
      <c r="IO2" s="227"/>
      <c r="IP2" s="228"/>
      <c r="IQ2" s="228"/>
      <c r="IR2" s="228"/>
      <c r="IS2" s="227"/>
      <c r="IT2" s="228"/>
      <c r="IU2" s="228"/>
      <c r="IV2" s="228"/>
    </row>
    <row r="3" spans="1:256" ht="15.75" customHeight="1">
      <c r="A3" s="229" t="s">
        <v>313</v>
      </c>
      <c r="B3" s="230"/>
      <c r="C3" s="230"/>
      <c r="D3" s="230"/>
      <c r="E3" s="139"/>
      <c r="F3" s="139"/>
      <c r="M3" s="139"/>
      <c r="N3" s="139"/>
      <c r="O3" s="139"/>
      <c r="P3" s="139"/>
      <c r="Q3" s="227"/>
      <c r="R3" s="228"/>
      <c r="S3" s="228"/>
      <c r="T3" s="228"/>
      <c r="U3" s="139"/>
      <c r="V3" s="139"/>
      <c r="W3" s="139"/>
      <c r="X3" s="139"/>
      <c r="Y3" s="139"/>
      <c r="Z3" s="139"/>
      <c r="AA3" s="140"/>
      <c r="AB3" s="140"/>
      <c r="AC3" s="227"/>
      <c r="AD3" s="228"/>
      <c r="AE3" s="228"/>
      <c r="AF3" s="228"/>
      <c r="AG3" s="227"/>
      <c r="AH3" s="228"/>
      <c r="AI3" s="228"/>
      <c r="AJ3" s="228"/>
      <c r="AK3" s="227"/>
      <c r="AL3" s="228"/>
      <c r="AM3" s="228"/>
      <c r="AN3" s="228"/>
      <c r="AO3" s="227"/>
      <c r="AP3" s="228"/>
      <c r="AQ3" s="228"/>
      <c r="AR3" s="228"/>
      <c r="AS3" s="227"/>
      <c r="AT3" s="228"/>
      <c r="AU3" s="228"/>
      <c r="AV3" s="228"/>
      <c r="AW3" s="227"/>
      <c r="AX3" s="228"/>
      <c r="AY3" s="228"/>
      <c r="AZ3" s="228"/>
      <c r="BA3" s="227"/>
      <c r="BB3" s="228"/>
      <c r="BC3" s="228"/>
      <c r="BD3" s="228"/>
      <c r="BE3" s="227"/>
      <c r="BF3" s="228"/>
      <c r="BG3" s="228"/>
      <c r="BH3" s="228"/>
      <c r="BI3" s="227"/>
      <c r="BJ3" s="228"/>
      <c r="BK3" s="228"/>
      <c r="BL3" s="228"/>
      <c r="BM3" s="227"/>
      <c r="BN3" s="228"/>
      <c r="BO3" s="228"/>
      <c r="BP3" s="228"/>
      <c r="BQ3" s="227"/>
      <c r="BR3" s="228"/>
      <c r="BS3" s="228"/>
      <c r="BT3" s="228"/>
      <c r="BU3" s="227"/>
      <c r="BV3" s="228"/>
      <c r="BW3" s="228"/>
      <c r="BX3" s="228"/>
      <c r="BY3" s="227"/>
      <c r="BZ3" s="228"/>
      <c r="CA3" s="228"/>
      <c r="CB3" s="228"/>
      <c r="CC3" s="227"/>
      <c r="CD3" s="228"/>
      <c r="CE3" s="228"/>
      <c r="CF3" s="228"/>
      <c r="CG3" s="227"/>
      <c r="CH3" s="228"/>
      <c r="CI3" s="228"/>
      <c r="CJ3" s="228"/>
      <c r="CK3" s="227"/>
      <c r="CL3" s="228"/>
      <c r="CM3" s="228"/>
      <c r="CN3" s="228"/>
      <c r="CO3" s="227"/>
      <c r="CP3" s="228"/>
      <c r="CQ3" s="228"/>
      <c r="CR3" s="228"/>
      <c r="CS3" s="227"/>
      <c r="CT3" s="228"/>
      <c r="CU3" s="228"/>
      <c r="CV3" s="228"/>
      <c r="CW3" s="227"/>
      <c r="CX3" s="228"/>
      <c r="CY3" s="228"/>
      <c r="CZ3" s="228"/>
      <c r="DA3" s="227"/>
      <c r="DB3" s="228"/>
      <c r="DC3" s="228"/>
      <c r="DD3" s="228"/>
      <c r="DE3" s="227"/>
      <c r="DF3" s="228"/>
      <c r="DG3" s="228"/>
      <c r="DH3" s="228"/>
      <c r="DI3" s="227"/>
      <c r="DJ3" s="228"/>
      <c r="DK3" s="228"/>
      <c r="DL3" s="228"/>
      <c r="DM3" s="227"/>
      <c r="DN3" s="228"/>
      <c r="DO3" s="228"/>
      <c r="DP3" s="228"/>
      <c r="DQ3" s="227"/>
      <c r="DR3" s="228"/>
      <c r="DS3" s="228"/>
      <c r="DT3" s="228"/>
      <c r="DU3" s="227"/>
      <c r="DV3" s="228"/>
      <c r="DW3" s="228"/>
      <c r="DX3" s="228"/>
      <c r="DY3" s="227"/>
      <c r="DZ3" s="228"/>
      <c r="EA3" s="228"/>
      <c r="EB3" s="228"/>
      <c r="EC3" s="227"/>
      <c r="ED3" s="228"/>
      <c r="EE3" s="228"/>
      <c r="EF3" s="228"/>
      <c r="EG3" s="227"/>
      <c r="EH3" s="228"/>
      <c r="EI3" s="228"/>
      <c r="EJ3" s="228"/>
      <c r="EK3" s="227"/>
      <c r="EL3" s="228"/>
      <c r="EM3" s="228"/>
      <c r="EN3" s="228"/>
      <c r="EO3" s="227"/>
      <c r="EP3" s="228"/>
      <c r="EQ3" s="228"/>
      <c r="ER3" s="228"/>
      <c r="ES3" s="227"/>
      <c r="ET3" s="228"/>
      <c r="EU3" s="228"/>
      <c r="EV3" s="228"/>
      <c r="EW3" s="227"/>
      <c r="EX3" s="228"/>
      <c r="EY3" s="228"/>
      <c r="EZ3" s="228"/>
      <c r="FA3" s="227"/>
      <c r="FB3" s="228"/>
      <c r="FC3" s="228"/>
      <c r="FD3" s="228"/>
      <c r="FE3" s="227"/>
      <c r="FF3" s="228"/>
      <c r="FG3" s="228"/>
      <c r="FH3" s="228"/>
      <c r="FI3" s="227"/>
      <c r="FJ3" s="228"/>
      <c r="FK3" s="228"/>
      <c r="FL3" s="228"/>
      <c r="FM3" s="227"/>
      <c r="FN3" s="228"/>
      <c r="FO3" s="228"/>
      <c r="FP3" s="228"/>
      <c r="FQ3" s="227"/>
      <c r="FR3" s="228"/>
      <c r="FS3" s="228"/>
      <c r="FT3" s="228"/>
      <c r="FU3" s="227"/>
      <c r="FV3" s="228"/>
      <c r="FW3" s="228"/>
      <c r="FX3" s="228"/>
      <c r="FY3" s="227"/>
      <c r="FZ3" s="228"/>
      <c r="GA3" s="228"/>
      <c r="GB3" s="228"/>
      <c r="GC3" s="227"/>
      <c r="GD3" s="228"/>
      <c r="GE3" s="228"/>
      <c r="GF3" s="228"/>
      <c r="GG3" s="227"/>
      <c r="GH3" s="228"/>
      <c r="GI3" s="228"/>
      <c r="GJ3" s="228"/>
      <c r="GK3" s="227"/>
      <c r="GL3" s="228"/>
      <c r="GM3" s="228"/>
      <c r="GN3" s="228"/>
      <c r="GO3" s="227"/>
      <c r="GP3" s="228"/>
      <c r="GQ3" s="228"/>
      <c r="GR3" s="228"/>
      <c r="GS3" s="227"/>
      <c r="GT3" s="228"/>
      <c r="GU3" s="228"/>
      <c r="GV3" s="228"/>
      <c r="GW3" s="227"/>
      <c r="GX3" s="228"/>
      <c r="GY3" s="228"/>
      <c r="GZ3" s="228"/>
      <c r="HA3" s="227"/>
      <c r="HB3" s="228"/>
      <c r="HC3" s="228"/>
      <c r="HD3" s="228"/>
      <c r="HE3" s="227"/>
      <c r="HF3" s="228"/>
      <c r="HG3" s="228"/>
      <c r="HH3" s="228"/>
      <c r="HI3" s="227"/>
      <c r="HJ3" s="228"/>
      <c r="HK3" s="228"/>
      <c r="HL3" s="228"/>
      <c r="HM3" s="227"/>
      <c r="HN3" s="228"/>
      <c r="HO3" s="228"/>
      <c r="HP3" s="228"/>
      <c r="HQ3" s="227"/>
      <c r="HR3" s="228"/>
      <c r="HS3" s="228"/>
      <c r="HT3" s="228"/>
      <c r="HU3" s="227"/>
      <c r="HV3" s="228"/>
      <c r="HW3" s="228"/>
      <c r="HX3" s="228"/>
      <c r="HY3" s="227"/>
      <c r="HZ3" s="228"/>
      <c r="IA3" s="228"/>
      <c r="IB3" s="228"/>
      <c r="IC3" s="227"/>
      <c r="ID3" s="228"/>
      <c r="IE3" s="228"/>
      <c r="IF3" s="228"/>
      <c r="IG3" s="227"/>
      <c r="IH3" s="228"/>
      <c r="II3" s="228"/>
      <c r="IJ3" s="228"/>
      <c r="IK3" s="227"/>
      <c r="IL3" s="228"/>
      <c r="IM3" s="228"/>
      <c r="IN3" s="228"/>
      <c r="IO3" s="227"/>
      <c r="IP3" s="228"/>
      <c r="IQ3" s="228"/>
      <c r="IR3" s="228"/>
      <c r="IS3" s="227"/>
      <c r="IT3" s="228"/>
      <c r="IU3" s="228"/>
      <c r="IV3" s="228"/>
    </row>
    <row r="4" spans="1:26" s="139" customFormat="1" ht="13.5" customHeight="1">
      <c r="A4" s="141" t="s">
        <v>325</v>
      </c>
      <c r="B4" s="142" t="s">
        <v>32</v>
      </c>
      <c r="C4" s="142" t="s">
        <v>33</v>
      </c>
      <c r="D4" s="142" t="s">
        <v>73</v>
      </c>
      <c r="U4" s="138"/>
      <c r="V4" s="138" t="s">
        <v>72</v>
      </c>
      <c r="W4" s="143">
        <f>SUM(W5:W9)</f>
        <v>5661425</v>
      </c>
      <c r="X4" s="144">
        <f>SUM(X5:X9)</f>
        <v>100</v>
      </c>
      <c r="Y4" s="138"/>
      <c r="Z4" s="138"/>
    </row>
    <row r="5" spans="1:26" s="139" customFormat="1" ht="13.5" customHeight="1">
      <c r="A5" s="145"/>
      <c r="B5" s="146"/>
      <c r="C5" s="142"/>
      <c r="D5" s="146"/>
      <c r="E5" s="147"/>
      <c r="F5" s="147"/>
      <c r="U5" s="138"/>
      <c r="V5" s="138" t="s">
        <v>81</v>
      </c>
      <c r="W5" s="143">
        <f>+B9</f>
        <v>1535428</v>
      </c>
      <c r="X5" s="148">
        <f>+W5/$W$4*100</f>
        <v>27.120875044710473</v>
      </c>
      <c r="Y5" s="138"/>
      <c r="Z5" s="138"/>
    </row>
    <row r="6" spans="1:24" ht="13.5" customHeight="1">
      <c r="A6" s="231" t="s">
        <v>78</v>
      </c>
      <c r="B6" s="232"/>
      <c r="C6" s="232"/>
      <c r="D6" s="232"/>
      <c r="E6" s="139"/>
      <c r="F6" s="139"/>
      <c r="V6" s="138" t="s">
        <v>79</v>
      </c>
      <c r="W6" s="143">
        <f>+B21</f>
        <v>138808</v>
      </c>
      <c r="X6" s="148">
        <f>+W6/$W$4*100</f>
        <v>2.451820875486295</v>
      </c>
    </row>
    <row r="7" spans="1:24" ht="13.5" customHeight="1">
      <c r="A7" s="149">
        <v>2007</v>
      </c>
      <c r="B7" s="150">
        <v>2989392</v>
      </c>
      <c r="C7" s="166">
        <v>119179</v>
      </c>
      <c r="D7" s="150">
        <v>2870213</v>
      </c>
      <c r="E7" s="151"/>
      <c r="F7" s="151"/>
      <c r="V7" s="138" t="s">
        <v>80</v>
      </c>
      <c r="W7" s="143">
        <f>+B27</f>
        <v>1777263</v>
      </c>
      <c r="X7" s="148">
        <f>+W7/$W$4*100</f>
        <v>31.39250277094548</v>
      </c>
    </row>
    <row r="8" spans="1:24" ht="13.5" customHeight="1">
      <c r="A8" s="152" t="s">
        <v>462</v>
      </c>
      <c r="B8" s="150">
        <v>1300755</v>
      </c>
      <c r="C8" s="166">
        <v>46576</v>
      </c>
      <c r="D8" s="150">
        <v>1254179</v>
      </c>
      <c r="E8" s="151"/>
      <c r="F8" s="151"/>
      <c r="V8" s="138" t="s">
        <v>82</v>
      </c>
      <c r="W8" s="143">
        <f>+B15</f>
        <v>1531943</v>
      </c>
      <c r="X8" s="148">
        <f>+W8/$W$4*100</f>
        <v>27.059318104540818</v>
      </c>
    </row>
    <row r="9" spans="1:24" ht="13.5" customHeight="1">
      <c r="A9" s="152" t="s">
        <v>463</v>
      </c>
      <c r="B9" s="150">
        <v>1535428</v>
      </c>
      <c r="C9" s="166">
        <v>71409</v>
      </c>
      <c r="D9" s="150">
        <v>1464019</v>
      </c>
      <c r="E9" s="151"/>
      <c r="F9" s="151"/>
      <c r="V9" s="138" t="s">
        <v>83</v>
      </c>
      <c r="W9" s="143">
        <f>+B33</f>
        <v>677983</v>
      </c>
      <c r="X9" s="148">
        <f>+W9/$W$4*100</f>
        <v>11.975483204316935</v>
      </c>
    </row>
    <row r="10" spans="1:22" ht="13.5" customHeight="1">
      <c r="A10" s="153" t="s">
        <v>384</v>
      </c>
      <c r="B10" s="154">
        <f>+B9/B8*100-100</f>
        <v>18.041291403838542</v>
      </c>
      <c r="C10" s="167">
        <f>+C9/C8*100-100</f>
        <v>53.31715905187221</v>
      </c>
      <c r="D10" s="154">
        <f>+D9/D8*100-100</f>
        <v>16.731264038067934</v>
      </c>
      <c r="E10" s="155"/>
      <c r="F10" s="155"/>
      <c r="V10" s="139" t="s">
        <v>351</v>
      </c>
    </row>
    <row r="11" spans="1:24" ht="13.5" customHeight="1">
      <c r="A11" s="153"/>
      <c r="B11" s="154"/>
      <c r="C11" s="167"/>
      <c r="D11" s="154"/>
      <c r="E11" s="155"/>
      <c r="F11" s="155"/>
      <c r="V11" s="138" t="s">
        <v>74</v>
      </c>
      <c r="W11" s="143">
        <f>SUM(W12:W16)</f>
        <v>1565601</v>
      </c>
      <c r="X11" s="144">
        <f>SUM(X12:X16)</f>
        <v>99.99999999999999</v>
      </c>
    </row>
    <row r="12" spans="1:24" ht="13.5" customHeight="1">
      <c r="A12" s="231" t="s">
        <v>191</v>
      </c>
      <c r="B12" s="232"/>
      <c r="C12" s="232"/>
      <c r="D12" s="232"/>
      <c r="E12" s="139"/>
      <c r="F12" s="139"/>
      <c r="V12" s="138" t="s">
        <v>81</v>
      </c>
      <c r="W12" s="143">
        <f>+C9</f>
        <v>71409</v>
      </c>
      <c r="X12" s="148">
        <f>+W12/$W$11*100</f>
        <v>4.561123811239262</v>
      </c>
    </row>
    <row r="13" spans="1:24" ht="13.5" customHeight="1">
      <c r="A13" s="149">
        <f>+A7</f>
        <v>2007</v>
      </c>
      <c r="B13" s="150">
        <v>2742202</v>
      </c>
      <c r="C13" s="166">
        <v>252990</v>
      </c>
      <c r="D13" s="150">
        <v>2489212</v>
      </c>
      <c r="E13" s="151"/>
      <c r="F13" s="151"/>
      <c r="V13" s="138" t="s">
        <v>79</v>
      </c>
      <c r="W13" s="143">
        <f>+C21</f>
        <v>965663</v>
      </c>
      <c r="X13" s="148">
        <f>+W13/$W$11*100</f>
        <v>61.68001936636473</v>
      </c>
    </row>
    <row r="14" spans="1:24" ht="13.5" customHeight="1">
      <c r="A14" s="156" t="str">
        <f>+A8</f>
        <v>Enero - mayo 2007</v>
      </c>
      <c r="B14" s="150">
        <v>1284900</v>
      </c>
      <c r="C14" s="166">
        <v>104146</v>
      </c>
      <c r="D14" s="150">
        <v>1180754</v>
      </c>
      <c r="E14" s="151"/>
      <c r="F14" s="151"/>
      <c r="V14" s="138" t="s">
        <v>80</v>
      </c>
      <c r="W14" s="143">
        <f>+C27</f>
        <v>237993</v>
      </c>
      <c r="X14" s="148">
        <f>+W14/$W$11*100</f>
        <v>15.201382727783134</v>
      </c>
    </row>
    <row r="15" spans="1:24" ht="13.5" customHeight="1">
      <c r="A15" s="156" t="str">
        <f>+A9</f>
        <v>Enero - mayo 2008</v>
      </c>
      <c r="B15" s="150">
        <v>1531943</v>
      </c>
      <c r="C15" s="166">
        <v>121782</v>
      </c>
      <c r="D15" s="150">
        <v>1410161</v>
      </c>
      <c r="E15" s="151"/>
      <c r="F15" s="151"/>
      <c r="V15" s="138" t="s">
        <v>82</v>
      </c>
      <c r="W15" s="143">
        <f>+C15</f>
        <v>121782</v>
      </c>
      <c r="X15" s="148">
        <f>+W15/$W$11*100</f>
        <v>7.778610258935706</v>
      </c>
    </row>
    <row r="16" spans="1:24" ht="13.5" customHeight="1">
      <c r="A16" s="153" t="str">
        <f>+A10</f>
        <v>Var. (%)   2008/2007</v>
      </c>
      <c r="B16" s="157">
        <f>+B15/B14*100-100</f>
        <v>19.226632422756637</v>
      </c>
      <c r="C16" s="168">
        <f>+C15/C14*100-100</f>
        <v>16.933919689666425</v>
      </c>
      <c r="D16" s="157">
        <f>+D15/D14*100-100</f>
        <v>19.428856476454868</v>
      </c>
      <c r="E16" s="155"/>
      <c r="F16" s="155"/>
      <c r="V16" s="138" t="s">
        <v>83</v>
      </c>
      <c r="W16" s="143">
        <f>+C33</f>
        <v>168754</v>
      </c>
      <c r="X16" s="148">
        <f>+W16/$W$11*100</f>
        <v>10.778863835677162</v>
      </c>
    </row>
    <row r="17" spans="1:6" ht="13.5" customHeight="1">
      <c r="A17" s="153"/>
      <c r="B17" s="157"/>
      <c r="C17" s="168"/>
      <c r="D17" s="157"/>
      <c r="E17" s="155"/>
      <c r="F17" s="155"/>
    </row>
    <row r="18" spans="1:6" ht="13.5" customHeight="1">
      <c r="A18" s="231" t="s">
        <v>79</v>
      </c>
      <c r="B18" s="232"/>
      <c r="C18" s="232"/>
      <c r="D18" s="232"/>
      <c r="E18" s="139"/>
      <c r="F18" s="139"/>
    </row>
    <row r="19" spans="1:6" ht="13.5" customHeight="1">
      <c r="A19" s="149">
        <f>+A7</f>
        <v>2007</v>
      </c>
      <c r="B19" s="150">
        <v>367247</v>
      </c>
      <c r="C19" s="166">
        <v>1893359</v>
      </c>
      <c r="D19" s="150">
        <v>-1526112</v>
      </c>
      <c r="E19" s="151"/>
      <c r="F19" s="151"/>
    </row>
    <row r="20" spans="1:6" ht="13.5" customHeight="1">
      <c r="A20" s="156" t="str">
        <f>+A14</f>
        <v>Enero - mayo 2007</v>
      </c>
      <c r="B20" s="150">
        <v>134519</v>
      </c>
      <c r="C20" s="166">
        <v>663315</v>
      </c>
      <c r="D20" s="150">
        <v>-528796</v>
      </c>
      <c r="E20" s="151"/>
      <c r="F20" s="151"/>
    </row>
    <row r="21" spans="1:10" ht="13.5" customHeight="1">
      <c r="A21" s="156" t="str">
        <f>+A15</f>
        <v>Enero - mayo 2008</v>
      </c>
      <c r="B21" s="150">
        <v>138808</v>
      </c>
      <c r="C21" s="166">
        <v>965663</v>
      </c>
      <c r="D21" s="150">
        <v>-826855</v>
      </c>
      <c r="E21" s="151"/>
      <c r="F21" s="151"/>
      <c r="G21" s="143"/>
      <c r="H21" s="143"/>
      <c r="I21" s="143"/>
      <c r="J21" s="143"/>
    </row>
    <row r="22" spans="1:10" ht="13.5" customHeight="1">
      <c r="A22" s="153" t="str">
        <f>+A16</f>
        <v>Var. (%)   2008/2007</v>
      </c>
      <c r="B22" s="157">
        <f>+B21/B20*100-100</f>
        <v>3.1883971780938083</v>
      </c>
      <c r="C22" s="168">
        <f>+C21/C20*100-100</f>
        <v>45.58136028885221</v>
      </c>
      <c r="D22" s="157">
        <f>+D21/D20*100-100</f>
        <v>56.36559278058081</v>
      </c>
      <c r="E22" s="155"/>
      <c r="F22" s="155"/>
      <c r="G22" s="143"/>
      <c r="H22" s="143"/>
      <c r="I22" s="143"/>
      <c r="J22" s="143"/>
    </row>
    <row r="23" spans="1:10" ht="13.5" customHeight="1">
      <c r="A23" s="153"/>
      <c r="B23" s="157"/>
      <c r="C23" s="168"/>
      <c r="D23" s="157"/>
      <c r="E23" s="155"/>
      <c r="F23" s="155"/>
      <c r="G23" s="143"/>
      <c r="H23" s="143"/>
      <c r="I23" s="143"/>
      <c r="J23" s="143"/>
    </row>
    <row r="24" spans="1:10" ht="13.5" customHeight="1">
      <c r="A24" s="231" t="s">
        <v>80</v>
      </c>
      <c r="B24" s="232"/>
      <c r="C24" s="232"/>
      <c r="D24" s="232"/>
      <c r="E24" s="139"/>
      <c r="F24" s="139"/>
      <c r="G24" s="143"/>
      <c r="H24" s="143"/>
      <c r="I24" s="143"/>
      <c r="J24" s="143"/>
    </row>
    <row r="25" spans="1:10" ht="13.5" customHeight="1">
      <c r="A25" s="149">
        <f>+A19</f>
        <v>2007</v>
      </c>
      <c r="B25" s="150">
        <v>3536198</v>
      </c>
      <c r="C25" s="166">
        <v>571353</v>
      </c>
      <c r="D25" s="150">
        <v>2964845</v>
      </c>
      <c r="E25" s="151"/>
      <c r="F25" s="151"/>
      <c r="G25" s="143"/>
      <c r="H25" s="143"/>
      <c r="I25" s="143"/>
      <c r="J25" s="143"/>
    </row>
    <row r="26" spans="1:6" ht="13.5" customHeight="1">
      <c r="A26" s="156" t="str">
        <f>+A20</f>
        <v>Enero - mayo 2007</v>
      </c>
      <c r="B26" s="150">
        <v>1908062</v>
      </c>
      <c r="C26" s="166">
        <v>195624</v>
      </c>
      <c r="D26" s="150">
        <v>1712438</v>
      </c>
      <c r="E26" s="151"/>
      <c r="F26" s="151"/>
    </row>
    <row r="27" spans="1:6" ht="13.5" customHeight="1">
      <c r="A27" s="156" t="str">
        <f>+A21</f>
        <v>Enero - mayo 2008</v>
      </c>
      <c r="B27" s="150">
        <v>1777263</v>
      </c>
      <c r="C27" s="166">
        <v>237993</v>
      </c>
      <c r="D27" s="150">
        <v>1539270</v>
      </c>
      <c r="E27" s="151"/>
      <c r="F27" s="151"/>
    </row>
    <row r="28" spans="1:6" ht="13.5" customHeight="1">
      <c r="A28" s="153" t="str">
        <f>+A22</f>
        <v>Var. (%)   2008/2007</v>
      </c>
      <c r="B28" s="157">
        <f>+B27/B26*100-100</f>
        <v>-6.855070747176981</v>
      </c>
      <c r="C28" s="168">
        <f>+C27/C26*100-100</f>
        <v>21.658385474174963</v>
      </c>
      <c r="D28" s="157">
        <f>+D27/D26*100-100</f>
        <v>-10.112366111940986</v>
      </c>
      <c r="E28" s="145"/>
      <c r="F28" s="155"/>
    </row>
    <row r="29" spans="1:8" ht="13.5" customHeight="1">
      <c r="A29" s="153"/>
      <c r="B29" s="157"/>
      <c r="C29" s="168"/>
      <c r="D29" s="157"/>
      <c r="E29" s="155"/>
      <c r="F29" s="158"/>
      <c r="G29" s="159"/>
      <c r="H29" s="160"/>
    </row>
    <row r="30" spans="1:6" ht="13.5" customHeight="1">
      <c r="A30" s="231" t="s">
        <v>326</v>
      </c>
      <c r="B30" s="232"/>
      <c r="C30" s="232"/>
      <c r="D30" s="232"/>
      <c r="E30" s="139"/>
      <c r="F30" s="139"/>
    </row>
    <row r="31" spans="1:8" ht="13.5" customHeight="1">
      <c r="A31" s="149">
        <f>+A25</f>
        <v>2007</v>
      </c>
      <c r="B31" s="150">
        <f>+B37-(B7+B13+B19+B25)</f>
        <v>1275329</v>
      </c>
      <c r="C31" s="166">
        <f>+C37-(C7+C13+C19+C25)</f>
        <v>286873</v>
      </c>
      <c r="D31" s="150">
        <f>+D37-(D7+D13+D19+D25)</f>
        <v>988456</v>
      </c>
      <c r="E31" s="161"/>
      <c r="F31" s="151"/>
      <c r="G31" s="151"/>
      <c r="H31" s="151"/>
    </row>
    <row r="32" spans="1:8" ht="13.5" customHeight="1">
      <c r="A32" s="156" t="str">
        <f>+A26</f>
        <v>Enero - mayo 2007</v>
      </c>
      <c r="B32" s="150">
        <f aca="true" t="shared" si="0" ref="B32:D33">+B38-(B8+B14+B20+B26)</f>
        <v>503715</v>
      </c>
      <c r="C32" s="166">
        <f t="shared" si="0"/>
        <v>102760</v>
      </c>
      <c r="D32" s="150">
        <f t="shared" si="0"/>
        <v>400955</v>
      </c>
      <c r="E32" s="162"/>
      <c r="F32" s="151"/>
      <c r="G32" s="151"/>
      <c r="H32" s="151"/>
    </row>
    <row r="33" spans="1:8" ht="13.5" customHeight="1">
      <c r="A33" s="156" t="str">
        <f>+A27</f>
        <v>Enero - mayo 2008</v>
      </c>
      <c r="B33" s="150">
        <f t="shared" si="0"/>
        <v>677983</v>
      </c>
      <c r="C33" s="166">
        <f t="shared" si="0"/>
        <v>168754</v>
      </c>
      <c r="D33" s="150">
        <f t="shared" si="0"/>
        <v>509229</v>
      </c>
      <c r="E33" s="162"/>
      <c r="F33" s="151"/>
      <c r="G33" s="151"/>
      <c r="H33" s="151"/>
    </row>
    <row r="34" spans="1:8" ht="13.5" customHeight="1">
      <c r="A34" s="153" t="str">
        <f>+A28</f>
        <v>Var. (%)   2008/2007</v>
      </c>
      <c r="B34" s="157">
        <f>(B33/B32-1)*100</f>
        <v>34.59654765095341</v>
      </c>
      <c r="C34" s="168">
        <f>(C33/C32-1)*100</f>
        <v>64.22148695990657</v>
      </c>
      <c r="D34" s="157">
        <f>(D33/D32-1)*100</f>
        <v>27.004027883428307</v>
      </c>
      <c r="E34" s="155"/>
      <c r="F34" s="151"/>
      <c r="G34" s="151"/>
      <c r="H34" s="151"/>
    </row>
    <row r="35" spans="1:8" ht="13.5" customHeight="1">
      <c r="A35" s="153"/>
      <c r="B35" s="150"/>
      <c r="C35" s="166"/>
      <c r="E35" s="155"/>
      <c r="F35" s="163"/>
      <c r="G35" s="163"/>
      <c r="H35" s="151"/>
    </row>
    <row r="36" spans="1:8" ht="13.5" customHeight="1">
      <c r="A36" s="227" t="s">
        <v>309</v>
      </c>
      <c r="B36" s="228"/>
      <c r="C36" s="228"/>
      <c r="D36" s="228"/>
      <c r="E36" s="159"/>
      <c r="F36" s="159"/>
      <c r="G36" s="159"/>
      <c r="H36" s="160"/>
    </row>
    <row r="37" spans="1:8" ht="13.5" customHeight="1">
      <c r="A37" s="149">
        <f>+A31</f>
        <v>2007</v>
      </c>
      <c r="B37" s="150">
        <f>+balanza!B8</f>
        <v>10910368</v>
      </c>
      <c r="C37" s="166">
        <f>+balanza!B13</f>
        <v>3123754</v>
      </c>
      <c r="D37" s="150">
        <f>+B37-C37</f>
        <v>7786614</v>
      </c>
      <c r="E37" s="161"/>
      <c r="F37" s="151"/>
      <c r="G37" s="151"/>
      <c r="H37" s="151"/>
    </row>
    <row r="38" spans="1:8" ht="13.5" customHeight="1">
      <c r="A38" s="156" t="str">
        <f>+A32</f>
        <v>Enero - mayo 2007</v>
      </c>
      <c r="B38" s="150">
        <f>+balanza!C8</f>
        <v>5131951</v>
      </c>
      <c r="C38" s="166">
        <f>+balanza!C13</f>
        <v>1112421</v>
      </c>
      <c r="D38" s="150">
        <f>+B38-C38</f>
        <v>4019530</v>
      </c>
      <c r="E38" s="163"/>
      <c r="F38" s="151"/>
      <c r="G38" s="151"/>
      <c r="H38" s="151"/>
    </row>
    <row r="39" spans="1:8" ht="13.5" customHeight="1">
      <c r="A39" s="156" t="str">
        <f>+A33</f>
        <v>Enero - mayo 2008</v>
      </c>
      <c r="B39" s="150">
        <f>+balanza!D8</f>
        <v>5661425</v>
      </c>
      <c r="C39" s="166">
        <f>+balanza!D13</f>
        <v>1565601</v>
      </c>
      <c r="D39" s="150">
        <f>+B39-C39</f>
        <v>4095824</v>
      </c>
      <c r="E39" s="163"/>
      <c r="F39" s="151"/>
      <c r="G39" s="151"/>
      <c r="H39" s="151"/>
    </row>
    <row r="40" spans="1:8" ht="13.5" customHeight="1">
      <c r="A40" s="164" t="str">
        <f>+A34</f>
        <v>Var. (%)   2008/2007</v>
      </c>
      <c r="B40" s="165">
        <f>+B39/B38*100-100</f>
        <v>10.317206847844034</v>
      </c>
      <c r="C40" s="169">
        <f>+C39/C38*100-100</f>
        <v>40.73817376694615</v>
      </c>
      <c r="D40" s="165">
        <f>+D39/D38*100-100</f>
        <v>1.8980826116486327</v>
      </c>
      <c r="E40" s="155"/>
      <c r="F40" s="151"/>
      <c r="G40" s="151"/>
      <c r="H40" s="151"/>
    </row>
    <row r="41" spans="1:8" ht="26.25" customHeight="1">
      <c r="A41" s="235" t="s">
        <v>110</v>
      </c>
      <c r="B41" s="236"/>
      <c r="C41" s="236"/>
      <c r="D41" s="236"/>
      <c r="E41" s="155"/>
      <c r="F41" s="151"/>
      <c r="G41" s="151"/>
      <c r="H41" s="151"/>
    </row>
    <row r="42" spans="5:8" ht="13.5" customHeight="1">
      <c r="E42" s="155"/>
      <c r="F42" s="151"/>
      <c r="G42" s="151"/>
      <c r="H42" s="151"/>
    </row>
    <row r="43" ht="13.5" customHeight="1"/>
    <row r="44" spans="5:8" ht="13.5" customHeight="1">
      <c r="E44" s="161"/>
      <c r="F44" s="143"/>
      <c r="G44" s="143"/>
      <c r="H44" s="143"/>
    </row>
    <row r="45" spans="5:8" ht="13.5" customHeight="1">
      <c r="E45" s="163"/>
      <c r="F45" s="143"/>
      <c r="G45" s="143"/>
      <c r="H45" s="143"/>
    </row>
    <row r="46" spans="5:8" ht="13.5" customHeight="1">
      <c r="E46" s="163"/>
      <c r="F46" s="143"/>
      <c r="G46" s="143"/>
      <c r="H46" s="14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9"/>
      <c r="B82" s="139"/>
      <c r="C82" s="171"/>
      <c r="D82" s="139"/>
    </row>
    <row r="83" spans="1:4" ht="34.5" customHeight="1">
      <c r="A83" s="233" t="s">
        <v>111</v>
      </c>
      <c r="B83" s="234"/>
      <c r="C83" s="234"/>
      <c r="D83" s="234"/>
    </row>
  </sheetData>
  <mergeCells count="127">
    <mergeCell ref="A36:D36"/>
    <mergeCell ref="IG3:IJ3"/>
    <mergeCell ref="IK3:IN3"/>
    <mergeCell ref="IO3:IR3"/>
    <mergeCell ref="HA3:HD3"/>
    <mergeCell ref="HE3:HH3"/>
    <mergeCell ref="HI3:HL3"/>
    <mergeCell ref="HM3:HP3"/>
    <mergeCell ref="GK3:GN3"/>
    <mergeCell ref="GO3:GR3"/>
    <mergeCell ref="IS3:IV3"/>
    <mergeCell ref="HQ3:HT3"/>
    <mergeCell ref="HU3:HX3"/>
    <mergeCell ref="HY3:IB3"/>
    <mergeCell ref="IC3:IF3"/>
    <mergeCell ref="GW3:GZ3"/>
    <mergeCell ref="FU3:FX3"/>
    <mergeCell ref="FY3:GB3"/>
    <mergeCell ref="GC3:GF3"/>
    <mergeCell ref="GG3:GJ3"/>
    <mergeCell ref="FI3:FL3"/>
    <mergeCell ref="FM3:FP3"/>
    <mergeCell ref="FQ3:FT3"/>
    <mergeCell ref="GS3:GV3"/>
    <mergeCell ref="ES3:EV3"/>
    <mergeCell ref="EW3:EZ3"/>
    <mergeCell ref="FA3:FD3"/>
    <mergeCell ref="FE3:FH3"/>
    <mergeCell ref="EC3:EF3"/>
    <mergeCell ref="EG3:EJ3"/>
    <mergeCell ref="EK3:EN3"/>
    <mergeCell ref="EO3:ER3"/>
    <mergeCell ref="DM3:DP3"/>
    <mergeCell ref="DQ3:DT3"/>
    <mergeCell ref="DU3:DX3"/>
    <mergeCell ref="DY3:EB3"/>
    <mergeCell ref="CW3:CZ3"/>
    <mergeCell ref="DA3:DD3"/>
    <mergeCell ref="DE3:DH3"/>
    <mergeCell ref="DI3:DL3"/>
    <mergeCell ref="CG3:CJ3"/>
    <mergeCell ref="CK3:CN3"/>
    <mergeCell ref="CO3:CR3"/>
    <mergeCell ref="CS3:CV3"/>
    <mergeCell ref="BQ3:BT3"/>
    <mergeCell ref="BU3:BX3"/>
    <mergeCell ref="BY3:CB3"/>
    <mergeCell ref="CC3:CF3"/>
    <mergeCell ref="BA3:BD3"/>
    <mergeCell ref="BE3:BH3"/>
    <mergeCell ref="BI3:BL3"/>
    <mergeCell ref="BM3:BP3"/>
    <mergeCell ref="AK3:AN3"/>
    <mergeCell ref="AO3:AR3"/>
    <mergeCell ref="AS3:AV3"/>
    <mergeCell ref="AW3:AZ3"/>
    <mergeCell ref="IK2:IN2"/>
    <mergeCell ref="IO2:IR2"/>
    <mergeCell ref="IS2:IV2"/>
    <mergeCell ref="Q3:T3"/>
    <mergeCell ref="AC3:AF3"/>
    <mergeCell ref="HU2:HX2"/>
    <mergeCell ref="HY2:IB2"/>
    <mergeCell ref="IC2:IF2"/>
    <mergeCell ref="IG2:IJ2"/>
    <mergeCell ref="HE2:HH2"/>
    <mergeCell ref="HI2:HL2"/>
    <mergeCell ref="HM2:HP2"/>
    <mergeCell ref="HQ2:HT2"/>
    <mergeCell ref="GO2:GR2"/>
    <mergeCell ref="GS2:GV2"/>
    <mergeCell ref="GW2:GZ2"/>
    <mergeCell ref="HA2:HD2"/>
    <mergeCell ref="FY2:GB2"/>
    <mergeCell ref="GC2:GF2"/>
    <mergeCell ref="GG2:GJ2"/>
    <mergeCell ref="GK2:GN2"/>
    <mergeCell ref="FI2:FL2"/>
    <mergeCell ref="FM2:FP2"/>
    <mergeCell ref="FQ2:FT2"/>
    <mergeCell ref="FU2:FX2"/>
    <mergeCell ref="ES2:EV2"/>
    <mergeCell ref="EW2:EZ2"/>
    <mergeCell ref="FA2:FD2"/>
    <mergeCell ref="FE2:FH2"/>
    <mergeCell ref="EC2:EF2"/>
    <mergeCell ref="EG2:EJ2"/>
    <mergeCell ref="EK2:EN2"/>
    <mergeCell ref="EO2:ER2"/>
    <mergeCell ref="DM2:DP2"/>
    <mergeCell ref="DQ2:DT2"/>
    <mergeCell ref="DU2:DX2"/>
    <mergeCell ref="DY2:EB2"/>
    <mergeCell ref="CW2:CZ2"/>
    <mergeCell ref="DA2:DD2"/>
    <mergeCell ref="DE2:DH2"/>
    <mergeCell ref="DI2:DL2"/>
    <mergeCell ref="CG2:CJ2"/>
    <mergeCell ref="CK2:CN2"/>
    <mergeCell ref="CO2:CR2"/>
    <mergeCell ref="CS2:CV2"/>
    <mergeCell ref="BQ2:BT2"/>
    <mergeCell ref="BU2:BX2"/>
    <mergeCell ref="BY2:CB2"/>
    <mergeCell ref="CC2:CF2"/>
    <mergeCell ref="BA2:BD2"/>
    <mergeCell ref="BE2:BH2"/>
    <mergeCell ref="BI2:BL2"/>
    <mergeCell ref="BM2:BP2"/>
    <mergeCell ref="AK2:AN2"/>
    <mergeCell ref="AO2:AR2"/>
    <mergeCell ref="AS2:AV2"/>
    <mergeCell ref="AW2:AZ2"/>
    <mergeCell ref="AC2:AF2"/>
    <mergeCell ref="AG2:AJ2"/>
    <mergeCell ref="Q2:T2"/>
    <mergeCell ref="A83:D83"/>
    <mergeCell ref="A41:D41"/>
    <mergeCell ref="A12:D12"/>
    <mergeCell ref="A18:D18"/>
    <mergeCell ref="A24:D24"/>
    <mergeCell ref="A30:D30"/>
    <mergeCell ref="AG3:AJ3"/>
    <mergeCell ref="A1:D1"/>
    <mergeCell ref="A2:D2"/>
    <mergeCell ref="A3:D3"/>
    <mergeCell ref="A6:D6"/>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88">
      <selection activeCell="C116" sqref="C116"/>
    </sheetView>
  </sheetViews>
  <sheetFormatPr defaultColWidth="11.421875" defaultRowHeight="12.75"/>
  <cols>
    <col min="1" max="1" width="30.7109375" style="70" customWidth="1"/>
    <col min="2" max="5" width="11.421875" style="70" customWidth="1"/>
    <col min="6" max="6" width="14.57421875" style="180" bestFit="1" customWidth="1"/>
    <col min="7" max="16384" width="11.421875" style="70" customWidth="1"/>
  </cols>
  <sheetData>
    <row r="1" spans="1:6" ht="15.75" customHeight="1">
      <c r="A1" s="237" t="s">
        <v>398</v>
      </c>
      <c r="B1" s="237"/>
      <c r="C1" s="237"/>
      <c r="D1" s="237"/>
      <c r="E1" s="237"/>
      <c r="F1" s="237"/>
    </row>
    <row r="2" spans="1:6" ht="15.75" customHeight="1">
      <c r="A2" s="238" t="s">
        <v>327</v>
      </c>
      <c r="B2" s="238"/>
      <c r="C2" s="238"/>
      <c r="D2" s="238"/>
      <c r="E2" s="238"/>
      <c r="F2" s="238"/>
    </row>
    <row r="3" spans="1:6" ht="15.75" customHeight="1">
      <c r="A3" s="239" t="s">
        <v>328</v>
      </c>
      <c r="B3" s="239"/>
      <c r="C3" s="239"/>
      <c r="D3" s="239"/>
      <c r="E3" s="239"/>
      <c r="F3" s="239"/>
    </row>
    <row r="4" spans="1:6" ht="12.75" customHeight="1">
      <c r="A4" s="241" t="s">
        <v>58</v>
      </c>
      <c r="B4" s="64">
        <f>+'balanza productos_region'!B5</f>
        <v>2007</v>
      </c>
      <c r="C4" s="65">
        <f>+'balanza productos_region'!C5</f>
        <v>2007</v>
      </c>
      <c r="D4" s="65">
        <f>+'balanza productos_region'!D5</f>
        <v>2008</v>
      </c>
      <c r="E4" s="66" t="s">
        <v>322</v>
      </c>
      <c r="F4" s="67" t="s">
        <v>312</v>
      </c>
    </row>
    <row r="5" spans="1:6" ht="11.25">
      <c r="A5" s="242"/>
      <c r="B5" s="67" t="s">
        <v>311</v>
      </c>
      <c r="C5" s="65" t="str">
        <f>+balanza!C6</f>
        <v>ene-may</v>
      </c>
      <c r="D5" s="65" t="str">
        <f>+C5</f>
        <v>ene-may</v>
      </c>
      <c r="E5" s="66" t="str">
        <f>+'balanza productos_region'!E6</f>
        <v> 2008-2007</v>
      </c>
      <c r="F5" s="175">
        <f>+'balanza productos_region'!F6</f>
        <v>2008</v>
      </c>
    </row>
    <row r="6" spans="2:6" ht="11.25">
      <c r="B6" s="71"/>
      <c r="C6" s="71"/>
      <c r="D6" s="71"/>
      <c r="E6" s="71"/>
      <c r="F6" s="176"/>
    </row>
    <row r="7" spans="1:6" ht="12.75" customHeight="1">
      <c r="A7" s="72" t="s">
        <v>43</v>
      </c>
      <c r="B7" s="71">
        <v>2586371</v>
      </c>
      <c r="C7" s="71">
        <v>1501013</v>
      </c>
      <c r="D7" s="71">
        <v>1356842</v>
      </c>
      <c r="E7" s="69">
        <f>+(D7-C7)/C7</f>
        <v>-0.09604913481761983</v>
      </c>
      <c r="F7" s="177">
        <f>+D7/$D$23</f>
        <v>0.23966439544814247</v>
      </c>
    </row>
    <row r="8" spans="1:6" ht="11.25">
      <c r="A8" s="70" t="s">
        <v>48</v>
      </c>
      <c r="B8" s="71">
        <v>835564</v>
      </c>
      <c r="C8" s="71">
        <v>346261</v>
      </c>
      <c r="D8" s="71">
        <v>424766</v>
      </c>
      <c r="E8" s="69">
        <f aca="true" t="shared" si="0" ref="E8:E23">+(D8-C8)/C8</f>
        <v>0.22672203915543476</v>
      </c>
      <c r="F8" s="177">
        <f aca="true" t="shared" si="1" ref="F8:F23">+D8/$D$23</f>
        <v>0.07502810688121807</v>
      </c>
    </row>
    <row r="9" spans="1:6" ht="11.25">
      <c r="A9" s="70" t="s">
        <v>46</v>
      </c>
      <c r="B9" s="71">
        <v>566442</v>
      </c>
      <c r="C9" s="71">
        <v>296977</v>
      </c>
      <c r="D9" s="71">
        <v>361544</v>
      </c>
      <c r="E9" s="69">
        <f t="shared" si="0"/>
        <v>0.2174141431828054</v>
      </c>
      <c r="F9" s="177">
        <f t="shared" si="1"/>
        <v>0.06386095373514619</v>
      </c>
    </row>
    <row r="10" spans="1:6" ht="11.25">
      <c r="A10" s="70" t="s">
        <v>44</v>
      </c>
      <c r="B10" s="71">
        <v>747163</v>
      </c>
      <c r="C10" s="71">
        <v>306160</v>
      </c>
      <c r="D10" s="71">
        <v>335116</v>
      </c>
      <c r="E10" s="69">
        <f t="shared" si="0"/>
        <v>0.09457799843219232</v>
      </c>
      <c r="F10" s="177">
        <f t="shared" si="1"/>
        <v>0.05919287105278265</v>
      </c>
    </row>
    <row r="11" spans="1:6" ht="11.25">
      <c r="A11" s="70" t="s">
        <v>45</v>
      </c>
      <c r="B11" s="71">
        <v>748817</v>
      </c>
      <c r="C11" s="71">
        <v>323297</v>
      </c>
      <c r="D11" s="71">
        <v>322569</v>
      </c>
      <c r="E11" s="69">
        <f t="shared" si="0"/>
        <v>-0.002251799429008002</v>
      </c>
      <c r="F11" s="177">
        <f t="shared" si="1"/>
        <v>0.05697664457270034</v>
      </c>
    </row>
    <row r="12" spans="1:6" ht="11.25">
      <c r="A12" s="70" t="s">
        <v>47</v>
      </c>
      <c r="B12" s="71">
        <v>553558</v>
      </c>
      <c r="C12" s="71">
        <v>277964</v>
      </c>
      <c r="D12" s="71">
        <v>268517</v>
      </c>
      <c r="E12" s="69">
        <f t="shared" si="0"/>
        <v>-0.03398641550704408</v>
      </c>
      <c r="F12" s="177">
        <f t="shared" si="1"/>
        <v>0.04742922497427768</v>
      </c>
    </row>
    <row r="13" spans="1:6" ht="11.25">
      <c r="A13" s="70" t="s">
        <v>206</v>
      </c>
      <c r="B13" s="71">
        <v>420258</v>
      </c>
      <c r="C13" s="71">
        <v>198264</v>
      </c>
      <c r="D13" s="71">
        <v>246427</v>
      </c>
      <c r="E13" s="69">
        <f t="shared" si="0"/>
        <v>0.24292357664528105</v>
      </c>
      <c r="F13" s="177">
        <f t="shared" si="1"/>
        <v>0.04352738047399727</v>
      </c>
    </row>
    <row r="14" spans="1:6" ht="11.25">
      <c r="A14" s="70" t="s">
        <v>49</v>
      </c>
      <c r="B14" s="71">
        <v>439290</v>
      </c>
      <c r="C14" s="71">
        <v>193958</v>
      </c>
      <c r="D14" s="71">
        <v>245508</v>
      </c>
      <c r="E14" s="69">
        <f t="shared" si="0"/>
        <v>0.26577918930902567</v>
      </c>
      <c r="F14" s="177">
        <f t="shared" si="1"/>
        <v>0.043365053851283024</v>
      </c>
    </row>
    <row r="15" spans="1:6" ht="11.25">
      <c r="A15" s="70" t="s">
        <v>207</v>
      </c>
      <c r="B15" s="71">
        <v>292819</v>
      </c>
      <c r="C15" s="71">
        <v>90671</v>
      </c>
      <c r="D15" s="71">
        <v>189438</v>
      </c>
      <c r="E15" s="69">
        <f t="shared" si="0"/>
        <v>1.0892898501174577</v>
      </c>
      <c r="F15" s="177">
        <f t="shared" si="1"/>
        <v>0.03346118689199274</v>
      </c>
    </row>
    <row r="16" spans="1:6" ht="11.25">
      <c r="A16" s="70" t="s">
        <v>50</v>
      </c>
      <c r="B16" s="71">
        <v>242978</v>
      </c>
      <c r="C16" s="71">
        <v>105187</v>
      </c>
      <c r="D16" s="71">
        <v>161741</v>
      </c>
      <c r="E16" s="69">
        <f t="shared" si="0"/>
        <v>0.5376519912156446</v>
      </c>
      <c r="F16" s="177">
        <f t="shared" si="1"/>
        <v>0.028568955695783306</v>
      </c>
    </row>
    <row r="17" spans="1:6" ht="11.25">
      <c r="A17" s="70" t="s">
        <v>51</v>
      </c>
      <c r="B17" s="71">
        <v>268601</v>
      </c>
      <c r="C17" s="71">
        <v>128845</v>
      </c>
      <c r="D17" s="71">
        <v>145213</v>
      </c>
      <c r="E17" s="69">
        <f t="shared" si="0"/>
        <v>0.1270363615196554</v>
      </c>
      <c r="F17" s="177">
        <f t="shared" si="1"/>
        <v>0.025649549362572143</v>
      </c>
    </row>
    <row r="18" spans="1:6" ht="11.25">
      <c r="A18" s="70" t="s">
        <v>52</v>
      </c>
      <c r="B18" s="71">
        <v>192210</v>
      </c>
      <c r="C18" s="71">
        <v>80603</v>
      </c>
      <c r="D18" s="71">
        <v>114762</v>
      </c>
      <c r="E18" s="69">
        <f t="shared" si="0"/>
        <v>0.4237931590635584</v>
      </c>
      <c r="F18" s="177">
        <f t="shared" si="1"/>
        <v>0.020270868200143958</v>
      </c>
    </row>
    <row r="19" spans="1:6" ht="11.25">
      <c r="A19" s="70" t="s">
        <v>465</v>
      </c>
      <c r="B19" s="71">
        <v>133636</v>
      </c>
      <c r="C19" s="71">
        <v>75622</v>
      </c>
      <c r="D19" s="71">
        <v>112806</v>
      </c>
      <c r="E19" s="69">
        <f t="shared" si="0"/>
        <v>0.49170876200047603</v>
      </c>
      <c r="F19" s="177">
        <f t="shared" si="1"/>
        <v>0.019925372145705365</v>
      </c>
    </row>
    <row r="20" spans="1:6" ht="11.25">
      <c r="A20" s="70" t="s">
        <v>352</v>
      </c>
      <c r="B20" s="71">
        <v>215491</v>
      </c>
      <c r="C20" s="71">
        <v>80550</v>
      </c>
      <c r="D20" s="71">
        <v>112657</v>
      </c>
      <c r="E20" s="69">
        <f t="shared" si="0"/>
        <v>0.3985971446306642</v>
      </c>
      <c r="F20" s="177">
        <f t="shared" si="1"/>
        <v>0.019899053683480748</v>
      </c>
    </row>
    <row r="21" spans="1:6" ht="11.25">
      <c r="A21" s="70" t="s">
        <v>53</v>
      </c>
      <c r="B21" s="71">
        <v>222523</v>
      </c>
      <c r="C21" s="71">
        <v>108512</v>
      </c>
      <c r="D21" s="71">
        <v>101485</v>
      </c>
      <c r="E21" s="69">
        <f t="shared" si="0"/>
        <v>-0.06475781480389266</v>
      </c>
      <c r="F21" s="177">
        <f t="shared" si="1"/>
        <v>0.01792569891855849</v>
      </c>
    </row>
    <row r="22" spans="1:9" ht="11.25">
      <c r="A22" s="70" t="s">
        <v>56</v>
      </c>
      <c r="B22" s="71">
        <v>2444647</v>
      </c>
      <c r="C22" s="71">
        <v>1018067</v>
      </c>
      <c r="D22" s="71">
        <v>1162040</v>
      </c>
      <c r="E22" s="69">
        <f t="shared" si="0"/>
        <v>0.1414180009763601</v>
      </c>
      <c r="F22" s="177">
        <f t="shared" si="1"/>
        <v>0.20525574391606355</v>
      </c>
      <c r="I22" s="71"/>
    </row>
    <row r="23" spans="1:6" ht="11.25">
      <c r="A23" s="70" t="s">
        <v>57</v>
      </c>
      <c r="B23" s="71">
        <f>+balanza!B8</f>
        <v>10910368</v>
      </c>
      <c r="C23" s="71">
        <f>+balanza!C8</f>
        <v>5131951</v>
      </c>
      <c r="D23" s="71">
        <f>+balanza!D8</f>
        <v>5661425</v>
      </c>
      <c r="E23" s="69">
        <f t="shared" si="0"/>
        <v>0.10317206847844027</v>
      </c>
      <c r="F23" s="177">
        <f t="shared" si="1"/>
        <v>1</v>
      </c>
    </row>
    <row r="24" spans="1:6" ht="11.25">
      <c r="A24" s="73"/>
      <c r="B24" s="74"/>
      <c r="C24" s="74"/>
      <c r="D24" s="74"/>
      <c r="E24" s="73"/>
      <c r="F24" s="178"/>
    </row>
    <row r="25" spans="1:6" ht="31.5" customHeight="1">
      <c r="A25" s="240" t="s">
        <v>110</v>
      </c>
      <c r="B25" s="240"/>
      <c r="C25" s="240"/>
      <c r="D25" s="240"/>
      <c r="E25" s="240"/>
      <c r="F25" s="240"/>
    </row>
    <row r="33" ht="11.25">
      <c r="F33" s="70"/>
    </row>
    <row r="34" ht="11.25">
      <c r="F34" s="70"/>
    </row>
    <row r="35" ht="15.75" customHeight="1">
      <c r="F35" s="70"/>
    </row>
    <row r="36" ht="15.75" customHeight="1">
      <c r="F36" s="70"/>
    </row>
    <row r="37" ht="15.75" customHeight="1">
      <c r="F37" s="70"/>
    </row>
    <row r="38" ht="11.25">
      <c r="F38" s="70"/>
    </row>
    <row r="39" ht="11.25">
      <c r="F39" s="70"/>
    </row>
    <row r="50" spans="1:6" ht="15.75" customHeight="1">
      <c r="A50" s="237" t="s">
        <v>399</v>
      </c>
      <c r="B50" s="237"/>
      <c r="C50" s="237"/>
      <c r="D50" s="237"/>
      <c r="E50" s="237"/>
      <c r="F50" s="237"/>
    </row>
    <row r="51" spans="1:6" ht="15.75" customHeight="1">
      <c r="A51" s="238" t="s">
        <v>349</v>
      </c>
      <c r="B51" s="238"/>
      <c r="C51" s="238"/>
      <c r="D51" s="238"/>
      <c r="E51" s="238"/>
      <c r="F51" s="238"/>
    </row>
    <row r="52" spans="1:6" ht="15.75" customHeight="1">
      <c r="A52" s="239" t="s">
        <v>329</v>
      </c>
      <c r="B52" s="239"/>
      <c r="C52" s="239"/>
      <c r="D52" s="239"/>
      <c r="E52" s="239"/>
      <c r="F52" s="239"/>
    </row>
    <row r="53" spans="1:6" ht="12.75" customHeight="1">
      <c r="A53" s="243" t="s">
        <v>58</v>
      </c>
      <c r="B53" s="75">
        <f>+B4</f>
        <v>2007</v>
      </c>
      <c r="C53" s="181">
        <f>+C4</f>
        <v>2007</v>
      </c>
      <c r="D53" s="181">
        <f>+D4</f>
        <v>2008</v>
      </c>
      <c r="E53" s="76" t="s">
        <v>322</v>
      </c>
      <c r="F53" s="179" t="s">
        <v>312</v>
      </c>
    </row>
    <row r="54" spans="1:6" ht="11.25">
      <c r="A54" s="242"/>
      <c r="B54" s="67" t="s">
        <v>311</v>
      </c>
      <c r="C54" s="65" t="str">
        <f>+balanza!C6</f>
        <v>ene-may</v>
      </c>
      <c r="D54" s="65" t="str">
        <f>+C54</f>
        <v>ene-may</v>
      </c>
      <c r="E54" s="66" t="str">
        <f>+E5</f>
        <v> 2008-2007</v>
      </c>
      <c r="F54" s="67">
        <f>+F5</f>
        <v>2008</v>
      </c>
    </row>
    <row r="55" spans="2:6" ht="11.25">
      <c r="B55" s="71"/>
      <c r="C55" s="71"/>
      <c r="D55" s="71"/>
      <c r="E55" s="71"/>
      <c r="F55" s="176"/>
    </row>
    <row r="56" spans="1:6" ht="12.75" customHeight="1">
      <c r="A56" s="70" t="s">
        <v>61</v>
      </c>
      <c r="B56" s="71">
        <v>1435265</v>
      </c>
      <c r="C56" s="71">
        <v>496641</v>
      </c>
      <c r="D56" s="71">
        <v>693151</v>
      </c>
      <c r="E56" s="69">
        <f>+(D56-C56)/C56</f>
        <v>0.3956781659186414</v>
      </c>
      <c r="F56" s="177">
        <f>+D56/$D$72</f>
        <v>0.44273796452608294</v>
      </c>
    </row>
    <row r="57" spans="1:6" ht="11.25">
      <c r="A57" s="70" t="s">
        <v>43</v>
      </c>
      <c r="B57" s="71">
        <v>480696</v>
      </c>
      <c r="C57" s="71">
        <v>164181</v>
      </c>
      <c r="D57" s="71">
        <v>178050</v>
      </c>
      <c r="E57" s="69">
        <f aca="true" t="shared" si="2" ref="E57:E72">+(D57-C57)/C57</f>
        <v>0.08447384289290479</v>
      </c>
      <c r="F57" s="177">
        <f aca="true" t="shared" si="3" ref="F57:F72">+D57/$D$72</f>
        <v>0.11372629424738487</v>
      </c>
    </row>
    <row r="58" spans="1:6" ht="11.25">
      <c r="A58" s="70" t="s">
        <v>63</v>
      </c>
      <c r="B58" s="71">
        <v>222931</v>
      </c>
      <c r="C58" s="71">
        <v>71932</v>
      </c>
      <c r="D58" s="71">
        <v>134841</v>
      </c>
      <c r="E58" s="69">
        <f t="shared" si="2"/>
        <v>0.8745620864149475</v>
      </c>
      <c r="F58" s="177">
        <f t="shared" si="3"/>
        <v>0.08612730829885776</v>
      </c>
    </row>
    <row r="59" spans="1:6" ht="11.25">
      <c r="A59" s="70" t="s">
        <v>62</v>
      </c>
      <c r="B59" s="71">
        <v>183431</v>
      </c>
      <c r="C59" s="71">
        <v>73362</v>
      </c>
      <c r="D59" s="71">
        <v>96266</v>
      </c>
      <c r="E59" s="69">
        <f t="shared" si="2"/>
        <v>0.31220522886508</v>
      </c>
      <c r="F59" s="177">
        <f t="shared" si="3"/>
        <v>0.061488208042789955</v>
      </c>
    </row>
    <row r="60" spans="1:6" ht="11.25">
      <c r="A60" s="70" t="s">
        <v>54</v>
      </c>
      <c r="B60" s="71">
        <v>73284</v>
      </c>
      <c r="C60" s="71">
        <v>26098</v>
      </c>
      <c r="D60" s="71">
        <v>50599</v>
      </c>
      <c r="E60" s="69">
        <f t="shared" si="2"/>
        <v>0.9388075714614147</v>
      </c>
      <c r="F60" s="177">
        <f t="shared" si="3"/>
        <v>0.03231921798721386</v>
      </c>
    </row>
    <row r="61" spans="1:6" ht="11.25">
      <c r="A61" s="70" t="s">
        <v>273</v>
      </c>
      <c r="B61" s="71">
        <v>38678</v>
      </c>
      <c r="C61" s="71">
        <v>16191</v>
      </c>
      <c r="D61" s="71">
        <v>45420</v>
      </c>
      <c r="E61" s="69">
        <f t="shared" si="2"/>
        <v>1.8052621826940893</v>
      </c>
      <c r="F61" s="177">
        <f t="shared" si="3"/>
        <v>0.02901122316605572</v>
      </c>
    </row>
    <row r="62" spans="1:6" ht="11.25">
      <c r="A62" s="70" t="s">
        <v>52</v>
      </c>
      <c r="B62" s="71">
        <v>53562</v>
      </c>
      <c r="C62" s="71">
        <v>29038</v>
      </c>
      <c r="D62" s="71">
        <v>41583</v>
      </c>
      <c r="E62" s="69">
        <f t="shared" si="2"/>
        <v>0.43202011157793235</v>
      </c>
      <c r="F62" s="177">
        <f t="shared" si="3"/>
        <v>0.026560407153546784</v>
      </c>
    </row>
    <row r="63" spans="1:6" ht="11.25">
      <c r="A63" s="70" t="s">
        <v>66</v>
      </c>
      <c r="B63" s="71">
        <v>51731</v>
      </c>
      <c r="C63" s="71">
        <v>21381</v>
      </c>
      <c r="D63" s="71">
        <v>41405</v>
      </c>
      <c r="E63" s="69">
        <f t="shared" si="2"/>
        <v>0.9365324353397877</v>
      </c>
      <c r="F63" s="177">
        <f t="shared" si="3"/>
        <v>0.02644671279591671</v>
      </c>
    </row>
    <row r="64" spans="1:6" ht="11.25">
      <c r="A64" s="70" t="s">
        <v>48</v>
      </c>
      <c r="B64" s="71">
        <v>55731</v>
      </c>
      <c r="C64" s="71">
        <v>17387</v>
      </c>
      <c r="D64" s="71">
        <v>34022</v>
      </c>
      <c r="E64" s="69">
        <f t="shared" si="2"/>
        <v>0.956749295450624</v>
      </c>
      <c r="F64" s="177">
        <f t="shared" si="3"/>
        <v>0.021730951883653624</v>
      </c>
    </row>
    <row r="65" spans="1:6" ht="11.25">
      <c r="A65" s="70" t="s">
        <v>65</v>
      </c>
      <c r="B65" s="71">
        <v>65796</v>
      </c>
      <c r="C65" s="71">
        <v>24389</v>
      </c>
      <c r="D65" s="71">
        <v>32362</v>
      </c>
      <c r="E65" s="69">
        <f t="shared" si="2"/>
        <v>0.32690967239329205</v>
      </c>
      <c r="F65" s="177">
        <f t="shared" si="3"/>
        <v>0.02067065618890126</v>
      </c>
    </row>
    <row r="66" spans="1:6" ht="11.25">
      <c r="A66" s="70" t="s">
        <v>55</v>
      </c>
      <c r="B66" s="71">
        <v>61327</v>
      </c>
      <c r="C66" s="71">
        <v>21533</v>
      </c>
      <c r="D66" s="71">
        <v>26920</v>
      </c>
      <c r="E66" s="69">
        <f t="shared" si="2"/>
        <v>0.25017415130265175</v>
      </c>
      <c r="F66" s="177">
        <f t="shared" si="3"/>
        <v>0.017194674760682958</v>
      </c>
    </row>
    <row r="67" spans="1:6" ht="11.25">
      <c r="A67" s="70" t="s">
        <v>64</v>
      </c>
      <c r="B67" s="71">
        <v>47086</v>
      </c>
      <c r="C67" s="71">
        <v>14988</v>
      </c>
      <c r="D67" s="71">
        <v>22620</v>
      </c>
      <c r="E67" s="69">
        <f t="shared" si="2"/>
        <v>0.5092073658927142</v>
      </c>
      <c r="F67" s="177">
        <f t="shared" si="3"/>
        <v>0.014448125671866586</v>
      </c>
    </row>
    <row r="68" spans="1:6" ht="11.25">
      <c r="A68" s="70" t="s">
        <v>286</v>
      </c>
      <c r="B68" s="71">
        <v>49110</v>
      </c>
      <c r="C68" s="71">
        <v>19001</v>
      </c>
      <c r="D68" s="71">
        <v>22599</v>
      </c>
      <c r="E68" s="69">
        <f t="shared" si="2"/>
        <v>0.18935845481816746</v>
      </c>
      <c r="F68" s="177">
        <f t="shared" si="3"/>
        <v>0.014434712292595624</v>
      </c>
    </row>
    <row r="69" spans="1:6" ht="11.25">
      <c r="A69" s="70" t="s">
        <v>46</v>
      </c>
      <c r="B69" s="71">
        <v>30609</v>
      </c>
      <c r="C69" s="71">
        <v>11314</v>
      </c>
      <c r="D69" s="71">
        <v>13644</v>
      </c>
      <c r="E69" s="69">
        <f t="shared" si="2"/>
        <v>0.20593954392787697</v>
      </c>
      <c r="F69" s="177">
        <f t="shared" si="3"/>
        <v>0.00871486413204897</v>
      </c>
    </row>
    <row r="70" spans="1:6" ht="11.25">
      <c r="A70" s="70" t="s">
        <v>352</v>
      </c>
      <c r="B70" s="71">
        <v>24663</v>
      </c>
      <c r="C70" s="71">
        <v>9069</v>
      </c>
      <c r="D70" s="71">
        <v>13311</v>
      </c>
      <c r="E70" s="69">
        <f t="shared" si="2"/>
        <v>0.46774727092292423</v>
      </c>
      <c r="F70" s="177">
        <f t="shared" si="3"/>
        <v>0.00850216626075226</v>
      </c>
    </row>
    <row r="71" spans="1:6" ht="11.25">
      <c r="A71" s="70" t="s">
        <v>56</v>
      </c>
      <c r="B71" s="71">
        <v>250908</v>
      </c>
      <c r="C71" s="71">
        <v>96500</v>
      </c>
      <c r="D71" s="71">
        <v>118811</v>
      </c>
      <c r="E71" s="69">
        <f t="shared" si="2"/>
        <v>0.2312020725388601</v>
      </c>
      <c r="F71" s="177">
        <f t="shared" si="3"/>
        <v>0.07588842878868882</v>
      </c>
    </row>
    <row r="72" spans="1:6" ht="12.75" customHeight="1">
      <c r="A72" s="70" t="s">
        <v>57</v>
      </c>
      <c r="B72" s="71">
        <f>+balanza!B13</f>
        <v>3123754</v>
      </c>
      <c r="C72" s="71">
        <f>+balanza!C13</f>
        <v>1112421</v>
      </c>
      <c r="D72" s="71">
        <f>+balanza!D13</f>
        <v>1565601</v>
      </c>
      <c r="E72" s="69">
        <f t="shared" si="2"/>
        <v>0.40738173766946145</v>
      </c>
      <c r="F72" s="177">
        <f t="shared" si="3"/>
        <v>1</v>
      </c>
    </row>
    <row r="73" spans="1:6" ht="11.25">
      <c r="A73" s="73"/>
      <c r="B73" s="74"/>
      <c r="C73" s="74"/>
      <c r="D73" s="74"/>
      <c r="E73" s="73"/>
      <c r="F73" s="178"/>
    </row>
    <row r="74" spans="1:6" ht="22.5" customHeight="1">
      <c r="A74" s="240" t="s">
        <v>70</v>
      </c>
      <c r="B74" s="240"/>
      <c r="C74" s="240"/>
      <c r="D74" s="240"/>
      <c r="E74" s="240"/>
      <c r="F74" s="240"/>
    </row>
  </sheetData>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11.421875" defaultRowHeight="12.75"/>
  <cols>
    <col min="1" max="1" width="35.00390625" style="70" customWidth="1"/>
    <col min="2" max="5" width="10.421875" style="70" bestFit="1" customWidth="1"/>
    <col min="6" max="6" width="11.7109375" style="70" bestFit="1" customWidth="1"/>
    <col min="7" max="7" width="11.00390625" style="70" bestFit="1" customWidth="1"/>
    <col min="8" max="16384" width="11.421875" style="70" customWidth="1"/>
  </cols>
  <sheetData>
    <row r="1" spans="1:7" ht="15.75" customHeight="1">
      <c r="A1" s="237" t="s">
        <v>400</v>
      </c>
      <c r="B1" s="237"/>
      <c r="C1" s="237"/>
      <c r="D1" s="237"/>
      <c r="E1" s="237"/>
      <c r="F1" s="237"/>
      <c r="G1" s="237"/>
    </row>
    <row r="2" spans="1:7" ht="15.75" customHeight="1">
      <c r="A2" s="238" t="s">
        <v>330</v>
      </c>
      <c r="B2" s="238"/>
      <c r="C2" s="238"/>
      <c r="D2" s="238"/>
      <c r="E2" s="238"/>
      <c r="F2" s="238"/>
      <c r="G2" s="238"/>
    </row>
    <row r="3" spans="1:7" ht="15.75" customHeight="1">
      <c r="A3" s="239" t="s">
        <v>331</v>
      </c>
      <c r="B3" s="239"/>
      <c r="C3" s="239"/>
      <c r="D3" s="239"/>
      <c r="E3" s="239"/>
      <c r="F3" s="239"/>
      <c r="G3" s="239"/>
    </row>
    <row r="4" spans="1:7" ht="12.75" customHeight="1">
      <c r="A4" s="241" t="s">
        <v>60</v>
      </c>
      <c r="B4" s="68" t="s">
        <v>188</v>
      </c>
      <c r="C4" s="182">
        <f>+'prin paises exp e imp'!B4</f>
        <v>2007</v>
      </c>
      <c r="D4" s="182">
        <f>+'prin paises exp e imp'!C4</f>
        <v>2007</v>
      </c>
      <c r="E4" s="182">
        <f>+'prin paises exp e imp'!D4</f>
        <v>2008</v>
      </c>
      <c r="F4" s="66" t="s">
        <v>322</v>
      </c>
      <c r="G4" s="66" t="s">
        <v>312</v>
      </c>
    </row>
    <row r="5" spans="1:7" ht="12.75" customHeight="1">
      <c r="A5" s="244"/>
      <c r="B5" s="77" t="s">
        <v>68</v>
      </c>
      <c r="C5" s="67" t="s">
        <v>311</v>
      </c>
      <c r="D5" s="65" t="str">
        <f>+balanza!C6</f>
        <v>ene-may</v>
      </c>
      <c r="E5" s="65" t="str">
        <f>+D5</f>
        <v>ene-may</v>
      </c>
      <c r="F5" s="66" t="str">
        <f>+'prin paises exp e imp'!E5</f>
        <v> 2008-2007</v>
      </c>
      <c r="G5" s="66">
        <f>+'prin paises exp e imp'!F5</f>
        <v>2008</v>
      </c>
    </row>
    <row r="6" spans="3:7" ht="11.25">
      <c r="C6" s="71"/>
      <c r="D6" s="71"/>
      <c r="E6" s="71"/>
      <c r="F6" s="71"/>
      <c r="G6" s="71"/>
    </row>
    <row r="7" spans="1:7" ht="12.75" customHeight="1">
      <c r="A7" s="70" t="s">
        <v>390</v>
      </c>
      <c r="B7" s="78" t="s">
        <v>208</v>
      </c>
      <c r="C7" s="71">
        <v>1000650</v>
      </c>
      <c r="D7" s="71">
        <v>923518</v>
      </c>
      <c r="E7" s="71">
        <v>901027</v>
      </c>
      <c r="F7" s="69">
        <f>+(E7-D7)/D7</f>
        <v>-0.024353613031906255</v>
      </c>
      <c r="G7" s="79">
        <f>+E7/$E$23</f>
        <v>0.15915198028764843</v>
      </c>
    </row>
    <row r="8" spans="1:7" ht="12.75" customHeight="1">
      <c r="A8" s="70" t="s">
        <v>450</v>
      </c>
      <c r="B8" s="78">
        <v>47032100</v>
      </c>
      <c r="C8" s="71">
        <v>1226787</v>
      </c>
      <c r="D8" s="71">
        <v>500221</v>
      </c>
      <c r="E8" s="71">
        <v>549194</v>
      </c>
      <c r="F8" s="69">
        <f aca="true" t="shared" si="0" ref="F8:F15">+(E8-D8)/D8</f>
        <v>0.09790272699466836</v>
      </c>
      <c r="G8" s="79">
        <f aca="true" t="shared" si="1" ref="G8:G23">+E8/$E$23</f>
        <v>0.09700631908044353</v>
      </c>
    </row>
    <row r="9" spans="1:7" ht="12.75" customHeight="1">
      <c r="A9" s="70" t="s">
        <v>355</v>
      </c>
      <c r="B9" s="78">
        <v>47032900</v>
      </c>
      <c r="C9" s="71">
        <v>934387</v>
      </c>
      <c r="D9" s="71">
        <v>329388</v>
      </c>
      <c r="E9" s="71">
        <v>525031</v>
      </c>
      <c r="F9" s="69">
        <f t="shared" si="0"/>
        <v>0.5939590999064932</v>
      </c>
      <c r="G9" s="79">
        <f t="shared" si="1"/>
        <v>0.09273831235068909</v>
      </c>
    </row>
    <row r="10" spans="1:7" ht="11.25">
      <c r="A10" s="81" t="s">
        <v>469</v>
      </c>
      <c r="B10" s="80">
        <v>22042110</v>
      </c>
      <c r="C10" s="71">
        <v>1012145</v>
      </c>
      <c r="D10" s="71">
        <v>373749</v>
      </c>
      <c r="E10" s="71">
        <v>426335</v>
      </c>
      <c r="F10" s="69">
        <f t="shared" si="0"/>
        <v>0.14069870421057984</v>
      </c>
      <c r="G10" s="69">
        <f t="shared" si="1"/>
        <v>0.07530524558746252</v>
      </c>
    </row>
    <row r="11" spans="1:7" ht="12" customHeight="1">
      <c r="A11" s="70" t="s">
        <v>470</v>
      </c>
      <c r="B11" s="78" t="s">
        <v>209</v>
      </c>
      <c r="C11" s="71">
        <v>555265</v>
      </c>
      <c r="D11" s="71">
        <v>273194</v>
      </c>
      <c r="E11" s="71">
        <v>251006</v>
      </c>
      <c r="F11" s="69">
        <f t="shared" si="0"/>
        <v>-0.08121701062248805</v>
      </c>
      <c r="G11" s="79">
        <f t="shared" si="1"/>
        <v>0.04433618744397391</v>
      </c>
    </row>
    <row r="12" spans="1:7" ht="11.25">
      <c r="A12" s="70" t="s">
        <v>354</v>
      </c>
      <c r="B12" s="78">
        <v>44071012</v>
      </c>
      <c r="C12" s="71">
        <v>532447</v>
      </c>
      <c r="D12" s="71">
        <v>206672</v>
      </c>
      <c r="E12" s="71">
        <v>223077</v>
      </c>
      <c r="F12" s="69">
        <f t="shared" si="0"/>
        <v>0.07937698381977239</v>
      </c>
      <c r="G12" s="79">
        <f t="shared" si="1"/>
        <v>0.03940297716564293</v>
      </c>
    </row>
    <row r="13" spans="1:7" ht="12.75" customHeight="1">
      <c r="A13" s="70" t="s">
        <v>471</v>
      </c>
      <c r="B13" s="78" t="s">
        <v>392</v>
      </c>
      <c r="C13" s="71">
        <v>341964</v>
      </c>
      <c r="D13" s="71">
        <v>145551</v>
      </c>
      <c r="E13" s="71">
        <v>144639</v>
      </c>
      <c r="F13" s="69">
        <f t="shared" si="0"/>
        <v>-0.006265844961559866</v>
      </c>
      <c r="G13" s="79">
        <f t="shared" si="1"/>
        <v>0.02554816146111624</v>
      </c>
    </row>
    <row r="14" spans="1:7" ht="12.75" customHeight="1">
      <c r="A14" s="70" t="s">
        <v>474</v>
      </c>
      <c r="B14" s="78" t="s">
        <v>248</v>
      </c>
      <c r="C14" s="71">
        <v>158896</v>
      </c>
      <c r="D14" s="71">
        <v>135446</v>
      </c>
      <c r="E14" s="71">
        <v>143852</v>
      </c>
      <c r="F14" s="69">
        <f t="shared" si="0"/>
        <v>0.06206163341848412</v>
      </c>
      <c r="G14" s="79">
        <f t="shared" si="1"/>
        <v>0.025409150523057356</v>
      </c>
    </row>
    <row r="15" spans="1:7" ht="12.75" customHeight="1">
      <c r="A15" s="70" t="s">
        <v>475</v>
      </c>
      <c r="B15" s="78">
        <v>44012200</v>
      </c>
      <c r="C15" s="71">
        <v>220142</v>
      </c>
      <c r="D15" s="71">
        <v>93513</v>
      </c>
      <c r="E15" s="71">
        <v>127392</v>
      </c>
      <c r="F15" s="69">
        <f t="shared" si="0"/>
        <v>0.36229187385711076</v>
      </c>
      <c r="G15" s="79">
        <f t="shared" si="1"/>
        <v>0.022501755300123202</v>
      </c>
    </row>
    <row r="16" spans="1:7" ht="11.25">
      <c r="A16" s="70" t="s">
        <v>428</v>
      </c>
      <c r="B16" s="78">
        <v>44123910</v>
      </c>
      <c r="C16" s="71">
        <v>244866</v>
      </c>
      <c r="D16" s="71">
        <v>102287</v>
      </c>
      <c r="E16" s="71">
        <v>117400</v>
      </c>
      <c r="F16" s="69">
        <f aca="true" t="shared" si="2" ref="F16:F23">+(E16-D16)/D16</f>
        <v>0.14775093609158543</v>
      </c>
      <c r="G16" s="79">
        <f t="shared" si="1"/>
        <v>0.020736828625301934</v>
      </c>
    </row>
    <row r="17" spans="1:7" ht="12.75" customHeight="1">
      <c r="A17" s="70" t="s">
        <v>472</v>
      </c>
      <c r="B17" s="78">
        <v>10051000</v>
      </c>
      <c r="C17" s="71">
        <v>116003</v>
      </c>
      <c r="D17" s="71">
        <v>107416</v>
      </c>
      <c r="E17" s="71">
        <v>115990</v>
      </c>
      <c r="F17" s="69">
        <f t="shared" si="2"/>
        <v>0.07982051091085127</v>
      </c>
      <c r="G17" s="79">
        <f t="shared" si="1"/>
        <v>0.020487774721028716</v>
      </c>
    </row>
    <row r="18" spans="1:7" ht="12.75" customHeight="1">
      <c r="A18" s="70" t="s">
        <v>476</v>
      </c>
      <c r="B18" s="78" t="s">
        <v>451</v>
      </c>
      <c r="C18" s="71">
        <v>68110</v>
      </c>
      <c r="D18" s="71">
        <v>43114</v>
      </c>
      <c r="E18" s="71">
        <v>91065</v>
      </c>
      <c r="F18" s="69">
        <f t="shared" si="2"/>
        <v>1.1121909356589508</v>
      </c>
      <c r="G18" s="79">
        <f t="shared" si="1"/>
        <v>0.01608517290258195</v>
      </c>
    </row>
    <row r="19" spans="1:7" ht="12.75" customHeight="1">
      <c r="A19" s="70" t="s">
        <v>360</v>
      </c>
      <c r="B19" s="78" t="s">
        <v>255</v>
      </c>
      <c r="C19" s="71">
        <v>109906</v>
      </c>
      <c r="D19" s="71">
        <v>49576</v>
      </c>
      <c r="E19" s="71">
        <v>87230</v>
      </c>
      <c r="F19" s="69">
        <f t="shared" si="2"/>
        <v>0.7595207358399225</v>
      </c>
      <c r="G19" s="79">
        <f t="shared" si="1"/>
        <v>0.015407781609753727</v>
      </c>
    </row>
    <row r="20" spans="1:7" ht="12.75" customHeight="1">
      <c r="A20" s="70" t="s">
        <v>391</v>
      </c>
      <c r="B20" s="78" t="s">
        <v>246</v>
      </c>
      <c r="C20" s="71">
        <v>108542</v>
      </c>
      <c r="D20" s="71">
        <v>106254</v>
      </c>
      <c r="E20" s="71">
        <v>84288</v>
      </c>
      <c r="F20" s="69">
        <f t="shared" si="2"/>
        <v>-0.20673104071376136</v>
      </c>
      <c r="G20" s="79">
        <f t="shared" si="1"/>
        <v>0.014888124456298547</v>
      </c>
    </row>
    <row r="21" spans="1:7" ht="12.75" customHeight="1">
      <c r="A21" s="70" t="s">
        <v>473</v>
      </c>
      <c r="B21" s="78">
        <v>22042990</v>
      </c>
      <c r="C21" s="71">
        <v>149597</v>
      </c>
      <c r="D21" s="71">
        <v>65528</v>
      </c>
      <c r="E21" s="71">
        <v>79952</v>
      </c>
      <c r="F21" s="69">
        <f t="shared" si="2"/>
        <v>0.2201196435111708</v>
      </c>
      <c r="G21" s="79">
        <f t="shared" si="1"/>
        <v>0.014122239542164738</v>
      </c>
    </row>
    <row r="22" spans="1:7" ht="12.75" customHeight="1">
      <c r="A22" s="70" t="s">
        <v>59</v>
      </c>
      <c r="B22" s="82"/>
      <c r="C22" s="71">
        <v>4130662</v>
      </c>
      <c r="D22" s="71">
        <v>1676525</v>
      </c>
      <c r="E22" s="71">
        <v>1793949</v>
      </c>
      <c r="F22" s="69">
        <f t="shared" si="2"/>
        <v>0.07004011273318322</v>
      </c>
      <c r="G22" s="79">
        <f t="shared" si="1"/>
        <v>0.3168723422106625</v>
      </c>
    </row>
    <row r="23" spans="1:7" ht="12.75" customHeight="1">
      <c r="A23" s="82" t="s">
        <v>57</v>
      </c>
      <c r="B23" s="82"/>
      <c r="C23" s="71">
        <f>+balanza!B8</f>
        <v>10910368</v>
      </c>
      <c r="D23" s="71">
        <f>+balanza!C8</f>
        <v>5131951</v>
      </c>
      <c r="E23" s="71">
        <f>+balanza!D8</f>
        <v>5661425</v>
      </c>
      <c r="F23" s="69">
        <f t="shared" si="2"/>
        <v>0.10317206847844027</v>
      </c>
      <c r="G23" s="79">
        <f t="shared" si="1"/>
        <v>1</v>
      </c>
    </row>
    <row r="24" spans="1:7" ht="11.25">
      <c r="A24" s="73"/>
      <c r="B24" s="73"/>
      <c r="C24" s="74"/>
      <c r="D24" s="74"/>
      <c r="E24" s="74"/>
      <c r="F24" s="73"/>
      <c r="G24" s="73"/>
    </row>
    <row r="25" spans="1:7" ht="33.75" customHeight="1">
      <c r="A25" s="240" t="s">
        <v>110</v>
      </c>
      <c r="B25" s="240"/>
      <c r="C25" s="240"/>
      <c r="D25" s="240"/>
      <c r="E25" s="240"/>
      <c r="F25" s="240"/>
      <c r="G25" s="240"/>
    </row>
    <row r="50" spans="1:7" ht="15.75" customHeight="1">
      <c r="A50" s="237" t="s">
        <v>393</v>
      </c>
      <c r="B50" s="237"/>
      <c r="C50" s="237"/>
      <c r="D50" s="237"/>
      <c r="E50" s="237"/>
      <c r="F50" s="237"/>
      <c r="G50" s="237"/>
    </row>
    <row r="51" spans="1:7" ht="15.75" customHeight="1">
      <c r="A51" s="238" t="s">
        <v>332</v>
      </c>
      <c r="B51" s="238"/>
      <c r="C51" s="238"/>
      <c r="D51" s="238"/>
      <c r="E51" s="238"/>
      <c r="F51" s="238"/>
      <c r="G51" s="238"/>
    </row>
    <row r="52" spans="1:7" ht="15.75" customHeight="1">
      <c r="A52" s="239" t="s">
        <v>333</v>
      </c>
      <c r="B52" s="239"/>
      <c r="C52" s="239"/>
      <c r="D52" s="239"/>
      <c r="E52" s="239"/>
      <c r="F52" s="239"/>
      <c r="G52" s="239"/>
    </row>
    <row r="53" spans="1:7" ht="12.75" customHeight="1">
      <c r="A53" s="241" t="s">
        <v>60</v>
      </c>
      <c r="B53" s="68" t="s">
        <v>188</v>
      </c>
      <c r="C53" s="182">
        <f>+C4</f>
        <v>2007</v>
      </c>
      <c r="D53" s="182">
        <f>+D4</f>
        <v>2007</v>
      </c>
      <c r="E53" s="182">
        <f>+E4</f>
        <v>2008</v>
      </c>
      <c r="F53" s="66" t="s">
        <v>322</v>
      </c>
      <c r="G53" s="66" t="s">
        <v>312</v>
      </c>
    </row>
    <row r="54" spans="1:7" ht="12.75" customHeight="1">
      <c r="A54" s="242"/>
      <c r="B54" s="77" t="s">
        <v>68</v>
      </c>
      <c r="C54" s="67" t="s">
        <v>311</v>
      </c>
      <c r="D54" s="65" t="str">
        <f>+balanza!C6</f>
        <v>ene-may</v>
      </c>
      <c r="E54" s="65" t="str">
        <f>+D54</f>
        <v>ene-may</v>
      </c>
      <c r="F54" s="66" t="str">
        <f>+F5</f>
        <v> 2008-2007</v>
      </c>
      <c r="G54" s="66">
        <f>+G5</f>
        <v>2008</v>
      </c>
    </row>
    <row r="55" spans="3:7" ht="11.25">
      <c r="C55" s="71"/>
      <c r="D55" s="71"/>
      <c r="E55" s="71"/>
      <c r="F55" s="71"/>
      <c r="G55" s="71"/>
    </row>
    <row r="56" spans="1:7" ht="12.75" customHeight="1">
      <c r="A56" s="70" t="s">
        <v>394</v>
      </c>
      <c r="B56" s="83">
        <v>15179000</v>
      </c>
      <c r="C56" s="71">
        <v>276110</v>
      </c>
      <c r="D56" s="71">
        <v>102491</v>
      </c>
      <c r="E56" s="71">
        <v>197014</v>
      </c>
      <c r="F56" s="69">
        <f>+(E56-D56)/D56</f>
        <v>0.9222565883833702</v>
      </c>
      <c r="G56" s="84">
        <f>+E56/$E$72</f>
        <v>0.1258392144614113</v>
      </c>
    </row>
    <row r="57" spans="1:7" ht="12.75" customHeight="1">
      <c r="A57" s="70" t="s">
        <v>283</v>
      </c>
      <c r="B57" s="78">
        <v>10059000</v>
      </c>
      <c r="C57" s="71">
        <v>353285</v>
      </c>
      <c r="D57" s="71">
        <v>103043</v>
      </c>
      <c r="E57" s="71">
        <v>153485</v>
      </c>
      <c r="F57" s="69">
        <f aca="true" t="shared" si="3" ref="F57:F72">+(E57-D57)/D57</f>
        <v>0.4895237910386926</v>
      </c>
      <c r="G57" s="84">
        <f aca="true" t="shared" si="4" ref="G57:G72">+E57/$E$72</f>
        <v>0.09803583416208855</v>
      </c>
    </row>
    <row r="58" spans="1:7" ht="12.75" customHeight="1">
      <c r="A58" s="70" t="s">
        <v>452</v>
      </c>
      <c r="B58" s="78" t="s">
        <v>482</v>
      </c>
      <c r="C58" s="71">
        <v>345238</v>
      </c>
      <c r="D58" s="71">
        <v>125837</v>
      </c>
      <c r="E58" s="71">
        <v>132778</v>
      </c>
      <c r="F58" s="69">
        <f t="shared" si="3"/>
        <v>0.05515865762851943</v>
      </c>
      <c r="G58" s="84">
        <f t="shared" si="4"/>
        <v>0.08480960346857214</v>
      </c>
    </row>
    <row r="59" spans="1:7" ht="12.75" customHeight="1">
      <c r="A59" s="70" t="s">
        <v>466</v>
      </c>
      <c r="B59" s="80">
        <v>23040000</v>
      </c>
      <c r="C59" s="71">
        <v>224608</v>
      </c>
      <c r="D59" s="71">
        <v>70104</v>
      </c>
      <c r="E59" s="71">
        <v>128287</v>
      </c>
      <c r="F59" s="69">
        <f t="shared" si="3"/>
        <v>0.8299526417893416</v>
      </c>
      <c r="G59" s="84">
        <f t="shared" si="4"/>
        <v>0.08194105650162462</v>
      </c>
    </row>
    <row r="60" spans="1:7" ht="12.75" customHeight="1">
      <c r="A60" s="70" t="s">
        <v>353</v>
      </c>
      <c r="B60" s="80">
        <v>10019000</v>
      </c>
      <c r="C60" s="71">
        <v>259995</v>
      </c>
      <c r="D60" s="71">
        <v>91949</v>
      </c>
      <c r="E60" s="71">
        <v>93949</v>
      </c>
      <c r="F60" s="69">
        <f t="shared" si="3"/>
        <v>0.021751188158653168</v>
      </c>
      <c r="G60" s="84">
        <f t="shared" si="4"/>
        <v>0.0600082651965603</v>
      </c>
    </row>
    <row r="61" spans="1:7" ht="12.75" customHeight="1">
      <c r="A61" s="70" t="s">
        <v>467</v>
      </c>
      <c r="B61" s="80">
        <v>17019900</v>
      </c>
      <c r="C61" s="71">
        <v>168951</v>
      </c>
      <c r="D61" s="71">
        <v>62666</v>
      </c>
      <c r="E61" s="71">
        <v>88070</v>
      </c>
      <c r="F61" s="69">
        <f t="shared" si="3"/>
        <v>0.40538729135416335</v>
      </c>
      <c r="G61" s="84">
        <f t="shared" si="4"/>
        <v>0.056253157733036706</v>
      </c>
    </row>
    <row r="62" spans="1:7" ht="12.75" customHeight="1">
      <c r="A62" s="70" t="s">
        <v>453</v>
      </c>
      <c r="B62" s="80">
        <v>23099090</v>
      </c>
      <c r="C62" s="71">
        <v>96112</v>
      </c>
      <c r="D62" s="71">
        <v>38988</v>
      </c>
      <c r="E62" s="71">
        <v>55289</v>
      </c>
      <c r="F62" s="69">
        <f t="shared" si="3"/>
        <v>0.41810300605314454</v>
      </c>
      <c r="G62" s="84">
        <f t="shared" si="4"/>
        <v>0.03531487269106241</v>
      </c>
    </row>
    <row r="63" spans="1:7" ht="12.75" customHeight="1">
      <c r="A63" s="70" t="s">
        <v>477</v>
      </c>
      <c r="B63" s="78">
        <v>44160000</v>
      </c>
      <c r="C63" s="71">
        <v>31222</v>
      </c>
      <c r="D63" s="71">
        <v>25452</v>
      </c>
      <c r="E63" s="71">
        <v>36853</v>
      </c>
      <c r="F63" s="69">
        <f t="shared" si="3"/>
        <v>0.44794122269369796</v>
      </c>
      <c r="G63" s="84">
        <f t="shared" si="4"/>
        <v>0.023539203155848776</v>
      </c>
    </row>
    <row r="64" spans="1:7" ht="12.75" customHeight="1">
      <c r="A64" s="70" t="s">
        <v>468</v>
      </c>
      <c r="B64" s="78">
        <v>12010000</v>
      </c>
      <c r="C64" s="71">
        <v>71162</v>
      </c>
      <c r="D64" s="71">
        <v>25270</v>
      </c>
      <c r="E64" s="71">
        <v>33095</v>
      </c>
      <c r="F64" s="69">
        <f t="shared" si="3"/>
        <v>0.3096557182429759</v>
      </c>
      <c r="G64" s="84">
        <f t="shared" si="4"/>
        <v>0.021138846998692513</v>
      </c>
    </row>
    <row r="65" spans="1:7" ht="12.75" customHeight="1">
      <c r="A65" s="70" t="s">
        <v>155</v>
      </c>
      <c r="B65" s="78">
        <v>10030000</v>
      </c>
      <c r="C65" s="71">
        <v>19580</v>
      </c>
      <c r="D65" s="71">
        <v>8747</v>
      </c>
      <c r="E65" s="71">
        <v>26451</v>
      </c>
      <c r="F65" s="69">
        <f t="shared" si="3"/>
        <v>2.0240082313936205</v>
      </c>
      <c r="G65" s="84">
        <f t="shared" si="4"/>
        <v>0.016895109290298103</v>
      </c>
    </row>
    <row r="66" spans="1:7" ht="12.75" customHeight="1">
      <c r="A66" s="70" t="s">
        <v>287</v>
      </c>
      <c r="B66" s="78">
        <v>21069090</v>
      </c>
      <c r="C66" s="71">
        <v>53214</v>
      </c>
      <c r="D66" s="71">
        <v>20250</v>
      </c>
      <c r="E66" s="71">
        <v>26158</v>
      </c>
      <c r="F66" s="69">
        <f t="shared" si="3"/>
        <v>0.29175308641975306</v>
      </c>
      <c r="G66" s="84">
        <f t="shared" si="4"/>
        <v>0.01670796071285085</v>
      </c>
    </row>
    <row r="67" spans="1:7" ht="12.75" customHeight="1">
      <c r="A67" s="70" t="s">
        <v>478</v>
      </c>
      <c r="B67" s="78">
        <v>23031000</v>
      </c>
      <c r="C67" s="71">
        <v>58927</v>
      </c>
      <c r="D67" s="71">
        <v>20536</v>
      </c>
      <c r="E67" s="71">
        <v>21060</v>
      </c>
      <c r="F67" s="69">
        <f t="shared" si="3"/>
        <v>0.0255161667315933</v>
      </c>
      <c r="G67" s="84">
        <f t="shared" si="4"/>
        <v>0.013451703211737857</v>
      </c>
    </row>
    <row r="68" spans="1:7" ht="12.75" customHeight="1">
      <c r="A68" s="70" t="s">
        <v>479</v>
      </c>
      <c r="B68" s="78">
        <v>10063000</v>
      </c>
      <c r="C68" s="71">
        <v>38217</v>
      </c>
      <c r="D68" s="71">
        <v>10117</v>
      </c>
      <c r="E68" s="71">
        <v>19275</v>
      </c>
      <c r="F68" s="69">
        <f t="shared" si="3"/>
        <v>0.9052090540674113</v>
      </c>
      <c r="G68" s="84">
        <f t="shared" si="4"/>
        <v>0.012311565973705944</v>
      </c>
    </row>
    <row r="69" spans="1:7" ht="12.75" customHeight="1">
      <c r="A69" s="70" t="s">
        <v>272</v>
      </c>
      <c r="B69" s="78" t="s">
        <v>481</v>
      </c>
      <c r="C69" s="71">
        <v>39245</v>
      </c>
      <c r="D69" s="71">
        <v>14247</v>
      </c>
      <c r="E69" s="71">
        <v>19240</v>
      </c>
      <c r="F69" s="69">
        <f t="shared" si="3"/>
        <v>0.35045974591141993</v>
      </c>
      <c r="G69" s="84">
        <f t="shared" si="4"/>
        <v>0.012289210341587671</v>
      </c>
    </row>
    <row r="70" spans="1:7" ht="12.75" customHeight="1">
      <c r="A70" s="70" t="s">
        <v>449</v>
      </c>
      <c r="B70" s="78" t="s">
        <v>480</v>
      </c>
      <c r="C70" s="71">
        <v>28435</v>
      </c>
      <c r="D70" s="71">
        <v>12128</v>
      </c>
      <c r="E70" s="71">
        <v>14794</v>
      </c>
      <c r="F70" s="69">
        <f t="shared" si="3"/>
        <v>0.21982189973614777</v>
      </c>
      <c r="G70" s="84">
        <f t="shared" si="4"/>
        <v>0.00944940633022079</v>
      </c>
    </row>
    <row r="71" spans="1:7" ht="12.75" customHeight="1">
      <c r="A71" s="70" t="s">
        <v>59</v>
      </c>
      <c r="B71" s="82"/>
      <c r="C71" s="71">
        <v>1060509</v>
      </c>
      <c r="D71" s="71">
        <v>381181</v>
      </c>
      <c r="E71" s="71">
        <v>519802</v>
      </c>
      <c r="F71" s="69">
        <f t="shared" si="3"/>
        <v>0.363661882412817</v>
      </c>
      <c r="G71" s="84">
        <f t="shared" si="4"/>
        <v>0.33201435103835525</v>
      </c>
    </row>
    <row r="72" spans="1:7" ht="12.75" customHeight="1">
      <c r="A72" s="82" t="s">
        <v>57</v>
      </c>
      <c r="B72" s="82"/>
      <c r="C72" s="71">
        <f>+balanza!B13</f>
        <v>3123754</v>
      </c>
      <c r="D72" s="71">
        <f>+balanza!C13</f>
        <v>1112421</v>
      </c>
      <c r="E72" s="71">
        <f>+balanza!D13</f>
        <v>1565601</v>
      </c>
      <c r="F72" s="69">
        <f t="shared" si="3"/>
        <v>0.40738173766946145</v>
      </c>
      <c r="G72" s="84">
        <f t="shared" si="4"/>
        <v>1</v>
      </c>
    </row>
    <row r="73" spans="1:7" ht="11.25">
      <c r="A73" s="73"/>
      <c r="B73" s="73"/>
      <c r="C73" s="74"/>
      <c r="D73" s="74"/>
      <c r="E73" s="74"/>
      <c r="F73" s="73"/>
      <c r="G73" s="73"/>
    </row>
    <row r="74" spans="1:7" ht="12.75" customHeight="1">
      <c r="A74" s="240" t="s">
        <v>70</v>
      </c>
      <c r="B74" s="240"/>
      <c r="C74" s="240"/>
      <c r="D74" s="240"/>
      <c r="E74" s="240"/>
      <c r="F74" s="240"/>
      <c r="G74" s="240"/>
    </row>
  </sheetData>
  <mergeCells count="10">
    <mergeCell ref="A1:G1"/>
    <mergeCell ref="A2:G2"/>
    <mergeCell ref="A3:G3"/>
    <mergeCell ref="A25:G25"/>
    <mergeCell ref="A4:A5"/>
    <mergeCell ref="A50:G50"/>
    <mergeCell ref="A51:G51"/>
    <mergeCell ref="A52:G52"/>
    <mergeCell ref="A74:G74"/>
    <mergeCell ref="A53:A54"/>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Z370"/>
  <sheetViews>
    <sheetView tabSelected="1" zoomScale="75" zoomScaleNormal="75" zoomScaleSheetLayoutView="100" workbookViewId="0" topLeftCell="A1">
      <selection activeCell="Q10" sqref="Q10"/>
    </sheetView>
  </sheetViews>
  <sheetFormatPr defaultColWidth="11.421875" defaultRowHeight="12.75" outlineLevelRow="1"/>
  <cols>
    <col min="1" max="1" width="29.00390625" style="26" customWidth="1"/>
    <col min="2" max="2" width="8.8515625" style="26" bestFit="1" customWidth="1"/>
    <col min="3" max="3" width="10.8515625" style="26" bestFit="1" customWidth="1"/>
    <col min="4" max="4" width="11.140625" style="26" bestFit="1" customWidth="1"/>
    <col min="5" max="5" width="11.28125" style="26" bestFit="1" customWidth="1"/>
    <col min="6" max="6" width="8.7109375" style="26" customWidth="1"/>
    <col min="7" max="7" width="1.7109375" style="26" customWidth="1"/>
    <col min="8" max="8" width="10.8515625" style="26" bestFit="1" customWidth="1"/>
    <col min="9" max="9" width="10.57421875" style="26" bestFit="1" customWidth="1"/>
    <col min="10" max="10" width="11.00390625" style="26" bestFit="1" customWidth="1"/>
    <col min="11" max="11" width="9.7109375" style="26" bestFit="1" customWidth="1"/>
    <col min="12" max="12" width="11.57421875" style="184" hidden="1" customWidth="1"/>
    <col min="13" max="13" width="7.57421875" style="184" hidden="1" customWidth="1"/>
    <col min="14" max="14" width="9.7109375" style="184" hidden="1" customWidth="1"/>
    <col min="15" max="15" width="13.00390625" style="26" hidden="1" customWidth="1"/>
    <col min="16" max="20" width="13.00390625" style="26" bestFit="1" customWidth="1"/>
    <col min="21" max="16384" width="11.421875" style="26" customWidth="1"/>
  </cols>
  <sheetData>
    <row r="1" spans="1:20" ht="19.5" customHeight="1">
      <c r="A1" s="237" t="s">
        <v>401</v>
      </c>
      <c r="B1" s="237"/>
      <c r="C1" s="237"/>
      <c r="D1" s="237"/>
      <c r="E1" s="237"/>
      <c r="F1" s="237"/>
      <c r="G1" s="237"/>
      <c r="H1" s="237"/>
      <c r="I1" s="237"/>
      <c r="J1" s="237"/>
      <c r="K1" s="237"/>
      <c r="L1" s="44"/>
      <c r="O1" s="173"/>
      <c r="P1" s="173"/>
      <c r="Q1" s="173"/>
      <c r="R1" s="173"/>
      <c r="S1" s="173"/>
      <c r="T1" s="173"/>
    </row>
    <row r="2" spans="1:20" ht="19.5" customHeight="1">
      <c r="A2" s="239" t="s">
        <v>334</v>
      </c>
      <c r="B2" s="239"/>
      <c r="C2" s="239"/>
      <c r="D2" s="239"/>
      <c r="E2" s="239"/>
      <c r="F2" s="239"/>
      <c r="G2" s="239"/>
      <c r="H2" s="239"/>
      <c r="I2" s="239"/>
      <c r="J2" s="239"/>
      <c r="K2" s="239"/>
      <c r="O2" s="197"/>
      <c r="P2" s="197"/>
      <c r="Q2" s="197"/>
      <c r="R2" s="197"/>
      <c r="S2" s="197"/>
      <c r="T2" s="197"/>
    </row>
    <row r="3" spans="1:20" ht="11.25">
      <c r="A3" s="29"/>
      <c r="B3" s="29"/>
      <c r="C3" s="248" t="s">
        <v>203</v>
      </c>
      <c r="D3" s="248"/>
      <c r="E3" s="248"/>
      <c r="F3" s="248"/>
      <c r="G3" s="30"/>
      <c r="H3" s="248" t="s">
        <v>204</v>
      </c>
      <c r="I3" s="248"/>
      <c r="J3" s="248"/>
      <c r="K3" s="248"/>
      <c r="L3" s="245" t="s">
        <v>388</v>
      </c>
      <c r="M3" s="245"/>
      <c r="N3" s="245"/>
      <c r="O3" s="173"/>
      <c r="P3" s="173"/>
      <c r="Q3" s="173"/>
      <c r="R3" s="173"/>
      <c r="S3" s="173"/>
      <c r="T3" s="173"/>
    </row>
    <row r="4" spans="1:20" ht="11.25">
      <c r="A4" s="29" t="s">
        <v>220</v>
      </c>
      <c r="B4" s="46" t="s">
        <v>188</v>
      </c>
      <c r="C4" s="53">
        <v>2007</v>
      </c>
      <c r="D4" s="247" t="s">
        <v>483</v>
      </c>
      <c r="E4" s="247"/>
      <c r="F4" s="247"/>
      <c r="G4" s="30"/>
      <c r="H4" s="53">
        <v>2007</v>
      </c>
      <c r="I4" s="247" t="str">
        <f>+D4</f>
        <v>Enero - Mayo</v>
      </c>
      <c r="J4" s="247"/>
      <c r="K4" s="247"/>
      <c r="L4" s="246" t="s">
        <v>387</v>
      </c>
      <c r="M4" s="246"/>
      <c r="N4" s="246"/>
      <c r="O4" s="173"/>
      <c r="P4" s="173"/>
      <c r="Q4" s="173"/>
      <c r="R4" s="173"/>
      <c r="S4" s="173"/>
      <c r="T4" s="173"/>
    </row>
    <row r="5" spans="1:14" ht="11.25">
      <c r="A5" s="2"/>
      <c r="B5" s="47" t="s">
        <v>68</v>
      </c>
      <c r="C5" s="2"/>
      <c r="D5" s="54">
        <v>2007</v>
      </c>
      <c r="E5" s="54">
        <v>2008</v>
      </c>
      <c r="F5" s="55" t="s">
        <v>358</v>
      </c>
      <c r="G5" s="35"/>
      <c r="H5" s="2"/>
      <c r="I5" s="54">
        <v>2007</v>
      </c>
      <c r="J5" s="54">
        <v>2008</v>
      </c>
      <c r="K5" s="55" t="s">
        <v>358</v>
      </c>
      <c r="L5" s="192">
        <v>2007</v>
      </c>
      <c r="M5" s="192">
        <v>2008</v>
      </c>
      <c r="N5" s="35" t="s">
        <v>358</v>
      </c>
    </row>
    <row r="6" spans="1:11" ht="11.25">
      <c r="A6" s="29"/>
      <c r="B6" s="29"/>
      <c r="C6" s="29"/>
      <c r="D6" s="29"/>
      <c r="E6" s="29"/>
      <c r="F6" s="29"/>
      <c r="G6" s="29"/>
      <c r="H6" s="29"/>
      <c r="I6" s="29"/>
      <c r="J6" s="29"/>
      <c r="K6" s="29"/>
    </row>
    <row r="7" spans="1:14" s="44" customFormat="1" ht="11.25">
      <c r="A7" s="31" t="s">
        <v>443</v>
      </c>
      <c r="B7" s="31"/>
      <c r="C7" s="31"/>
      <c r="D7" s="31"/>
      <c r="E7" s="31"/>
      <c r="F7" s="31"/>
      <c r="G7" s="31"/>
      <c r="H7" s="32">
        <f>+balanza!B9</f>
        <v>5499403</v>
      </c>
      <c r="I7" s="32">
        <f>+balanza!C9</f>
        <v>2980042</v>
      </c>
      <c r="J7" s="32">
        <f>+balanza!D9</f>
        <v>3131166</v>
      </c>
      <c r="K7" s="33">
        <f>+J7/I7*100-100</f>
        <v>5.071203694444577</v>
      </c>
      <c r="L7" s="186"/>
      <c r="M7" s="186"/>
      <c r="N7" s="186"/>
    </row>
    <row r="8" spans="1:14" s="44" customFormat="1" ht="11.25">
      <c r="A8" s="31"/>
      <c r="B8" s="31"/>
      <c r="C8" s="31"/>
      <c r="D8" s="31"/>
      <c r="E8" s="31"/>
      <c r="F8" s="31"/>
      <c r="G8" s="31"/>
      <c r="H8" s="32"/>
      <c r="I8" s="32"/>
      <c r="J8" s="32"/>
      <c r="K8" s="33"/>
      <c r="L8" s="186"/>
      <c r="M8" s="186"/>
      <c r="N8" s="186"/>
    </row>
    <row r="9" spans="1:17" s="63" customFormat="1" ht="11.25">
      <c r="A9" s="62" t="s">
        <v>448</v>
      </c>
      <c r="B9" s="62"/>
      <c r="C9" s="62">
        <f>+C11+C44</f>
        <v>2858365.5629999996</v>
      </c>
      <c r="D9" s="62">
        <f>+D11+D44</f>
        <v>1815990.3810000003</v>
      </c>
      <c r="E9" s="62">
        <f>+E11+E44</f>
        <v>1784988.4679999999</v>
      </c>
      <c r="F9" s="191">
        <f>+E9/D9*100-100</f>
        <v>-1.7071628420701614</v>
      </c>
      <c r="G9" s="62"/>
      <c r="H9" s="62">
        <f>+H11+H44</f>
        <v>3437317.9159999993</v>
      </c>
      <c r="I9" s="62">
        <f>+I11+I44</f>
        <v>2126147.631</v>
      </c>
      <c r="J9" s="62">
        <f>+J11+J44</f>
        <v>2138721.1890000007</v>
      </c>
      <c r="K9" s="191">
        <f>+J9/I9*100-100</f>
        <v>0.5913774667701119</v>
      </c>
      <c r="L9" s="191"/>
      <c r="M9" s="191"/>
      <c r="N9" s="191"/>
      <c r="Q9" s="186"/>
    </row>
    <row r="10" spans="1:17" ht="11.25" customHeight="1">
      <c r="A10" s="29"/>
      <c r="B10" s="29"/>
      <c r="C10" s="28"/>
      <c r="D10" s="28"/>
      <c r="E10" s="28"/>
      <c r="F10" s="34"/>
      <c r="G10" s="34"/>
      <c r="H10" s="28"/>
      <c r="I10" s="28"/>
      <c r="J10" s="28"/>
      <c r="K10" s="34"/>
      <c r="Q10" s="184"/>
    </row>
    <row r="11" spans="1:17" ht="11.25" customHeight="1">
      <c r="A11" s="31" t="s">
        <v>221</v>
      </c>
      <c r="B11" s="31"/>
      <c r="C11" s="32">
        <f>+C13+C30</f>
        <v>2353452.4719999996</v>
      </c>
      <c r="D11" s="32">
        <f>+D13+D30</f>
        <v>1615561.4620000003</v>
      </c>
      <c r="E11" s="32">
        <f>+E13+E30</f>
        <v>1600009.008</v>
      </c>
      <c r="F11" s="33">
        <f>+E11/D11*100-100</f>
        <v>-0.9626655726701472</v>
      </c>
      <c r="G11" s="33"/>
      <c r="H11" s="32">
        <f>+H13+H30</f>
        <v>2706668.4599999995</v>
      </c>
      <c r="I11" s="32">
        <f>+I13+I30</f>
        <v>1842119.029</v>
      </c>
      <c r="J11" s="32">
        <f>+J13+J30</f>
        <v>1789648.9650000005</v>
      </c>
      <c r="K11" s="33">
        <f>+J11/I11*100-100</f>
        <v>-2.848353617436061</v>
      </c>
      <c r="L11" s="184">
        <f>+I11/D11</f>
        <v>1.140234570042003</v>
      </c>
      <c r="M11" s="184">
        <f>+J11/E11</f>
        <v>1.1185243058331586</v>
      </c>
      <c r="N11" s="184">
        <f>+M11/L11*100-100</f>
        <v>-1.904017364430942</v>
      </c>
      <c r="Q11" s="186"/>
    </row>
    <row r="12" spans="1:17" ht="11.25" customHeight="1">
      <c r="A12" s="29"/>
      <c r="B12" s="29"/>
      <c r="C12" s="28"/>
      <c r="D12" s="28"/>
      <c r="E12" s="28"/>
      <c r="F12" s="34"/>
      <c r="G12" s="34"/>
      <c r="H12" s="28"/>
      <c r="I12" s="28"/>
      <c r="J12" s="28"/>
      <c r="K12" s="34"/>
      <c r="Q12" s="184"/>
    </row>
    <row r="13" spans="1:17" s="44" customFormat="1" ht="11.25" customHeight="1">
      <c r="A13" s="31" t="s">
        <v>416</v>
      </c>
      <c r="B13" s="31"/>
      <c r="C13" s="32">
        <f>SUM(C14:C28)</f>
        <v>2334213.777</v>
      </c>
      <c r="D13" s="32">
        <f>SUM(D14:D28)</f>
        <v>1612823.0910000002</v>
      </c>
      <c r="E13" s="32">
        <f>SUM(E14:E28)</f>
        <v>1596217.744</v>
      </c>
      <c r="F13" s="33">
        <f>+E13/D13*100-100</f>
        <v>-1.029582667352841</v>
      </c>
      <c r="G13" s="33"/>
      <c r="H13" s="32">
        <f>SUM(H14:H28)</f>
        <v>2592586.7339999997</v>
      </c>
      <c r="I13" s="32">
        <f>SUM(I14:I28)</f>
        <v>1828288.0380000002</v>
      </c>
      <c r="J13" s="32">
        <f>SUM(J14:J28)</f>
        <v>1766504.2230000005</v>
      </c>
      <c r="K13" s="33">
        <f>+J13/I13*100-100</f>
        <v>-3.3793261081326165</v>
      </c>
      <c r="L13" s="186"/>
      <c r="M13" s="186"/>
      <c r="N13" s="186"/>
      <c r="Q13" s="186"/>
    </row>
    <row r="14" spans="1:17" ht="11.25" customHeight="1">
      <c r="A14" s="1" t="s">
        <v>402</v>
      </c>
      <c r="B14" s="48" t="s">
        <v>208</v>
      </c>
      <c r="C14" s="28">
        <v>776370.276</v>
      </c>
      <c r="D14" s="28">
        <v>740178.286</v>
      </c>
      <c r="E14" s="28">
        <v>770652.415</v>
      </c>
      <c r="F14" s="34">
        <f aca="true" t="shared" si="0" ref="F14:F42">+E14/D14*100-100</f>
        <v>4.117133611779593</v>
      </c>
      <c r="G14" s="34"/>
      <c r="H14" s="28">
        <v>1000650.475</v>
      </c>
      <c r="I14" s="28">
        <v>923517.78</v>
      </c>
      <c r="J14" s="28">
        <v>901027.209</v>
      </c>
      <c r="K14" s="34">
        <f aca="true" t="shared" si="1" ref="K14:K28">+J14/I14*100-100</f>
        <v>-2.4353154305269555</v>
      </c>
      <c r="L14" s="184">
        <f>+I14/D14</f>
        <v>1.2476963962166272</v>
      </c>
      <c r="M14" s="184">
        <f>+J14/E14</f>
        <v>1.1691745739874182</v>
      </c>
      <c r="N14" s="184">
        <f>+M14/L14*100-100</f>
        <v>-6.29334367457578</v>
      </c>
      <c r="Q14" s="184"/>
    </row>
    <row r="15" spans="1:17" ht="11.25" customHeight="1">
      <c r="A15" s="1" t="s">
        <v>192</v>
      </c>
      <c r="B15" s="48" t="s">
        <v>209</v>
      </c>
      <c r="C15" s="28">
        <v>774634.4</v>
      </c>
      <c r="D15" s="28">
        <v>406431.945</v>
      </c>
      <c r="E15" s="28">
        <v>378837.808</v>
      </c>
      <c r="F15" s="34">
        <f t="shared" si="0"/>
        <v>-6.789362238738391</v>
      </c>
      <c r="G15" s="34"/>
      <c r="H15" s="28">
        <v>555264.564</v>
      </c>
      <c r="I15" s="28">
        <v>273194.002</v>
      </c>
      <c r="J15" s="28">
        <v>251005.934</v>
      </c>
      <c r="K15" s="34">
        <f t="shared" si="1"/>
        <v>-8.121725893528208</v>
      </c>
      <c r="L15" s="184">
        <f aca="true" t="shared" si="2" ref="L15:L28">+I15/D15</f>
        <v>0.6721764993152789</v>
      </c>
      <c r="M15" s="184">
        <f aca="true" t="shared" si="3" ref="M15:M28">+J15/E15</f>
        <v>0.6625683305611355</v>
      </c>
      <c r="N15" s="184">
        <f aca="true" t="shared" si="4" ref="N15:N28">+M15/L15*100-100</f>
        <v>-1.4294115851909197</v>
      </c>
      <c r="Q15" s="184"/>
    </row>
    <row r="16" spans="1:17" ht="11.25" customHeight="1">
      <c r="A16" s="1" t="s">
        <v>193</v>
      </c>
      <c r="B16" s="48" t="s">
        <v>210</v>
      </c>
      <c r="C16" s="28">
        <v>160186.237</v>
      </c>
      <c r="D16" s="28">
        <v>86671.307</v>
      </c>
      <c r="E16" s="28">
        <v>81247.471</v>
      </c>
      <c r="F16" s="34">
        <f t="shared" si="0"/>
        <v>-6.257937243290897</v>
      </c>
      <c r="G16" s="34"/>
      <c r="H16" s="28">
        <v>143940.931</v>
      </c>
      <c r="I16" s="28">
        <v>76976.925</v>
      </c>
      <c r="J16" s="28">
        <v>76404.371</v>
      </c>
      <c r="K16" s="34">
        <f t="shared" si="1"/>
        <v>-0.7437995217398026</v>
      </c>
      <c r="L16" s="184">
        <f t="shared" si="2"/>
        <v>0.8881477349822359</v>
      </c>
      <c r="M16" s="184">
        <f t="shared" si="3"/>
        <v>0.9403907599782397</v>
      </c>
      <c r="N16" s="184">
        <f t="shared" si="4"/>
        <v>5.882244916950526</v>
      </c>
      <c r="Q16" s="184"/>
    </row>
    <row r="17" spans="1:17" ht="11.25" customHeight="1">
      <c r="A17" s="1" t="s">
        <v>198</v>
      </c>
      <c r="B17" s="48" t="s">
        <v>245</v>
      </c>
      <c r="C17" s="28">
        <v>146396.449</v>
      </c>
      <c r="D17" s="28">
        <v>56531.959</v>
      </c>
      <c r="E17" s="28">
        <v>26566.877</v>
      </c>
      <c r="F17" s="34">
        <f t="shared" si="0"/>
        <v>-53.00556097834855</v>
      </c>
      <c r="G17" s="34"/>
      <c r="H17" s="28">
        <v>190098.507</v>
      </c>
      <c r="I17" s="28">
        <v>57535.839</v>
      </c>
      <c r="J17" s="28">
        <v>37178.088</v>
      </c>
      <c r="K17" s="34">
        <f t="shared" si="1"/>
        <v>-35.382730753261455</v>
      </c>
      <c r="L17" s="184">
        <f t="shared" si="2"/>
        <v>1.0177577430140001</v>
      </c>
      <c r="M17" s="184">
        <f t="shared" si="3"/>
        <v>1.399415068620975</v>
      </c>
      <c r="N17" s="184">
        <f t="shared" si="4"/>
        <v>37.499820387190596</v>
      </c>
      <c r="Q17" s="184"/>
    </row>
    <row r="18" spans="1:17" ht="11.25" customHeight="1">
      <c r="A18" s="1" t="s">
        <v>194</v>
      </c>
      <c r="B18" s="48" t="s">
        <v>246</v>
      </c>
      <c r="C18" s="28">
        <v>105054.947</v>
      </c>
      <c r="D18" s="28">
        <v>103140.731</v>
      </c>
      <c r="E18" s="28">
        <v>85497.108</v>
      </c>
      <c r="F18" s="34">
        <f t="shared" si="0"/>
        <v>-17.106358301842945</v>
      </c>
      <c r="G18" s="34"/>
      <c r="H18" s="28">
        <v>108542.293</v>
      </c>
      <c r="I18" s="28">
        <v>106253.817</v>
      </c>
      <c r="J18" s="28">
        <v>84287.762</v>
      </c>
      <c r="K18" s="34">
        <f t="shared" si="1"/>
        <v>-20.67319143932494</v>
      </c>
      <c r="L18" s="184">
        <f t="shared" si="2"/>
        <v>1.030182896415578</v>
      </c>
      <c r="M18" s="184">
        <f t="shared" si="3"/>
        <v>0.985855123894951</v>
      </c>
      <c r="N18" s="184">
        <f t="shared" si="4"/>
        <v>-4.3029031713554104</v>
      </c>
      <c r="Q18" s="184"/>
    </row>
    <row r="19" spans="1:17" ht="11.25" customHeight="1">
      <c r="A19" s="1" t="s">
        <v>403</v>
      </c>
      <c r="B19" s="49" t="s">
        <v>247</v>
      </c>
      <c r="C19" s="28">
        <v>119256.614</v>
      </c>
      <c r="D19" s="28">
        <v>86330.073</v>
      </c>
      <c r="E19" s="28">
        <v>95163.007</v>
      </c>
      <c r="F19" s="34">
        <f t="shared" si="0"/>
        <v>10.231584073837155</v>
      </c>
      <c r="G19" s="34"/>
      <c r="H19" s="28">
        <v>96455.366</v>
      </c>
      <c r="I19" s="28">
        <v>71061.167</v>
      </c>
      <c r="J19" s="28">
        <v>71662.263</v>
      </c>
      <c r="K19" s="34">
        <f t="shared" si="1"/>
        <v>0.8458853483225255</v>
      </c>
      <c r="L19" s="184">
        <f t="shared" si="2"/>
        <v>0.8231334056673391</v>
      </c>
      <c r="M19" s="184">
        <f t="shared" si="3"/>
        <v>0.7530474840922167</v>
      </c>
      <c r="N19" s="184">
        <f t="shared" si="4"/>
        <v>-8.514527668610611</v>
      </c>
      <c r="Q19" s="184"/>
    </row>
    <row r="20" spans="1:17" ht="11.25" customHeight="1">
      <c r="A20" s="1" t="s">
        <v>404</v>
      </c>
      <c r="B20" s="48" t="s">
        <v>248</v>
      </c>
      <c r="C20" s="28">
        <v>20872.322</v>
      </c>
      <c r="D20" s="28">
        <v>17047.97</v>
      </c>
      <c r="E20" s="28">
        <v>26169.862</v>
      </c>
      <c r="F20" s="34">
        <f t="shared" si="0"/>
        <v>53.50720349695595</v>
      </c>
      <c r="G20" s="34"/>
      <c r="H20" s="28">
        <v>158896.153</v>
      </c>
      <c r="I20" s="28">
        <v>135445.766</v>
      </c>
      <c r="J20" s="28">
        <v>143851.651</v>
      </c>
      <c r="K20" s="34">
        <f t="shared" si="1"/>
        <v>6.206089158962726</v>
      </c>
      <c r="L20" s="184">
        <f t="shared" si="2"/>
        <v>7.944979138278633</v>
      </c>
      <c r="M20" s="184">
        <f t="shared" si="3"/>
        <v>5.496844079651624</v>
      </c>
      <c r="N20" s="184">
        <f t="shared" si="4"/>
        <v>-30.81361216962773</v>
      </c>
      <c r="Q20" s="184"/>
    </row>
    <row r="21" spans="1:17" ht="11.25" customHeight="1">
      <c r="A21" s="1" t="s">
        <v>405</v>
      </c>
      <c r="B21" s="48" t="s">
        <v>249</v>
      </c>
      <c r="C21" s="28">
        <v>52213.813</v>
      </c>
      <c r="D21" s="28">
        <v>48200.343</v>
      </c>
      <c r="E21" s="28">
        <v>54869.011</v>
      </c>
      <c r="F21" s="34">
        <f t="shared" si="0"/>
        <v>13.835312333773217</v>
      </c>
      <c r="G21" s="34"/>
      <c r="H21" s="28">
        <v>58225.047</v>
      </c>
      <c r="I21" s="28">
        <v>52992.058</v>
      </c>
      <c r="J21" s="28">
        <v>51756.405</v>
      </c>
      <c r="K21" s="34">
        <f t="shared" si="1"/>
        <v>-2.3317701682769183</v>
      </c>
      <c r="L21" s="184">
        <f t="shared" si="2"/>
        <v>1.0994124668365948</v>
      </c>
      <c r="M21" s="184">
        <f t="shared" si="3"/>
        <v>0.9432720593414742</v>
      </c>
      <c r="N21" s="184">
        <f t="shared" si="4"/>
        <v>-14.202168176643724</v>
      </c>
      <c r="Q21" s="184"/>
    </row>
    <row r="22" spans="1:17" ht="11.25" customHeight="1">
      <c r="A22" s="1" t="s">
        <v>195</v>
      </c>
      <c r="B22" s="48" t="s">
        <v>417</v>
      </c>
      <c r="C22" s="28">
        <v>45350.74</v>
      </c>
      <c r="D22" s="28">
        <v>41142.715</v>
      </c>
      <c r="E22" s="28">
        <v>41326.3</v>
      </c>
      <c r="F22" s="34">
        <f t="shared" si="0"/>
        <v>0.44621508327782067</v>
      </c>
      <c r="G22" s="34"/>
      <c r="H22" s="28">
        <v>43368.973</v>
      </c>
      <c r="I22" s="28">
        <v>37719.234</v>
      </c>
      <c r="J22" s="28">
        <v>37032.962</v>
      </c>
      <c r="K22" s="34">
        <f t="shared" si="1"/>
        <v>-1.8194218896385905</v>
      </c>
      <c r="L22" s="184">
        <f t="shared" si="2"/>
        <v>0.9167901048824804</v>
      </c>
      <c r="M22" s="184">
        <f t="shared" si="3"/>
        <v>0.8961112415096439</v>
      </c>
      <c r="N22" s="184">
        <f t="shared" si="4"/>
        <v>-2.255572269236822</v>
      </c>
      <c r="Q22" s="184"/>
    </row>
    <row r="23" spans="1:17" ht="11.25" customHeight="1">
      <c r="A23" s="1" t="s">
        <v>433</v>
      </c>
      <c r="B23" s="49" t="s">
        <v>252</v>
      </c>
      <c r="C23" s="28">
        <v>4156.938</v>
      </c>
      <c r="D23" s="28">
        <v>3853.272</v>
      </c>
      <c r="E23" s="28">
        <v>2222.378</v>
      </c>
      <c r="F23" s="34">
        <f t="shared" si="0"/>
        <v>-42.32491243805264</v>
      </c>
      <c r="G23" s="34"/>
      <c r="H23" s="28">
        <v>27846.419</v>
      </c>
      <c r="I23" s="28">
        <v>26114.715</v>
      </c>
      <c r="J23" s="28">
        <v>14171.997</v>
      </c>
      <c r="K23" s="34">
        <f t="shared" si="1"/>
        <v>-45.731756980690776</v>
      </c>
      <c r="L23" s="184">
        <f t="shared" si="2"/>
        <v>6.777283046719775</v>
      </c>
      <c r="M23" s="184">
        <f t="shared" si="3"/>
        <v>6.376951625691039</v>
      </c>
      <c r="N23" s="184">
        <f t="shared" si="4"/>
        <v>-5.906960330106003</v>
      </c>
      <c r="Q23" s="184"/>
    </row>
    <row r="24" spans="1:17" ht="11.25" customHeight="1">
      <c r="A24" s="1" t="s">
        <v>406</v>
      </c>
      <c r="B24" s="49" t="s">
        <v>253</v>
      </c>
      <c r="C24" s="28">
        <v>46903.965</v>
      </c>
      <c r="D24" s="28">
        <v>4312.509</v>
      </c>
      <c r="E24" s="28">
        <v>272.54</v>
      </c>
      <c r="F24" s="34">
        <f t="shared" si="0"/>
        <v>-93.68024507311173</v>
      </c>
      <c r="G24" s="34"/>
      <c r="H24" s="28">
        <v>43889.407</v>
      </c>
      <c r="I24" s="28">
        <v>4671.781</v>
      </c>
      <c r="J24" s="28">
        <v>332.451</v>
      </c>
      <c r="K24" s="34">
        <f t="shared" si="1"/>
        <v>-92.88384879342588</v>
      </c>
      <c r="L24" s="184">
        <f t="shared" si="2"/>
        <v>1.0833092754125266</v>
      </c>
      <c r="M24" s="184">
        <f t="shared" si="3"/>
        <v>1.2198246129008585</v>
      </c>
      <c r="N24" s="184">
        <f t="shared" si="4"/>
        <v>12.601695617933899</v>
      </c>
      <c r="Q24" s="184"/>
    </row>
    <row r="25" spans="1:17" ht="11.25" customHeight="1">
      <c r="A25" s="1" t="s">
        <v>432</v>
      </c>
      <c r="B25" s="49" t="s">
        <v>254</v>
      </c>
      <c r="C25" s="28">
        <v>26423.652</v>
      </c>
      <c r="D25" s="28">
        <v>2841.08</v>
      </c>
      <c r="E25" s="28">
        <v>582.884</v>
      </c>
      <c r="F25" s="34">
        <f t="shared" si="0"/>
        <v>-79.48371745955762</v>
      </c>
      <c r="G25" s="34"/>
      <c r="H25" s="28">
        <v>27244.023</v>
      </c>
      <c r="I25" s="28">
        <v>3739.054</v>
      </c>
      <c r="J25" s="28">
        <v>580.948</v>
      </c>
      <c r="K25" s="34">
        <f t="shared" si="1"/>
        <v>-84.46270099335287</v>
      </c>
      <c r="Q25" s="184"/>
    </row>
    <row r="26" spans="1:17" ht="11.25" customHeight="1">
      <c r="A26" s="1" t="s">
        <v>196</v>
      </c>
      <c r="B26" s="49" t="s">
        <v>255</v>
      </c>
      <c r="C26" s="28">
        <v>26884.527</v>
      </c>
      <c r="D26" s="28">
        <v>10027.903</v>
      </c>
      <c r="E26" s="28">
        <v>26629.254</v>
      </c>
      <c r="F26" s="34">
        <f t="shared" si="0"/>
        <v>165.55157145018256</v>
      </c>
      <c r="G26" s="34"/>
      <c r="H26" s="28">
        <v>109905.636</v>
      </c>
      <c r="I26" s="28">
        <v>49576.199</v>
      </c>
      <c r="J26" s="28">
        <v>87229.975</v>
      </c>
      <c r="K26" s="34">
        <f t="shared" si="1"/>
        <v>75.95131688090893</v>
      </c>
      <c r="L26" s="184">
        <f t="shared" si="2"/>
        <v>4.943825144698747</v>
      </c>
      <c r="M26" s="184">
        <f t="shared" si="3"/>
        <v>3.275719815508163</v>
      </c>
      <c r="N26" s="184">
        <f t="shared" si="4"/>
        <v>-33.74118785287723</v>
      </c>
      <c r="Q26" s="184"/>
    </row>
    <row r="27" spans="1:17" ht="11.25" customHeight="1">
      <c r="A27" s="1" t="s">
        <v>199</v>
      </c>
      <c r="B27" s="49" t="s">
        <v>257</v>
      </c>
      <c r="C27" s="28">
        <v>19885.027</v>
      </c>
      <c r="D27" s="28">
        <v>100.645</v>
      </c>
      <c r="E27" s="28">
        <v>43.201</v>
      </c>
      <c r="F27" s="34">
        <f t="shared" si="0"/>
        <v>-57.07586069849471</v>
      </c>
      <c r="G27" s="34"/>
      <c r="H27" s="28">
        <v>14086.068</v>
      </c>
      <c r="I27" s="28">
        <v>65.428</v>
      </c>
      <c r="J27" s="28">
        <v>34.14</v>
      </c>
      <c r="K27" s="34">
        <f t="shared" si="1"/>
        <v>-47.82050498257626</v>
      </c>
      <c r="L27" s="184">
        <f t="shared" si="2"/>
        <v>0.6500869392418898</v>
      </c>
      <c r="M27" s="184">
        <f t="shared" si="3"/>
        <v>0.7902594847341496</v>
      </c>
      <c r="N27" s="184">
        <f t="shared" si="4"/>
        <v>21.56212300707419</v>
      </c>
      <c r="Q27" s="184"/>
    </row>
    <row r="28" spans="1:17" ht="11.25" customHeight="1">
      <c r="A28" s="29" t="s">
        <v>27</v>
      </c>
      <c r="B28" s="30" t="s">
        <v>244</v>
      </c>
      <c r="C28" s="28">
        <v>9623.87</v>
      </c>
      <c r="D28" s="28">
        <v>6012.353</v>
      </c>
      <c r="E28" s="28">
        <v>6137.628</v>
      </c>
      <c r="F28" s="34">
        <f t="shared" si="0"/>
        <v>2.083626826302435</v>
      </c>
      <c r="G28" s="34"/>
      <c r="H28" s="28">
        <v>14172.872</v>
      </c>
      <c r="I28" s="28">
        <v>9424.273</v>
      </c>
      <c r="J28" s="28">
        <v>9948.067</v>
      </c>
      <c r="K28" s="34">
        <f t="shared" si="1"/>
        <v>5.557924733292424</v>
      </c>
      <c r="L28" s="184">
        <f t="shared" si="2"/>
        <v>1.5674849763478624</v>
      </c>
      <c r="M28" s="184">
        <f t="shared" si="3"/>
        <v>1.6208325105399024</v>
      </c>
      <c r="N28" s="184">
        <f t="shared" si="4"/>
        <v>3.40338408322971</v>
      </c>
      <c r="Q28" s="184"/>
    </row>
    <row r="29" spans="1:17" ht="11.25" customHeight="1">
      <c r="A29" s="29"/>
      <c r="B29" s="30"/>
      <c r="C29" s="28"/>
      <c r="D29" s="28"/>
      <c r="E29" s="28"/>
      <c r="F29" s="34"/>
      <c r="G29" s="34"/>
      <c r="H29" s="28"/>
      <c r="I29" s="28"/>
      <c r="J29" s="28"/>
      <c r="K29" s="34"/>
      <c r="Q29" s="184"/>
    </row>
    <row r="30" spans="1:17" s="44" customFormat="1" ht="11.25" customHeight="1">
      <c r="A30" s="43" t="s">
        <v>415</v>
      </c>
      <c r="B30" s="193"/>
      <c r="C30" s="32">
        <f>SUM(C31:C42)</f>
        <v>19238.695</v>
      </c>
      <c r="D30" s="32">
        <f>SUM(D31:D42)</f>
        <v>2738.371</v>
      </c>
      <c r="E30" s="32">
        <f>SUM(E31:E42)</f>
        <v>3791.2639999999997</v>
      </c>
      <c r="F30" s="33">
        <f t="shared" si="0"/>
        <v>38.44961110090631</v>
      </c>
      <c r="G30" s="33"/>
      <c r="H30" s="32">
        <f>SUM(H31:H42)</f>
        <v>114081.726</v>
      </c>
      <c r="I30" s="32">
        <f>SUM(I31:I42)</f>
        <v>13830.991</v>
      </c>
      <c r="J30" s="32">
        <f>SUM(J31:J42)</f>
        <v>23144.742</v>
      </c>
      <c r="K30" s="33">
        <f aca="true" t="shared" si="5" ref="K30:K42">+J30/I30*100-100</f>
        <v>67.33972280077398</v>
      </c>
      <c r="L30" s="186"/>
      <c r="M30" s="186"/>
      <c r="N30" s="186"/>
      <c r="Q30" s="186"/>
    </row>
    <row r="31" spans="1:17" ht="11.25" customHeight="1">
      <c r="A31" s="1" t="s">
        <v>407</v>
      </c>
      <c r="B31" s="49" t="s">
        <v>421</v>
      </c>
      <c r="C31" s="28">
        <v>34.27</v>
      </c>
      <c r="D31" s="28">
        <v>0</v>
      </c>
      <c r="E31" s="28">
        <v>16</v>
      </c>
      <c r="F31" s="34"/>
      <c r="G31" s="34"/>
      <c r="H31" s="28">
        <v>132.183</v>
      </c>
      <c r="I31" s="28">
        <v>0</v>
      </c>
      <c r="J31" s="28">
        <v>76.32</v>
      </c>
      <c r="K31" s="34"/>
      <c r="Q31" s="184"/>
    </row>
    <row r="32" spans="1:17" ht="11.25" customHeight="1">
      <c r="A32" s="1" t="s">
        <v>408</v>
      </c>
      <c r="B32" s="49" t="s">
        <v>250</v>
      </c>
      <c r="C32" s="28">
        <v>5083.605</v>
      </c>
      <c r="D32" s="28">
        <v>698.83</v>
      </c>
      <c r="E32" s="28">
        <v>784.932</v>
      </c>
      <c r="F32" s="34">
        <f t="shared" si="0"/>
        <v>12.320879183778601</v>
      </c>
      <c r="G32" s="34"/>
      <c r="H32" s="28">
        <v>31978.74</v>
      </c>
      <c r="I32" s="28">
        <v>4766.73</v>
      </c>
      <c r="J32" s="28">
        <v>4648.071</v>
      </c>
      <c r="K32" s="34">
        <f t="shared" si="5"/>
        <v>-2.4893165755140245</v>
      </c>
      <c r="L32" s="184">
        <f>+I32/D32</f>
        <v>6.821015125280826</v>
      </c>
      <c r="M32" s="184">
        <f>+J32/E32</f>
        <v>5.9216225099753865</v>
      </c>
      <c r="N32" s="184">
        <f>+M32/L32*100-100</f>
        <v>-13.185612387399743</v>
      </c>
      <c r="Q32" s="184"/>
    </row>
    <row r="33" spans="1:17" ht="11.25" customHeight="1">
      <c r="A33" s="1" t="s">
        <v>409</v>
      </c>
      <c r="B33" s="49" t="s">
        <v>419</v>
      </c>
      <c r="C33" s="28">
        <v>982.251</v>
      </c>
      <c r="D33" s="28">
        <v>893.362</v>
      </c>
      <c r="E33" s="28">
        <v>1357.346</v>
      </c>
      <c r="F33" s="34">
        <f t="shared" si="0"/>
        <v>51.936840832719554</v>
      </c>
      <c r="G33" s="34"/>
      <c r="H33" s="28">
        <v>2307.74</v>
      </c>
      <c r="I33" s="28">
        <v>2072.77</v>
      </c>
      <c r="J33" s="28">
        <v>5068.293</v>
      </c>
      <c r="K33" s="34">
        <f t="shared" si="5"/>
        <v>144.51786739483876</v>
      </c>
      <c r="L33" s="184">
        <f>+I33/D33</f>
        <v>2.3201904714997954</v>
      </c>
      <c r="M33" s="184">
        <f>+J33/E33</f>
        <v>3.7339727674447043</v>
      </c>
      <c r="N33" s="184">
        <f>+M33/L33*100-100</f>
        <v>60.93388940740823</v>
      </c>
      <c r="Q33" s="184"/>
    </row>
    <row r="34" spans="1:24" ht="11.25" customHeight="1">
      <c r="A34" s="1" t="s">
        <v>410</v>
      </c>
      <c r="B34" s="49" t="s">
        <v>422</v>
      </c>
      <c r="C34" s="28">
        <v>2.872</v>
      </c>
      <c r="D34" s="28">
        <v>0.3</v>
      </c>
      <c r="E34" s="28">
        <v>0.999</v>
      </c>
      <c r="F34" s="34"/>
      <c r="G34" s="34"/>
      <c r="H34" s="28">
        <v>20.914</v>
      </c>
      <c r="I34" s="28">
        <v>2.088</v>
      </c>
      <c r="J34" s="28">
        <v>8.395</v>
      </c>
      <c r="K34" s="34"/>
      <c r="Q34" s="184"/>
      <c r="S34" s="27"/>
      <c r="T34" s="27"/>
      <c r="U34" s="27"/>
      <c r="V34" s="27"/>
      <c r="W34" s="27"/>
      <c r="X34" s="27"/>
    </row>
    <row r="35" spans="1:17" ht="11.25" customHeight="1">
      <c r="A35" s="1" t="s">
        <v>411</v>
      </c>
      <c r="B35" s="49" t="s">
        <v>420</v>
      </c>
      <c r="C35" s="28">
        <v>135.986</v>
      </c>
      <c r="D35" s="28">
        <v>0.156</v>
      </c>
      <c r="E35" s="28">
        <v>260.219</v>
      </c>
      <c r="F35" s="34">
        <f t="shared" si="0"/>
        <v>166707.05128205128</v>
      </c>
      <c r="G35" s="34"/>
      <c r="H35" s="28">
        <v>136.475</v>
      </c>
      <c r="I35" s="28">
        <v>1.728</v>
      </c>
      <c r="J35" s="28">
        <v>428.523</v>
      </c>
      <c r="K35" s="34">
        <f t="shared" si="5"/>
        <v>24698.784722222223</v>
      </c>
      <c r="L35" s="184">
        <f>+I35/D35</f>
        <v>11.076923076923077</v>
      </c>
      <c r="Q35" s="184"/>
    </row>
    <row r="36" spans="1:17" ht="11.25" customHeight="1">
      <c r="A36" s="1" t="s">
        <v>412</v>
      </c>
      <c r="B36" s="49" t="s">
        <v>423</v>
      </c>
      <c r="C36" s="28">
        <v>1.102</v>
      </c>
      <c r="D36" s="28">
        <v>0.498</v>
      </c>
      <c r="E36" s="28">
        <v>0.02</v>
      </c>
      <c r="F36" s="34"/>
      <c r="G36" s="34"/>
      <c r="H36" s="28">
        <v>8.352</v>
      </c>
      <c r="I36" s="28">
        <v>4.384</v>
      </c>
      <c r="J36" s="28">
        <v>0.092</v>
      </c>
      <c r="K36" s="34"/>
      <c r="Q36" s="184"/>
    </row>
    <row r="37" spans="1:17" ht="11.25" customHeight="1">
      <c r="A37" s="1" t="s">
        <v>429</v>
      </c>
      <c r="B37" s="49" t="s">
        <v>424</v>
      </c>
      <c r="C37" s="28">
        <v>1</v>
      </c>
      <c r="D37" s="28">
        <v>0</v>
      </c>
      <c r="E37" s="28">
        <v>0</v>
      </c>
      <c r="F37" s="34"/>
      <c r="G37" s="34"/>
      <c r="H37" s="28">
        <v>4.2</v>
      </c>
      <c r="I37" s="28">
        <v>0</v>
      </c>
      <c r="J37" s="28">
        <v>0</v>
      </c>
      <c r="K37" s="34"/>
      <c r="Q37" s="184"/>
    </row>
    <row r="38" spans="1:17" ht="11.25" customHeight="1">
      <c r="A38" s="1" t="s">
        <v>413</v>
      </c>
      <c r="B38" s="49" t="s">
        <v>426</v>
      </c>
      <c r="C38" s="28">
        <v>0.005</v>
      </c>
      <c r="D38" s="28">
        <v>0</v>
      </c>
      <c r="E38" s="28">
        <v>0</v>
      </c>
      <c r="F38" s="34"/>
      <c r="G38" s="34"/>
      <c r="H38" s="28">
        <v>0.077</v>
      </c>
      <c r="I38" s="28">
        <v>0</v>
      </c>
      <c r="J38" s="28">
        <v>0</v>
      </c>
      <c r="K38" s="34"/>
      <c r="Q38" s="184"/>
    </row>
    <row r="39" spans="1:17" ht="11.25" customHeight="1">
      <c r="A39" s="1" t="s">
        <v>430</v>
      </c>
      <c r="B39" s="49" t="s">
        <v>425</v>
      </c>
      <c r="C39" s="28">
        <v>0.313</v>
      </c>
      <c r="D39" s="28">
        <v>0</v>
      </c>
      <c r="E39" s="28">
        <v>0</v>
      </c>
      <c r="F39" s="34"/>
      <c r="G39" s="34"/>
      <c r="H39" s="28">
        <v>3.672</v>
      </c>
      <c r="I39" s="28">
        <v>0</v>
      </c>
      <c r="J39" s="28">
        <v>0</v>
      </c>
      <c r="K39" s="34"/>
      <c r="Q39" s="184"/>
    </row>
    <row r="40" spans="1:17" ht="11.25" customHeight="1">
      <c r="A40" s="1" t="s">
        <v>197</v>
      </c>
      <c r="B40" s="49" t="s">
        <v>256</v>
      </c>
      <c r="C40" s="28">
        <v>5866.375</v>
      </c>
      <c r="D40" s="28">
        <v>419.97</v>
      </c>
      <c r="E40" s="28">
        <v>827.01</v>
      </c>
      <c r="F40" s="34">
        <f t="shared" si="0"/>
        <v>96.92120865776127</v>
      </c>
      <c r="G40" s="34"/>
      <c r="H40" s="28">
        <v>18320.481</v>
      </c>
      <c r="I40" s="28">
        <v>1245.696</v>
      </c>
      <c r="J40" s="28">
        <v>3487.029</v>
      </c>
      <c r="K40" s="34">
        <f t="shared" si="5"/>
        <v>179.92616176017265</v>
      </c>
      <c r="L40" s="184">
        <f aca="true" t="shared" si="6" ref="L40:M42">+I40/D40</f>
        <v>2.966154725337524</v>
      </c>
      <c r="M40" s="184">
        <f t="shared" si="6"/>
        <v>4.216429063735626</v>
      </c>
      <c r="N40" s="184">
        <f>+M40/L40*100-100</f>
        <v>42.15135264920585</v>
      </c>
      <c r="Q40" s="184"/>
    </row>
    <row r="41" spans="1:17" ht="11.25" customHeight="1">
      <c r="A41" s="1" t="s">
        <v>414</v>
      </c>
      <c r="B41" s="49" t="s">
        <v>251</v>
      </c>
      <c r="C41" s="28">
        <v>7056.571</v>
      </c>
      <c r="D41" s="28">
        <v>719.255</v>
      </c>
      <c r="E41" s="28">
        <v>499.395</v>
      </c>
      <c r="F41" s="34">
        <f t="shared" si="0"/>
        <v>-30.56774023121146</v>
      </c>
      <c r="G41" s="34"/>
      <c r="H41" s="28">
        <v>57798.612</v>
      </c>
      <c r="I41" s="28">
        <v>5686.595</v>
      </c>
      <c r="J41" s="28">
        <v>6068.019</v>
      </c>
      <c r="K41" s="34">
        <f t="shared" si="5"/>
        <v>6.707423335053761</v>
      </c>
      <c r="L41" s="184">
        <f t="shared" si="6"/>
        <v>7.906229362326297</v>
      </c>
      <c r="M41" s="184">
        <f t="shared" si="6"/>
        <v>12.150740395879014</v>
      </c>
      <c r="N41" s="184">
        <f>+M41/L41*100-100</f>
        <v>53.68565518448139</v>
      </c>
      <c r="Q41" s="184"/>
    </row>
    <row r="42" spans="1:17" ht="11.25" customHeight="1">
      <c r="A42" s="1" t="s">
        <v>431</v>
      </c>
      <c r="B42" s="49" t="s">
        <v>418</v>
      </c>
      <c r="C42" s="28">
        <v>74.345</v>
      </c>
      <c r="D42" s="28">
        <v>6</v>
      </c>
      <c r="E42" s="28">
        <v>45.343</v>
      </c>
      <c r="F42" s="34">
        <f t="shared" si="0"/>
        <v>655.7166666666667</v>
      </c>
      <c r="G42" s="34"/>
      <c r="H42" s="28">
        <v>3370.28</v>
      </c>
      <c r="I42" s="28">
        <v>51</v>
      </c>
      <c r="J42" s="28">
        <v>3360</v>
      </c>
      <c r="K42" s="34">
        <f t="shared" si="5"/>
        <v>6488.235294117647</v>
      </c>
      <c r="L42" s="184">
        <f t="shared" si="6"/>
        <v>8.5</v>
      </c>
      <c r="M42" s="184">
        <f t="shared" si="6"/>
        <v>74.101845929912</v>
      </c>
      <c r="N42" s="184">
        <f>+M42/L42*100-100</f>
        <v>771.7864227048472</v>
      </c>
      <c r="Q42" s="184"/>
    </row>
    <row r="43" spans="1:17" ht="11.25" customHeight="1">
      <c r="A43" s="29"/>
      <c r="B43" s="29"/>
      <c r="C43" s="28"/>
      <c r="D43" s="28"/>
      <c r="E43" s="28"/>
      <c r="F43" s="34"/>
      <c r="G43" s="34"/>
      <c r="H43" s="28"/>
      <c r="I43" s="28"/>
      <c r="J43" s="28"/>
      <c r="K43" s="34"/>
      <c r="Q43" s="184"/>
    </row>
    <row r="44" spans="1:17" ht="11.25" customHeight="1">
      <c r="A44" s="31" t="s">
        <v>222</v>
      </c>
      <c r="B44" s="31"/>
      <c r="C44" s="32">
        <f>SUM(C46:C51)</f>
        <v>504913.091</v>
      </c>
      <c r="D44" s="32">
        <f>SUM(D46:D51)</f>
        <v>200428.919</v>
      </c>
      <c r="E44" s="32">
        <f>SUM(E46:E51)</f>
        <v>184979.46</v>
      </c>
      <c r="F44" s="33">
        <f>+E44/D44*100-100</f>
        <v>-7.708198535960776</v>
      </c>
      <c r="G44" s="33"/>
      <c r="H44" s="32">
        <f>SUM(H46:H51)</f>
        <v>730649.456</v>
      </c>
      <c r="I44" s="32">
        <f>SUM(I46:I51)</f>
        <v>284028.602</v>
      </c>
      <c r="J44" s="32">
        <f>SUM(J46:J51)</f>
        <v>349072.224</v>
      </c>
      <c r="K44" s="33">
        <f>+J44/I44*100-100</f>
        <v>22.90037747677256</v>
      </c>
      <c r="L44" s="184">
        <f aca="true" t="shared" si="7" ref="L44:L51">+I44/D44</f>
        <v>1.4171038960700078</v>
      </c>
      <c r="M44" s="184">
        <f aca="true" t="shared" si="8" ref="M44:M51">+J44/E44</f>
        <v>1.8870864040796747</v>
      </c>
      <c r="N44" s="184">
        <f aca="true" t="shared" si="9" ref="N44:N51">+M44/L44*100-100</f>
        <v>33.1650000619608</v>
      </c>
      <c r="Q44" s="186"/>
    </row>
    <row r="45" spans="1:17" ht="11.25" customHeight="1">
      <c r="A45" s="29"/>
      <c r="B45" s="29"/>
      <c r="C45" s="28"/>
      <c r="D45" s="28"/>
      <c r="E45" s="28"/>
      <c r="F45" s="34"/>
      <c r="G45" s="34"/>
      <c r="H45" s="28"/>
      <c r="I45" s="28"/>
      <c r="J45" s="28"/>
      <c r="K45" s="34"/>
      <c r="Q45" s="184"/>
    </row>
    <row r="46" spans="1:17" ht="11.25" customHeight="1">
      <c r="A46" s="29" t="s">
        <v>29</v>
      </c>
      <c r="B46" s="29"/>
      <c r="C46" s="28">
        <v>125987.473</v>
      </c>
      <c r="D46" s="28">
        <v>44070.544</v>
      </c>
      <c r="E46" s="28">
        <v>43871.124</v>
      </c>
      <c r="F46" s="34">
        <f aca="true" t="shared" si="10" ref="F46:F51">+E46/D46*100-100</f>
        <v>-0.45250178895000204</v>
      </c>
      <c r="G46" s="34"/>
      <c r="H46" s="28">
        <v>112106.048</v>
      </c>
      <c r="I46" s="28">
        <v>39364.73</v>
      </c>
      <c r="J46" s="28">
        <v>49387.251</v>
      </c>
      <c r="K46" s="34">
        <f aca="true" t="shared" si="11" ref="K46:K51">+J46/I46*100-100</f>
        <v>25.460662374668885</v>
      </c>
      <c r="L46" s="184">
        <f t="shared" si="7"/>
        <v>0.8932208778725309</v>
      </c>
      <c r="M46" s="184">
        <f t="shared" si="8"/>
        <v>1.1257347999563447</v>
      </c>
      <c r="N46" s="184">
        <f t="shared" si="9"/>
        <v>26.03095469931405</v>
      </c>
      <c r="Q46" s="184"/>
    </row>
    <row r="47" spans="1:17" ht="11.25" customHeight="1">
      <c r="A47" s="29" t="s">
        <v>113</v>
      </c>
      <c r="B47" s="29"/>
      <c r="C47" s="28">
        <v>101914.679</v>
      </c>
      <c r="D47" s="28">
        <v>65421.513</v>
      </c>
      <c r="E47" s="28">
        <v>67546.759</v>
      </c>
      <c r="F47" s="34">
        <f t="shared" si="10"/>
        <v>3.248543028957471</v>
      </c>
      <c r="G47" s="34"/>
      <c r="H47" s="28">
        <v>174307.786</v>
      </c>
      <c r="I47" s="28">
        <v>109371.069</v>
      </c>
      <c r="J47" s="28">
        <v>161398.558</v>
      </c>
      <c r="K47" s="34">
        <f t="shared" si="11"/>
        <v>47.569699625044336</v>
      </c>
      <c r="L47" s="184">
        <f t="shared" si="7"/>
        <v>1.6717905775123238</v>
      </c>
      <c r="M47" s="184">
        <f t="shared" si="8"/>
        <v>2.389434524904444</v>
      </c>
      <c r="N47" s="184">
        <f t="shared" si="9"/>
        <v>42.92666539968161</v>
      </c>
      <c r="Q47" s="184"/>
    </row>
    <row r="48" spans="1:17" ht="11.25" customHeight="1">
      <c r="A48" s="29" t="s">
        <v>114</v>
      </c>
      <c r="B48" s="29"/>
      <c r="C48" s="28">
        <v>83294.793</v>
      </c>
      <c r="D48" s="28">
        <v>32003.22</v>
      </c>
      <c r="E48" s="28">
        <v>27019.75</v>
      </c>
      <c r="F48" s="34">
        <f t="shared" si="10"/>
        <v>-15.57177683995549</v>
      </c>
      <c r="G48" s="34"/>
      <c r="H48" s="28">
        <v>109368.17</v>
      </c>
      <c r="I48" s="28">
        <v>40852.989</v>
      </c>
      <c r="J48" s="28">
        <v>41795.866</v>
      </c>
      <c r="K48" s="34">
        <f t="shared" si="11"/>
        <v>2.3079755559623862</v>
      </c>
      <c r="L48" s="184">
        <f t="shared" si="7"/>
        <v>1.2765274556747728</v>
      </c>
      <c r="M48" s="184">
        <f t="shared" si="8"/>
        <v>1.5468635350068007</v>
      </c>
      <c r="N48" s="184">
        <f t="shared" si="9"/>
        <v>21.177459061319468</v>
      </c>
      <c r="Q48" s="184"/>
    </row>
    <row r="49" spans="1:17" ht="11.25" customHeight="1">
      <c r="A49" s="29" t="s">
        <v>28</v>
      </c>
      <c r="B49" s="29"/>
      <c r="C49" s="28">
        <v>117388.961</v>
      </c>
      <c r="D49" s="28">
        <v>31480.576</v>
      </c>
      <c r="E49" s="28">
        <v>29882.682</v>
      </c>
      <c r="F49" s="34">
        <f t="shared" si="10"/>
        <v>-5.0758092863358115</v>
      </c>
      <c r="G49" s="34"/>
      <c r="H49" s="28">
        <v>229775.532</v>
      </c>
      <c r="I49" s="28">
        <v>59057.479</v>
      </c>
      <c r="J49" s="28">
        <v>67997.776</v>
      </c>
      <c r="K49" s="34">
        <f t="shared" si="11"/>
        <v>15.138297725170418</v>
      </c>
      <c r="L49" s="184">
        <f t="shared" si="7"/>
        <v>1.8759974086878206</v>
      </c>
      <c r="M49" s="184">
        <f t="shared" si="8"/>
        <v>2.2754910687066174</v>
      </c>
      <c r="N49" s="184">
        <f t="shared" si="9"/>
        <v>21.295000631063004</v>
      </c>
      <c r="Q49" s="184"/>
    </row>
    <row r="50" spans="1:17" ht="11.25" customHeight="1">
      <c r="A50" s="29" t="s">
        <v>30</v>
      </c>
      <c r="B50" s="29"/>
      <c r="C50" s="28">
        <v>71218.206</v>
      </c>
      <c r="D50" s="28">
        <v>25806.438</v>
      </c>
      <c r="E50" s="28">
        <v>14686.83</v>
      </c>
      <c r="F50" s="34">
        <f t="shared" si="10"/>
        <v>-43.08850372918571</v>
      </c>
      <c r="G50" s="34"/>
      <c r="H50" s="28">
        <v>89827.454</v>
      </c>
      <c r="I50" s="28">
        <v>30613.418</v>
      </c>
      <c r="J50" s="28">
        <v>21456.011</v>
      </c>
      <c r="K50" s="34">
        <f t="shared" si="11"/>
        <v>-29.91304989204407</v>
      </c>
      <c r="L50" s="184">
        <f t="shared" si="7"/>
        <v>1.1862705732577274</v>
      </c>
      <c r="M50" s="184">
        <f t="shared" si="8"/>
        <v>1.4609014334611348</v>
      </c>
      <c r="N50" s="184">
        <f t="shared" si="9"/>
        <v>23.15077743597888</v>
      </c>
      <c r="Q50" s="184"/>
    </row>
    <row r="51" spans="1:17" ht="11.25" customHeight="1">
      <c r="A51" s="29" t="s">
        <v>27</v>
      </c>
      <c r="B51" s="29"/>
      <c r="C51" s="28">
        <v>5108.979</v>
      </c>
      <c r="D51" s="28">
        <v>1646.628</v>
      </c>
      <c r="E51" s="28">
        <v>1972.315</v>
      </c>
      <c r="F51" s="34">
        <f t="shared" si="10"/>
        <v>19.779027199829002</v>
      </c>
      <c r="G51" s="34"/>
      <c r="H51" s="28">
        <v>15264.466</v>
      </c>
      <c r="I51" s="28">
        <v>4768.917</v>
      </c>
      <c r="J51" s="28">
        <v>7036.762</v>
      </c>
      <c r="K51" s="34">
        <f t="shared" si="11"/>
        <v>47.55471734987208</v>
      </c>
      <c r="L51" s="184">
        <f t="shared" si="7"/>
        <v>2.896171448560331</v>
      </c>
      <c r="M51" s="184">
        <f t="shared" si="8"/>
        <v>3.5677678261332493</v>
      </c>
      <c r="N51" s="184">
        <f t="shared" si="9"/>
        <v>23.18910981277594</v>
      </c>
      <c r="Q51" s="184"/>
    </row>
    <row r="52" spans="1:17" ht="11.25">
      <c r="A52" s="2"/>
      <c r="B52" s="2"/>
      <c r="C52" s="36"/>
      <c r="D52" s="36"/>
      <c r="E52" s="36"/>
      <c r="F52" s="36"/>
      <c r="G52" s="36"/>
      <c r="H52" s="36"/>
      <c r="I52" s="36"/>
      <c r="J52" s="36"/>
      <c r="K52" s="2"/>
      <c r="Q52" s="184"/>
    </row>
    <row r="53" spans="1:17" ht="11.25">
      <c r="A53" s="29" t="s">
        <v>115</v>
      </c>
      <c r="B53" s="29"/>
      <c r="C53" s="29"/>
      <c r="D53" s="29"/>
      <c r="E53" s="29"/>
      <c r="F53" s="29"/>
      <c r="G53" s="29"/>
      <c r="H53" s="29"/>
      <c r="I53" s="29"/>
      <c r="J53" s="29"/>
      <c r="K53" s="29"/>
      <c r="Q53" s="184"/>
    </row>
    <row r="54" spans="1:17" ht="19.5" customHeight="1">
      <c r="A54" s="237" t="s">
        <v>335</v>
      </c>
      <c r="B54" s="237"/>
      <c r="C54" s="237"/>
      <c r="D54" s="237"/>
      <c r="E54" s="237"/>
      <c r="F54" s="237"/>
      <c r="G54" s="237"/>
      <c r="H54" s="237"/>
      <c r="I54" s="237"/>
      <c r="J54" s="237"/>
      <c r="K54" s="237"/>
      <c r="Q54" s="184"/>
    </row>
    <row r="55" spans="1:17" ht="19.5" customHeight="1">
      <c r="A55" s="239" t="s">
        <v>336</v>
      </c>
      <c r="B55" s="239"/>
      <c r="C55" s="239"/>
      <c r="D55" s="239"/>
      <c r="E55" s="239"/>
      <c r="F55" s="239"/>
      <c r="G55" s="239"/>
      <c r="H55" s="239"/>
      <c r="I55" s="239"/>
      <c r="J55" s="239"/>
      <c r="K55" s="239"/>
      <c r="Q55" s="184"/>
    </row>
    <row r="56" spans="1:20" ht="11.25">
      <c r="A56" s="29"/>
      <c r="B56" s="29"/>
      <c r="C56" s="248" t="s">
        <v>203</v>
      </c>
      <c r="D56" s="248"/>
      <c r="E56" s="248"/>
      <c r="F56" s="248"/>
      <c r="G56" s="30"/>
      <c r="H56" s="248" t="s">
        <v>204</v>
      </c>
      <c r="I56" s="248"/>
      <c r="J56" s="248"/>
      <c r="K56" s="248"/>
      <c r="L56" s="245"/>
      <c r="M56" s="245"/>
      <c r="N56" s="245"/>
      <c r="O56" s="173"/>
      <c r="P56" s="173"/>
      <c r="Q56" s="173"/>
      <c r="R56" s="173"/>
      <c r="S56" s="173"/>
      <c r="T56" s="173"/>
    </row>
    <row r="57" spans="1:20" ht="11.25">
      <c r="A57" s="29" t="s">
        <v>220</v>
      </c>
      <c r="B57" s="46" t="s">
        <v>188</v>
      </c>
      <c r="C57" s="53">
        <v>2007</v>
      </c>
      <c r="D57" s="247" t="str">
        <f>+D4</f>
        <v>Enero - Mayo</v>
      </c>
      <c r="E57" s="247"/>
      <c r="F57" s="247"/>
      <c r="G57" s="30"/>
      <c r="H57" s="53">
        <v>2007</v>
      </c>
      <c r="I57" s="247" t="str">
        <f>+D57</f>
        <v>Enero - Mayo</v>
      </c>
      <c r="J57" s="247"/>
      <c r="K57" s="247"/>
      <c r="L57" s="246"/>
      <c r="M57" s="246"/>
      <c r="N57" s="246"/>
      <c r="O57" s="173"/>
      <c r="P57" s="173"/>
      <c r="Q57" s="173"/>
      <c r="R57" s="173"/>
      <c r="S57" s="173"/>
      <c r="T57" s="173"/>
    </row>
    <row r="58" spans="1:14" ht="11.25">
      <c r="A58" s="2"/>
      <c r="B58" s="47" t="s">
        <v>68</v>
      </c>
      <c r="C58" s="2"/>
      <c r="D58" s="54">
        <v>2007</v>
      </c>
      <c r="E58" s="54">
        <v>2008</v>
      </c>
      <c r="F58" s="55" t="s">
        <v>358</v>
      </c>
      <c r="G58" s="35"/>
      <c r="H58" s="2"/>
      <c r="I58" s="54">
        <v>2007</v>
      </c>
      <c r="J58" s="54">
        <v>2008</v>
      </c>
      <c r="K58" s="55" t="s">
        <v>358</v>
      </c>
      <c r="L58" s="192"/>
      <c r="M58" s="192"/>
      <c r="N58" s="35"/>
    </row>
    <row r="59" spans="1:17" ht="11.25">
      <c r="A59" s="29"/>
      <c r="B59" s="29"/>
      <c r="C59" s="29"/>
      <c r="D59" s="29"/>
      <c r="E59" s="29"/>
      <c r="F59" s="29"/>
      <c r="G59" s="29"/>
      <c r="H59" s="29"/>
      <c r="I59" s="29"/>
      <c r="J59" s="29"/>
      <c r="K59" s="28"/>
      <c r="Q59" s="184"/>
    </row>
    <row r="60" spans="1:14" s="44" customFormat="1" ht="11.25">
      <c r="A60" s="31" t="s">
        <v>443</v>
      </c>
      <c r="B60" s="31"/>
      <c r="C60" s="31"/>
      <c r="D60" s="31"/>
      <c r="E60" s="31"/>
      <c r="F60" s="31"/>
      <c r="G60" s="31"/>
      <c r="H60" s="32">
        <f>+H7</f>
        <v>5499403</v>
      </c>
      <c r="I60" s="32">
        <f>+I7</f>
        <v>2980042</v>
      </c>
      <c r="J60" s="32">
        <f>+J7</f>
        <v>3131166</v>
      </c>
      <c r="K60" s="33">
        <f>+J60/I60*100-100</f>
        <v>5.071203694444577</v>
      </c>
      <c r="L60" s="186"/>
      <c r="M60" s="186"/>
      <c r="N60" s="186"/>
    </row>
    <row r="61" spans="1:17" s="63" customFormat="1" ht="11.25">
      <c r="A61" s="62" t="s">
        <v>447</v>
      </c>
      <c r="B61" s="62"/>
      <c r="C61" s="62">
        <f>+C63+C64+C68+C69+C70+C71+C72+C73+C74+C75+C76+C77+C80++C81+C82+C83+C84+C85+C86+C87+C96+C106+C107+C108+C109</f>
        <v>86152.48899999997</v>
      </c>
      <c r="D61" s="62">
        <f>+D63+D64+D68+D69+D70+D71+D72+D73+D74+D75+D76+D77+D80++D81+D82+D83+D84+D85+D86+D87+D96+D106+D107+D108+D109</f>
        <v>74932.98600000003</v>
      </c>
      <c r="E61" s="62">
        <f>+E63+E64+E68+E69+E70+E71+E72+E73+E74+E75+E76+E77+E80++E81+E82+E83+E84+E85+E86+E87+E96+E106+E107+E108+E109</f>
        <v>79265.40100000001</v>
      </c>
      <c r="F61" s="191">
        <f>+E61/D61*100-100</f>
        <v>5.781719415265243</v>
      </c>
      <c r="G61" s="62"/>
      <c r="H61" s="62">
        <f>+H63+H64+H68+H69+H70+H71+H72+H73+H74+H75+H76+H77+H80++H81+H82+H83+H84+H85+H86+H87+H96+H106+H107+H108+H109</f>
        <v>218320.70500000002</v>
      </c>
      <c r="I61" s="62">
        <f>+I63+I64+I68+I69+I70+I71+I72+I73+I74+I75+I76+I77+I80++I81+I82+I83+I84+I85+I86+I87+I96+I106+I107+I108+I109</f>
        <v>163027.78199999995</v>
      </c>
      <c r="J61" s="62">
        <f>+J63+J64+J68+J69+J70+J71+J72+J73+J74+J75+J76+J77+J80++J81+J82+J83+J84+J85+J86+J87+J96+J106+J107+J108+J109</f>
        <v>180713.18600000002</v>
      </c>
      <c r="K61" s="191">
        <f>+J61/I61*100-100</f>
        <v>10.848092136835959</v>
      </c>
      <c r="L61" s="189"/>
      <c r="M61" s="189"/>
      <c r="N61" s="189"/>
      <c r="Q61" s="186"/>
    </row>
    <row r="62" spans="1:26" ht="11.25" customHeight="1">
      <c r="A62" s="31"/>
      <c r="B62" s="31"/>
      <c r="C62" s="32"/>
      <c r="D62" s="32"/>
      <c r="E62" s="32"/>
      <c r="F62" s="33"/>
      <c r="G62" s="33"/>
      <c r="H62" s="32"/>
      <c r="I62" s="32"/>
      <c r="J62" s="32"/>
      <c r="K62" s="34"/>
      <c r="O62" s="173"/>
      <c r="P62" s="173"/>
      <c r="Q62" s="189"/>
      <c r="R62" s="173"/>
      <c r="S62" s="173"/>
      <c r="T62" s="173"/>
      <c r="U62" s="173"/>
      <c r="V62" s="173"/>
      <c r="W62" s="173"/>
      <c r="X62" s="173"/>
      <c r="Y62" s="173"/>
      <c r="Z62" s="173"/>
    </row>
    <row r="63" spans="1:26" s="50" customFormat="1" ht="11.25" customHeight="1">
      <c r="A63" s="38" t="s">
        <v>5</v>
      </c>
      <c r="B63" s="38">
        <v>7011000</v>
      </c>
      <c r="C63" s="58">
        <v>1058.45</v>
      </c>
      <c r="D63" s="58">
        <v>50</v>
      </c>
      <c r="E63" s="58">
        <v>75</v>
      </c>
      <c r="F63" s="34">
        <f>+E63/D63*100-100</f>
        <v>50</v>
      </c>
      <c r="G63" s="59"/>
      <c r="H63" s="58">
        <v>687.561</v>
      </c>
      <c r="I63" s="58">
        <v>26.4</v>
      </c>
      <c r="J63" s="58">
        <v>54</v>
      </c>
      <c r="K63" s="34">
        <f>+J63/I63*100-100</f>
        <v>104.54545454545453</v>
      </c>
      <c r="L63" s="185"/>
      <c r="M63" s="185"/>
      <c r="N63" s="185"/>
      <c r="O63" s="197"/>
      <c r="P63" s="197"/>
      <c r="Q63" s="197"/>
      <c r="R63" s="197"/>
      <c r="S63" s="197"/>
      <c r="T63" s="197"/>
      <c r="U63" s="198"/>
      <c r="V63" s="198"/>
      <c r="W63" s="198"/>
      <c r="X63" s="198"/>
      <c r="Y63" s="198"/>
      <c r="Z63" s="198"/>
    </row>
    <row r="64" spans="1:26" ht="11.25" customHeight="1">
      <c r="A64" s="1" t="s">
        <v>277</v>
      </c>
      <c r="B64" s="1"/>
      <c r="C64" s="28">
        <f>SUM(C65:C67)</f>
        <v>1899.83</v>
      </c>
      <c r="D64" s="28">
        <f>SUM(D65:D67)</f>
        <v>1151.439</v>
      </c>
      <c r="E64" s="28">
        <f>SUM(E65:E67)</f>
        <v>1596.6670000000001</v>
      </c>
      <c r="F64" s="34">
        <f>+E64/D64*100-100</f>
        <v>38.667093958082006</v>
      </c>
      <c r="G64" s="34"/>
      <c r="H64" s="28">
        <f>SUM(H65:H67)</f>
        <v>3302.05</v>
      </c>
      <c r="I64" s="28">
        <f>SUM(I65:I67)</f>
        <v>2069.609</v>
      </c>
      <c r="J64" s="28">
        <f>SUM(J65:J67)</f>
        <v>3186.1089999999995</v>
      </c>
      <c r="K64" s="34">
        <f>+J64/I64*100-100</f>
        <v>53.94738812983513</v>
      </c>
      <c r="O64" s="173"/>
      <c r="P64" s="173"/>
      <c r="Q64" s="189"/>
      <c r="R64" s="173"/>
      <c r="S64" s="173"/>
      <c r="T64" s="173"/>
      <c r="U64" s="173"/>
      <c r="V64" s="173"/>
      <c r="W64" s="173"/>
      <c r="X64" s="173"/>
      <c r="Y64" s="173"/>
      <c r="Z64" s="173"/>
    </row>
    <row r="65" spans="1:26" s="50" customFormat="1" ht="11.25" customHeight="1" hidden="1" outlineLevel="1">
      <c r="A65" s="38" t="s">
        <v>0</v>
      </c>
      <c r="B65" s="38">
        <v>7133110</v>
      </c>
      <c r="C65" s="58">
        <v>0</v>
      </c>
      <c r="D65" s="58">
        <v>0</v>
      </c>
      <c r="E65" s="58">
        <v>242.389</v>
      </c>
      <c r="F65" s="33"/>
      <c r="G65" s="59"/>
      <c r="H65" s="58">
        <v>0</v>
      </c>
      <c r="I65" s="58">
        <v>0</v>
      </c>
      <c r="J65" s="58">
        <v>505.459</v>
      </c>
      <c r="K65" s="33"/>
      <c r="L65" s="185"/>
      <c r="M65" s="185"/>
      <c r="N65" s="185"/>
      <c r="O65" s="198"/>
      <c r="P65" s="198"/>
      <c r="Q65" s="189"/>
      <c r="R65" s="198"/>
      <c r="S65" s="198"/>
      <c r="T65" s="198"/>
      <c r="U65" s="198"/>
      <c r="V65" s="198"/>
      <c r="W65" s="198"/>
      <c r="X65" s="198"/>
      <c r="Y65" s="198"/>
      <c r="Z65" s="198"/>
    </row>
    <row r="66" spans="1:17" s="50" customFormat="1" ht="11.25" customHeight="1" hidden="1" outlineLevel="1">
      <c r="A66" s="38" t="s">
        <v>1</v>
      </c>
      <c r="B66" s="38">
        <v>7133310</v>
      </c>
      <c r="C66" s="58">
        <v>1804.037</v>
      </c>
      <c r="D66" s="58">
        <v>1072.326</v>
      </c>
      <c r="E66" s="58">
        <v>1342.116</v>
      </c>
      <c r="F66" s="34">
        <f aca="true" t="shared" si="12" ref="F66:F72">+E66/D66*100-100</f>
        <v>25.159326548083328</v>
      </c>
      <c r="G66" s="34"/>
      <c r="H66" s="58">
        <v>3149.945</v>
      </c>
      <c r="I66" s="58">
        <v>1939.185</v>
      </c>
      <c r="J66" s="58">
        <v>2668.488</v>
      </c>
      <c r="K66" s="34">
        <f aca="true" t="shared" si="13" ref="K66:K72">+J66/I66*100-100</f>
        <v>37.60873769134972</v>
      </c>
      <c r="L66" s="185"/>
      <c r="M66" s="185"/>
      <c r="N66" s="185"/>
      <c r="Q66" s="184"/>
    </row>
    <row r="67" spans="1:17" s="50" customFormat="1" ht="11.25" customHeight="1" hidden="1" outlineLevel="1">
      <c r="A67" s="38" t="s">
        <v>2</v>
      </c>
      <c r="B67" s="38">
        <v>7133910</v>
      </c>
      <c r="C67" s="58">
        <v>95.793</v>
      </c>
      <c r="D67" s="58">
        <v>79.113</v>
      </c>
      <c r="E67" s="58">
        <v>12.162</v>
      </c>
      <c r="F67" s="34">
        <f t="shared" si="12"/>
        <v>-84.62705244397254</v>
      </c>
      <c r="G67" s="34"/>
      <c r="H67" s="58">
        <v>152.105</v>
      </c>
      <c r="I67" s="58">
        <v>130.424</v>
      </c>
      <c r="J67" s="58">
        <v>12.162</v>
      </c>
      <c r="K67" s="34">
        <f t="shared" si="13"/>
        <v>-90.67502913574188</v>
      </c>
      <c r="L67" s="185"/>
      <c r="M67" s="185"/>
      <c r="N67" s="185"/>
      <c r="Q67" s="184"/>
    </row>
    <row r="68" spans="1:17" s="50" customFormat="1" ht="11.25" customHeight="1" collapsed="1">
      <c r="A68" s="38" t="s">
        <v>274</v>
      </c>
      <c r="B68" s="38">
        <v>10011000</v>
      </c>
      <c r="C68" s="58">
        <v>2.988</v>
      </c>
      <c r="D68" s="58">
        <v>2.988</v>
      </c>
      <c r="E68" s="58">
        <v>0</v>
      </c>
      <c r="F68" s="34">
        <f t="shared" si="12"/>
        <v>-100</v>
      </c>
      <c r="G68" s="34"/>
      <c r="H68" s="58">
        <v>7.594</v>
      </c>
      <c r="I68" s="58">
        <v>7.594</v>
      </c>
      <c r="J68" s="58">
        <v>0</v>
      </c>
      <c r="K68" s="34">
        <f t="shared" si="13"/>
        <v>-100</v>
      </c>
      <c r="L68" s="185"/>
      <c r="M68" s="185"/>
      <c r="N68" s="185"/>
      <c r="Q68" s="184"/>
    </row>
    <row r="69" spans="1:17" s="50" customFormat="1" ht="11.25" customHeight="1">
      <c r="A69" s="38" t="s">
        <v>275</v>
      </c>
      <c r="B69" s="38">
        <v>10030000</v>
      </c>
      <c r="C69" s="58">
        <v>16.874</v>
      </c>
      <c r="D69" s="58">
        <v>16.874</v>
      </c>
      <c r="E69" s="58">
        <v>390.04</v>
      </c>
      <c r="F69" s="34">
        <f t="shared" si="12"/>
        <v>2211.485125044447</v>
      </c>
      <c r="G69" s="34"/>
      <c r="H69" s="58">
        <v>12.718</v>
      </c>
      <c r="I69" s="58">
        <v>12.718</v>
      </c>
      <c r="J69" s="58">
        <v>189.471</v>
      </c>
      <c r="K69" s="34">
        <f t="shared" si="13"/>
        <v>1389.7861298946375</v>
      </c>
      <c r="L69" s="185"/>
      <c r="M69" s="185"/>
      <c r="N69" s="185"/>
      <c r="Q69" s="184"/>
    </row>
    <row r="70" spans="1:17" s="50" customFormat="1" ht="11.25" customHeight="1">
      <c r="A70" s="38" t="s">
        <v>3</v>
      </c>
      <c r="B70" s="38">
        <v>10051000</v>
      </c>
      <c r="C70" s="58">
        <v>73141.223</v>
      </c>
      <c r="D70" s="58">
        <v>68270.554</v>
      </c>
      <c r="E70" s="183">
        <v>68752.688</v>
      </c>
      <c r="F70" s="34">
        <f t="shared" si="12"/>
        <v>0.7062107625492473</v>
      </c>
      <c r="G70" s="34"/>
      <c r="H70" s="58">
        <v>116002.797</v>
      </c>
      <c r="I70" s="58">
        <v>107415.968</v>
      </c>
      <c r="J70" s="58">
        <v>115990.008</v>
      </c>
      <c r="K70" s="34">
        <f t="shared" si="13"/>
        <v>7.982090707407679</v>
      </c>
      <c r="L70" s="185"/>
      <c r="M70" s="185"/>
      <c r="N70" s="185"/>
      <c r="Q70" s="184"/>
    </row>
    <row r="71" spans="1:17" s="50" customFormat="1" ht="11.25" customHeight="1">
      <c r="A71" s="38" t="s">
        <v>4</v>
      </c>
      <c r="B71" s="38">
        <v>10070010</v>
      </c>
      <c r="C71" s="58">
        <v>50.904</v>
      </c>
      <c r="D71" s="58">
        <v>15.914</v>
      </c>
      <c r="E71" s="58">
        <v>0.346</v>
      </c>
      <c r="F71" s="34">
        <f t="shared" si="12"/>
        <v>-97.82581374890034</v>
      </c>
      <c r="G71" s="59"/>
      <c r="H71" s="58">
        <v>63.633</v>
      </c>
      <c r="I71" s="58">
        <v>21.645</v>
      </c>
      <c r="J71" s="58">
        <v>0.705</v>
      </c>
      <c r="K71" s="34">
        <f t="shared" si="13"/>
        <v>-96.74289674289675</v>
      </c>
      <c r="L71" s="185"/>
      <c r="M71" s="185"/>
      <c r="N71" s="185"/>
      <c r="Q71" s="184"/>
    </row>
    <row r="72" spans="1:17" s="50" customFormat="1" ht="11.25">
      <c r="A72" s="38" t="s">
        <v>278</v>
      </c>
      <c r="B72" s="38">
        <v>12010010</v>
      </c>
      <c r="C72" s="58">
        <v>1448.53</v>
      </c>
      <c r="D72" s="58">
        <v>1356.294</v>
      </c>
      <c r="E72" s="58">
        <v>2911.309</v>
      </c>
      <c r="F72" s="34">
        <f t="shared" si="12"/>
        <v>114.65176429299251</v>
      </c>
      <c r="G72" s="59"/>
      <c r="H72" s="58">
        <v>2478.104</v>
      </c>
      <c r="I72" s="58">
        <v>2318.215</v>
      </c>
      <c r="J72" s="58">
        <v>3926.972</v>
      </c>
      <c r="K72" s="34">
        <f t="shared" si="13"/>
        <v>69.39636746375984</v>
      </c>
      <c r="L72" s="185"/>
      <c r="M72" s="185"/>
      <c r="N72" s="185"/>
      <c r="Q72" s="184"/>
    </row>
    <row r="73" spans="1:17" s="50" customFormat="1" ht="11.25" customHeight="1">
      <c r="A73" s="38" t="s">
        <v>289</v>
      </c>
      <c r="B73" s="38">
        <v>12040000</v>
      </c>
      <c r="C73" s="58"/>
      <c r="D73" s="58"/>
      <c r="E73" s="58"/>
      <c r="F73" s="33"/>
      <c r="G73" s="59"/>
      <c r="H73" s="58"/>
      <c r="I73" s="58"/>
      <c r="J73" s="58"/>
      <c r="K73" s="34"/>
      <c r="L73" s="185"/>
      <c r="M73" s="185"/>
      <c r="N73" s="185"/>
      <c r="Q73" s="184"/>
    </row>
    <row r="74" spans="1:17" s="50" customFormat="1" ht="11.25" customHeight="1">
      <c r="A74" s="38" t="s">
        <v>6</v>
      </c>
      <c r="B74" s="61">
        <v>12040010</v>
      </c>
      <c r="C74" s="58"/>
      <c r="D74" s="58"/>
      <c r="E74" s="58"/>
      <c r="F74" s="33"/>
      <c r="G74" s="59"/>
      <c r="H74" s="58"/>
      <c r="I74" s="58"/>
      <c r="J74" s="58"/>
      <c r="K74" s="34"/>
      <c r="L74" s="185"/>
      <c r="M74" s="185"/>
      <c r="N74" s="185"/>
      <c r="Q74" s="184"/>
    </row>
    <row r="75" spans="1:17" s="50" customFormat="1" ht="11.25" customHeight="1">
      <c r="A75" s="38" t="s">
        <v>290</v>
      </c>
      <c r="B75" s="38">
        <v>12072000</v>
      </c>
      <c r="C75" s="58"/>
      <c r="D75" s="58"/>
      <c r="E75" s="58"/>
      <c r="F75" s="33"/>
      <c r="G75" s="59"/>
      <c r="H75" s="58"/>
      <c r="I75" s="58"/>
      <c r="J75" s="58"/>
      <c r="K75" s="34"/>
      <c r="L75" s="185"/>
      <c r="M75" s="185"/>
      <c r="N75" s="185"/>
      <c r="Q75" s="184"/>
    </row>
    <row r="76" spans="1:17" s="50" customFormat="1" ht="11.25" customHeight="1">
      <c r="A76" s="38" t="s">
        <v>291</v>
      </c>
      <c r="B76" s="61">
        <v>12072010</v>
      </c>
      <c r="C76" s="58"/>
      <c r="D76" s="58"/>
      <c r="E76" s="58"/>
      <c r="F76" s="33"/>
      <c r="G76" s="59"/>
      <c r="H76" s="58"/>
      <c r="I76" s="58"/>
      <c r="J76" s="58"/>
      <c r="K76" s="34"/>
      <c r="L76" s="185"/>
      <c r="M76" s="185"/>
      <c r="N76" s="185"/>
      <c r="Q76" s="184"/>
    </row>
    <row r="77" spans="1:17" ht="12.75" customHeight="1">
      <c r="A77" s="1" t="s">
        <v>7</v>
      </c>
      <c r="B77" s="1"/>
      <c r="C77" s="28">
        <f>SUM(C78:C79)</f>
        <v>652.899</v>
      </c>
      <c r="D77" s="28">
        <f>SUM(D78:D79)</f>
        <v>595.998</v>
      </c>
      <c r="E77" s="28">
        <f>SUM(E78:E79)</f>
        <v>1834.126</v>
      </c>
      <c r="F77" s="34">
        <f>+E77/D77*100-100</f>
        <v>207.7402944305182</v>
      </c>
      <c r="G77" s="34"/>
      <c r="H77" s="28">
        <f>SUM(H78:H79)</f>
        <v>1682.894</v>
      </c>
      <c r="I77" s="28">
        <f>SUM(I78:I79)</f>
        <v>1566.837</v>
      </c>
      <c r="J77" s="28">
        <f>SUM(J78:J79)</f>
        <v>3474.536</v>
      </c>
      <c r="K77" s="34">
        <f>+J77/I77*100-100</f>
        <v>121.75478368202945</v>
      </c>
      <c r="Q77" s="184"/>
    </row>
    <row r="78" spans="1:17" s="50" customFormat="1" ht="11.25" customHeight="1" hidden="1" outlineLevel="1">
      <c r="A78" s="38" t="s">
        <v>292</v>
      </c>
      <c r="B78" s="61" t="s">
        <v>293</v>
      </c>
      <c r="C78" s="58">
        <v>399.549</v>
      </c>
      <c r="D78" s="58">
        <v>359.274</v>
      </c>
      <c r="E78" s="58">
        <v>946.661</v>
      </c>
      <c r="F78" s="33"/>
      <c r="G78" s="59"/>
      <c r="H78" s="58">
        <v>1226.095</v>
      </c>
      <c r="I78" s="58">
        <v>1142.15</v>
      </c>
      <c r="J78" s="58">
        <v>1728.994</v>
      </c>
      <c r="K78" s="34"/>
      <c r="L78" s="185"/>
      <c r="M78" s="185"/>
      <c r="N78" s="185"/>
      <c r="Q78" s="184"/>
    </row>
    <row r="79" spans="1:17" s="50" customFormat="1" ht="11.25" customHeight="1" hidden="1" outlineLevel="1">
      <c r="A79" s="38" t="s">
        <v>294</v>
      </c>
      <c r="B79" s="61" t="s">
        <v>295</v>
      </c>
      <c r="C79" s="58">
        <v>253.35</v>
      </c>
      <c r="D79" s="58">
        <v>236.724</v>
      </c>
      <c r="E79" s="58">
        <v>887.465</v>
      </c>
      <c r="F79" s="33"/>
      <c r="G79" s="59"/>
      <c r="H79" s="58">
        <v>456.799</v>
      </c>
      <c r="I79" s="58">
        <v>424.687</v>
      </c>
      <c r="J79" s="58">
        <v>1745.542</v>
      </c>
      <c r="K79" s="34"/>
      <c r="L79" s="185"/>
      <c r="M79" s="185"/>
      <c r="N79" s="185"/>
      <c r="Q79" s="184"/>
    </row>
    <row r="80" spans="1:17" s="50" customFormat="1" ht="11.25" customHeight="1" collapsed="1">
      <c r="A80" s="38" t="s">
        <v>26</v>
      </c>
      <c r="B80" s="61">
        <v>12060010</v>
      </c>
      <c r="C80" s="58">
        <v>3165.317</v>
      </c>
      <c r="D80" s="58">
        <v>2015.342</v>
      </c>
      <c r="E80" s="58">
        <v>1761.368</v>
      </c>
      <c r="F80" s="34">
        <f>+E80/D80*100-100</f>
        <v>-12.602029829180367</v>
      </c>
      <c r="G80" s="59"/>
      <c r="H80" s="58">
        <v>9505.474</v>
      </c>
      <c r="I80" s="58">
        <v>6478.627</v>
      </c>
      <c r="J80" s="58">
        <v>4791.526</v>
      </c>
      <c r="K80" s="34">
        <f>+J80/I80*100-100</f>
        <v>-26.041026902768138</v>
      </c>
      <c r="L80" s="185"/>
      <c r="M80" s="185"/>
      <c r="N80" s="185"/>
      <c r="Q80" s="184"/>
    </row>
    <row r="81" spans="1:17" s="50" customFormat="1" ht="11.25" customHeight="1">
      <c r="A81" s="38" t="s">
        <v>296</v>
      </c>
      <c r="B81" s="61">
        <v>12074010</v>
      </c>
      <c r="C81" s="58">
        <v>0</v>
      </c>
      <c r="D81" s="58">
        <v>0</v>
      </c>
      <c r="E81" s="58">
        <v>0</v>
      </c>
      <c r="F81" s="34"/>
      <c r="G81" s="59"/>
      <c r="H81" s="58">
        <v>0.007</v>
      </c>
      <c r="I81" s="58">
        <v>0.007</v>
      </c>
      <c r="J81" s="58">
        <v>0.007</v>
      </c>
      <c r="K81" s="34">
        <f>+J81/I81*100-100</f>
        <v>0</v>
      </c>
      <c r="L81" s="185"/>
      <c r="M81" s="185"/>
      <c r="N81" s="185"/>
      <c r="Q81" s="184"/>
    </row>
    <row r="82" spans="1:17" s="50" customFormat="1" ht="11.25" customHeight="1">
      <c r="A82" s="38" t="s">
        <v>297</v>
      </c>
      <c r="B82" s="61">
        <v>12075010</v>
      </c>
      <c r="C82" s="58">
        <v>0.034</v>
      </c>
      <c r="D82" s="58">
        <v>0.034</v>
      </c>
      <c r="E82" s="58">
        <v>0</v>
      </c>
      <c r="F82" s="34">
        <f>+E82/D82*100-100</f>
        <v>-100</v>
      </c>
      <c r="G82" s="59"/>
      <c r="H82" s="58">
        <v>2.683</v>
      </c>
      <c r="I82" s="58">
        <v>2.683</v>
      </c>
      <c r="J82" s="58">
        <v>0</v>
      </c>
      <c r="K82" s="34">
        <f>+J82/I82*100-100</f>
        <v>-100</v>
      </c>
      <c r="L82" s="185"/>
      <c r="M82" s="185"/>
      <c r="N82" s="185"/>
      <c r="Q82" s="184"/>
    </row>
    <row r="83" spans="1:17" s="50" customFormat="1" ht="11.25" customHeight="1">
      <c r="A83" s="38" t="s">
        <v>298</v>
      </c>
      <c r="B83" s="61">
        <v>12079911</v>
      </c>
      <c r="C83" s="58">
        <v>75.958</v>
      </c>
      <c r="D83" s="58">
        <v>74.258</v>
      </c>
      <c r="E83" s="58">
        <v>3</v>
      </c>
      <c r="F83" s="34">
        <f>+E83/D83*100-100</f>
        <v>-95.96003124242506</v>
      </c>
      <c r="G83" s="59"/>
      <c r="H83" s="58">
        <v>124.562</v>
      </c>
      <c r="I83" s="58">
        <v>121.878</v>
      </c>
      <c r="J83" s="58">
        <v>3</v>
      </c>
      <c r="K83" s="34">
        <f>+J83/I83*100-100</f>
        <v>-97.53852212868607</v>
      </c>
      <c r="L83" s="185"/>
      <c r="M83" s="185"/>
      <c r="N83" s="185"/>
      <c r="Q83" s="184"/>
    </row>
    <row r="84" spans="1:17" s="50" customFormat="1" ht="11.25" customHeight="1">
      <c r="A84" s="38" t="s">
        <v>299</v>
      </c>
      <c r="B84" s="61">
        <v>12079110</v>
      </c>
      <c r="C84" s="58"/>
      <c r="D84" s="58"/>
      <c r="E84" s="58"/>
      <c r="F84" s="33"/>
      <c r="G84" s="59"/>
      <c r="H84" s="58"/>
      <c r="I84" s="58"/>
      <c r="J84" s="58"/>
      <c r="K84" s="34"/>
      <c r="L84" s="185"/>
      <c r="M84" s="185"/>
      <c r="N84" s="185"/>
      <c r="Q84" s="184"/>
    </row>
    <row r="85" spans="1:17" s="50" customFormat="1" ht="11.25" customHeight="1">
      <c r="A85" s="38" t="s">
        <v>282</v>
      </c>
      <c r="B85" s="61">
        <v>12079900</v>
      </c>
      <c r="C85" s="58"/>
      <c r="D85" s="58"/>
      <c r="E85" s="58"/>
      <c r="F85" s="33"/>
      <c r="G85" s="59"/>
      <c r="H85" s="58"/>
      <c r="I85" s="58"/>
      <c r="J85" s="58"/>
      <c r="K85" s="34"/>
      <c r="L85" s="185"/>
      <c r="M85" s="185"/>
      <c r="N85" s="185"/>
      <c r="Q85" s="184"/>
    </row>
    <row r="86" spans="1:17" s="50" customFormat="1" ht="11.25" customHeight="1">
      <c r="A86" s="38" t="s">
        <v>25</v>
      </c>
      <c r="B86" s="38">
        <v>12091000</v>
      </c>
      <c r="C86" s="58">
        <v>138.032</v>
      </c>
      <c r="D86" s="58">
        <v>138.032</v>
      </c>
      <c r="E86" s="58">
        <v>88.849</v>
      </c>
      <c r="F86" s="34">
        <f>+E86/D86*100-100</f>
        <v>-35.63159267416252</v>
      </c>
      <c r="G86" s="59"/>
      <c r="H86" s="58">
        <v>570.981</v>
      </c>
      <c r="I86" s="58">
        <v>570.981</v>
      </c>
      <c r="J86" s="58">
        <v>515.969</v>
      </c>
      <c r="K86" s="34">
        <f>+J86/I86*100-100</f>
        <v>-9.634646336743245</v>
      </c>
      <c r="L86" s="185"/>
      <c r="M86" s="185"/>
      <c r="N86" s="185"/>
      <c r="Q86" s="184"/>
    </row>
    <row r="87" spans="1:17" ht="11.25" customHeight="1">
      <c r="A87" s="1" t="s">
        <v>279</v>
      </c>
      <c r="B87" s="1"/>
      <c r="C87" s="28">
        <f>SUM(C88:C95)</f>
        <v>2987.8320000000003</v>
      </c>
      <c r="D87" s="28">
        <f>SUM(D88:D95)</f>
        <v>719.1329999999999</v>
      </c>
      <c r="E87" s="28">
        <f>SUM(E88:E95)</f>
        <v>962.808</v>
      </c>
      <c r="F87" s="34">
        <f>+E87/D87*100-100</f>
        <v>33.88455264881463</v>
      </c>
      <c r="G87" s="34"/>
      <c r="H87" s="28">
        <f>SUM(H88:H95)</f>
        <v>5618.747</v>
      </c>
      <c r="I87" s="28">
        <f>SUM(I88:I95)</f>
        <v>1503.579</v>
      </c>
      <c r="J87" s="28">
        <f>SUM(J88:J95)</f>
        <v>2557.65</v>
      </c>
      <c r="K87" s="34">
        <f>+J87/I87*100-100</f>
        <v>70.10413154214046</v>
      </c>
      <c r="Q87" s="184"/>
    </row>
    <row r="88" spans="1:17" ht="11.25" hidden="1" outlineLevel="1">
      <c r="A88" s="1" t="s">
        <v>24</v>
      </c>
      <c r="B88" s="1">
        <v>12092100</v>
      </c>
      <c r="C88" s="28">
        <v>222.05</v>
      </c>
      <c r="D88" s="28">
        <v>15.15</v>
      </c>
      <c r="E88" s="28">
        <v>94</v>
      </c>
      <c r="F88" s="34">
        <f>+E88/D88*100-100</f>
        <v>520.4620462046204</v>
      </c>
      <c r="G88" s="34"/>
      <c r="H88" s="28">
        <v>1026.322</v>
      </c>
      <c r="I88" s="28">
        <v>63.506</v>
      </c>
      <c r="J88" s="28">
        <v>451.781</v>
      </c>
      <c r="K88" s="34">
        <f>+J88/I88*100-100</f>
        <v>611.3989229364155</v>
      </c>
      <c r="Q88" s="184"/>
    </row>
    <row r="89" spans="1:17" ht="11.25" hidden="1" outlineLevel="1">
      <c r="A89" s="1" t="s">
        <v>23</v>
      </c>
      <c r="B89" s="1">
        <v>12092200</v>
      </c>
      <c r="C89" s="28">
        <v>1702.994</v>
      </c>
      <c r="D89" s="28">
        <v>598.983</v>
      </c>
      <c r="E89" s="28">
        <v>722</v>
      </c>
      <c r="F89" s="34">
        <f>+E89/D89*100-100</f>
        <v>20.53764464099983</v>
      </c>
      <c r="G89" s="34"/>
      <c r="H89" s="28">
        <v>4019.641</v>
      </c>
      <c r="I89" s="28">
        <v>1364.388</v>
      </c>
      <c r="J89" s="28">
        <v>1950.057</v>
      </c>
      <c r="K89" s="34">
        <f>+J89/I89*100-100</f>
        <v>42.92539951978472</v>
      </c>
      <c r="Q89" s="184"/>
    </row>
    <row r="90" spans="1:17" ht="11.25" hidden="1" outlineLevel="1">
      <c r="A90" s="1" t="s">
        <v>22</v>
      </c>
      <c r="B90" s="1">
        <v>12092300</v>
      </c>
      <c r="C90" s="28"/>
      <c r="D90" s="28"/>
      <c r="E90" s="28"/>
      <c r="F90" s="34"/>
      <c r="G90" s="34"/>
      <c r="H90" s="28"/>
      <c r="I90" s="28"/>
      <c r="J90" s="28"/>
      <c r="K90" s="34"/>
      <c r="Q90" s="184"/>
    </row>
    <row r="91" spans="1:17" ht="11.25" hidden="1" outlineLevel="1">
      <c r="A91" s="1" t="s">
        <v>21</v>
      </c>
      <c r="B91" s="1">
        <v>12092400</v>
      </c>
      <c r="C91" s="28">
        <v>0.025</v>
      </c>
      <c r="D91" s="28">
        <v>0</v>
      </c>
      <c r="E91" s="28">
        <v>0</v>
      </c>
      <c r="F91" s="34"/>
      <c r="G91" s="34"/>
      <c r="H91" s="28">
        <v>0.125</v>
      </c>
      <c r="I91" s="28">
        <v>0</v>
      </c>
      <c r="J91" s="28">
        <v>0</v>
      </c>
      <c r="K91" s="34"/>
      <c r="Q91" s="184"/>
    </row>
    <row r="92" spans="1:17" ht="11.25" hidden="1" outlineLevel="1">
      <c r="A92" s="1" t="s">
        <v>276</v>
      </c>
      <c r="B92" s="1">
        <v>12092500</v>
      </c>
      <c r="C92" s="28">
        <v>114</v>
      </c>
      <c r="D92" s="28">
        <v>37</v>
      </c>
      <c r="E92" s="28">
        <v>50.5</v>
      </c>
      <c r="F92" s="34"/>
      <c r="G92" s="34"/>
      <c r="H92" s="28">
        <v>134.163</v>
      </c>
      <c r="I92" s="28">
        <v>39.048</v>
      </c>
      <c r="J92" s="28">
        <v>87.273</v>
      </c>
      <c r="K92" s="34"/>
      <c r="Q92" s="184"/>
    </row>
    <row r="93" spans="1:17" ht="11.25" hidden="1" outlineLevel="1">
      <c r="A93" s="1" t="s">
        <v>20</v>
      </c>
      <c r="B93" s="1">
        <v>12092600</v>
      </c>
      <c r="C93" s="28"/>
      <c r="D93" s="28"/>
      <c r="E93" s="28"/>
      <c r="F93" s="34"/>
      <c r="G93" s="34"/>
      <c r="H93" s="28"/>
      <c r="I93" s="28"/>
      <c r="J93" s="28"/>
      <c r="K93" s="34"/>
      <c r="Q93" s="184"/>
    </row>
    <row r="94" spans="1:17" ht="11.25" hidden="1" outlineLevel="1">
      <c r="A94" s="1" t="s">
        <v>300</v>
      </c>
      <c r="B94" s="1">
        <v>12092910</v>
      </c>
      <c r="C94" s="28">
        <v>930.2</v>
      </c>
      <c r="D94" s="28">
        <v>68</v>
      </c>
      <c r="E94" s="28">
        <v>93</v>
      </c>
      <c r="F94" s="34">
        <f>+E94/D94*100-100</f>
        <v>36.764705882352956</v>
      </c>
      <c r="G94" s="34"/>
      <c r="H94" s="28">
        <v>419.897</v>
      </c>
      <c r="I94" s="28">
        <v>36.637</v>
      </c>
      <c r="J94" s="28">
        <v>17.234</v>
      </c>
      <c r="K94" s="34"/>
      <c r="Q94" s="184"/>
    </row>
    <row r="95" spans="1:17" ht="11.25" hidden="1" outlineLevel="1">
      <c r="A95" s="1" t="s">
        <v>301</v>
      </c>
      <c r="B95" s="1">
        <v>12092990</v>
      </c>
      <c r="C95" s="28">
        <v>18.563</v>
      </c>
      <c r="D95" s="28">
        <v>0</v>
      </c>
      <c r="E95" s="28">
        <v>3.308</v>
      </c>
      <c r="F95" s="34"/>
      <c r="G95" s="34"/>
      <c r="H95" s="28">
        <v>18.599</v>
      </c>
      <c r="I95" s="28">
        <v>0</v>
      </c>
      <c r="J95" s="28">
        <v>51.305</v>
      </c>
      <c r="K95" s="34"/>
      <c r="Q95" s="184"/>
    </row>
    <row r="96" spans="1:17" ht="11.25" collapsed="1">
      <c r="A96" s="1" t="s">
        <v>280</v>
      </c>
      <c r="B96" s="1"/>
      <c r="C96" s="28">
        <f>SUM(C97:C105)</f>
        <v>1427.366</v>
      </c>
      <c r="D96" s="28">
        <f>SUM(D97:D105)</f>
        <v>493.689</v>
      </c>
      <c r="E96" s="28">
        <f>SUM(E97:E105)</f>
        <v>833.978</v>
      </c>
      <c r="F96" s="34">
        <f aca="true" t="shared" si="14" ref="F96:F108">+E96/D96*100-100</f>
        <v>68.92780677714106</v>
      </c>
      <c r="G96" s="34"/>
      <c r="H96" s="28">
        <f>SUM(H97:H105)</f>
        <v>55836.53200000001</v>
      </c>
      <c r="I96" s="28">
        <f>SUM(I97:I105)</f>
        <v>28948.239</v>
      </c>
      <c r="J96" s="28">
        <f>SUM(J97:J105)</f>
        <v>33470.41</v>
      </c>
      <c r="K96" s="34">
        <f aca="true" t="shared" si="15" ref="K96:K109">+J96/I96*100-100</f>
        <v>15.621575460946005</v>
      </c>
      <c r="Q96" s="184"/>
    </row>
    <row r="97" spans="1:17" ht="11.25" customHeight="1" hidden="1" outlineLevel="1" collapsed="1">
      <c r="A97" s="1" t="s">
        <v>19</v>
      </c>
      <c r="B97" s="1">
        <v>12099110</v>
      </c>
      <c r="C97" s="28">
        <v>8.83</v>
      </c>
      <c r="D97" s="28">
        <v>3.582</v>
      </c>
      <c r="E97" s="28">
        <v>4.251</v>
      </c>
      <c r="F97" s="34">
        <f t="shared" si="14"/>
        <v>18.67671691792296</v>
      </c>
      <c r="G97" s="34"/>
      <c r="H97" s="28">
        <v>5459.625</v>
      </c>
      <c r="I97" s="28">
        <v>4179.037</v>
      </c>
      <c r="J97" s="28">
        <v>5563.716</v>
      </c>
      <c r="K97" s="34">
        <f t="shared" si="15"/>
        <v>33.13392535170183</v>
      </c>
      <c r="Q97" s="184"/>
    </row>
    <row r="98" spans="1:17" ht="11.25" customHeight="1" hidden="1" outlineLevel="1">
      <c r="A98" s="1" t="s">
        <v>18</v>
      </c>
      <c r="B98" s="1">
        <v>12099120</v>
      </c>
      <c r="C98" s="28">
        <v>94.956</v>
      </c>
      <c r="D98" s="28">
        <v>48.623</v>
      </c>
      <c r="E98" s="28">
        <v>37.23</v>
      </c>
      <c r="F98" s="34">
        <f t="shared" si="14"/>
        <v>-23.431297945416787</v>
      </c>
      <c r="G98" s="34"/>
      <c r="H98" s="28">
        <v>2683.94</v>
      </c>
      <c r="I98" s="28">
        <v>2108.22</v>
      </c>
      <c r="J98" s="28">
        <v>1936.759</v>
      </c>
      <c r="K98" s="34">
        <f t="shared" si="15"/>
        <v>-8.132974736981907</v>
      </c>
      <c r="Q98" s="184"/>
    </row>
    <row r="99" spans="1:17" ht="11.25" customHeight="1" hidden="1" outlineLevel="1">
      <c r="A99" s="1" t="s">
        <v>17</v>
      </c>
      <c r="B99" s="1">
        <v>12099130</v>
      </c>
      <c r="C99" s="28">
        <v>131.197</v>
      </c>
      <c r="D99" s="28">
        <v>60.012</v>
      </c>
      <c r="E99" s="28">
        <v>96.602</v>
      </c>
      <c r="F99" s="34">
        <f t="shared" si="14"/>
        <v>60.971139105512236</v>
      </c>
      <c r="G99" s="34"/>
      <c r="H99" s="28">
        <v>4948.542</v>
      </c>
      <c r="I99" s="28">
        <v>2629.414</v>
      </c>
      <c r="J99" s="28">
        <v>2420.901</v>
      </c>
      <c r="K99" s="34">
        <f t="shared" si="15"/>
        <v>-7.930017867098911</v>
      </c>
      <c r="Q99" s="184"/>
    </row>
    <row r="100" spans="1:17" ht="11.25" customHeight="1" hidden="1" outlineLevel="1">
      <c r="A100" s="1" t="s">
        <v>16</v>
      </c>
      <c r="B100" s="1">
        <v>12099140</v>
      </c>
      <c r="C100" s="28">
        <v>50.225</v>
      </c>
      <c r="D100" s="28">
        <v>17.73</v>
      </c>
      <c r="E100" s="28">
        <v>11.961</v>
      </c>
      <c r="F100" s="34">
        <f t="shared" si="14"/>
        <v>-32.538071065989854</v>
      </c>
      <c r="G100" s="34"/>
      <c r="H100" s="28">
        <v>10337.783</v>
      </c>
      <c r="I100" s="28">
        <v>5542.427</v>
      </c>
      <c r="J100" s="28">
        <v>4091.3</v>
      </c>
      <c r="K100" s="34">
        <f t="shared" si="15"/>
        <v>-26.18215810510449</v>
      </c>
      <c r="Q100" s="184"/>
    </row>
    <row r="101" spans="1:17" ht="11.25" customHeight="1" hidden="1" outlineLevel="1">
      <c r="A101" s="1" t="s">
        <v>15</v>
      </c>
      <c r="B101" s="1">
        <v>12099150</v>
      </c>
      <c r="C101" s="28">
        <v>119.722</v>
      </c>
      <c r="D101" s="28">
        <v>33.292</v>
      </c>
      <c r="E101" s="28">
        <v>58.965</v>
      </c>
      <c r="F101" s="34">
        <f t="shared" si="14"/>
        <v>77.11462213144301</v>
      </c>
      <c r="G101" s="34"/>
      <c r="H101" s="28">
        <v>3055.504</v>
      </c>
      <c r="I101" s="28">
        <v>1130.09</v>
      </c>
      <c r="J101" s="28">
        <v>1921.742</v>
      </c>
      <c r="K101" s="34">
        <f t="shared" si="15"/>
        <v>70.05211974267539</v>
      </c>
      <c r="Q101" s="184"/>
    </row>
    <row r="102" spans="1:17" ht="11.25" customHeight="1" hidden="1" outlineLevel="1">
      <c r="A102" s="1" t="s">
        <v>14</v>
      </c>
      <c r="B102" s="1">
        <v>12099160</v>
      </c>
      <c r="C102" s="28">
        <v>53.889</v>
      </c>
      <c r="D102" s="28">
        <v>31.416</v>
      </c>
      <c r="E102" s="28">
        <v>25.093</v>
      </c>
      <c r="F102" s="34">
        <f t="shared" si="14"/>
        <v>-20.126687038451735</v>
      </c>
      <c r="G102" s="34"/>
      <c r="H102" s="28">
        <v>3940.828</v>
      </c>
      <c r="I102" s="28">
        <v>2884.924</v>
      </c>
      <c r="J102" s="28">
        <v>2486.577</v>
      </c>
      <c r="K102" s="34">
        <f t="shared" si="15"/>
        <v>-13.807885407033254</v>
      </c>
      <c r="Q102" s="184"/>
    </row>
    <row r="103" spans="1:17" ht="11.25" customHeight="1" hidden="1" outlineLevel="1">
      <c r="A103" s="1" t="s">
        <v>13</v>
      </c>
      <c r="B103" s="1">
        <v>12099170</v>
      </c>
      <c r="C103" s="28">
        <v>56.664</v>
      </c>
      <c r="D103" s="28">
        <v>34.133</v>
      </c>
      <c r="E103" s="28">
        <v>40.649</v>
      </c>
      <c r="F103" s="34">
        <f t="shared" si="14"/>
        <v>19.090030176075928</v>
      </c>
      <c r="G103" s="34"/>
      <c r="H103" s="28">
        <v>4715.468</v>
      </c>
      <c r="I103" s="28">
        <v>3514.277</v>
      </c>
      <c r="J103" s="28">
        <v>3360.581</v>
      </c>
      <c r="K103" s="34">
        <f t="shared" si="15"/>
        <v>-4.373474259428036</v>
      </c>
      <c r="Q103" s="184"/>
    </row>
    <row r="104" spans="1:17" ht="11.25" customHeight="1" hidden="1" outlineLevel="1">
      <c r="A104" s="1" t="s">
        <v>12</v>
      </c>
      <c r="B104" s="1">
        <v>12099180</v>
      </c>
      <c r="C104" s="28">
        <v>237.367</v>
      </c>
      <c r="D104" s="28">
        <v>45.55</v>
      </c>
      <c r="E104" s="28">
        <v>42.725</v>
      </c>
      <c r="F104" s="34">
        <f t="shared" si="14"/>
        <v>-6.201975850713495</v>
      </c>
      <c r="G104" s="34"/>
      <c r="H104" s="28">
        <v>7804.41</v>
      </c>
      <c r="I104" s="28">
        <v>1540.369</v>
      </c>
      <c r="J104" s="28">
        <v>1457.96</v>
      </c>
      <c r="K104" s="34">
        <f t="shared" si="15"/>
        <v>-5.349951862183673</v>
      </c>
      <c r="Q104" s="184"/>
    </row>
    <row r="105" spans="1:17" ht="11.25" customHeight="1" hidden="1" outlineLevel="1">
      <c r="A105" s="1" t="s">
        <v>11</v>
      </c>
      <c r="B105" s="1">
        <v>12099190</v>
      </c>
      <c r="C105" s="28">
        <v>674.516</v>
      </c>
      <c r="D105" s="28">
        <v>219.351</v>
      </c>
      <c r="E105" s="28">
        <v>516.502</v>
      </c>
      <c r="F105" s="34">
        <f t="shared" si="14"/>
        <v>135.4682677535092</v>
      </c>
      <c r="G105" s="34"/>
      <c r="H105" s="28">
        <v>12890.432</v>
      </c>
      <c r="I105" s="28">
        <v>5419.481</v>
      </c>
      <c r="J105" s="28">
        <v>10230.874</v>
      </c>
      <c r="K105" s="34">
        <f t="shared" si="15"/>
        <v>88.77958977990696</v>
      </c>
      <c r="L105" s="202"/>
      <c r="M105" s="203"/>
      <c r="N105" s="203"/>
      <c r="Q105" s="184"/>
    </row>
    <row r="106" spans="1:17" ht="11.25" collapsed="1">
      <c r="A106" s="1" t="s">
        <v>10</v>
      </c>
      <c r="B106" s="1">
        <v>12099920</v>
      </c>
      <c r="C106" s="28">
        <v>18.042</v>
      </c>
      <c r="D106" s="28">
        <v>11.593</v>
      </c>
      <c r="E106" s="28">
        <v>10.337</v>
      </c>
      <c r="F106" s="34">
        <f t="shared" si="14"/>
        <v>-10.83412404036919</v>
      </c>
      <c r="G106" s="34"/>
      <c r="H106" s="28">
        <v>3319.419</v>
      </c>
      <c r="I106" s="28">
        <v>2106.561</v>
      </c>
      <c r="J106" s="28">
        <v>2220.399</v>
      </c>
      <c r="K106" s="34">
        <f t="shared" si="15"/>
        <v>5.4039735853839375</v>
      </c>
      <c r="L106" s="202"/>
      <c r="M106" s="203"/>
      <c r="N106" s="203"/>
      <c r="Q106" s="184"/>
    </row>
    <row r="107" spans="1:17" ht="9.75" customHeight="1">
      <c r="A107" s="1" t="s">
        <v>9</v>
      </c>
      <c r="B107" s="1">
        <v>12099930</v>
      </c>
      <c r="C107" s="28">
        <v>30.111</v>
      </c>
      <c r="D107" s="28">
        <v>10.395</v>
      </c>
      <c r="E107" s="28">
        <v>14.221</v>
      </c>
      <c r="F107" s="34">
        <f t="shared" si="14"/>
        <v>36.80615680615682</v>
      </c>
      <c r="G107" s="34"/>
      <c r="H107" s="28">
        <v>4433.475</v>
      </c>
      <c r="I107" s="28">
        <v>2350.251</v>
      </c>
      <c r="J107" s="28">
        <v>2804.273</v>
      </c>
      <c r="K107" s="34">
        <f t="shared" si="15"/>
        <v>19.31802177724846</v>
      </c>
      <c r="L107" s="202"/>
      <c r="M107" s="203"/>
      <c r="N107" s="203"/>
      <c r="Q107" s="184"/>
    </row>
    <row r="108" spans="1:17" ht="11.25">
      <c r="A108" s="1" t="s">
        <v>8</v>
      </c>
      <c r="B108" s="1">
        <v>12099990</v>
      </c>
      <c r="C108" s="28">
        <v>9.578</v>
      </c>
      <c r="D108" s="28">
        <v>5.562</v>
      </c>
      <c r="E108" s="28">
        <v>24.164</v>
      </c>
      <c r="F108" s="34">
        <f t="shared" si="14"/>
        <v>334.448040273283</v>
      </c>
      <c r="G108" s="34"/>
      <c r="H108" s="28">
        <v>388.973</v>
      </c>
      <c r="I108" s="28">
        <v>139.905</v>
      </c>
      <c r="J108" s="28">
        <v>234.229</v>
      </c>
      <c r="K108" s="34">
        <f t="shared" si="15"/>
        <v>67.42003502376613</v>
      </c>
      <c r="L108" s="202"/>
      <c r="M108" s="203"/>
      <c r="N108" s="203"/>
      <c r="Q108" s="184"/>
    </row>
    <row r="109" spans="1:17" ht="11.25">
      <c r="A109" s="1" t="s">
        <v>281</v>
      </c>
      <c r="B109" s="1">
        <v>12093000</v>
      </c>
      <c r="C109" s="28">
        <v>28.521</v>
      </c>
      <c r="D109" s="28">
        <v>4.887</v>
      </c>
      <c r="E109" s="28">
        <v>6.5</v>
      </c>
      <c r="F109" s="34">
        <f>+E109/D109*100-100</f>
        <v>33.00593411090648</v>
      </c>
      <c r="G109" s="34"/>
      <c r="H109" s="28">
        <v>14282.501</v>
      </c>
      <c r="I109" s="28">
        <v>7366.085</v>
      </c>
      <c r="J109" s="28">
        <v>7293.922</v>
      </c>
      <c r="K109" s="34">
        <f t="shared" si="15"/>
        <v>-0.9796655889797705</v>
      </c>
      <c r="L109" s="202"/>
      <c r="M109" s="203"/>
      <c r="N109" s="203"/>
      <c r="Q109" s="184"/>
    </row>
    <row r="110" spans="1:17" ht="11.25">
      <c r="A110" s="2"/>
      <c r="B110" s="2"/>
      <c r="C110" s="36"/>
      <c r="D110" s="36"/>
      <c r="E110" s="36"/>
      <c r="F110" s="36"/>
      <c r="G110" s="36"/>
      <c r="H110" s="36"/>
      <c r="I110" s="36"/>
      <c r="J110" s="36"/>
      <c r="K110" s="2"/>
      <c r="L110" s="2"/>
      <c r="M110" s="2"/>
      <c r="N110" s="2"/>
      <c r="O110" s="50"/>
      <c r="Q110" s="184"/>
    </row>
    <row r="111" spans="1:17" ht="11.25">
      <c r="A111" s="29" t="s">
        <v>115</v>
      </c>
      <c r="B111" s="29"/>
      <c r="C111" s="29"/>
      <c r="D111" s="29"/>
      <c r="E111" s="29"/>
      <c r="F111" s="29"/>
      <c r="G111" s="29"/>
      <c r="H111" s="29"/>
      <c r="I111" s="29"/>
      <c r="J111" s="29"/>
      <c r="K111" s="29"/>
      <c r="L111" s="187"/>
      <c r="M111" s="188"/>
      <c r="N111" s="188"/>
      <c r="O111" s="50"/>
      <c r="Q111" s="184"/>
    </row>
    <row r="112" spans="1:17" ht="19.5" customHeight="1">
      <c r="A112" s="237" t="s">
        <v>337</v>
      </c>
      <c r="B112" s="237"/>
      <c r="C112" s="237"/>
      <c r="D112" s="237"/>
      <c r="E112" s="237"/>
      <c r="F112" s="237"/>
      <c r="G112" s="237"/>
      <c r="H112" s="237"/>
      <c r="I112" s="237"/>
      <c r="J112" s="237"/>
      <c r="K112" s="237"/>
      <c r="L112" s="187"/>
      <c r="M112" s="188"/>
      <c r="N112" s="188"/>
      <c r="O112" s="50"/>
      <c r="Q112" s="184"/>
    </row>
    <row r="113" spans="1:17" ht="19.5" customHeight="1">
      <c r="A113" s="239" t="s">
        <v>338</v>
      </c>
      <c r="B113" s="239"/>
      <c r="C113" s="239"/>
      <c r="D113" s="239"/>
      <c r="E113" s="239"/>
      <c r="F113" s="239"/>
      <c r="G113" s="239"/>
      <c r="H113" s="239"/>
      <c r="I113" s="239"/>
      <c r="J113" s="239"/>
      <c r="K113" s="239"/>
      <c r="L113" s="187"/>
      <c r="M113" s="188"/>
      <c r="N113" s="188"/>
      <c r="O113" s="50"/>
      <c r="Q113" s="184"/>
    </row>
    <row r="114" spans="1:20" ht="11.25">
      <c r="A114" s="29"/>
      <c r="B114" s="29"/>
      <c r="C114" s="248" t="s">
        <v>203</v>
      </c>
      <c r="D114" s="248"/>
      <c r="E114" s="248"/>
      <c r="F114" s="248"/>
      <c r="G114" s="30"/>
      <c r="H114" s="248" t="s">
        <v>204</v>
      </c>
      <c r="I114" s="248"/>
      <c r="J114" s="248"/>
      <c r="K114" s="248"/>
      <c r="L114" s="245"/>
      <c r="M114" s="245"/>
      <c r="N114" s="245"/>
      <c r="O114" s="173"/>
      <c r="P114" s="173"/>
      <c r="Q114" s="173"/>
      <c r="R114" s="173"/>
      <c r="S114" s="173"/>
      <c r="T114" s="173"/>
    </row>
    <row r="115" spans="1:20" ht="11.25">
      <c r="A115" s="29" t="s">
        <v>220</v>
      </c>
      <c r="B115" s="46" t="s">
        <v>188</v>
      </c>
      <c r="C115" s="53">
        <v>2007</v>
      </c>
      <c r="D115" s="247" t="str">
        <f>+D57</f>
        <v>Enero - Mayo</v>
      </c>
      <c r="E115" s="247"/>
      <c r="F115" s="247"/>
      <c r="G115" s="30"/>
      <c r="H115" s="53">
        <v>2007</v>
      </c>
      <c r="I115" s="247" t="str">
        <f>+D115</f>
        <v>Enero - Mayo</v>
      </c>
      <c r="J115" s="247"/>
      <c r="K115" s="247"/>
      <c r="L115" s="246"/>
      <c r="M115" s="246"/>
      <c r="N115" s="246"/>
      <c r="O115" s="173"/>
      <c r="P115" s="173"/>
      <c r="Q115" s="173"/>
      <c r="R115" s="173"/>
      <c r="S115" s="173"/>
      <c r="T115" s="173"/>
    </row>
    <row r="116" spans="1:14" ht="11.25">
      <c r="A116" s="2"/>
      <c r="B116" s="47" t="s">
        <v>68</v>
      </c>
      <c r="C116" s="2"/>
      <c r="D116" s="54">
        <v>2007</v>
      </c>
      <c r="E116" s="54">
        <v>2008</v>
      </c>
      <c r="F116" s="55" t="s">
        <v>358</v>
      </c>
      <c r="G116" s="35"/>
      <c r="H116" s="2"/>
      <c r="I116" s="54">
        <v>2007</v>
      </c>
      <c r="J116" s="54">
        <v>2008</v>
      </c>
      <c r="K116" s="55" t="s">
        <v>358</v>
      </c>
      <c r="L116" s="192"/>
      <c r="M116" s="192"/>
      <c r="N116" s="35"/>
    </row>
    <row r="117" spans="1:17" ht="11.25" customHeight="1">
      <c r="A117" s="29"/>
      <c r="B117" s="29"/>
      <c r="C117" s="28"/>
      <c r="D117" s="28"/>
      <c r="E117" s="28"/>
      <c r="F117" s="34"/>
      <c r="G117" s="34"/>
      <c r="H117" s="28"/>
      <c r="I117" s="28"/>
      <c r="J117" s="28"/>
      <c r="K117" s="34"/>
      <c r="L117" s="187"/>
      <c r="M117" s="188"/>
      <c r="N117" s="188"/>
      <c r="O117" s="50"/>
      <c r="Q117" s="184"/>
    </row>
    <row r="118" spans="1:14" s="44" customFormat="1" ht="11.25">
      <c r="A118" s="31" t="s">
        <v>443</v>
      </c>
      <c r="B118" s="31"/>
      <c r="C118" s="31"/>
      <c r="D118" s="31"/>
      <c r="E118" s="31"/>
      <c r="F118" s="31"/>
      <c r="G118" s="31"/>
      <c r="H118" s="32">
        <f>+H60</f>
        <v>5499403</v>
      </c>
      <c r="I118" s="32">
        <f>+I60</f>
        <v>2980042</v>
      </c>
      <c r="J118" s="32">
        <f>+J60</f>
        <v>3131166</v>
      </c>
      <c r="K118" s="33">
        <f>+J118/I118*100-100</f>
        <v>5.071203694444577</v>
      </c>
      <c r="L118" s="186"/>
      <c r="M118" s="186"/>
      <c r="N118" s="186"/>
    </row>
    <row r="119" spans="1:17" s="63" customFormat="1" ht="11.25">
      <c r="A119" s="62" t="s">
        <v>446</v>
      </c>
      <c r="B119" s="62"/>
      <c r="C119" s="62">
        <f>+C121+C127+C132+C142</f>
        <v>10601.552999999998</v>
      </c>
      <c r="D119" s="62">
        <f>+D121+D127+D132+D142</f>
        <v>964.946</v>
      </c>
      <c r="E119" s="62">
        <f>+E121+E127+E132+E142</f>
        <v>1374.858</v>
      </c>
      <c r="F119" s="191"/>
      <c r="G119" s="62"/>
      <c r="H119" s="62">
        <f>+H121+H127+H132+H142</f>
        <v>30395.643000000004</v>
      </c>
      <c r="I119" s="62">
        <f>+I121+I127+I132+I142</f>
        <v>4853.067</v>
      </c>
      <c r="J119" s="62">
        <f>+J121+J127+J132+J142</f>
        <v>6266.193</v>
      </c>
      <c r="K119" s="191">
        <f>+J119/I119*100-100</f>
        <v>29.1182050443565</v>
      </c>
      <c r="L119" s="189"/>
      <c r="M119" s="189"/>
      <c r="N119" s="189"/>
      <c r="Q119" s="189"/>
    </row>
    <row r="120" spans="1:25" ht="11.25" customHeight="1">
      <c r="A120" s="31"/>
      <c r="B120" s="31"/>
      <c r="C120" s="32"/>
      <c r="D120" s="32"/>
      <c r="E120" s="32"/>
      <c r="F120" s="33"/>
      <c r="G120" s="33"/>
      <c r="H120" s="32"/>
      <c r="I120" s="32"/>
      <c r="J120" s="32"/>
      <c r="K120" s="33"/>
      <c r="L120" s="187"/>
      <c r="M120" s="188"/>
      <c r="N120" s="188"/>
      <c r="O120" s="198"/>
      <c r="P120" s="173"/>
      <c r="Q120" s="189"/>
      <c r="R120" s="173"/>
      <c r="S120" s="173"/>
      <c r="T120" s="173"/>
      <c r="U120" s="173"/>
      <c r="V120" s="173"/>
      <c r="W120" s="173"/>
      <c r="X120" s="173"/>
      <c r="Y120" s="173"/>
    </row>
    <row r="121" spans="1:25" s="44" customFormat="1" ht="11.25" customHeight="1">
      <c r="A121" s="45" t="s">
        <v>361</v>
      </c>
      <c r="B121" s="52" t="s">
        <v>258</v>
      </c>
      <c r="C121" s="32">
        <f>SUM(C122:C125)</f>
        <v>9307.663999999999</v>
      </c>
      <c r="D121" s="32">
        <f>SUM(D122:D125)</f>
        <v>304.588</v>
      </c>
      <c r="E121" s="32">
        <f>SUM(E122:E125)</f>
        <v>503.04299999999995</v>
      </c>
      <c r="F121" s="33">
        <f>+E121/D121*100-100</f>
        <v>65.15522607587951</v>
      </c>
      <c r="G121" s="33"/>
      <c r="H121" s="32">
        <f>SUM(H122:H125)</f>
        <v>25311.545000000002</v>
      </c>
      <c r="I121" s="32">
        <f>SUM(I122:I125)</f>
        <v>1937.439</v>
      </c>
      <c r="J121" s="32">
        <f>SUM(J122:J125)</f>
        <v>2986.0699999999997</v>
      </c>
      <c r="K121" s="33">
        <f>+J121/I121*100-100</f>
        <v>54.12459437432608</v>
      </c>
      <c r="L121" s="187"/>
      <c r="M121" s="188"/>
      <c r="N121" s="188"/>
      <c r="O121" s="200"/>
      <c r="P121" s="200"/>
      <c r="Q121" s="200"/>
      <c r="R121" s="197"/>
      <c r="S121" s="197"/>
      <c r="T121" s="197"/>
      <c r="U121" s="199"/>
      <c r="V121" s="199"/>
      <c r="W121" s="199"/>
      <c r="X121" s="199"/>
      <c r="Y121" s="199"/>
    </row>
    <row r="122" spans="1:25" ht="11.25" customHeight="1">
      <c r="A122" s="41" t="s">
        <v>240</v>
      </c>
      <c r="B122" s="52" t="s">
        <v>259</v>
      </c>
      <c r="C122" s="28">
        <v>8658.085</v>
      </c>
      <c r="D122" s="28">
        <v>113.418</v>
      </c>
      <c r="E122" s="28">
        <v>193.256</v>
      </c>
      <c r="F122" s="34">
        <f>+E122/D122*100-100</f>
        <v>70.39270662505069</v>
      </c>
      <c r="G122" s="33"/>
      <c r="H122" s="28">
        <v>22253.914</v>
      </c>
      <c r="I122" s="28">
        <v>1159.875</v>
      </c>
      <c r="J122" s="28">
        <v>1710.543</v>
      </c>
      <c r="K122" s="34">
        <f>+J122/I122*100-100</f>
        <v>47.476495311994825</v>
      </c>
      <c r="L122" s="187"/>
      <c r="M122" s="188"/>
      <c r="N122" s="188"/>
      <c r="O122" s="198"/>
      <c r="P122" s="173"/>
      <c r="Q122" s="189"/>
      <c r="R122" s="173"/>
      <c r="S122" s="173"/>
      <c r="T122" s="173"/>
      <c r="U122" s="173"/>
      <c r="V122" s="173"/>
      <c r="W122" s="173"/>
      <c r="X122" s="173"/>
      <c r="Y122" s="173"/>
    </row>
    <row r="123" spans="1:17" ht="11.25" customHeight="1">
      <c r="A123" s="41" t="s">
        <v>241</v>
      </c>
      <c r="B123" s="52" t="s">
        <v>260</v>
      </c>
      <c r="C123" s="28">
        <v>459.891</v>
      </c>
      <c r="D123" s="28">
        <v>176.942</v>
      </c>
      <c r="E123" s="28">
        <v>261.179</v>
      </c>
      <c r="F123" s="34">
        <f>+E123/D123*100-100</f>
        <v>47.607125498751</v>
      </c>
      <c r="G123" s="33"/>
      <c r="H123" s="28">
        <v>1934.237</v>
      </c>
      <c r="I123" s="28">
        <v>760.59</v>
      </c>
      <c r="J123" s="28">
        <v>1116.648</v>
      </c>
      <c r="K123" s="34">
        <f>+J123/I123*100-100</f>
        <v>46.81339486451307</v>
      </c>
      <c r="L123" s="187"/>
      <c r="M123" s="188"/>
      <c r="N123" s="188"/>
      <c r="O123" s="50"/>
      <c r="Q123" s="184"/>
    </row>
    <row r="124" spans="1:17" ht="11.25" customHeight="1">
      <c r="A124" s="41" t="s">
        <v>242</v>
      </c>
      <c r="B124" s="52" t="s">
        <v>261</v>
      </c>
      <c r="C124" s="28">
        <v>42.9</v>
      </c>
      <c r="D124" s="28">
        <v>0</v>
      </c>
      <c r="E124" s="28">
        <v>5.595</v>
      </c>
      <c r="F124" s="34"/>
      <c r="G124" s="33"/>
      <c r="H124" s="28">
        <v>564.398</v>
      </c>
      <c r="I124" s="28">
        <v>0</v>
      </c>
      <c r="J124" s="28">
        <v>16.543</v>
      </c>
      <c r="K124" s="34"/>
      <c r="L124" s="187"/>
      <c r="M124" s="188"/>
      <c r="N124" s="188"/>
      <c r="O124" s="50"/>
      <c r="Q124" s="184"/>
    </row>
    <row r="125" spans="1:17" ht="11.25" customHeight="1">
      <c r="A125" s="41" t="s">
        <v>243</v>
      </c>
      <c r="B125" s="51" t="s">
        <v>244</v>
      </c>
      <c r="C125" s="28">
        <v>146.788</v>
      </c>
      <c r="D125" s="28">
        <v>14.228</v>
      </c>
      <c r="E125" s="28">
        <v>43.013</v>
      </c>
      <c r="F125" s="34">
        <f>+E125/D125*100-100</f>
        <v>202.3123418611189</v>
      </c>
      <c r="G125" s="33"/>
      <c r="H125" s="28">
        <v>558.996</v>
      </c>
      <c r="I125" s="28">
        <v>16.974</v>
      </c>
      <c r="J125" s="28">
        <v>142.336</v>
      </c>
      <c r="K125" s="34">
        <f>+J125/I125*100-100</f>
        <v>738.5530811829858</v>
      </c>
      <c r="L125" s="187"/>
      <c r="M125" s="188"/>
      <c r="N125" s="188"/>
      <c r="O125" s="50"/>
      <c r="Q125" s="184"/>
    </row>
    <row r="126" spans="1:17" ht="11.25" customHeight="1">
      <c r="A126" s="41"/>
      <c r="B126" s="41"/>
      <c r="C126" s="28"/>
      <c r="D126" s="28"/>
      <c r="E126" s="28"/>
      <c r="F126" s="34"/>
      <c r="G126" s="33"/>
      <c r="H126" s="28"/>
      <c r="I126" s="28"/>
      <c r="J126" s="28"/>
      <c r="K126" s="34"/>
      <c r="L126" s="187"/>
      <c r="M126" s="188"/>
      <c r="N126" s="188"/>
      <c r="O126" s="50"/>
      <c r="Q126" s="184"/>
    </row>
    <row r="127" spans="1:17" s="44" customFormat="1" ht="11.25" customHeight="1">
      <c r="A127" s="45" t="s">
        <v>362</v>
      </c>
      <c r="B127" s="52" t="s">
        <v>262</v>
      </c>
      <c r="C127" s="32">
        <f>SUM(C128:C130)</f>
        <v>0.016</v>
      </c>
      <c r="D127" s="32">
        <f>SUM(D128:D130)</f>
        <v>0</v>
      </c>
      <c r="E127" s="32">
        <f>SUM(E128:E130)</f>
        <v>31.085</v>
      </c>
      <c r="F127" s="34"/>
      <c r="G127" s="33"/>
      <c r="H127" s="32">
        <f>SUM(H128:H130)</f>
        <v>0.08</v>
      </c>
      <c r="I127" s="32">
        <f>SUM(I128:I130)</f>
        <v>0</v>
      </c>
      <c r="J127" s="32">
        <f>SUM(J128:J130)</f>
        <v>172.503</v>
      </c>
      <c r="K127" s="34"/>
      <c r="L127" s="186"/>
      <c r="M127" s="186"/>
      <c r="N127" s="186"/>
      <c r="Q127" s="184"/>
    </row>
    <row r="128" spans="1:17" ht="11.25" customHeight="1">
      <c r="A128" s="41" t="s">
        <v>427</v>
      </c>
      <c r="B128" s="52" t="s">
        <v>263</v>
      </c>
      <c r="C128" s="28">
        <v>0.016</v>
      </c>
      <c r="D128" s="28">
        <v>0</v>
      </c>
      <c r="E128" s="28">
        <v>0</v>
      </c>
      <c r="F128" s="34"/>
      <c r="G128" s="33"/>
      <c r="H128" s="28">
        <v>0.08</v>
      </c>
      <c r="I128" s="28">
        <v>0</v>
      </c>
      <c r="J128" s="28">
        <v>0</v>
      </c>
      <c r="K128" s="34"/>
      <c r="Q128" s="184"/>
    </row>
    <row r="129" spans="1:17" ht="11.25" customHeight="1">
      <c r="A129" s="41" t="s">
        <v>268</v>
      </c>
      <c r="B129" s="52" t="s">
        <v>264</v>
      </c>
      <c r="C129" s="28">
        <v>0</v>
      </c>
      <c r="D129" s="28">
        <v>0</v>
      </c>
      <c r="E129" s="28">
        <v>31.02</v>
      </c>
      <c r="F129" s="34"/>
      <c r="G129" s="33"/>
      <c r="H129" s="28">
        <v>0</v>
      </c>
      <c r="I129" s="28">
        <v>0</v>
      </c>
      <c r="J129" s="28">
        <v>169.021</v>
      </c>
      <c r="K129" s="34"/>
      <c r="Q129" s="184"/>
    </row>
    <row r="130" spans="1:17" ht="11.25" customHeight="1">
      <c r="A130" s="41" t="s">
        <v>243</v>
      </c>
      <c r="B130" s="51" t="s">
        <v>244</v>
      </c>
      <c r="C130" s="28">
        <v>0</v>
      </c>
      <c r="D130" s="28">
        <v>0</v>
      </c>
      <c r="E130" s="28">
        <v>0.065</v>
      </c>
      <c r="F130" s="34"/>
      <c r="G130" s="33"/>
      <c r="H130" s="28">
        <v>0</v>
      </c>
      <c r="I130" s="28">
        <v>0</v>
      </c>
      <c r="J130" s="28">
        <v>3.482</v>
      </c>
      <c r="K130" s="34"/>
      <c r="Q130" s="184"/>
    </row>
    <row r="131" spans="1:17" ht="11.25" customHeight="1">
      <c r="A131" s="41"/>
      <c r="B131" s="41"/>
      <c r="C131" s="28"/>
      <c r="D131" s="28"/>
      <c r="E131" s="28"/>
      <c r="F131" s="34"/>
      <c r="G131" s="33"/>
      <c r="H131" s="28"/>
      <c r="I131" s="28"/>
      <c r="J131" s="28"/>
      <c r="K131" s="34"/>
      <c r="Q131" s="184"/>
    </row>
    <row r="132" spans="1:17" s="44" customFormat="1" ht="11.25" customHeight="1">
      <c r="A132" s="45" t="s">
        <v>238</v>
      </c>
      <c r="B132" s="52"/>
      <c r="C132" s="32">
        <f>SUM(C133:C140)</f>
        <v>494.758</v>
      </c>
      <c r="D132" s="32">
        <f>SUM(D133:D140)</f>
        <v>324.056</v>
      </c>
      <c r="E132" s="32">
        <f>SUM(E133:E140)</f>
        <v>218.66899999999998</v>
      </c>
      <c r="F132" s="33">
        <f>+E132/D132*100-100</f>
        <v>-32.52123089836326</v>
      </c>
      <c r="G132" s="32"/>
      <c r="H132" s="32">
        <f>SUM(H133:H140)</f>
        <v>3429.09</v>
      </c>
      <c r="I132" s="32">
        <f>SUM(I133:I140)</f>
        <v>2265.0739999999996</v>
      </c>
      <c r="J132" s="32">
        <f>SUM(J133:J140)</f>
        <v>1665.306</v>
      </c>
      <c r="K132" s="33">
        <f>+J132/I132*100-100</f>
        <v>-26.478958303349017</v>
      </c>
      <c r="L132" s="186"/>
      <c r="M132" s="186"/>
      <c r="N132" s="186"/>
      <c r="Q132" s="184"/>
    </row>
    <row r="133" spans="1:17" ht="11.25" customHeight="1">
      <c r="A133" s="41" t="s">
        <v>434</v>
      </c>
      <c r="B133" s="52" t="s">
        <v>375</v>
      </c>
      <c r="C133" s="28">
        <v>145.514</v>
      </c>
      <c r="D133" s="28">
        <v>145.011</v>
      </c>
      <c r="E133" s="28">
        <v>85.243</v>
      </c>
      <c r="F133" s="34">
        <f>+E133/D133*100-100</f>
        <v>-41.21618359986484</v>
      </c>
      <c r="G133" s="33"/>
      <c r="H133" s="28">
        <v>814.467</v>
      </c>
      <c r="I133" s="28">
        <v>811.062</v>
      </c>
      <c r="J133" s="28">
        <v>518.774</v>
      </c>
      <c r="K133" s="34">
        <f>+J133/I133*100-100</f>
        <v>-36.037688857325335</v>
      </c>
      <c r="Q133" s="184"/>
    </row>
    <row r="134" spans="1:17" ht="11.25" customHeight="1">
      <c r="A134" s="56" t="s">
        <v>435</v>
      </c>
      <c r="B134" s="52" t="s">
        <v>378</v>
      </c>
      <c r="C134" s="60">
        <v>13.901</v>
      </c>
      <c r="D134" s="60">
        <v>12.561</v>
      </c>
      <c r="E134" s="28">
        <v>3.032</v>
      </c>
      <c r="F134" s="34">
        <f aca="true" t="shared" si="16" ref="F134:F140">+E134/D134*100-100</f>
        <v>-75.86179444311759</v>
      </c>
      <c r="G134" s="33"/>
      <c r="H134" s="60">
        <v>141.335</v>
      </c>
      <c r="I134" s="60">
        <v>133.067</v>
      </c>
      <c r="J134" s="28">
        <v>29.512</v>
      </c>
      <c r="K134" s="34">
        <f aca="true" t="shared" si="17" ref="K134:K140">+J134/I134*100-100</f>
        <v>-77.82169884343978</v>
      </c>
      <c r="Q134" s="184"/>
    </row>
    <row r="135" spans="1:17" ht="11.25" customHeight="1">
      <c r="A135" s="41" t="s">
        <v>436</v>
      </c>
      <c r="B135" s="52" t="s">
        <v>377</v>
      </c>
      <c r="C135" s="28">
        <v>58.14</v>
      </c>
      <c r="D135" s="28">
        <v>12.695</v>
      </c>
      <c r="E135" s="28">
        <v>28.598</v>
      </c>
      <c r="F135" s="34">
        <f t="shared" si="16"/>
        <v>125.26979125640017</v>
      </c>
      <c r="G135" s="33"/>
      <c r="H135" s="28">
        <v>510.291</v>
      </c>
      <c r="I135" s="28">
        <v>147.345</v>
      </c>
      <c r="J135" s="28">
        <v>314.081</v>
      </c>
      <c r="K135" s="34">
        <f t="shared" si="17"/>
        <v>113.16027011435747</v>
      </c>
      <c r="Q135" s="184"/>
    </row>
    <row r="136" spans="1:17" ht="11.25" customHeight="1">
      <c r="A136" s="41" t="s">
        <v>437</v>
      </c>
      <c r="B136" s="52" t="s">
        <v>379</v>
      </c>
      <c r="C136" s="28">
        <v>15.135</v>
      </c>
      <c r="D136" s="28">
        <v>0</v>
      </c>
      <c r="E136" s="28">
        <v>0</v>
      </c>
      <c r="F136" s="34"/>
      <c r="G136" s="33"/>
      <c r="H136" s="28">
        <v>27.48</v>
      </c>
      <c r="I136" s="28">
        <v>0</v>
      </c>
      <c r="J136" s="28">
        <v>0</v>
      </c>
      <c r="K136" s="34"/>
      <c r="Q136" s="184"/>
    </row>
    <row r="137" spans="1:17" ht="11.25" customHeight="1">
      <c r="A137" s="41" t="s">
        <v>438</v>
      </c>
      <c r="B137" s="52" t="s">
        <v>381</v>
      </c>
      <c r="C137" s="28">
        <v>0.357</v>
      </c>
      <c r="D137" s="28">
        <v>0</v>
      </c>
      <c r="E137" s="28">
        <v>0.02</v>
      </c>
      <c r="F137" s="34"/>
      <c r="G137" s="33"/>
      <c r="H137" s="28">
        <v>2.379</v>
      </c>
      <c r="I137" s="28">
        <v>0</v>
      </c>
      <c r="J137" s="28">
        <v>0.032</v>
      </c>
      <c r="K137" s="34"/>
      <c r="Q137" s="184"/>
    </row>
    <row r="138" spans="1:17" ht="11.25" customHeight="1">
      <c r="A138" s="41" t="s">
        <v>439</v>
      </c>
      <c r="B138" s="52" t="s">
        <v>380</v>
      </c>
      <c r="C138" s="60">
        <v>0.922</v>
      </c>
      <c r="D138" s="60">
        <v>0.922</v>
      </c>
      <c r="E138" s="28">
        <v>0</v>
      </c>
      <c r="F138" s="34">
        <f t="shared" si="16"/>
        <v>-100</v>
      </c>
      <c r="G138" s="33"/>
      <c r="H138" s="60">
        <v>19.579</v>
      </c>
      <c r="I138" s="60">
        <v>19.579</v>
      </c>
      <c r="J138" s="28">
        <v>0</v>
      </c>
      <c r="K138" s="34">
        <f t="shared" si="17"/>
        <v>-100</v>
      </c>
      <c r="Q138" s="184"/>
    </row>
    <row r="139" spans="1:17" ht="11.25" customHeight="1">
      <c r="A139" s="26" t="s">
        <v>440</v>
      </c>
      <c r="B139" s="52" t="s">
        <v>376</v>
      </c>
      <c r="C139" s="28">
        <v>57.303</v>
      </c>
      <c r="D139" s="28">
        <v>31.677</v>
      </c>
      <c r="E139" s="28">
        <v>23.584</v>
      </c>
      <c r="F139" s="34">
        <f t="shared" si="16"/>
        <v>-25.54850522461092</v>
      </c>
      <c r="G139" s="33"/>
      <c r="H139" s="28">
        <v>833.095</v>
      </c>
      <c r="I139" s="28">
        <v>692.752</v>
      </c>
      <c r="J139" s="28">
        <v>433.392</v>
      </c>
      <c r="K139" s="34">
        <f t="shared" si="17"/>
        <v>-37.43908353927523</v>
      </c>
      <c r="Q139" s="184"/>
    </row>
    <row r="140" spans="1:17" ht="11.25" customHeight="1">
      <c r="A140" s="41" t="s">
        <v>239</v>
      </c>
      <c r="B140" s="201" t="s">
        <v>244</v>
      </c>
      <c r="C140" s="60">
        <v>203.486</v>
      </c>
      <c r="D140" s="60">
        <v>121.19</v>
      </c>
      <c r="E140" s="60">
        <v>78.192</v>
      </c>
      <c r="F140" s="34">
        <f t="shared" si="16"/>
        <v>-35.47982506807493</v>
      </c>
      <c r="G140" s="33"/>
      <c r="H140" s="60">
        <v>1080.464</v>
      </c>
      <c r="I140" s="60">
        <v>461.269</v>
      </c>
      <c r="J140" s="60">
        <v>369.515</v>
      </c>
      <c r="K140" s="34">
        <f t="shared" si="17"/>
        <v>-19.891646739754904</v>
      </c>
      <c r="Q140" s="184"/>
    </row>
    <row r="141" spans="1:17" ht="11.25" customHeight="1">
      <c r="A141" s="41"/>
      <c r="B141" s="41"/>
      <c r="C141" s="28"/>
      <c r="D141" s="28"/>
      <c r="E141" s="28"/>
      <c r="F141" s="34"/>
      <c r="G141" s="33"/>
      <c r="H141" s="28"/>
      <c r="I141" s="28"/>
      <c r="J141" s="28"/>
      <c r="K141" s="34"/>
      <c r="Q141" s="184"/>
    </row>
    <row r="142" spans="1:17" s="44" customFormat="1" ht="11.25" customHeight="1">
      <c r="A142" s="45" t="s">
        <v>237</v>
      </c>
      <c r="B142" s="49" t="s">
        <v>265</v>
      </c>
      <c r="C142" s="32">
        <v>799.115</v>
      </c>
      <c r="D142" s="32">
        <v>336.302</v>
      </c>
      <c r="E142" s="32">
        <v>622.061</v>
      </c>
      <c r="F142" s="33">
        <f>+E142/D142*100-100</f>
        <v>84.97094873060522</v>
      </c>
      <c r="G142" s="33"/>
      <c r="H142" s="32">
        <v>1654.928</v>
      </c>
      <c r="I142" s="32">
        <v>650.554</v>
      </c>
      <c r="J142" s="32">
        <v>1442.314</v>
      </c>
      <c r="K142" s="33">
        <f>+J142/I142*100-100</f>
        <v>121.70550023518422</v>
      </c>
      <c r="L142" s="186"/>
      <c r="M142" s="186"/>
      <c r="N142" s="186"/>
      <c r="Q142" s="184"/>
    </row>
    <row r="143" spans="1:17" ht="11.25" customHeight="1">
      <c r="A143" s="29"/>
      <c r="B143" s="29"/>
      <c r="C143" s="28"/>
      <c r="D143" s="28"/>
      <c r="E143" s="28"/>
      <c r="F143" s="34"/>
      <c r="G143" s="34"/>
      <c r="H143" s="28"/>
      <c r="I143" s="28"/>
      <c r="J143" s="28"/>
      <c r="K143" s="34"/>
      <c r="Q143" s="184"/>
    </row>
    <row r="144" spans="1:17" ht="11.25">
      <c r="A144" s="173"/>
      <c r="B144" s="2"/>
      <c r="C144" s="36"/>
      <c r="D144" s="36"/>
      <c r="E144" s="36"/>
      <c r="F144" s="36"/>
      <c r="G144" s="36"/>
      <c r="H144" s="36"/>
      <c r="I144" s="36"/>
      <c r="J144" s="36"/>
      <c r="K144" s="2"/>
      <c r="L144" s="2"/>
      <c r="M144" s="2"/>
      <c r="N144" s="2"/>
      <c r="Q144" s="184"/>
    </row>
    <row r="145" spans="1:17" ht="11.25">
      <c r="A145" s="29" t="s">
        <v>115</v>
      </c>
      <c r="B145" s="29"/>
      <c r="C145" s="29"/>
      <c r="D145" s="29"/>
      <c r="E145" s="29"/>
      <c r="F145" s="29"/>
      <c r="G145" s="29"/>
      <c r="H145" s="29"/>
      <c r="I145" s="29"/>
      <c r="J145" s="29"/>
      <c r="K145" s="29"/>
      <c r="Q145" s="184"/>
    </row>
    <row r="146" spans="1:17" ht="19.5" customHeight="1">
      <c r="A146" s="237" t="s">
        <v>339</v>
      </c>
      <c r="B146" s="237"/>
      <c r="C146" s="237"/>
      <c r="D146" s="237"/>
      <c r="E146" s="237"/>
      <c r="F146" s="237"/>
      <c r="G146" s="237"/>
      <c r="H146" s="237"/>
      <c r="I146" s="237"/>
      <c r="J146" s="237"/>
      <c r="K146" s="237"/>
      <c r="Q146" s="184"/>
    </row>
    <row r="147" spans="1:17" ht="19.5" customHeight="1">
      <c r="A147" s="239" t="s">
        <v>340</v>
      </c>
      <c r="B147" s="239"/>
      <c r="C147" s="239"/>
      <c r="D147" s="239"/>
      <c r="E147" s="239"/>
      <c r="F147" s="239"/>
      <c r="G147" s="239"/>
      <c r="H147" s="239"/>
      <c r="I147" s="239"/>
      <c r="J147" s="239"/>
      <c r="K147" s="239"/>
      <c r="Q147" s="184"/>
    </row>
    <row r="148" spans="1:20" ht="11.25">
      <c r="A148" s="29"/>
      <c r="B148" s="29"/>
      <c r="C148" s="248" t="s">
        <v>203</v>
      </c>
      <c r="D148" s="248"/>
      <c r="E148" s="248"/>
      <c r="F148" s="248"/>
      <c r="G148" s="30"/>
      <c r="H148" s="248" t="s">
        <v>204</v>
      </c>
      <c r="I148" s="248"/>
      <c r="J148" s="248"/>
      <c r="K148" s="248"/>
      <c r="L148" s="245"/>
      <c r="M148" s="245"/>
      <c r="N148" s="245"/>
      <c r="O148" s="173"/>
      <c r="P148" s="173"/>
      <c r="Q148" s="173"/>
      <c r="R148" s="173"/>
      <c r="S148" s="173"/>
      <c r="T148" s="173"/>
    </row>
    <row r="149" spans="1:20" ht="11.25">
      <c r="A149" s="29" t="s">
        <v>220</v>
      </c>
      <c r="B149" s="46" t="s">
        <v>188</v>
      </c>
      <c r="C149" s="53">
        <v>2007</v>
      </c>
      <c r="D149" s="247" t="str">
        <f>+D115</f>
        <v>Enero - Mayo</v>
      </c>
      <c r="E149" s="247"/>
      <c r="F149" s="247"/>
      <c r="G149" s="30"/>
      <c r="H149" s="53">
        <v>2007</v>
      </c>
      <c r="I149" s="247" t="str">
        <f>+D149</f>
        <v>Enero - Mayo</v>
      </c>
      <c r="J149" s="247"/>
      <c r="K149" s="247"/>
      <c r="L149" s="246"/>
      <c r="M149" s="246"/>
      <c r="N149" s="246"/>
      <c r="O149" s="173"/>
      <c r="P149" s="173"/>
      <c r="Q149" s="173"/>
      <c r="R149" s="173"/>
      <c r="S149" s="173"/>
      <c r="T149" s="173"/>
    </row>
    <row r="150" spans="1:14" ht="11.25">
      <c r="A150" s="2"/>
      <c r="B150" s="47" t="s">
        <v>68</v>
      </c>
      <c r="C150" s="2"/>
      <c r="D150" s="54">
        <v>2007</v>
      </c>
      <c r="E150" s="54">
        <v>2008</v>
      </c>
      <c r="F150" s="55" t="s">
        <v>358</v>
      </c>
      <c r="G150" s="35"/>
      <c r="H150" s="2"/>
      <c r="I150" s="54">
        <v>2007</v>
      </c>
      <c r="J150" s="54">
        <v>2008</v>
      </c>
      <c r="K150" s="55" t="s">
        <v>358</v>
      </c>
      <c r="L150" s="192"/>
      <c r="M150" s="192"/>
      <c r="N150" s="35"/>
    </row>
    <row r="151" spans="1:17" ht="11.25">
      <c r="A151" s="29"/>
      <c r="B151" s="29"/>
      <c r="C151" s="29"/>
      <c r="D151" s="29"/>
      <c r="E151" s="29"/>
      <c r="F151" s="29"/>
      <c r="G151" s="29"/>
      <c r="H151" s="29"/>
      <c r="I151" s="29"/>
      <c r="J151" s="29"/>
      <c r="K151" s="29"/>
      <c r="Q151" s="184"/>
    </row>
    <row r="152" spans="1:14" s="44" customFormat="1" ht="11.25">
      <c r="A152" s="31" t="s">
        <v>443</v>
      </c>
      <c r="B152" s="31"/>
      <c r="C152" s="31"/>
      <c r="D152" s="31"/>
      <c r="E152" s="31"/>
      <c r="F152" s="31"/>
      <c r="G152" s="31"/>
      <c r="H152" s="32">
        <f>+H118</f>
        <v>5499403</v>
      </c>
      <c r="I152" s="32">
        <f>+I118</f>
        <v>2980042</v>
      </c>
      <c r="J152" s="32">
        <f>+J118</f>
        <v>3131166</v>
      </c>
      <c r="K152" s="33">
        <f>+J152/I152*100-100</f>
        <v>5.071203694444577</v>
      </c>
      <c r="L152" s="186"/>
      <c r="M152" s="186"/>
      <c r="N152" s="186"/>
    </row>
    <row r="153" spans="1:17" s="63" customFormat="1" ht="11.25">
      <c r="A153" s="62" t="s">
        <v>445</v>
      </c>
      <c r="B153" s="62"/>
      <c r="C153" s="62">
        <f>+C155+C173</f>
        <v>208556.58399999997</v>
      </c>
      <c r="D153" s="62">
        <f>+D155+D173</f>
        <v>119931.24699999999</v>
      </c>
      <c r="E153" s="62">
        <f>+E155+E173</f>
        <v>120373.169</v>
      </c>
      <c r="F153" s="191">
        <f>+E153/D153*100-100</f>
        <v>0.368479450563882</v>
      </c>
      <c r="G153" s="62"/>
      <c r="H153" s="62">
        <f>+H155+H173</f>
        <v>208546.26099999997</v>
      </c>
      <c r="I153" s="62">
        <f>+I155+I173</f>
        <v>96313.486</v>
      </c>
      <c r="J153" s="62">
        <f>+J155+J173</f>
        <v>105507.016</v>
      </c>
      <c r="K153" s="191">
        <f>+J153/I153*100-100</f>
        <v>9.545423368852</v>
      </c>
      <c r="L153" s="189"/>
      <c r="M153" s="189"/>
      <c r="N153" s="189"/>
      <c r="Q153" s="186"/>
    </row>
    <row r="154" spans="1:17" ht="11.25" customHeight="1">
      <c r="A154" s="31"/>
      <c r="B154" s="31"/>
      <c r="C154" s="28"/>
      <c r="D154" s="28"/>
      <c r="E154" s="28"/>
      <c r="F154" s="34"/>
      <c r="G154" s="34"/>
      <c r="H154" s="28"/>
      <c r="I154" s="28"/>
      <c r="J154" s="28"/>
      <c r="K154" s="34"/>
      <c r="Q154" s="184"/>
    </row>
    <row r="155" spans="1:17" ht="11.25" customHeight="1">
      <c r="A155" s="31" t="s">
        <v>121</v>
      </c>
      <c r="B155" s="31"/>
      <c r="C155" s="32">
        <f>SUM(C157:C171)</f>
        <v>79852.746</v>
      </c>
      <c r="D155" s="32">
        <f>SUM(D157:D171)</f>
        <v>74421.73199999999</v>
      </c>
      <c r="E155" s="32">
        <f>SUM(E157:E171)</f>
        <v>75483.446</v>
      </c>
      <c r="F155" s="33">
        <f>+E155/D155*100-100</f>
        <v>1.4266182356519295</v>
      </c>
      <c r="G155" s="33"/>
      <c r="H155" s="32">
        <f>SUM(H157:H171)</f>
        <v>51397.00999999999</v>
      </c>
      <c r="I155" s="32">
        <f>SUM(I157:I171)</f>
        <v>44144.448000000004</v>
      </c>
      <c r="J155" s="32">
        <f>SUM(J157:J171)</f>
        <v>34786.41899999999</v>
      </c>
      <c r="K155" s="33">
        <f>+J155/I155*100-100</f>
        <v>-21.19865447179228</v>
      </c>
      <c r="Q155" s="184"/>
    </row>
    <row r="156" spans="1:17" ht="11.25" customHeight="1">
      <c r="A156" s="31"/>
      <c r="B156" s="31"/>
      <c r="C156" s="32"/>
      <c r="D156" s="32"/>
      <c r="E156" s="32"/>
      <c r="F156" s="33"/>
      <c r="G156" s="33"/>
      <c r="H156" s="32"/>
      <c r="I156" s="32"/>
      <c r="J156" s="32"/>
      <c r="K156" s="33"/>
      <c r="Q156" s="184"/>
    </row>
    <row r="157" spans="1:17" ht="11.25" customHeight="1">
      <c r="A157" s="38" t="s">
        <v>235</v>
      </c>
      <c r="B157" s="38"/>
      <c r="C157" s="28">
        <v>4301.257</v>
      </c>
      <c r="D157" s="28">
        <v>4292.303</v>
      </c>
      <c r="E157" s="28">
        <v>2124.778</v>
      </c>
      <c r="F157" s="34">
        <f aca="true" t="shared" si="18" ref="F157:F171">+E157/D157*100-100</f>
        <v>-50.497949469084546</v>
      </c>
      <c r="G157" s="34"/>
      <c r="H157" s="28">
        <v>3511.257</v>
      </c>
      <c r="I157" s="28">
        <v>3484.633</v>
      </c>
      <c r="J157" s="28">
        <v>1773.766</v>
      </c>
      <c r="K157" s="34">
        <f aca="true" t="shared" si="19" ref="K157:K171">+J157/I157*100-100</f>
        <v>-49.09748027984582</v>
      </c>
      <c r="Q157" s="184"/>
    </row>
    <row r="158" spans="1:17" ht="11.25" customHeight="1">
      <c r="A158" s="38" t="s">
        <v>223</v>
      </c>
      <c r="B158" s="38"/>
      <c r="C158" s="28">
        <v>3814.658</v>
      </c>
      <c r="D158" s="28">
        <v>2850.348</v>
      </c>
      <c r="E158" s="28">
        <v>3228.74</v>
      </c>
      <c r="F158" s="34">
        <f t="shared" si="18"/>
        <v>13.27529129776434</v>
      </c>
      <c r="G158" s="34"/>
      <c r="H158" s="28">
        <v>4984.38</v>
      </c>
      <c r="I158" s="28">
        <v>3671.771</v>
      </c>
      <c r="J158" s="28">
        <v>4652.286</v>
      </c>
      <c r="K158" s="34">
        <f t="shared" si="19"/>
        <v>26.704143586296624</v>
      </c>
      <c r="Q158" s="184"/>
    </row>
    <row r="159" spans="1:17" ht="11.25" customHeight="1">
      <c r="A159" s="38" t="s">
        <v>224</v>
      </c>
      <c r="B159" s="38"/>
      <c r="C159" s="28"/>
      <c r="D159" s="28"/>
      <c r="E159" s="28"/>
      <c r="F159" s="34"/>
      <c r="G159" s="34"/>
      <c r="H159" s="28"/>
      <c r="I159" s="28"/>
      <c r="J159" s="28"/>
      <c r="K159" s="34"/>
      <c r="Q159" s="184"/>
    </row>
    <row r="160" spans="1:17" ht="11.25" customHeight="1">
      <c r="A160" s="38" t="s">
        <v>225</v>
      </c>
      <c r="B160" s="38"/>
      <c r="C160" s="28">
        <v>67266.812</v>
      </c>
      <c r="D160" s="28">
        <v>65411.07</v>
      </c>
      <c r="E160" s="28">
        <v>68590.575</v>
      </c>
      <c r="F160" s="34">
        <f t="shared" si="18"/>
        <v>4.860805670966698</v>
      </c>
      <c r="G160" s="34"/>
      <c r="H160" s="28">
        <v>34740.601</v>
      </c>
      <c r="I160" s="28">
        <v>33885.987</v>
      </c>
      <c r="J160" s="28">
        <v>25371.456</v>
      </c>
      <c r="K160" s="34">
        <f t="shared" si="19"/>
        <v>-25.12699718618201</v>
      </c>
      <c r="Q160" s="184"/>
    </row>
    <row r="161" spans="1:17" ht="11.25" customHeight="1">
      <c r="A161" s="38" t="s">
        <v>226</v>
      </c>
      <c r="B161" s="38"/>
      <c r="C161" s="28">
        <v>90.518</v>
      </c>
      <c r="D161" s="28">
        <v>0</v>
      </c>
      <c r="E161" s="28">
        <v>29.309</v>
      </c>
      <c r="F161" s="34"/>
      <c r="G161" s="34"/>
      <c r="H161" s="28">
        <v>123.56</v>
      </c>
      <c r="I161" s="28">
        <v>0</v>
      </c>
      <c r="J161" s="28">
        <v>100.34</v>
      </c>
      <c r="K161" s="34"/>
      <c r="Q161" s="184"/>
    </row>
    <row r="162" spans="1:17" ht="11.25" customHeight="1">
      <c r="A162" s="38" t="s">
        <v>227</v>
      </c>
      <c r="B162" s="38"/>
      <c r="C162" s="28">
        <v>374.088</v>
      </c>
      <c r="D162" s="28">
        <v>27.776</v>
      </c>
      <c r="E162" s="28">
        <v>15.894</v>
      </c>
      <c r="F162" s="34">
        <f t="shared" si="18"/>
        <v>-42.77793778801843</v>
      </c>
      <c r="G162" s="34"/>
      <c r="H162" s="28">
        <v>768.933</v>
      </c>
      <c r="I162" s="28">
        <v>68.587</v>
      </c>
      <c r="J162" s="28">
        <v>47.696</v>
      </c>
      <c r="K162" s="34">
        <f t="shared" si="19"/>
        <v>-30.459124907052356</v>
      </c>
      <c r="Q162" s="184"/>
    </row>
    <row r="163" spans="1:17" ht="11.25" customHeight="1">
      <c r="A163" s="38" t="s">
        <v>228</v>
      </c>
      <c r="B163" s="38"/>
      <c r="C163" s="28">
        <v>33.125</v>
      </c>
      <c r="D163" s="28">
        <v>25.352</v>
      </c>
      <c r="E163" s="28">
        <v>0.064</v>
      </c>
      <c r="F163" s="34">
        <f t="shared" si="18"/>
        <v>-99.74755443357526</v>
      </c>
      <c r="G163" s="34"/>
      <c r="H163" s="28">
        <v>110.092</v>
      </c>
      <c r="I163" s="28">
        <v>89.255</v>
      </c>
      <c r="J163" s="28">
        <v>9.925</v>
      </c>
      <c r="K163" s="34">
        <f t="shared" si="19"/>
        <v>-88.88017478012436</v>
      </c>
      <c r="Q163" s="184"/>
    </row>
    <row r="164" spans="1:17" ht="11.25" customHeight="1">
      <c r="A164" s="38" t="s">
        <v>229</v>
      </c>
      <c r="B164" s="38"/>
      <c r="C164" s="28">
        <v>10.224</v>
      </c>
      <c r="D164" s="28">
        <v>2.002</v>
      </c>
      <c r="E164" s="28">
        <v>3.816</v>
      </c>
      <c r="F164" s="34">
        <f t="shared" si="18"/>
        <v>90.60939060939063</v>
      </c>
      <c r="G164" s="34"/>
      <c r="H164" s="28">
        <v>20.56</v>
      </c>
      <c r="I164" s="28">
        <v>3.906</v>
      </c>
      <c r="J164" s="28">
        <v>7.805</v>
      </c>
      <c r="K164" s="34">
        <f t="shared" si="19"/>
        <v>99.82078853046593</v>
      </c>
      <c r="Q164" s="184"/>
    </row>
    <row r="165" spans="1:17" ht="11.25" customHeight="1">
      <c r="A165" s="38" t="s">
        <v>230</v>
      </c>
      <c r="B165" s="38"/>
      <c r="C165" s="28">
        <v>235.532</v>
      </c>
      <c r="D165" s="28">
        <v>234.946</v>
      </c>
      <c r="E165" s="28">
        <v>105.414</v>
      </c>
      <c r="F165" s="34">
        <f t="shared" si="18"/>
        <v>-55.132668783465135</v>
      </c>
      <c r="G165" s="34"/>
      <c r="H165" s="28">
        <v>357.33</v>
      </c>
      <c r="I165" s="28">
        <v>355.173</v>
      </c>
      <c r="J165" s="28">
        <v>117.144</v>
      </c>
      <c r="K165" s="34">
        <f t="shared" si="19"/>
        <v>-67.01776317456563</v>
      </c>
      <c r="Q165" s="184"/>
    </row>
    <row r="166" spans="1:17" ht="11.25" customHeight="1">
      <c r="A166" s="38" t="s">
        <v>231</v>
      </c>
      <c r="B166" s="38"/>
      <c r="C166" s="28">
        <v>1840.592</v>
      </c>
      <c r="D166" s="28">
        <v>747.64</v>
      </c>
      <c r="E166" s="28">
        <v>686.98</v>
      </c>
      <c r="F166" s="34">
        <f t="shared" si="18"/>
        <v>-8.11353057621315</v>
      </c>
      <c r="G166" s="34"/>
      <c r="H166" s="28">
        <v>4931.91</v>
      </c>
      <c r="I166" s="28">
        <v>1931.478</v>
      </c>
      <c r="J166" s="28">
        <v>2246.994</v>
      </c>
      <c r="K166" s="34">
        <f t="shared" si="19"/>
        <v>16.335469521268166</v>
      </c>
      <c r="Q166" s="184"/>
    </row>
    <row r="167" spans="1:17" ht="11.25" customHeight="1">
      <c r="A167" s="38" t="s">
        <v>236</v>
      </c>
      <c r="B167" s="38"/>
      <c r="C167" s="28">
        <v>462.28</v>
      </c>
      <c r="D167" s="28">
        <v>230.35</v>
      </c>
      <c r="E167" s="28">
        <v>138.176</v>
      </c>
      <c r="F167" s="34">
        <f t="shared" si="18"/>
        <v>-40.01476014760148</v>
      </c>
      <c r="G167" s="34"/>
      <c r="H167" s="28">
        <v>126.097</v>
      </c>
      <c r="I167" s="28">
        <v>43.853</v>
      </c>
      <c r="J167" s="28">
        <v>79.842</v>
      </c>
      <c r="K167" s="34">
        <f t="shared" si="19"/>
        <v>82.06736141199005</v>
      </c>
      <c r="Q167" s="184"/>
    </row>
    <row r="168" spans="1:17" ht="11.25" customHeight="1">
      <c r="A168" s="38" t="s">
        <v>232</v>
      </c>
      <c r="B168" s="38"/>
      <c r="C168" s="28">
        <v>136.487</v>
      </c>
      <c r="D168" s="28">
        <v>12.454</v>
      </c>
      <c r="E168" s="28">
        <v>1.229</v>
      </c>
      <c r="F168" s="34">
        <f t="shared" si="18"/>
        <v>-90.13168459932552</v>
      </c>
      <c r="G168" s="34"/>
      <c r="H168" s="28">
        <v>110.479</v>
      </c>
      <c r="I168" s="28">
        <v>13.316</v>
      </c>
      <c r="J168" s="28">
        <v>4.814</v>
      </c>
      <c r="K168" s="34">
        <f t="shared" si="19"/>
        <v>-63.84800240312406</v>
      </c>
      <c r="Q168" s="184"/>
    </row>
    <row r="169" spans="1:17" ht="11.25">
      <c r="A169" s="42" t="s">
        <v>233</v>
      </c>
      <c r="B169" s="42"/>
      <c r="C169" s="28">
        <v>410.947</v>
      </c>
      <c r="D169" s="28">
        <v>27.673</v>
      </c>
      <c r="E169" s="28">
        <v>96.666</v>
      </c>
      <c r="F169" s="34">
        <f t="shared" si="18"/>
        <v>249.31521699851845</v>
      </c>
      <c r="G169" s="34"/>
      <c r="H169" s="28">
        <v>443.619</v>
      </c>
      <c r="I169" s="28">
        <v>25.992</v>
      </c>
      <c r="J169" s="28">
        <v>132.217</v>
      </c>
      <c r="K169" s="34">
        <f t="shared" si="19"/>
        <v>408.68344105878737</v>
      </c>
      <c r="Q169" s="184"/>
    </row>
    <row r="170" spans="1:17" ht="11.25" customHeight="1">
      <c r="A170" s="38" t="s">
        <v>234</v>
      </c>
      <c r="B170" s="38"/>
      <c r="C170" s="28">
        <v>28.065</v>
      </c>
      <c r="D170" s="28">
        <v>2.671</v>
      </c>
      <c r="E170" s="28">
        <v>2.317</v>
      </c>
      <c r="F170" s="34">
        <f t="shared" si="18"/>
        <v>-13.25346312242604</v>
      </c>
      <c r="G170" s="34"/>
      <c r="H170" s="28">
        <v>14.365</v>
      </c>
      <c r="I170" s="28">
        <v>3.35</v>
      </c>
      <c r="J170" s="28">
        <v>3.667</v>
      </c>
      <c r="K170" s="34">
        <f t="shared" si="19"/>
        <v>9.462686567164184</v>
      </c>
      <c r="Q170" s="184"/>
    </row>
    <row r="171" spans="1:17" ht="11.25" customHeight="1">
      <c r="A171" s="38" t="s">
        <v>266</v>
      </c>
      <c r="B171" s="38"/>
      <c r="C171" s="28">
        <v>848.161</v>
      </c>
      <c r="D171" s="28">
        <v>557.147</v>
      </c>
      <c r="E171" s="28">
        <v>459.488</v>
      </c>
      <c r="F171" s="34">
        <f t="shared" si="18"/>
        <v>-17.528408122093452</v>
      </c>
      <c r="G171" s="34"/>
      <c r="H171" s="28">
        <v>1153.827</v>
      </c>
      <c r="I171" s="28">
        <v>567.147</v>
      </c>
      <c r="J171" s="28">
        <v>238.467</v>
      </c>
      <c r="K171" s="34">
        <f t="shared" si="19"/>
        <v>-57.95322905701696</v>
      </c>
      <c r="Q171" s="184"/>
    </row>
    <row r="172" spans="1:17" ht="11.25" customHeight="1">
      <c r="A172" s="38"/>
      <c r="B172" s="38"/>
      <c r="C172" s="28"/>
      <c r="D172" s="28"/>
      <c r="E172" s="28"/>
      <c r="F172" s="28"/>
      <c r="G172" s="28"/>
      <c r="H172" s="28"/>
      <c r="I172" s="28"/>
      <c r="J172" s="28"/>
      <c r="K172" s="34"/>
      <c r="Q172" s="184"/>
    </row>
    <row r="173" spans="1:17" s="44" customFormat="1" ht="11.25" customHeight="1">
      <c r="A173" s="43" t="s">
        <v>128</v>
      </c>
      <c r="B173" s="43"/>
      <c r="C173" s="32">
        <f>SUM(C175:C178)</f>
        <v>128703.83799999999</v>
      </c>
      <c r="D173" s="32">
        <f>SUM(D175:D178)</f>
        <v>45509.515</v>
      </c>
      <c r="E173" s="32">
        <f>SUM(E175:E178)</f>
        <v>44889.723</v>
      </c>
      <c r="F173" s="33">
        <f aca="true" t="shared" si="20" ref="F173:F178">+E173/D173*100-100</f>
        <v>-1.3618954190129244</v>
      </c>
      <c r="G173" s="33"/>
      <c r="H173" s="32">
        <f>SUM(H175:H178)</f>
        <v>157149.251</v>
      </c>
      <c r="I173" s="32">
        <f>SUM(I175:I178)</f>
        <v>52169.038</v>
      </c>
      <c r="J173" s="32">
        <f>SUM(J175:J178)</f>
        <v>70720.59700000001</v>
      </c>
      <c r="K173" s="33">
        <f aca="true" t="shared" si="21" ref="K173:K178">+J173/I173*100-100</f>
        <v>35.560477461746586</v>
      </c>
      <c r="L173" s="186"/>
      <c r="M173" s="186"/>
      <c r="N173" s="186"/>
      <c r="Q173" s="186"/>
    </row>
    <row r="174" spans="1:17" ht="11.25" customHeight="1">
      <c r="A174" s="31"/>
      <c r="B174" s="31"/>
      <c r="C174" s="32"/>
      <c r="D174" s="32"/>
      <c r="E174" s="32"/>
      <c r="F174" s="34"/>
      <c r="G174" s="33"/>
      <c r="H174" s="32"/>
      <c r="I174" s="32"/>
      <c r="J174" s="32"/>
      <c r="K174" s="34"/>
      <c r="Q174" s="184"/>
    </row>
    <row r="175" spans="1:17" ht="11.25" customHeight="1">
      <c r="A175" s="29" t="s">
        <v>215</v>
      </c>
      <c r="B175" s="29"/>
      <c r="C175" s="28">
        <v>24477.492</v>
      </c>
      <c r="D175" s="28">
        <v>9517.858</v>
      </c>
      <c r="E175" s="28">
        <v>9154.061</v>
      </c>
      <c r="F175" s="34">
        <f t="shared" si="20"/>
        <v>-3.822257066663539</v>
      </c>
      <c r="H175" s="28">
        <v>41032.749</v>
      </c>
      <c r="I175" s="28">
        <v>14720.075</v>
      </c>
      <c r="J175" s="28">
        <v>16888.241</v>
      </c>
      <c r="K175" s="34">
        <f t="shared" si="21"/>
        <v>14.729313539503039</v>
      </c>
      <c r="Q175" s="184"/>
    </row>
    <row r="176" spans="1:17" ht="11.25" customHeight="1">
      <c r="A176" s="29" t="s">
        <v>216</v>
      </c>
      <c r="B176" s="29"/>
      <c r="C176" s="28">
        <v>9133.013</v>
      </c>
      <c r="D176" s="28">
        <v>3072.784</v>
      </c>
      <c r="E176" s="28">
        <v>4229.011</v>
      </c>
      <c r="F176" s="34">
        <f t="shared" si="20"/>
        <v>37.62799467844144</v>
      </c>
      <c r="H176" s="28">
        <v>16692.647</v>
      </c>
      <c r="I176" s="28">
        <v>5263.987</v>
      </c>
      <c r="J176" s="28">
        <v>14541.744</v>
      </c>
      <c r="K176" s="34">
        <f t="shared" si="21"/>
        <v>176.24961839761386</v>
      </c>
      <c r="Q176" s="184"/>
    </row>
    <row r="177" spans="1:17" ht="11.25" customHeight="1">
      <c r="A177" s="29" t="s">
        <v>217</v>
      </c>
      <c r="B177" s="29"/>
      <c r="C177" s="28">
        <v>5539.342</v>
      </c>
      <c r="D177" s="28">
        <v>1675.111</v>
      </c>
      <c r="E177" s="28">
        <v>1577.73</v>
      </c>
      <c r="F177" s="34">
        <f t="shared" si="20"/>
        <v>-5.8134057981829415</v>
      </c>
      <c r="H177" s="28">
        <v>25668.137</v>
      </c>
      <c r="I177" s="28">
        <v>7780.317</v>
      </c>
      <c r="J177" s="28">
        <v>8024.054</v>
      </c>
      <c r="K177" s="34">
        <f t="shared" si="21"/>
        <v>3.1327386788995852</v>
      </c>
      <c r="Q177" s="184"/>
    </row>
    <row r="178" spans="1:17" ht="11.25" customHeight="1">
      <c r="A178" s="29" t="s">
        <v>267</v>
      </c>
      <c r="B178" s="29"/>
      <c r="C178" s="28">
        <v>89553.991</v>
      </c>
      <c r="D178" s="28">
        <v>31243.762</v>
      </c>
      <c r="E178" s="28">
        <v>29928.921</v>
      </c>
      <c r="F178" s="34">
        <f t="shared" si="20"/>
        <v>-4.2083312502508505</v>
      </c>
      <c r="H178" s="28">
        <v>73755.718</v>
      </c>
      <c r="I178" s="28">
        <v>24404.659</v>
      </c>
      <c r="J178" s="28">
        <v>31266.558</v>
      </c>
      <c r="K178" s="34">
        <f t="shared" si="21"/>
        <v>28.117168119415254</v>
      </c>
      <c r="Q178" s="184"/>
    </row>
    <row r="179" spans="1:17" ht="11.25">
      <c r="A179" s="2"/>
      <c r="B179" s="2"/>
      <c r="C179" s="36"/>
      <c r="D179" s="36"/>
      <c r="E179" s="36"/>
      <c r="F179" s="36"/>
      <c r="G179" s="36"/>
      <c r="H179" s="36"/>
      <c r="I179" s="36"/>
      <c r="J179" s="36"/>
      <c r="K179" s="2"/>
      <c r="Q179" s="184"/>
    </row>
    <row r="180" spans="1:17" ht="11.25">
      <c r="A180" s="29" t="s">
        <v>115</v>
      </c>
      <c r="B180" s="29"/>
      <c r="C180" s="29"/>
      <c r="D180" s="29"/>
      <c r="E180" s="29"/>
      <c r="F180" s="29"/>
      <c r="G180" s="29"/>
      <c r="H180" s="29"/>
      <c r="I180" s="29"/>
      <c r="J180" s="29"/>
      <c r="K180" s="29"/>
      <c r="Q180" s="184"/>
    </row>
    <row r="181" spans="1:17" ht="19.5" customHeight="1">
      <c r="A181" s="237" t="s">
        <v>341</v>
      </c>
      <c r="B181" s="237"/>
      <c r="C181" s="237"/>
      <c r="D181" s="237"/>
      <c r="E181" s="237"/>
      <c r="F181" s="237"/>
      <c r="G181" s="237"/>
      <c r="H181" s="237"/>
      <c r="I181" s="237"/>
      <c r="J181" s="237"/>
      <c r="K181" s="237"/>
      <c r="Q181" s="184"/>
    </row>
    <row r="182" spans="1:17" ht="19.5" customHeight="1">
      <c r="A182" s="239" t="s">
        <v>342</v>
      </c>
      <c r="B182" s="239"/>
      <c r="C182" s="239"/>
      <c r="D182" s="239"/>
      <c r="E182" s="239"/>
      <c r="F182" s="239"/>
      <c r="G182" s="239"/>
      <c r="H182" s="239"/>
      <c r="I182" s="239"/>
      <c r="J182" s="239"/>
      <c r="K182" s="239"/>
      <c r="Q182" s="184"/>
    </row>
    <row r="183" spans="1:20" ht="11.25">
      <c r="A183" s="29"/>
      <c r="B183" s="29"/>
      <c r="C183" s="248" t="s">
        <v>288</v>
      </c>
      <c r="D183" s="248"/>
      <c r="E183" s="248"/>
      <c r="F183" s="248"/>
      <c r="G183" s="30"/>
      <c r="H183" s="248" t="s">
        <v>204</v>
      </c>
      <c r="I183" s="248"/>
      <c r="J183" s="248"/>
      <c r="K183" s="248"/>
      <c r="L183" s="245"/>
      <c r="M183" s="245"/>
      <c r="N183" s="245"/>
      <c r="O183" s="173"/>
      <c r="P183" s="173"/>
      <c r="Q183" s="173"/>
      <c r="R183" s="173"/>
      <c r="S183" s="173"/>
      <c r="T183" s="173"/>
    </row>
    <row r="184" spans="1:20" ht="11.25">
      <c r="A184" s="29" t="s">
        <v>220</v>
      </c>
      <c r="B184" s="46" t="s">
        <v>188</v>
      </c>
      <c r="C184" s="53">
        <v>2007</v>
      </c>
      <c r="D184" s="247" t="str">
        <f>+D149</f>
        <v>Enero - Mayo</v>
      </c>
      <c r="E184" s="247"/>
      <c r="F184" s="247"/>
      <c r="G184" s="30"/>
      <c r="H184" s="53">
        <v>2007</v>
      </c>
      <c r="I184" s="247" t="str">
        <f>+D184</f>
        <v>Enero - Mayo</v>
      </c>
      <c r="J184" s="247"/>
      <c r="K184" s="247"/>
      <c r="L184" s="246"/>
      <c r="M184" s="246"/>
      <c r="N184" s="246"/>
      <c r="O184" s="173"/>
      <c r="P184" s="173"/>
      <c r="Q184" s="173"/>
      <c r="R184" s="173"/>
      <c r="S184" s="173"/>
      <c r="T184" s="173"/>
    </row>
    <row r="185" spans="1:14" ht="11.25">
      <c r="A185" s="2"/>
      <c r="B185" s="47" t="s">
        <v>68</v>
      </c>
      <c r="C185" s="2"/>
      <c r="D185" s="54">
        <v>2007</v>
      </c>
      <c r="E185" s="54">
        <v>2008</v>
      </c>
      <c r="F185" s="55" t="s">
        <v>358</v>
      </c>
      <c r="G185" s="35"/>
      <c r="H185" s="2"/>
      <c r="I185" s="54">
        <v>2007</v>
      </c>
      <c r="J185" s="54">
        <v>2008</v>
      </c>
      <c r="K185" s="55" t="s">
        <v>358</v>
      </c>
      <c r="L185" s="192" t="s">
        <v>386</v>
      </c>
      <c r="M185" s="192" t="s">
        <v>386</v>
      </c>
      <c r="N185" s="35" t="s">
        <v>358</v>
      </c>
    </row>
    <row r="186" spans="1:17" ht="11.25" customHeight="1">
      <c r="A186" s="29"/>
      <c r="B186" s="29"/>
      <c r="C186" s="29"/>
      <c r="D186" s="29"/>
      <c r="E186" s="29"/>
      <c r="F186" s="29"/>
      <c r="G186" s="29"/>
      <c r="H186" s="29"/>
      <c r="I186" s="29"/>
      <c r="J186" s="29"/>
      <c r="K186" s="29"/>
      <c r="Q186" s="184"/>
    </row>
    <row r="187" spans="1:14" s="44" customFormat="1" ht="11.25">
      <c r="A187" s="31" t="s">
        <v>443</v>
      </c>
      <c r="B187" s="31"/>
      <c r="C187" s="31"/>
      <c r="D187" s="31"/>
      <c r="E187" s="31"/>
      <c r="F187" s="31"/>
      <c r="G187" s="31"/>
      <c r="H187" s="32">
        <f>+H152</f>
        <v>5499403</v>
      </c>
      <c r="I187" s="32">
        <f>+I152</f>
        <v>2980042</v>
      </c>
      <c r="J187" s="32">
        <f>+J152</f>
        <v>3131166</v>
      </c>
      <c r="K187" s="33">
        <f>+J187/I187*100-100</f>
        <v>5.071203694444577</v>
      </c>
      <c r="L187" s="186"/>
      <c r="M187" s="186"/>
      <c r="N187" s="186"/>
    </row>
    <row r="188" spans="1:17" s="63" customFormat="1" ht="11.25">
      <c r="A188" s="62" t="s">
        <v>444</v>
      </c>
      <c r="B188" s="62"/>
      <c r="C188" s="62">
        <f>+C190+C205+C206+C207+C208+C209</f>
        <v>600134.705</v>
      </c>
      <c r="D188" s="62">
        <f>+D190+D205+D206+D207+D208+D209</f>
        <v>246004.655</v>
      </c>
      <c r="E188" s="62">
        <f>+E190+E205+E206+E207+E208+E209</f>
        <v>237656.63899999997</v>
      </c>
      <c r="F188" s="191">
        <f>+E188/D188*100-100</f>
        <v>-3.3934382257929343</v>
      </c>
      <c r="G188" s="62"/>
      <c r="H188" s="62">
        <f>+H190+H205+H206+H207+H208+H209</f>
        <v>1272826.388</v>
      </c>
      <c r="I188" s="62">
        <f>+I190+I205+I206+I207+I208+I209</f>
        <v>476755.9650000001</v>
      </c>
      <c r="J188" s="62">
        <f>+J190+J205+J206+J207+J208+J209</f>
        <v>542600.893</v>
      </c>
      <c r="K188" s="191">
        <f>+J188/I188*100-100</f>
        <v>13.811033911237985</v>
      </c>
      <c r="L188" s="189"/>
      <c r="M188" s="189"/>
      <c r="N188" s="189"/>
      <c r="Q188" s="186"/>
    </row>
    <row r="189" spans="1:17" ht="11.25" customHeight="1">
      <c r="A189" s="29"/>
      <c r="B189" s="29"/>
      <c r="C189" s="28"/>
      <c r="D189" s="28"/>
      <c r="E189" s="28"/>
      <c r="F189" s="34"/>
      <c r="G189" s="34"/>
      <c r="H189" s="28"/>
      <c r="I189" s="28"/>
      <c r="J189" s="28"/>
      <c r="K189" s="34"/>
      <c r="Q189" s="184"/>
    </row>
    <row r="190" spans="1:17" s="44" customFormat="1" ht="11.25" customHeight="1">
      <c r="A190" s="31" t="s">
        <v>200</v>
      </c>
      <c r="B190" s="31">
        <v>22042110</v>
      </c>
      <c r="C190" s="32">
        <f>SUM(C191:C202)</f>
        <v>317698.8979999999</v>
      </c>
      <c r="D190" s="32">
        <f>SUM(D191:D202)</f>
        <v>120561.957</v>
      </c>
      <c r="E190" s="32">
        <f>SUM(E191:E202)</f>
        <v>125110.47699999998</v>
      </c>
      <c r="F190" s="33">
        <f>+E190/D190*100-100</f>
        <v>3.7727655665045177</v>
      </c>
      <c r="G190" s="33"/>
      <c r="H190" s="32">
        <f>SUM(H191:H202)</f>
        <v>1012145.3469999998</v>
      </c>
      <c r="I190" s="32">
        <f>SUM(I191:I202)</f>
        <v>373749.076</v>
      </c>
      <c r="J190" s="32">
        <f>SUM(J191:J202)</f>
        <v>426334.82200000004</v>
      </c>
      <c r="K190" s="33">
        <f aca="true" t="shared" si="22" ref="K190:K209">+J190/I190*100-100</f>
        <v>14.069799599986183</v>
      </c>
      <c r="L190" s="186">
        <f>+I190/D190</f>
        <v>3.100058138571855</v>
      </c>
      <c r="M190" s="186">
        <f>+J190/E190</f>
        <v>3.4076668255369222</v>
      </c>
      <c r="N190" s="186">
        <f>+M190/L190*100-100</f>
        <v>9.922674776247177</v>
      </c>
      <c r="O190" s="32">
        <f>SUM(O191:O202)</f>
        <v>100</v>
      </c>
      <c r="Q190" s="186"/>
    </row>
    <row r="191" spans="1:17" ht="11.25" customHeight="1">
      <c r="A191" s="29" t="s">
        <v>367</v>
      </c>
      <c r="B191" s="196">
        <v>22042111</v>
      </c>
      <c r="C191" s="28">
        <v>47019.307</v>
      </c>
      <c r="D191" s="28">
        <v>16793.238</v>
      </c>
      <c r="E191" s="28">
        <v>18358.126</v>
      </c>
      <c r="F191" s="34">
        <f aca="true" t="shared" si="23" ref="F191:F202">+E191/D191*100-100</f>
        <v>9.31856024430786</v>
      </c>
      <c r="G191" s="34"/>
      <c r="H191" s="28">
        <v>137466.509</v>
      </c>
      <c r="I191" s="28">
        <v>47784.336</v>
      </c>
      <c r="J191" s="28">
        <v>58866.939</v>
      </c>
      <c r="K191" s="34">
        <f t="shared" si="22"/>
        <v>23.192962229296214</v>
      </c>
      <c r="L191" s="184">
        <f aca="true" t="shared" si="24" ref="L191:L198">+I191/D191</f>
        <v>2.845451008316562</v>
      </c>
      <c r="M191" s="184">
        <f aca="true" t="shared" si="25" ref="M191:M198">+J191/E191</f>
        <v>3.2065875896047342</v>
      </c>
      <c r="N191" s="184">
        <f aca="true" t="shared" si="26" ref="N191:N198">+M191/L191*100-100</f>
        <v>12.6917167167053</v>
      </c>
      <c r="O191" s="195">
        <f>+J191/$J$190*100</f>
        <v>13.807677900633694</v>
      </c>
      <c r="Q191" s="184"/>
    </row>
    <row r="192" spans="1:17" ht="11.25" customHeight="1">
      <c r="A192" s="29" t="s">
        <v>368</v>
      </c>
      <c r="B192" s="196">
        <v>22042112</v>
      </c>
      <c r="C192" s="28">
        <v>38305.737</v>
      </c>
      <c r="D192" s="28">
        <v>14323.432</v>
      </c>
      <c r="E192" s="28">
        <v>14385.377</v>
      </c>
      <c r="F192" s="34">
        <f t="shared" si="23"/>
        <v>0.43247316704544403</v>
      </c>
      <c r="G192" s="34"/>
      <c r="H192" s="28">
        <v>116880.581</v>
      </c>
      <c r="I192" s="28">
        <v>43182.154</v>
      </c>
      <c r="J192" s="28">
        <v>46788.968</v>
      </c>
      <c r="K192" s="34">
        <f t="shared" si="22"/>
        <v>8.352556938220346</v>
      </c>
      <c r="L192" s="184">
        <f t="shared" si="24"/>
        <v>3.0147910081885403</v>
      </c>
      <c r="M192" s="184">
        <f t="shared" si="25"/>
        <v>3.2525367948299166</v>
      </c>
      <c r="N192" s="184">
        <f t="shared" si="26"/>
        <v>7.885979027920342</v>
      </c>
      <c r="O192" s="195">
        <f aca="true" t="shared" si="27" ref="O192:O202">+J192/$J$190*100</f>
        <v>10.974700068013679</v>
      </c>
      <c r="Q192" s="184"/>
    </row>
    <row r="193" spans="1:17" ht="11.25" customHeight="1">
      <c r="A193" s="29" t="s">
        <v>363</v>
      </c>
      <c r="B193" s="196">
        <v>22042113</v>
      </c>
      <c r="C193" s="28">
        <v>6613.854</v>
      </c>
      <c r="D193" s="28">
        <v>2403.885</v>
      </c>
      <c r="E193" s="28">
        <v>2950.926</v>
      </c>
      <c r="F193" s="34">
        <f t="shared" si="23"/>
        <v>22.756537854348252</v>
      </c>
      <c r="G193" s="34"/>
      <c r="H193" s="28">
        <v>15994.346</v>
      </c>
      <c r="I193" s="28">
        <v>5993.35</v>
      </c>
      <c r="J193" s="28">
        <v>8409.023</v>
      </c>
      <c r="K193" s="34">
        <f t="shared" si="22"/>
        <v>40.30588902700492</v>
      </c>
      <c r="L193" s="184">
        <f t="shared" si="24"/>
        <v>2.4931933099961103</v>
      </c>
      <c r="M193" s="184">
        <f t="shared" si="25"/>
        <v>2.8496217797396475</v>
      </c>
      <c r="N193" s="184">
        <f t="shared" si="26"/>
        <v>14.296062335579322</v>
      </c>
      <c r="O193" s="195">
        <f t="shared" si="27"/>
        <v>1.9723988203806628</v>
      </c>
      <c r="Q193" s="184"/>
    </row>
    <row r="194" spans="1:17" ht="11.25" customHeight="1">
      <c r="A194" s="29" t="s">
        <v>364</v>
      </c>
      <c r="B194" s="196">
        <v>22042119</v>
      </c>
      <c r="C194" s="28">
        <v>2868.696</v>
      </c>
      <c r="D194" s="28">
        <v>1127.406</v>
      </c>
      <c r="E194" s="28">
        <v>964.861</v>
      </c>
      <c r="F194" s="34">
        <f t="shared" si="23"/>
        <v>-14.417609982561743</v>
      </c>
      <c r="G194" s="34"/>
      <c r="H194" s="28">
        <v>9423.065</v>
      </c>
      <c r="I194" s="28">
        <v>3609.398</v>
      </c>
      <c r="J194" s="28">
        <v>3548.482</v>
      </c>
      <c r="K194" s="34">
        <f t="shared" si="22"/>
        <v>-1.6877052627612699</v>
      </c>
      <c r="L194" s="184">
        <f t="shared" si="24"/>
        <v>3.201506821854771</v>
      </c>
      <c r="M194" s="184">
        <f t="shared" si="25"/>
        <v>3.6777131628286353</v>
      </c>
      <c r="N194" s="184">
        <f t="shared" si="26"/>
        <v>14.87444405000447</v>
      </c>
      <c r="O194" s="195">
        <f t="shared" si="27"/>
        <v>0.8323228169243937</v>
      </c>
      <c r="Q194" s="184"/>
    </row>
    <row r="195" spans="1:17" ht="11.25" customHeight="1">
      <c r="A195" s="29" t="s">
        <v>369</v>
      </c>
      <c r="B195" s="196">
        <v>22042121</v>
      </c>
      <c r="C195" s="28">
        <v>99849.361</v>
      </c>
      <c r="D195" s="28">
        <v>38111.833</v>
      </c>
      <c r="E195" s="28">
        <v>38029.819</v>
      </c>
      <c r="F195" s="34">
        <f t="shared" si="23"/>
        <v>-0.21519300842862776</v>
      </c>
      <c r="G195" s="34"/>
      <c r="H195" s="28">
        <v>327550.226</v>
      </c>
      <c r="I195" s="28">
        <v>123195.789</v>
      </c>
      <c r="J195" s="28">
        <v>133525.175</v>
      </c>
      <c r="K195" s="34">
        <f t="shared" si="22"/>
        <v>8.38452846793325</v>
      </c>
      <c r="L195" s="184">
        <f t="shared" si="24"/>
        <v>3.2324813398505396</v>
      </c>
      <c r="M195" s="184">
        <f t="shared" si="25"/>
        <v>3.511065224896284</v>
      </c>
      <c r="N195" s="184">
        <f t="shared" si="26"/>
        <v>8.61826738522258</v>
      </c>
      <c r="O195" s="195">
        <f t="shared" si="27"/>
        <v>31.319321835737824</v>
      </c>
      <c r="Q195" s="184"/>
    </row>
    <row r="196" spans="1:17" ht="11.25" customHeight="1">
      <c r="A196" s="29" t="s">
        <v>370</v>
      </c>
      <c r="B196" s="196">
        <v>22042122</v>
      </c>
      <c r="C196" s="28">
        <v>45277.81</v>
      </c>
      <c r="D196" s="28">
        <v>18275.084</v>
      </c>
      <c r="E196" s="28">
        <v>17149.006</v>
      </c>
      <c r="F196" s="34">
        <f t="shared" si="23"/>
        <v>-6.161821198742487</v>
      </c>
      <c r="G196" s="34"/>
      <c r="H196" s="28">
        <v>135607.256</v>
      </c>
      <c r="I196" s="28">
        <v>53028.449</v>
      </c>
      <c r="J196" s="28">
        <v>55246.473</v>
      </c>
      <c r="K196" s="34">
        <f t="shared" si="22"/>
        <v>4.182705777421475</v>
      </c>
      <c r="L196" s="184">
        <f t="shared" si="24"/>
        <v>2.9016801783236676</v>
      </c>
      <c r="M196" s="184">
        <f t="shared" si="25"/>
        <v>3.221555406768182</v>
      </c>
      <c r="N196" s="184">
        <f t="shared" si="26"/>
        <v>11.023793415761958</v>
      </c>
      <c r="O196" s="195">
        <f t="shared" si="27"/>
        <v>12.958470701696518</v>
      </c>
      <c r="Q196" s="184"/>
    </row>
    <row r="197" spans="1:17" ht="11.25" customHeight="1">
      <c r="A197" s="29" t="s">
        <v>371</v>
      </c>
      <c r="B197" s="196">
        <v>22042124</v>
      </c>
      <c r="C197" s="28">
        <v>18813.312</v>
      </c>
      <c r="D197" s="28">
        <v>6877.682</v>
      </c>
      <c r="E197" s="28">
        <v>8390.642</v>
      </c>
      <c r="F197" s="34">
        <f t="shared" si="23"/>
        <v>21.998109246690973</v>
      </c>
      <c r="G197" s="34"/>
      <c r="H197" s="28">
        <v>62798.541</v>
      </c>
      <c r="I197" s="28">
        <v>22365.704</v>
      </c>
      <c r="J197" s="28">
        <v>26900.183</v>
      </c>
      <c r="K197" s="34">
        <f t="shared" si="22"/>
        <v>20.274251148097107</v>
      </c>
      <c r="L197" s="184">
        <f t="shared" si="24"/>
        <v>3.251924703701044</v>
      </c>
      <c r="M197" s="184">
        <f t="shared" si="25"/>
        <v>3.2059743461823302</v>
      </c>
      <c r="N197" s="184">
        <f t="shared" si="26"/>
        <v>-1.41302034042846</v>
      </c>
      <c r="O197" s="195">
        <f t="shared" si="27"/>
        <v>6.309637780420385</v>
      </c>
      <c r="Q197" s="184"/>
    </row>
    <row r="198" spans="1:17" ht="11.25" customHeight="1">
      <c r="A198" s="29" t="s">
        <v>372</v>
      </c>
      <c r="B198" s="196">
        <v>22042125</v>
      </c>
      <c r="C198" s="28">
        <v>7551.014</v>
      </c>
      <c r="D198" s="28">
        <v>2483.602</v>
      </c>
      <c r="E198" s="28">
        <v>3112.521</v>
      </c>
      <c r="F198" s="34">
        <f t="shared" si="23"/>
        <v>25.322857688148133</v>
      </c>
      <c r="G198" s="34"/>
      <c r="H198" s="28">
        <v>30619.303</v>
      </c>
      <c r="I198" s="28">
        <v>9704.746</v>
      </c>
      <c r="J198" s="28">
        <v>13154.783</v>
      </c>
      <c r="K198" s="34">
        <f t="shared" si="22"/>
        <v>35.54999790823996</v>
      </c>
      <c r="L198" s="184">
        <f t="shared" si="24"/>
        <v>3.907528661999789</v>
      </c>
      <c r="M198" s="184">
        <f t="shared" si="25"/>
        <v>4.226407789698446</v>
      </c>
      <c r="N198" s="184">
        <f t="shared" si="26"/>
        <v>8.160634387655705</v>
      </c>
      <c r="O198" s="195">
        <f t="shared" si="27"/>
        <v>3.085552087509286</v>
      </c>
      <c r="Q198" s="184"/>
    </row>
    <row r="199" spans="1:17" ht="11.25" customHeight="1">
      <c r="A199" s="29" t="s">
        <v>373</v>
      </c>
      <c r="B199" s="196">
        <v>22042126</v>
      </c>
      <c r="C199" s="28">
        <v>4540.796</v>
      </c>
      <c r="D199" s="28">
        <v>1658.469</v>
      </c>
      <c r="E199" s="28">
        <v>2116.89</v>
      </c>
      <c r="F199" s="34">
        <f t="shared" si="23"/>
        <v>27.64121608543782</v>
      </c>
      <c r="G199" s="34"/>
      <c r="H199" s="28">
        <v>20547.14</v>
      </c>
      <c r="I199" s="28">
        <v>7346.925</v>
      </c>
      <c r="J199" s="28">
        <v>10463.821</v>
      </c>
      <c r="K199" s="34">
        <f t="shared" si="22"/>
        <v>42.424497323710256</v>
      </c>
      <c r="L199" s="184">
        <f aca="true" t="shared" si="28" ref="L199:L208">+I199/D199</f>
        <v>4.429944123164195</v>
      </c>
      <c r="M199" s="184">
        <f aca="true" t="shared" si="29" ref="M199:M208">+J199/E199</f>
        <v>4.943015933751872</v>
      </c>
      <c r="N199" s="184">
        <f aca="true" t="shared" si="30" ref="N199:N208">+M199/L199*100-100</f>
        <v>11.581902532468135</v>
      </c>
      <c r="O199" s="195">
        <f t="shared" si="27"/>
        <v>2.4543669576209277</v>
      </c>
      <c r="Q199" s="184"/>
    </row>
    <row r="200" spans="1:17" ht="11.25" customHeight="1">
      <c r="A200" s="29" t="s">
        <v>365</v>
      </c>
      <c r="B200" s="196">
        <v>22042127</v>
      </c>
      <c r="C200" s="28">
        <v>34227.8</v>
      </c>
      <c r="D200" s="28">
        <v>12903.759</v>
      </c>
      <c r="E200" s="28">
        <v>15653.315</v>
      </c>
      <c r="F200" s="34">
        <f t="shared" si="23"/>
        <v>21.308178492794227</v>
      </c>
      <c r="G200" s="34"/>
      <c r="H200" s="28">
        <v>117755.95</v>
      </c>
      <c r="I200" s="28">
        <v>41189.62</v>
      </c>
      <c r="J200" s="28">
        <v>54751.216</v>
      </c>
      <c r="K200" s="34">
        <f t="shared" si="22"/>
        <v>32.924790274831366</v>
      </c>
      <c r="L200" s="184">
        <f t="shared" si="28"/>
        <v>3.1920636459499905</v>
      </c>
      <c r="M200" s="184">
        <f t="shared" si="29"/>
        <v>3.4977393606402223</v>
      </c>
      <c r="N200" s="184">
        <f t="shared" si="30"/>
        <v>9.576115911036595</v>
      </c>
      <c r="O200" s="195">
        <f t="shared" si="27"/>
        <v>12.842304492781963</v>
      </c>
      <c r="Q200" s="184"/>
    </row>
    <row r="201" spans="1:17" ht="11.25" customHeight="1">
      <c r="A201" s="29" t="s">
        <v>366</v>
      </c>
      <c r="B201" s="196">
        <v>22042129</v>
      </c>
      <c r="C201" s="28">
        <v>3545.54</v>
      </c>
      <c r="D201" s="28">
        <v>1828.348</v>
      </c>
      <c r="E201" s="28">
        <v>1047.239</v>
      </c>
      <c r="F201" s="34">
        <f t="shared" si="23"/>
        <v>-42.72211854635988</v>
      </c>
      <c r="G201" s="34"/>
      <c r="H201" s="28">
        <v>16276.98</v>
      </c>
      <c r="I201" s="28">
        <v>7390.084</v>
      </c>
      <c r="J201" s="28">
        <v>6085.147</v>
      </c>
      <c r="K201" s="34">
        <f t="shared" si="22"/>
        <v>-17.657945430660874</v>
      </c>
      <c r="L201" s="184">
        <f t="shared" si="28"/>
        <v>4.041946062784547</v>
      </c>
      <c r="M201" s="184">
        <f t="shared" si="29"/>
        <v>5.810657357107594</v>
      </c>
      <c r="N201" s="184">
        <f t="shared" si="30"/>
        <v>43.75890392521865</v>
      </c>
      <c r="O201" s="195">
        <f t="shared" si="27"/>
        <v>1.427316439096781</v>
      </c>
      <c r="Q201" s="184"/>
    </row>
    <row r="202" spans="1:17" ht="11.25" customHeight="1">
      <c r="A202" s="29" t="s">
        <v>374</v>
      </c>
      <c r="B202" s="196">
        <v>22042130</v>
      </c>
      <c r="C202" s="28">
        <v>9085.671</v>
      </c>
      <c r="D202" s="28">
        <v>3775.219</v>
      </c>
      <c r="E202" s="28">
        <v>2951.755</v>
      </c>
      <c r="F202" s="34">
        <f t="shared" si="23"/>
        <v>-21.812350488806075</v>
      </c>
      <c r="G202" s="34"/>
      <c r="H202" s="28">
        <v>21225.45</v>
      </c>
      <c r="I202" s="28">
        <v>8958.521</v>
      </c>
      <c r="J202" s="28">
        <v>8594.612</v>
      </c>
      <c r="K202" s="34">
        <f t="shared" si="22"/>
        <v>-4.062154902578243</v>
      </c>
      <c r="L202" s="184">
        <f t="shared" si="28"/>
        <v>2.372980481397238</v>
      </c>
      <c r="M202" s="184">
        <f t="shared" si="29"/>
        <v>2.9116955844912598</v>
      </c>
      <c r="N202" s="184">
        <f t="shared" si="30"/>
        <v>22.702045268270396</v>
      </c>
      <c r="O202" s="195">
        <f t="shared" si="27"/>
        <v>2.0159300991838753</v>
      </c>
      <c r="Q202" s="184"/>
    </row>
    <row r="203" spans="1:17" ht="11.25" customHeight="1">
      <c r="A203" s="29"/>
      <c r="B203" s="196"/>
      <c r="C203" s="28"/>
      <c r="D203" s="28"/>
      <c r="E203" s="28"/>
      <c r="F203" s="34"/>
      <c r="G203" s="34"/>
      <c r="H203" s="28"/>
      <c r="I203" s="28"/>
      <c r="J203" s="28"/>
      <c r="K203" s="34"/>
      <c r="O203" s="195"/>
      <c r="Q203" s="184"/>
    </row>
    <row r="204" spans="1:17" s="44" customFormat="1" ht="11.25" customHeight="1">
      <c r="A204" s="31" t="s">
        <v>464</v>
      </c>
      <c r="B204" s="31"/>
      <c r="C204" s="32">
        <f>SUM(C205:C208)</f>
        <v>282435.80700000003</v>
      </c>
      <c r="D204" s="32">
        <f>SUM(D205:D208)</f>
        <v>125442.698</v>
      </c>
      <c r="E204" s="32">
        <f>SUM(E205:E208)</f>
        <v>112546.16200000001</v>
      </c>
      <c r="F204" s="33">
        <f>+E204/D204*100-100</f>
        <v>-10.280818417983966</v>
      </c>
      <c r="G204" s="33"/>
      <c r="H204" s="32">
        <f>SUM(H205:H208)</f>
        <v>234785.26900000003</v>
      </c>
      <c r="I204" s="32">
        <f>SUM(I205:I208)</f>
        <v>95051.228</v>
      </c>
      <c r="J204" s="32">
        <f>SUM(J205:J208)</f>
        <v>107999.704</v>
      </c>
      <c r="K204" s="33">
        <f>+J204/I204*100-100</f>
        <v>13.622628841786238</v>
      </c>
      <c r="L204" s="186"/>
      <c r="M204" s="186"/>
      <c r="N204" s="186"/>
      <c r="O204" s="204"/>
      <c r="Q204" s="186"/>
    </row>
    <row r="205" spans="1:17" ht="11.25" customHeight="1">
      <c r="A205" s="29" t="s">
        <v>201</v>
      </c>
      <c r="B205" s="29">
        <v>22042990</v>
      </c>
      <c r="C205" s="28">
        <v>233305.189</v>
      </c>
      <c r="D205" s="28">
        <v>107345.979</v>
      </c>
      <c r="E205" s="28">
        <v>97201.808</v>
      </c>
      <c r="F205" s="34">
        <f>+E205/D205*100-100</f>
        <v>-9.449977627946353</v>
      </c>
      <c r="G205" s="34"/>
      <c r="H205" s="28">
        <v>149596.521</v>
      </c>
      <c r="I205" s="28">
        <v>65527.535</v>
      </c>
      <c r="J205" s="28">
        <v>79952.344</v>
      </c>
      <c r="K205" s="34">
        <f t="shared" si="22"/>
        <v>22.01335514909877</v>
      </c>
      <c r="L205" s="184">
        <f t="shared" si="28"/>
        <v>0.6104330652198905</v>
      </c>
      <c r="M205" s="184">
        <f t="shared" si="29"/>
        <v>0.822539679508842</v>
      </c>
      <c r="N205" s="184">
        <f t="shared" si="30"/>
        <v>34.746907789561874</v>
      </c>
      <c r="Q205" s="184"/>
    </row>
    <row r="206" spans="1:17" ht="11.25" customHeight="1">
      <c r="A206" s="29" t="s">
        <v>116</v>
      </c>
      <c r="B206" s="29">
        <v>22042190</v>
      </c>
      <c r="C206" s="28">
        <v>46841.828</v>
      </c>
      <c r="D206" s="28">
        <v>17632.845</v>
      </c>
      <c r="E206" s="28">
        <v>14633.213</v>
      </c>
      <c r="F206" s="34">
        <f>+E206/D206*100-100</f>
        <v>-17.011616673316198</v>
      </c>
      <c r="G206" s="34"/>
      <c r="H206" s="28">
        <v>78070.875</v>
      </c>
      <c r="I206" s="28">
        <v>28068.64</v>
      </c>
      <c r="J206" s="28">
        <v>25676.736</v>
      </c>
      <c r="K206" s="34">
        <f t="shared" si="22"/>
        <v>-8.52162413284006</v>
      </c>
      <c r="L206" s="184">
        <f t="shared" si="28"/>
        <v>1.59183841291635</v>
      </c>
      <c r="M206" s="184">
        <f t="shared" si="29"/>
        <v>1.7546888711317195</v>
      </c>
      <c r="N206" s="184">
        <f t="shared" si="30"/>
        <v>10.230338512626844</v>
      </c>
      <c r="Q206" s="184"/>
    </row>
    <row r="207" spans="1:17" ht="11.25" customHeight="1">
      <c r="A207" s="29" t="s">
        <v>117</v>
      </c>
      <c r="B207" s="29">
        <v>22041000</v>
      </c>
      <c r="C207" s="28">
        <v>1940.542</v>
      </c>
      <c r="D207" s="28">
        <v>355.7</v>
      </c>
      <c r="E207" s="28">
        <v>646.844</v>
      </c>
      <c r="F207" s="34">
        <f>+E207/D207*100-100</f>
        <v>81.85099803204949</v>
      </c>
      <c r="G207" s="34"/>
      <c r="H207" s="28">
        <v>5753.779</v>
      </c>
      <c r="I207" s="28">
        <v>1055.701</v>
      </c>
      <c r="J207" s="28">
        <v>2082.699</v>
      </c>
      <c r="K207" s="34">
        <f t="shared" si="22"/>
        <v>97.28114305092066</v>
      </c>
      <c r="L207" s="184">
        <f t="shared" si="28"/>
        <v>2.967953331459095</v>
      </c>
      <c r="M207" s="184">
        <f t="shared" si="29"/>
        <v>3.2197856051845575</v>
      </c>
      <c r="N207" s="184">
        <f t="shared" si="30"/>
        <v>8.485048301000674</v>
      </c>
      <c r="Q207" s="184"/>
    </row>
    <row r="208" spans="1:17" ht="11.25" customHeight="1">
      <c r="A208" s="29" t="s">
        <v>118</v>
      </c>
      <c r="B208" s="29">
        <v>22082010</v>
      </c>
      <c r="C208" s="28">
        <v>348.248</v>
      </c>
      <c r="D208" s="28">
        <v>108.174</v>
      </c>
      <c r="E208" s="28">
        <v>64.297</v>
      </c>
      <c r="F208" s="34">
        <f>+E208/D208*100-100</f>
        <v>-40.5615027640653</v>
      </c>
      <c r="G208" s="34"/>
      <c r="H208" s="28">
        <v>1364.094</v>
      </c>
      <c r="I208" s="28">
        <v>399.352</v>
      </c>
      <c r="J208" s="28">
        <v>287.925</v>
      </c>
      <c r="K208" s="34">
        <f t="shared" si="22"/>
        <v>-27.90195116088063</v>
      </c>
      <c r="L208" s="184">
        <f t="shared" si="28"/>
        <v>3.691755874794312</v>
      </c>
      <c r="M208" s="184">
        <f t="shared" si="29"/>
        <v>4.478047187271568</v>
      </c>
      <c r="N208" s="184">
        <f t="shared" si="30"/>
        <v>21.29857279690968</v>
      </c>
      <c r="Q208" s="184"/>
    </row>
    <row r="209" spans="1:17" ht="11.25" customHeight="1">
      <c r="A209" s="29" t="s">
        <v>27</v>
      </c>
      <c r="B209" s="29"/>
      <c r="C209" s="28"/>
      <c r="D209" s="28"/>
      <c r="E209" s="28"/>
      <c r="F209" s="34"/>
      <c r="G209" s="34"/>
      <c r="H209" s="28">
        <v>25895.772</v>
      </c>
      <c r="I209" s="28">
        <v>7955.661</v>
      </c>
      <c r="J209" s="28">
        <v>8266.367</v>
      </c>
      <c r="K209" s="34">
        <f t="shared" si="22"/>
        <v>3.905470582519797</v>
      </c>
      <c r="Q209" s="184"/>
    </row>
    <row r="210" spans="1:17" ht="11.25">
      <c r="A210" s="2"/>
      <c r="B210" s="2"/>
      <c r="C210" s="36"/>
      <c r="D210" s="36"/>
      <c r="E210" s="36"/>
      <c r="F210" s="36"/>
      <c r="G210" s="36"/>
      <c r="H210" s="36"/>
      <c r="I210" s="36"/>
      <c r="J210" s="36"/>
      <c r="K210" s="2"/>
      <c r="Q210" s="184"/>
    </row>
    <row r="211" spans="1:17" ht="11.25">
      <c r="A211" s="29" t="s">
        <v>115</v>
      </c>
      <c r="B211" s="29"/>
      <c r="C211" s="29"/>
      <c r="D211" s="29"/>
      <c r="E211" s="29"/>
      <c r="F211" s="29"/>
      <c r="G211" s="29"/>
      <c r="H211" s="29"/>
      <c r="I211" s="29"/>
      <c r="J211" s="29"/>
      <c r="K211" s="29"/>
      <c r="Q211" s="184"/>
    </row>
    <row r="212" spans="1:17" ht="19.5" customHeight="1">
      <c r="A212" s="237" t="s">
        <v>343</v>
      </c>
      <c r="B212" s="237"/>
      <c r="C212" s="237"/>
      <c r="D212" s="237"/>
      <c r="E212" s="237"/>
      <c r="F212" s="237"/>
      <c r="G212" s="237"/>
      <c r="H212" s="237"/>
      <c r="I212" s="237"/>
      <c r="J212" s="237"/>
      <c r="K212" s="237"/>
      <c r="Q212" s="184"/>
    </row>
    <row r="213" spans="1:17" ht="19.5" customHeight="1">
      <c r="A213" s="239" t="s">
        <v>344</v>
      </c>
      <c r="B213" s="239"/>
      <c r="C213" s="239"/>
      <c r="D213" s="239"/>
      <c r="E213" s="239"/>
      <c r="F213" s="239"/>
      <c r="G213" s="239"/>
      <c r="H213" s="239"/>
      <c r="I213" s="239"/>
      <c r="J213" s="239"/>
      <c r="K213" s="239"/>
      <c r="Q213" s="184"/>
    </row>
    <row r="214" spans="1:20" ht="11.25">
      <c r="A214" s="29"/>
      <c r="B214" s="29"/>
      <c r="C214" s="248" t="s">
        <v>203</v>
      </c>
      <c r="D214" s="248"/>
      <c r="E214" s="248"/>
      <c r="F214" s="248"/>
      <c r="G214" s="30"/>
      <c r="H214" s="248" t="s">
        <v>204</v>
      </c>
      <c r="I214" s="248"/>
      <c r="J214" s="248"/>
      <c r="K214" s="248"/>
      <c r="L214" s="245" t="s">
        <v>385</v>
      </c>
      <c r="M214" s="245" t="s">
        <v>385</v>
      </c>
      <c r="N214" s="245" t="s">
        <v>358</v>
      </c>
      <c r="O214" s="173"/>
      <c r="P214" s="173"/>
      <c r="Q214" s="173"/>
      <c r="R214" s="173"/>
      <c r="S214" s="173"/>
      <c r="T214" s="173"/>
    </row>
    <row r="215" spans="1:20" ht="11.25">
      <c r="A215" s="29" t="s">
        <v>220</v>
      </c>
      <c r="B215" s="46" t="s">
        <v>188</v>
      </c>
      <c r="C215" s="53">
        <v>2007</v>
      </c>
      <c r="D215" s="247" t="str">
        <f>+D184</f>
        <v>Enero - Mayo</v>
      </c>
      <c r="E215" s="247"/>
      <c r="F215" s="247"/>
      <c r="G215" s="30"/>
      <c r="H215" s="53">
        <v>2007</v>
      </c>
      <c r="I215" s="247" t="str">
        <f>+D215</f>
        <v>Enero - Mayo</v>
      </c>
      <c r="J215" s="247"/>
      <c r="K215" s="247"/>
      <c r="L215" s="246"/>
      <c r="M215" s="246"/>
      <c r="N215" s="246"/>
      <c r="O215" s="173"/>
      <c r="P215" s="173"/>
      <c r="Q215" s="173"/>
      <c r="R215" s="173"/>
      <c r="S215" s="173"/>
      <c r="T215" s="173"/>
    </row>
    <row r="216" spans="1:14" ht="11.25">
      <c r="A216" s="2"/>
      <c r="B216" s="47" t="s">
        <v>68</v>
      </c>
      <c r="C216" s="2"/>
      <c r="D216" s="54">
        <v>2007</v>
      </c>
      <c r="E216" s="54">
        <v>2008</v>
      </c>
      <c r="F216" s="55" t="s">
        <v>358</v>
      </c>
      <c r="G216" s="35"/>
      <c r="H216" s="2"/>
      <c r="I216" s="54">
        <v>2007</v>
      </c>
      <c r="J216" s="54">
        <v>2008</v>
      </c>
      <c r="K216" s="55" t="s">
        <v>358</v>
      </c>
      <c r="L216" s="192"/>
      <c r="M216" s="192"/>
      <c r="N216" s="35"/>
    </row>
    <row r="217" spans="1:17" ht="11.25">
      <c r="A217" s="29"/>
      <c r="B217" s="29"/>
      <c r="C217" s="29"/>
      <c r="D217" s="29"/>
      <c r="E217" s="29"/>
      <c r="F217" s="29"/>
      <c r="G217" s="29"/>
      <c r="H217" s="29"/>
      <c r="I217" s="29"/>
      <c r="J217" s="29"/>
      <c r="K217" s="29"/>
      <c r="Q217" s="184"/>
    </row>
    <row r="218" spans="1:17" s="63" customFormat="1" ht="11.25">
      <c r="A218" s="62" t="s">
        <v>442</v>
      </c>
      <c r="B218" s="62"/>
      <c r="C218" s="62"/>
      <c r="D218" s="62"/>
      <c r="E218" s="62"/>
      <c r="F218" s="62"/>
      <c r="G218" s="62"/>
      <c r="H218" s="62">
        <f>(H220+H229)</f>
        <v>912680.726</v>
      </c>
      <c r="I218" s="62">
        <f>(+I220+I229)</f>
        <v>366649.54500000004</v>
      </c>
      <c r="J218" s="62">
        <f>(+J220+J229)</f>
        <v>474800.847</v>
      </c>
      <c r="K218" s="191">
        <f>+J218/I218*100-100</f>
        <v>29.49718702091937</v>
      </c>
      <c r="L218" s="189"/>
      <c r="M218" s="189"/>
      <c r="N218" s="189"/>
      <c r="Q218" s="189"/>
    </row>
    <row r="219" spans="1:17" ht="11.25" customHeight="1">
      <c r="A219" s="29"/>
      <c r="B219" s="29"/>
      <c r="C219" s="28"/>
      <c r="D219" s="28"/>
      <c r="E219" s="28"/>
      <c r="F219" s="34"/>
      <c r="G219" s="34"/>
      <c r="H219" s="28"/>
      <c r="I219" s="28"/>
      <c r="J219" s="28"/>
      <c r="K219" s="34"/>
      <c r="Q219" s="184"/>
    </row>
    <row r="220" spans="1:12" ht="11.25" customHeight="1">
      <c r="A220" s="31" t="s">
        <v>121</v>
      </c>
      <c r="B220" s="31"/>
      <c r="C220" s="32"/>
      <c r="D220" s="32"/>
      <c r="E220" s="32"/>
      <c r="F220" s="33"/>
      <c r="G220" s="33"/>
      <c r="H220" s="32">
        <f>SUM(H222:H227)</f>
        <v>68776.942</v>
      </c>
      <c r="I220" s="32">
        <f>SUM(I222:I227)</f>
        <v>33667.145000000004</v>
      </c>
      <c r="J220" s="32">
        <f>SUM(J222:J227)</f>
        <v>43929.473</v>
      </c>
      <c r="K220" s="33">
        <f>+J220/I220*100-100</f>
        <v>30.48172929424217</v>
      </c>
      <c r="L220" s="26"/>
    </row>
    <row r="221" spans="1:12" ht="11.25" customHeight="1">
      <c r="A221" s="31"/>
      <c r="B221" s="31"/>
      <c r="C221" s="28"/>
      <c r="D221" s="28"/>
      <c r="E221" s="28"/>
      <c r="F221" s="34"/>
      <c r="G221" s="34"/>
      <c r="H221" s="28"/>
      <c r="I221" s="28"/>
      <c r="J221" s="28"/>
      <c r="K221" s="34"/>
      <c r="L221" s="26"/>
    </row>
    <row r="222" spans="1:12" ht="11.25" customHeight="1">
      <c r="A222" s="29" t="s">
        <v>122</v>
      </c>
      <c r="B222" s="29"/>
      <c r="C222" s="28">
        <v>1054492</v>
      </c>
      <c r="D222" s="28">
        <v>466992</v>
      </c>
      <c r="E222" s="28">
        <v>521040</v>
      </c>
      <c r="F222" s="34">
        <f aca="true" t="shared" si="31" ref="F222:F238">+E222/D222*100-100</f>
        <v>11.573645801212876</v>
      </c>
      <c r="G222" s="34"/>
      <c r="H222" s="28">
        <v>2052.772</v>
      </c>
      <c r="I222" s="28">
        <v>906.72</v>
      </c>
      <c r="J222" s="28">
        <v>1087.861</v>
      </c>
      <c r="K222" s="34">
        <f aca="true" t="shared" si="32" ref="K222:K239">+J222/I222*100-100</f>
        <v>19.977611611081713</v>
      </c>
      <c r="L222" s="26"/>
    </row>
    <row r="223" spans="1:12" ht="11.25" customHeight="1">
      <c r="A223" s="29" t="s">
        <v>123</v>
      </c>
      <c r="B223" s="29"/>
      <c r="C223" s="28">
        <v>493</v>
      </c>
      <c r="D223" s="28">
        <v>189</v>
      </c>
      <c r="E223" s="28">
        <v>190</v>
      </c>
      <c r="F223" s="34">
        <f t="shared" si="31"/>
        <v>0.529100529100532</v>
      </c>
      <c r="G223" s="34"/>
      <c r="H223" s="28">
        <v>4383.606</v>
      </c>
      <c r="I223" s="28">
        <v>1652.086</v>
      </c>
      <c r="J223" s="28">
        <v>2017.666</v>
      </c>
      <c r="K223" s="34">
        <f t="shared" si="32"/>
        <v>22.128387989487223</v>
      </c>
      <c r="L223" s="26"/>
    </row>
    <row r="224" spans="1:12" ht="11.25" customHeight="1">
      <c r="A224" s="29" t="s">
        <v>124</v>
      </c>
      <c r="B224" s="29"/>
      <c r="C224" s="28">
        <v>365</v>
      </c>
      <c r="D224" s="28">
        <v>0</v>
      </c>
      <c r="E224" s="28">
        <v>0</v>
      </c>
      <c r="F224" s="34"/>
      <c r="G224" s="34"/>
      <c r="H224" s="28">
        <v>653.175</v>
      </c>
      <c r="I224" s="28">
        <v>0</v>
      </c>
      <c r="J224" s="28">
        <v>0</v>
      </c>
      <c r="K224" s="34"/>
      <c r="L224" s="26"/>
    </row>
    <row r="225" spans="1:12" ht="11.25" customHeight="1">
      <c r="A225" s="29" t="s">
        <v>125</v>
      </c>
      <c r="B225" s="29"/>
      <c r="C225" s="28">
        <v>4316.626</v>
      </c>
      <c r="D225" s="28">
        <v>2846.261</v>
      </c>
      <c r="E225" s="28">
        <v>2365.413</v>
      </c>
      <c r="F225" s="34">
        <f t="shared" si="31"/>
        <v>-16.89402342230737</v>
      </c>
      <c r="G225" s="34"/>
      <c r="H225" s="28">
        <v>8463.687</v>
      </c>
      <c r="I225" s="28">
        <v>5568.443</v>
      </c>
      <c r="J225" s="28">
        <v>6519.16</v>
      </c>
      <c r="K225" s="34">
        <f t="shared" si="32"/>
        <v>17.073300382171453</v>
      </c>
      <c r="L225" s="26"/>
    </row>
    <row r="226" spans="1:12" ht="11.25" customHeight="1">
      <c r="A226" s="29" t="s">
        <v>126</v>
      </c>
      <c r="B226" s="29"/>
      <c r="C226" s="28">
        <v>7316.268</v>
      </c>
      <c r="D226" s="28">
        <v>5791.418</v>
      </c>
      <c r="E226" s="28">
        <v>6003.766</v>
      </c>
      <c r="F226" s="34">
        <f t="shared" si="31"/>
        <v>3.6665977140658725</v>
      </c>
      <c r="G226" s="34"/>
      <c r="H226" s="28">
        <v>12777.134</v>
      </c>
      <c r="I226" s="28">
        <v>9906.716</v>
      </c>
      <c r="J226" s="28">
        <v>16474.726</v>
      </c>
      <c r="K226" s="34">
        <f t="shared" si="32"/>
        <v>66.29855948227444</v>
      </c>
      <c r="L226" s="26"/>
    </row>
    <row r="227" spans="1:12" ht="11.25" customHeight="1">
      <c r="A227" s="29" t="s">
        <v>127</v>
      </c>
      <c r="B227" s="29"/>
      <c r="C227" s="39"/>
      <c r="D227" s="39"/>
      <c r="E227" s="28"/>
      <c r="F227" s="40"/>
      <c r="G227" s="34"/>
      <c r="H227" s="28">
        <v>40446.568</v>
      </c>
      <c r="I227" s="28">
        <v>15633.18</v>
      </c>
      <c r="J227" s="28">
        <v>17830.06</v>
      </c>
      <c r="K227" s="34">
        <f t="shared" si="32"/>
        <v>14.052675143508878</v>
      </c>
      <c r="L227" s="26"/>
    </row>
    <row r="228" spans="1:12" ht="11.25" customHeight="1">
      <c r="A228" s="29"/>
      <c r="B228" s="29"/>
      <c r="C228" s="28"/>
      <c r="D228" s="28"/>
      <c r="E228" s="28"/>
      <c r="F228" s="34"/>
      <c r="G228" s="34"/>
      <c r="H228" s="28"/>
      <c r="I228" s="28"/>
      <c r="J228" s="28"/>
      <c r="K228" s="34"/>
      <c r="L228" s="26"/>
    </row>
    <row r="229" spans="1:12" ht="11.25" customHeight="1">
      <c r="A229" s="31" t="s">
        <v>128</v>
      </c>
      <c r="B229" s="31"/>
      <c r="C229" s="28"/>
      <c r="D229" s="28"/>
      <c r="E229" s="28"/>
      <c r="F229" s="34"/>
      <c r="G229" s="34"/>
      <c r="H229" s="32">
        <f>(H231+H241+H248)</f>
        <v>843903.784</v>
      </c>
      <c r="I229" s="32">
        <f>(I231+I241+I248)</f>
        <v>332982.4</v>
      </c>
      <c r="J229" s="32">
        <f>(J231+J241+J248)</f>
        <v>430871.374</v>
      </c>
      <c r="K229" s="33">
        <f t="shared" si="32"/>
        <v>29.39764203753711</v>
      </c>
      <c r="L229" s="26"/>
    </row>
    <row r="230" spans="1:12" ht="11.25" customHeight="1">
      <c r="A230" s="31"/>
      <c r="B230" s="31"/>
      <c r="C230" s="28"/>
      <c r="D230" s="28"/>
      <c r="E230" s="28"/>
      <c r="F230" s="34"/>
      <c r="G230" s="34"/>
      <c r="H230" s="28"/>
      <c r="I230" s="28"/>
      <c r="J230" s="28"/>
      <c r="K230" s="34"/>
      <c r="L230" s="26"/>
    </row>
    <row r="231" spans="1:12" ht="11.25" customHeight="1">
      <c r="A231" s="31" t="s">
        <v>129</v>
      </c>
      <c r="B231" s="31"/>
      <c r="C231" s="28"/>
      <c r="D231" s="28"/>
      <c r="E231" s="28"/>
      <c r="F231" s="34"/>
      <c r="G231" s="34"/>
      <c r="H231" s="32">
        <f>SUM(H232:H239)</f>
        <v>173326.13700000002</v>
      </c>
      <c r="I231" s="32">
        <f>SUM(I232:I239)</f>
        <v>73528.827</v>
      </c>
      <c r="J231" s="32">
        <f>SUM(J232:J239)</f>
        <v>102548.016</v>
      </c>
      <c r="K231" s="33">
        <f t="shared" si="32"/>
        <v>39.46641090847268</v>
      </c>
      <c r="L231" s="26"/>
    </row>
    <row r="232" spans="1:14" ht="11.25" customHeight="1">
      <c r="A232" s="29" t="s">
        <v>130</v>
      </c>
      <c r="B232" s="29"/>
      <c r="C232" s="28">
        <v>1144.371</v>
      </c>
      <c r="D232" s="28">
        <v>613.08</v>
      </c>
      <c r="E232" s="28">
        <v>235.256</v>
      </c>
      <c r="F232" s="34">
        <f t="shared" si="31"/>
        <v>-61.627193840934304</v>
      </c>
      <c r="G232" s="34"/>
      <c r="H232" s="28">
        <v>989.567</v>
      </c>
      <c r="I232" s="28">
        <v>546.49</v>
      </c>
      <c r="J232" s="28">
        <v>321.683</v>
      </c>
      <c r="K232" s="34">
        <f t="shared" si="32"/>
        <v>-41.13652582846896</v>
      </c>
      <c r="L232" s="27">
        <f>+I232/D232*1000</f>
        <v>891.3844848959352</v>
      </c>
      <c r="M232" s="27">
        <f>+J232/E232*1000</f>
        <v>1367.3742646308701</v>
      </c>
      <c r="N232" s="34">
        <f aca="true" t="shared" si="33" ref="N232:N246">+M232/L232*100-100</f>
        <v>53.3989302933071</v>
      </c>
    </row>
    <row r="233" spans="1:14" ht="11.25" customHeight="1">
      <c r="A233" s="29" t="s">
        <v>131</v>
      </c>
      <c r="B233" s="29"/>
      <c r="C233" s="28">
        <v>334.225</v>
      </c>
      <c r="D233" s="28">
        <v>284.094</v>
      </c>
      <c r="E233" s="28">
        <v>368.03</v>
      </c>
      <c r="F233" s="34">
        <f t="shared" si="31"/>
        <v>29.545150548762024</v>
      </c>
      <c r="G233" s="34"/>
      <c r="H233" s="28">
        <v>1113.004</v>
      </c>
      <c r="I233" s="28">
        <v>829.503</v>
      </c>
      <c r="J233" s="28">
        <v>1692.958</v>
      </c>
      <c r="K233" s="34">
        <f t="shared" si="32"/>
        <v>104.09305331023515</v>
      </c>
      <c r="L233" s="27">
        <f aca="true" t="shared" si="34" ref="L233:L246">+I233/D233*1000</f>
        <v>2919.818792371539</v>
      </c>
      <c r="M233" s="27">
        <f aca="true" t="shared" si="35" ref="M233:M238">+J233/E233*1000</f>
        <v>4600.05434339592</v>
      </c>
      <c r="N233" s="34">
        <f t="shared" si="33"/>
        <v>57.54588453962438</v>
      </c>
    </row>
    <row r="234" spans="1:14" ht="11.25" customHeight="1">
      <c r="A234" s="29" t="s">
        <v>132</v>
      </c>
      <c r="B234" s="29"/>
      <c r="C234" s="28">
        <v>10156.071</v>
      </c>
      <c r="D234" s="28">
        <v>6968.583</v>
      </c>
      <c r="E234" s="28">
        <v>6857.661</v>
      </c>
      <c r="F234" s="34">
        <f t="shared" si="31"/>
        <v>-1.5917439743488728</v>
      </c>
      <c r="G234" s="34"/>
      <c r="H234" s="28">
        <v>30946.367</v>
      </c>
      <c r="I234" s="28">
        <v>16422.187</v>
      </c>
      <c r="J234" s="28">
        <v>34492.363</v>
      </c>
      <c r="K234" s="34">
        <f t="shared" si="32"/>
        <v>110.0351372201522</v>
      </c>
      <c r="L234" s="27">
        <f t="shared" si="34"/>
        <v>2356.6034873947833</v>
      </c>
      <c r="M234" s="27">
        <f t="shared" si="35"/>
        <v>5029.756209879724</v>
      </c>
      <c r="N234" s="34">
        <f t="shared" si="33"/>
        <v>113.43243514589304</v>
      </c>
    </row>
    <row r="235" spans="1:14" ht="11.25" customHeight="1">
      <c r="A235" s="29" t="s">
        <v>133</v>
      </c>
      <c r="B235" s="29"/>
      <c r="C235" s="28">
        <v>30.162</v>
      </c>
      <c r="D235" s="28">
        <v>14.415</v>
      </c>
      <c r="E235" s="28">
        <v>15.222</v>
      </c>
      <c r="F235" s="34">
        <f t="shared" si="31"/>
        <v>5.598335067637876</v>
      </c>
      <c r="G235" s="34"/>
      <c r="H235" s="28">
        <v>51.203</v>
      </c>
      <c r="I235" s="28">
        <v>26.295</v>
      </c>
      <c r="J235" s="28">
        <v>8.419</v>
      </c>
      <c r="K235" s="34">
        <f t="shared" si="32"/>
        <v>-67.98250617988211</v>
      </c>
      <c r="L235" s="27">
        <f t="shared" si="34"/>
        <v>1824.1415192507807</v>
      </c>
      <c r="M235" s="27">
        <f t="shared" si="35"/>
        <v>553.0810668768887</v>
      </c>
      <c r="N235" s="34">
        <f t="shared" si="33"/>
        <v>-69.67992554086194</v>
      </c>
    </row>
    <row r="236" spans="1:14" ht="11.25" customHeight="1">
      <c r="A236" s="29" t="s">
        <v>134</v>
      </c>
      <c r="B236" s="29"/>
      <c r="C236" s="28">
        <v>16357.853</v>
      </c>
      <c r="D236" s="28">
        <v>8135.839</v>
      </c>
      <c r="E236" s="28">
        <v>6058.224</v>
      </c>
      <c r="F236" s="34">
        <f t="shared" si="31"/>
        <v>-25.536579570957585</v>
      </c>
      <c r="G236" s="34"/>
      <c r="H236" s="28">
        <v>61611.109</v>
      </c>
      <c r="I236" s="28">
        <v>24674.851</v>
      </c>
      <c r="J236" s="28">
        <v>27856.46</v>
      </c>
      <c r="K236" s="34">
        <f t="shared" si="32"/>
        <v>12.894136625181645</v>
      </c>
      <c r="L236" s="27">
        <f t="shared" si="34"/>
        <v>3032.85881148828</v>
      </c>
      <c r="M236" s="27">
        <f t="shared" si="35"/>
        <v>4598.12314632143</v>
      </c>
      <c r="N236" s="34">
        <f t="shared" si="33"/>
        <v>51.610194609258656</v>
      </c>
    </row>
    <row r="237" spans="1:14" ht="11.25" customHeight="1">
      <c r="A237" s="29" t="s">
        <v>202</v>
      </c>
      <c r="B237" s="29"/>
      <c r="C237" s="28">
        <v>37611.341</v>
      </c>
      <c r="D237" s="28">
        <v>16109.143</v>
      </c>
      <c r="E237" s="28">
        <v>17158.531</v>
      </c>
      <c r="F237" s="34">
        <f t="shared" si="31"/>
        <v>6.5142385290142215</v>
      </c>
      <c r="G237" s="34"/>
      <c r="H237" s="28">
        <v>55707.195</v>
      </c>
      <c r="I237" s="28">
        <v>21386.956</v>
      </c>
      <c r="J237" s="28">
        <v>29933.284</v>
      </c>
      <c r="K237" s="34">
        <f t="shared" si="32"/>
        <v>39.96046936272745</v>
      </c>
      <c r="L237" s="27">
        <f t="shared" si="34"/>
        <v>1327.6284157388136</v>
      </c>
      <c r="M237" s="27">
        <f t="shared" si="35"/>
        <v>1744.5132103674844</v>
      </c>
      <c r="N237" s="34">
        <f t="shared" si="33"/>
        <v>31.40071345917056</v>
      </c>
    </row>
    <row r="238" spans="1:14" ht="11.25" customHeight="1">
      <c r="A238" s="29" t="s">
        <v>135</v>
      </c>
      <c r="B238" s="29"/>
      <c r="C238" s="28">
        <v>3102.123</v>
      </c>
      <c r="D238" s="28">
        <v>1330.484</v>
      </c>
      <c r="E238" s="28">
        <v>1504.279</v>
      </c>
      <c r="F238" s="34">
        <f t="shared" si="31"/>
        <v>13.062539647226117</v>
      </c>
      <c r="G238" s="34"/>
      <c r="H238" s="28">
        <v>4332.736</v>
      </c>
      <c r="I238" s="28">
        <v>1713.17</v>
      </c>
      <c r="J238" s="28">
        <v>2487.743</v>
      </c>
      <c r="K238" s="34">
        <f t="shared" si="32"/>
        <v>45.21285103054572</v>
      </c>
      <c r="L238" s="27">
        <f t="shared" si="34"/>
        <v>1287.6291635224475</v>
      </c>
      <c r="M238" s="27">
        <f t="shared" si="35"/>
        <v>1653.7776569373102</v>
      </c>
      <c r="N238" s="34">
        <f t="shared" si="33"/>
        <v>28.435865215511598</v>
      </c>
    </row>
    <row r="239" spans="1:14" ht="11.25" customHeight="1">
      <c r="A239" s="29" t="s">
        <v>27</v>
      </c>
      <c r="B239" s="29"/>
      <c r="C239" s="39"/>
      <c r="D239" s="39"/>
      <c r="E239" s="39"/>
      <c r="F239" s="34"/>
      <c r="G239" s="34"/>
      <c r="H239" s="28">
        <v>18574.956</v>
      </c>
      <c r="I239" s="28">
        <v>7929.375</v>
      </c>
      <c r="J239" s="28">
        <v>5755.106</v>
      </c>
      <c r="K239" s="34">
        <f t="shared" si="32"/>
        <v>-27.420433514621266</v>
      </c>
      <c r="L239" s="27"/>
      <c r="N239" s="34"/>
    </row>
    <row r="240" spans="1:14" ht="11.25" customHeight="1">
      <c r="A240" s="29"/>
      <c r="B240" s="29"/>
      <c r="C240" s="28"/>
      <c r="D240" s="28"/>
      <c r="E240" s="28"/>
      <c r="F240" s="34"/>
      <c r="G240" s="34"/>
      <c r="H240" s="28"/>
      <c r="I240" s="28"/>
      <c r="J240" s="28"/>
      <c r="K240" s="34"/>
      <c r="L240" s="27"/>
      <c r="N240" s="34"/>
    </row>
    <row r="241" spans="1:14" ht="11.25" customHeight="1">
      <c r="A241" s="31" t="s">
        <v>136</v>
      </c>
      <c r="B241" s="31"/>
      <c r="C241" s="32">
        <f>SUM(C242:C246)</f>
        <v>202109.325</v>
      </c>
      <c r="D241" s="32">
        <f>SUM(D242:D246)</f>
        <v>83736.387</v>
      </c>
      <c r="E241" s="32">
        <f>SUM(E242:E246)</f>
        <v>87825.25700000001</v>
      </c>
      <c r="F241" s="33">
        <f aca="true" t="shared" si="36" ref="F241:F246">+E241/D241*100-100</f>
        <v>4.883026538988375</v>
      </c>
      <c r="G241" s="33"/>
      <c r="H241" s="32">
        <f>SUM(H242:H246)</f>
        <v>581790.467</v>
      </c>
      <c r="I241" s="32">
        <f>SUM(I242:I246)</f>
        <v>234802.764</v>
      </c>
      <c r="J241" s="32">
        <f>SUM(J242:J246)</f>
        <v>261630.897</v>
      </c>
      <c r="K241" s="33">
        <f aca="true" t="shared" si="37" ref="K241:K246">+J241/I241*100-100</f>
        <v>11.42581652062664</v>
      </c>
      <c r="L241" s="27">
        <f t="shared" si="34"/>
        <v>2804.0708754248017</v>
      </c>
      <c r="M241" s="27">
        <f aca="true" t="shared" si="38" ref="M241:M246">+J241/E241*1000</f>
        <v>2978.993810402399</v>
      </c>
      <c r="N241" s="34">
        <f t="shared" si="33"/>
        <v>6.2381780899563495</v>
      </c>
    </row>
    <row r="242" spans="1:14" ht="11.25" customHeight="1">
      <c r="A242" s="29" t="s">
        <v>137</v>
      </c>
      <c r="B242" s="29"/>
      <c r="C242" s="28">
        <v>8072.738</v>
      </c>
      <c r="D242" s="28">
        <v>3614.841</v>
      </c>
      <c r="E242" s="28">
        <v>1762.562</v>
      </c>
      <c r="F242" s="34">
        <f t="shared" si="36"/>
        <v>-51.240953613174135</v>
      </c>
      <c r="G242" s="34"/>
      <c r="H242" s="28">
        <v>33156.779</v>
      </c>
      <c r="I242" s="28">
        <v>11854.308</v>
      </c>
      <c r="J242" s="28">
        <v>9983.614</v>
      </c>
      <c r="K242" s="34">
        <f t="shared" si="37"/>
        <v>-15.780710270055422</v>
      </c>
      <c r="L242" s="27">
        <f t="shared" si="34"/>
        <v>3279.344236717466</v>
      </c>
      <c r="M242" s="27">
        <f t="shared" si="38"/>
        <v>5664.262590479087</v>
      </c>
      <c r="N242" s="34">
        <f t="shared" si="33"/>
        <v>72.72546526402056</v>
      </c>
    </row>
    <row r="243" spans="1:14" ht="11.25" customHeight="1">
      <c r="A243" s="29" t="s">
        <v>138</v>
      </c>
      <c r="B243" s="29"/>
      <c r="C243" s="28">
        <v>55890.614</v>
      </c>
      <c r="D243" s="28">
        <v>20195.911</v>
      </c>
      <c r="E243" s="28">
        <v>28822.89</v>
      </c>
      <c r="F243" s="34">
        <f t="shared" si="36"/>
        <v>42.71646374357661</v>
      </c>
      <c r="G243" s="34"/>
      <c r="H243" s="28">
        <v>142316.25</v>
      </c>
      <c r="I243" s="28">
        <v>48419.477</v>
      </c>
      <c r="J243" s="28">
        <v>72255.703</v>
      </c>
      <c r="K243" s="34">
        <f t="shared" si="37"/>
        <v>49.228590387293934</v>
      </c>
      <c r="L243" s="27">
        <f t="shared" si="34"/>
        <v>2397.4891253977103</v>
      </c>
      <c r="M243" s="27">
        <f t="shared" si="38"/>
        <v>2506.886124188102</v>
      </c>
      <c r="N243" s="34">
        <f t="shared" si="33"/>
        <v>4.562982064506514</v>
      </c>
    </row>
    <row r="244" spans="1:26" ht="11.25" customHeight="1">
      <c r="A244" s="29" t="s">
        <v>139</v>
      </c>
      <c r="B244" s="29"/>
      <c r="C244" s="28">
        <v>5079.283</v>
      </c>
      <c r="D244" s="28">
        <v>3085.217</v>
      </c>
      <c r="E244" s="28">
        <v>2692.87</v>
      </c>
      <c r="F244" s="34">
        <f t="shared" si="36"/>
        <v>-12.716998512584382</v>
      </c>
      <c r="G244" s="34"/>
      <c r="H244" s="28">
        <v>20790.93</v>
      </c>
      <c r="I244" s="28">
        <v>12717.477</v>
      </c>
      <c r="J244" s="28">
        <v>14688.972</v>
      </c>
      <c r="K244" s="34">
        <f t="shared" si="37"/>
        <v>15.5022493848426</v>
      </c>
      <c r="L244" s="27">
        <f t="shared" si="34"/>
        <v>4122.068885268038</v>
      </c>
      <c r="M244" s="27">
        <f t="shared" si="38"/>
        <v>5454.764619160969</v>
      </c>
      <c r="N244" s="34">
        <f t="shared" si="33"/>
        <v>32.330748732896865</v>
      </c>
      <c r="U244" s="27"/>
      <c r="V244" s="27"/>
      <c r="W244" s="27"/>
      <c r="X244" s="27"/>
      <c r="Y244" s="27"/>
      <c r="Z244" s="27"/>
    </row>
    <row r="245" spans="1:14" ht="11.25" customHeight="1">
      <c r="A245" s="29" t="s">
        <v>140</v>
      </c>
      <c r="B245" s="29"/>
      <c r="C245" s="28">
        <v>112534.849</v>
      </c>
      <c r="D245" s="28">
        <v>47701.057</v>
      </c>
      <c r="E245" s="28">
        <v>47266.919</v>
      </c>
      <c r="F245" s="34">
        <f t="shared" si="36"/>
        <v>-0.9101223899504021</v>
      </c>
      <c r="G245" s="34"/>
      <c r="H245" s="28">
        <v>360363.307</v>
      </c>
      <c r="I245" s="28">
        <v>152013.831</v>
      </c>
      <c r="J245" s="28">
        <v>154871.909</v>
      </c>
      <c r="K245" s="34">
        <f t="shared" si="37"/>
        <v>1.8801433930048148</v>
      </c>
      <c r="L245" s="27">
        <f t="shared" si="34"/>
        <v>3186.8021498978524</v>
      </c>
      <c r="M245" s="27">
        <f t="shared" si="38"/>
        <v>3276.539116078203</v>
      </c>
      <c r="N245" s="34">
        <f t="shared" si="33"/>
        <v>2.815893863484021</v>
      </c>
    </row>
    <row r="246" spans="1:24" ht="11.25" customHeight="1">
      <c r="A246" s="29" t="s">
        <v>141</v>
      </c>
      <c r="B246" s="29"/>
      <c r="C246" s="28">
        <v>20531.841</v>
      </c>
      <c r="D246" s="28">
        <v>9139.361</v>
      </c>
      <c r="E246" s="28">
        <v>7280.016</v>
      </c>
      <c r="F246" s="34">
        <f t="shared" si="36"/>
        <v>-20.344365432112824</v>
      </c>
      <c r="G246" s="34"/>
      <c r="H246" s="28">
        <v>25163.201</v>
      </c>
      <c r="I246" s="28">
        <v>9797.671</v>
      </c>
      <c r="J246" s="28">
        <v>9830.699</v>
      </c>
      <c r="K246" s="34">
        <f t="shared" si="37"/>
        <v>0.3371005211340474</v>
      </c>
      <c r="L246" s="27">
        <f t="shared" si="34"/>
        <v>1072.0301999231674</v>
      </c>
      <c r="M246" s="27">
        <f t="shared" si="38"/>
        <v>1350.3677739169807</v>
      </c>
      <c r="N246" s="34">
        <f t="shared" si="33"/>
        <v>25.9635944970358</v>
      </c>
      <c r="S246" s="27"/>
      <c r="T246" s="27"/>
      <c r="U246" s="27"/>
      <c r="V246" s="27"/>
      <c r="W246" s="27"/>
      <c r="X246" s="27"/>
    </row>
    <row r="247" spans="1:24" ht="11.25" customHeight="1">
      <c r="A247" s="29"/>
      <c r="B247" s="29"/>
      <c r="C247" s="28"/>
      <c r="D247" s="28"/>
      <c r="E247" s="28"/>
      <c r="F247" s="34"/>
      <c r="G247" s="34"/>
      <c r="H247" s="28"/>
      <c r="I247" s="28"/>
      <c r="J247" s="28"/>
      <c r="K247" s="34"/>
      <c r="L247" s="26"/>
      <c r="N247" s="190"/>
      <c r="S247" s="27"/>
      <c r="T247" s="27"/>
      <c r="U247" s="27"/>
      <c r="V247" s="27"/>
      <c r="W247" s="27"/>
      <c r="X247" s="27"/>
    </row>
    <row r="248" spans="1:14" ht="11.25" customHeight="1">
      <c r="A248" s="31" t="s">
        <v>142</v>
      </c>
      <c r="B248" s="31"/>
      <c r="C248" s="28"/>
      <c r="D248" s="28"/>
      <c r="E248" s="28"/>
      <c r="F248" s="34"/>
      <c r="G248" s="34"/>
      <c r="H248" s="32">
        <v>88787.18</v>
      </c>
      <c r="I248" s="32">
        <v>24650.809</v>
      </c>
      <c r="J248" s="32">
        <v>66692.461</v>
      </c>
      <c r="K248" s="33">
        <f>+J248/I248*100-100</f>
        <v>170.54877184760954</v>
      </c>
      <c r="L248" s="26"/>
      <c r="N248" s="190"/>
    </row>
    <row r="249" spans="1:14" ht="11.25" customHeight="1">
      <c r="A249" s="173" t="s">
        <v>302</v>
      </c>
      <c r="B249" s="29">
        <v>16010000</v>
      </c>
      <c r="C249" s="28">
        <v>4256.558</v>
      </c>
      <c r="D249" s="28">
        <v>1333.328</v>
      </c>
      <c r="E249" s="28">
        <v>1852.389</v>
      </c>
      <c r="F249" s="34">
        <f>+E249/D249*100-100</f>
        <v>38.92973071892288</v>
      </c>
      <c r="G249" s="34"/>
      <c r="H249" s="28">
        <v>6142.681</v>
      </c>
      <c r="I249" s="28">
        <v>1684.195</v>
      </c>
      <c r="J249" s="28">
        <v>3006.825</v>
      </c>
      <c r="K249" s="34">
        <f>+J249/I249*100-100</f>
        <v>78.53188021577074</v>
      </c>
      <c r="L249" s="26"/>
      <c r="N249" s="190"/>
    </row>
    <row r="250" spans="1:12" ht="11.25">
      <c r="A250" s="29" t="s">
        <v>27</v>
      </c>
      <c r="B250" s="29"/>
      <c r="C250" s="28"/>
      <c r="D250" s="28"/>
      <c r="E250" s="28"/>
      <c r="F250" s="28"/>
      <c r="G250" s="28"/>
      <c r="H250" s="28">
        <f>+H248-H249</f>
        <v>82644.499</v>
      </c>
      <c r="I250" s="28">
        <f>+I248-I249</f>
        <v>22966.614</v>
      </c>
      <c r="J250" s="28">
        <f>+J248-J249</f>
        <v>63685.636</v>
      </c>
      <c r="K250" s="34">
        <f>+J250/I250*100-100</f>
        <v>177.296583640932</v>
      </c>
      <c r="L250" s="26"/>
    </row>
    <row r="251" spans="1:17" ht="11.25">
      <c r="A251" s="2"/>
      <c r="B251" s="2"/>
      <c r="C251" s="36"/>
      <c r="D251" s="36"/>
      <c r="E251" s="36"/>
      <c r="F251" s="36"/>
      <c r="G251" s="36"/>
      <c r="H251" s="36"/>
      <c r="I251" s="36"/>
      <c r="J251" s="36"/>
      <c r="K251" s="2"/>
      <c r="Q251" s="184"/>
    </row>
    <row r="252" spans="1:17" ht="11.25">
      <c r="A252" s="29" t="s">
        <v>454</v>
      </c>
      <c r="B252" s="29"/>
      <c r="C252" s="29"/>
      <c r="D252" s="29"/>
      <c r="E252" s="29"/>
      <c r="F252" s="29"/>
      <c r="G252" s="29"/>
      <c r="H252" s="29"/>
      <c r="I252" s="29"/>
      <c r="J252" s="29"/>
      <c r="K252" s="29"/>
      <c r="Q252" s="184"/>
    </row>
    <row r="253" spans="1:17" ht="19.5" customHeight="1">
      <c r="A253" s="237" t="s">
        <v>346</v>
      </c>
      <c r="B253" s="237"/>
      <c r="C253" s="237"/>
      <c r="D253" s="237"/>
      <c r="E253" s="237"/>
      <c r="F253" s="237"/>
      <c r="G253" s="237"/>
      <c r="H253" s="237"/>
      <c r="I253" s="237"/>
      <c r="J253" s="237"/>
      <c r="K253" s="237"/>
      <c r="Q253" s="184"/>
    </row>
    <row r="254" spans="1:17" ht="19.5" customHeight="1">
      <c r="A254" s="239" t="s">
        <v>345</v>
      </c>
      <c r="B254" s="239"/>
      <c r="C254" s="239"/>
      <c r="D254" s="239"/>
      <c r="E254" s="239"/>
      <c r="F254" s="239"/>
      <c r="G254" s="239"/>
      <c r="H254" s="239"/>
      <c r="I254" s="239"/>
      <c r="J254" s="239"/>
      <c r="K254" s="239"/>
      <c r="Q254" s="184"/>
    </row>
    <row r="255" spans="1:20" ht="11.25">
      <c r="A255" s="29"/>
      <c r="B255" s="29"/>
      <c r="C255" s="248" t="s">
        <v>203</v>
      </c>
      <c r="D255" s="248"/>
      <c r="E255" s="248"/>
      <c r="F255" s="248"/>
      <c r="G255" s="30"/>
      <c r="H255" s="248" t="s">
        <v>204</v>
      </c>
      <c r="I255" s="248"/>
      <c r="J255" s="248"/>
      <c r="K255" s="248"/>
      <c r="L255" s="245"/>
      <c r="M255" s="245"/>
      <c r="N255" s="245"/>
      <c r="O255" s="173"/>
      <c r="P255" s="173"/>
      <c r="Q255" s="173"/>
      <c r="R255" s="173"/>
      <c r="S255" s="173"/>
      <c r="T255" s="173"/>
    </row>
    <row r="256" spans="1:20" ht="11.25">
      <c r="A256" s="29" t="s">
        <v>220</v>
      </c>
      <c r="B256" s="46" t="s">
        <v>188</v>
      </c>
      <c r="C256" s="53">
        <v>2007</v>
      </c>
      <c r="D256" s="247" t="str">
        <f>+D215</f>
        <v>Enero - Mayo</v>
      </c>
      <c r="E256" s="247"/>
      <c r="F256" s="247"/>
      <c r="G256" s="30"/>
      <c r="H256" s="53">
        <v>2007</v>
      </c>
      <c r="I256" s="247" t="str">
        <f>+D256</f>
        <v>Enero - Mayo</v>
      </c>
      <c r="J256" s="247"/>
      <c r="K256" s="247"/>
      <c r="L256" s="246"/>
      <c r="M256" s="246"/>
      <c r="N256" s="246"/>
      <c r="O256" s="173"/>
      <c r="P256" s="173"/>
      <c r="Q256" s="173"/>
      <c r="R256" s="173"/>
      <c r="S256" s="173"/>
      <c r="T256" s="173"/>
    </row>
    <row r="257" spans="1:14" ht="11.25">
      <c r="A257" s="2"/>
      <c r="B257" s="47" t="s">
        <v>68</v>
      </c>
      <c r="C257" s="2"/>
      <c r="D257" s="54">
        <v>2007</v>
      </c>
      <c r="E257" s="54">
        <v>2008</v>
      </c>
      <c r="F257" s="55" t="s">
        <v>358</v>
      </c>
      <c r="G257" s="35"/>
      <c r="H257" s="2"/>
      <c r="I257" s="54">
        <v>2007</v>
      </c>
      <c r="J257" s="54">
        <v>2008</v>
      </c>
      <c r="K257" s="55" t="s">
        <v>358</v>
      </c>
      <c r="L257" s="192"/>
      <c r="M257" s="192"/>
      <c r="N257" s="35"/>
    </row>
    <row r="258" spans="1:17" ht="11.25">
      <c r="A258" s="29"/>
      <c r="B258" s="29"/>
      <c r="C258" s="28"/>
      <c r="D258" s="28"/>
      <c r="E258" s="28"/>
      <c r="F258" s="34"/>
      <c r="G258" s="34"/>
      <c r="H258" s="28"/>
      <c r="I258" s="28"/>
      <c r="J258" s="28"/>
      <c r="K258" s="34"/>
      <c r="Q258" s="184"/>
    </row>
    <row r="259" spans="1:17" s="63" customFormat="1" ht="11.25">
      <c r="A259" s="62" t="s">
        <v>441</v>
      </c>
      <c r="B259" s="62"/>
      <c r="C259" s="62"/>
      <c r="D259" s="62"/>
      <c r="E259" s="62"/>
      <c r="F259" s="62"/>
      <c r="G259" s="62"/>
      <c r="H259" s="62">
        <f>+H261+H271</f>
        <v>4498284.429</v>
      </c>
      <c r="I259" s="62">
        <f>+I261+I271</f>
        <v>1785258.917</v>
      </c>
      <c r="J259" s="62">
        <f>+J261+J271</f>
        <v>2055457.188</v>
      </c>
      <c r="K259" s="191">
        <f>+J259/I259*100-100</f>
        <v>15.13496268956041</v>
      </c>
      <c r="L259" s="189"/>
      <c r="M259" s="189"/>
      <c r="N259" s="189"/>
      <c r="Q259" s="189"/>
    </row>
    <row r="260" spans="1:17" ht="11.25">
      <c r="A260" s="29"/>
      <c r="B260" s="29"/>
      <c r="C260" s="28"/>
      <c r="D260" s="28"/>
      <c r="E260" s="28"/>
      <c r="F260" s="34"/>
      <c r="G260" s="34"/>
      <c r="H260" s="28"/>
      <c r="I260" s="28"/>
      <c r="J260" s="28"/>
      <c r="K260" s="34"/>
      <c r="Q260" s="184"/>
    </row>
    <row r="261" spans="1:17" ht="11.25">
      <c r="A261" s="31" t="s">
        <v>121</v>
      </c>
      <c r="B261" s="31"/>
      <c r="C261" s="32"/>
      <c r="D261" s="32"/>
      <c r="E261" s="32"/>
      <c r="F261" s="33"/>
      <c r="G261" s="33"/>
      <c r="H261" s="32">
        <f>+H263+H266+H269</f>
        <v>234384.791</v>
      </c>
      <c r="I261" s="32">
        <f>+I263+I266+I269</f>
        <v>99601.305</v>
      </c>
      <c r="J261" s="32">
        <f>+J263+J266+J269</f>
        <v>132944.21000000002</v>
      </c>
      <c r="K261" s="33">
        <f>+J261/I261*100-100</f>
        <v>33.47637362783553</v>
      </c>
      <c r="Q261" s="184"/>
    </row>
    <row r="262" spans="1:17" ht="11.25">
      <c r="A262" s="31"/>
      <c r="B262" s="31"/>
      <c r="C262" s="28"/>
      <c r="D262" s="28"/>
      <c r="E262" s="28"/>
      <c r="F262" s="34"/>
      <c r="G262" s="34"/>
      <c r="H262" s="28"/>
      <c r="I262" s="28"/>
      <c r="J262" s="28"/>
      <c r="K262" s="33"/>
      <c r="Q262" s="184"/>
    </row>
    <row r="263" spans="1:17" ht="11.25">
      <c r="A263" s="31" t="s">
        <v>145</v>
      </c>
      <c r="B263" s="31"/>
      <c r="C263" s="32">
        <f>+C264+C265</f>
        <v>3029706.4760000003</v>
      </c>
      <c r="D263" s="32">
        <f>+D264+D265</f>
        <v>1287741.618</v>
      </c>
      <c r="E263" s="32">
        <f>+E264+E265</f>
        <v>1649382.726</v>
      </c>
      <c r="F263" s="33">
        <f aca="true" t="shared" si="39" ref="F263:F268">+E263/D263*100-100</f>
        <v>28.083359498908408</v>
      </c>
      <c r="G263" s="28"/>
      <c r="H263" s="32">
        <f>+H264+H265</f>
        <v>222705.59</v>
      </c>
      <c r="I263" s="32">
        <f>+I264+I265</f>
        <v>94139.855</v>
      </c>
      <c r="J263" s="32">
        <f>+J264+J265</f>
        <v>128739.069</v>
      </c>
      <c r="K263" s="33">
        <f aca="true" t="shared" si="40" ref="K263:K269">+J263/I263*100-100</f>
        <v>36.752992661822134</v>
      </c>
      <c r="Q263" s="184"/>
    </row>
    <row r="264" spans="1:17" ht="11.25">
      <c r="A264" s="29" t="s">
        <v>174</v>
      </c>
      <c r="B264" s="29"/>
      <c r="C264" s="28">
        <v>35796.22</v>
      </c>
      <c r="D264" s="28">
        <v>18192.59</v>
      </c>
      <c r="E264" s="28">
        <v>18142.47</v>
      </c>
      <c r="F264" s="34">
        <f t="shared" si="39"/>
        <v>-0.2754967819315368</v>
      </c>
      <c r="G264" s="34"/>
      <c r="H264" s="28">
        <v>2563.456</v>
      </c>
      <c r="I264" s="28">
        <v>627.056</v>
      </c>
      <c r="J264" s="28">
        <v>1347.39</v>
      </c>
      <c r="K264" s="34">
        <f t="shared" si="40"/>
        <v>114.87554540583295</v>
      </c>
      <c r="Q264" s="184"/>
    </row>
    <row r="265" spans="1:17" ht="11.25">
      <c r="A265" s="29" t="s">
        <v>175</v>
      </c>
      <c r="B265" s="29"/>
      <c r="C265" s="28">
        <v>2993910.256</v>
      </c>
      <c r="D265" s="28">
        <v>1269549.028</v>
      </c>
      <c r="E265" s="28">
        <v>1631240.256</v>
      </c>
      <c r="F265" s="34">
        <f t="shared" si="39"/>
        <v>28.489740846778858</v>
      </c>
      <c r="G265" s="34"/>
      <c r="H265" s="28">
        <v>220142.134</v>
      </c>
      <c r="I265" s="28">
        <v>93512.799</v>
      </c>
      <c r="J265" s="28">
        <v>127391.679</v>
      </c>
      <c r="K265" s="34">
        <f t="shared" si="40"/>
        <v>36.22913693343733</v>
      </c>
      <c r="Q265" s="184"/>
    </row>
    <row r="266" spans="1:17" ht="11.25">
      <c r="A266" s="31" t="s">
        <v>176</v>
      </c>
      <c r="B266" s="31"/>
      <c r="C266" s="32">
        <f>+C267+C268</f>
        <v>105763</v>
      </c>
      <c r="D266" s="32">
        <f>+D267+D268</f>
        <v>40107</v>
      </c>
      <c r="E266" s="32">
        <f>+E267+E268</f>
        <v>11934</v>
      </c>
      <c r="F266" s="33">
        <f t="shared" si="39"/>
        <v>-70.24459570648516</v>
      </c>
      <c r="G266" s="34"/>
      <c r="H266" s="32">
        <f>+H267+H268</f>
        <v>7761.794</v>
      </c>
      <c r="I266" s="32">
        <f>+I267+I268</f>
        <v>3932.713</v>
      </c>
      <c r="J266" s="32">
        <f>+J267+J268</f>
        <v>2459.462</v>
      </c>
      <c r="K266" s="33">
        <f t="shared" si="40"/>
        <v>-37.46144201216819</v>
      </c>
      <c r="Q266" s="184"/>
    </row>
    <row r="267" spans="1:17" ht="11.25">
      <c r="A267" s="29" t="s">
        <v>174</v>
      </c>
      <c r="B267" s="29"/>
      <c r="C267" s="28">
        <v>55106</v>
      </c>
      <c r="D267" s="28">
        <v>38626</v>
      </c>
      <c r="E267" s="28">
        <v>11395</v>
      </c>
      <c r="F267" s="34">
        <f t="shared" si="39"/>
        <v>-70.49914565318697</v>
      </c>
      <c r="G267" s="34"/>
      <c r="H267" s="28">
        <v>6157.886</v>
      </c>
      <c r="I267" s="28">
        <v>3328.215</v>
      </c>
      <c r="J267" s="28">
        <v>2132.741</v>
      </c>
      <c r="K267" s="34">
        <f t="shared" si="40"/>
        <v>-35.9193741990827</v>
      </c>
      <c r="Q267" s="184"/>
    </row>
    <row r="268" spans="1:17" ht="11.25">
      <c r="A268" s="29" t="s">
        <v>175</v>
      </c>
      <c r="B268" s="29"/>
      <c r="C268" s="28">
        <v>50657</v>
      </c>
      <c r="D268" s="28">
        <v>1481</v>
      </c>
      <c r="E268" s="28">
        <v>539</v>
      </c>
      <c r="F268" s="34">
        <f t="shared" si="39"/>
        <v>-63.605671843349086</v>
      </c>
      <c r="G268" s="34"/>
      <c r="H268" s="28">
        <v>1603.908</v>
      </c>
      <c r="I268" s="28">
        <v>604.498</v>
      </c>
      <c r="J268" s="28">
        <v>326.721</v>
      </c>
      <c r="K268" s="34">
        <f t="shared" si="40"/>
        <v>-45.951682222273696</v>
      </c>
      <c r="Q268" s="184"/>
    </row>
    <row r="269" spans="1:17" ht="11.25">
      <c r="A269" s="31" t="s">
        <v>146</v>
      </c>
      <c r="B269" s="31"/>
      <c r="C269" s="39"/>
      <c r="D269" s="39"/>
      <c r="E269" s="39"/>
      <c r="F269" s="34"/>
      <c r="G269" s="34"/>
      <c r="H269" s="32">
        <v>3917.407</v>
      </c>
      <c r="I269" s="32">
        <v>1528.737</v>
      </c>
      <c r="J269" s="32">
        <v>1745.679</v>
      </c>
      <c r="K269" s="33">
        <f t="shared" si="40"/>
        <v>14.19093015999482</v>
      </c>
      <c r="Q269" s="184"/>
    </row>
    <row r="270" spans="1:17" ht="11.25">
      <c r="A270" s="29"/>
      <c r="B270" s="29"/>
      <c r="C270" s="28"/>
      <c r="D270" s="28"/>
      <c r="E270" s="28"/>
      <c r="F270" s="34"/>
      <c r="G270" s="34"/>
      <c r="H270" s="28"/>
      <c r="I270" s="28"/>
      <c r="J270" s="28"/>
      <c r="K270" s="34"/>
      <c r="Q270" s="184"/>
    </row>
    <row r="271" spans="1:17" ht="11.25">
      <c r="A271" s="31" t="s">
        <v>128</v>
      </c>
      <c r="B271" s="31"/>
      <c r="C271" s="28"/>
      <c r="D271" s="28"/>
      <c r="E271" s="28"/>
      <c r="F271" s="34"/>
      <c r="G271" s="34"/>
      <c r="H271" s="32">
        <f>+H273+H280+H285+H289+H290</f>
        <v>4263899.637999999</v>
      </c>
      <c r="I271" s="32">
        <f>+I273+I280+I285+I289+I290</f>
        <v>1685657.612</v>
      </c>
      <c r="J271" s="32">
        <f>+J273+J280+J285+J289+J290</f>
        <v>1922512.9780000001</v>
      </c>
      <c r="K271" s="33">
        <f>+J271/I271*100-100</f>
        <v>14.051214452677357</v>
      </c>
      <c r="Q271" s="184"/>
    </row>
    <row r="272" spans="1:17" ht="11.25">
      <c r="A272" s="31"/>
      <c r="B272" s="31"/>
      <c r="C272" s="28"/>
      <c r="D272" s="28"/>
      <c r="E272" s="28"/>
      <c r="F272" s="34"/>
      <c r="G272" s="34"/>
      <c r="H272" s="28"/>
      <c r="I272" s="28"/>
      <c r="J272" s="28"/>
      <c r="K272" s="34"/>
      <c r="Q272" s="184"/>
    </row>
    <row r="273" spans="1:17" ht="11.25">
      <c r="A273" s="31" t="s">
        <v>147</v>
      </c>
      <c r="B273" s="31"/>
      <c r="C273" s="32">
        <f>SUM(C274:C278)</f>
        <v>3858389.3510000003</v>
      </c>
      <c r="D273" s="32">
        <f>SUM(D274:D278)</f>
        <v>1539582.538</v>
      </c>
      <c r="E273" s="32">
        <f>SUM(E274:E278)</f>
        <v>1735119.877</v>
      </c>
      <c r="F273" s="33">
        <f>+E273/D273*100-100</f>
        <v>12.700672693651981</v>
      </c>
      <c r="G273" s="34"/>
      <c r="H273" s="32">
        <f>SUM(H274:H278)</f>
        <v>2355280.457</v>
      </c>
      <c r="I273" s="32">
        <f>SUM(I274:I278)</f>
        <v>915018.8269999999</v>
      </c>
      <c r="J273" s="32">
        <f>SUM(J274:J278)</f>
        <v>1151843.3569999998</v>
      </c>
      <c r="K273" s="33">
        <f>+J273/I273*100-100</f>
        <v>25.88192974962689</v>
      </c>
      <c r="Q273" s="184"/>
    </row>
    <row r="274" spans="1:17" ht="11.25">
      <c r="A274" s="29" t="s">
        <v>184</v>
      </c>
      <c r="B274" s="29"/>
      <c r="C274" s="28">
        <v>330563.538</v>
      </c>
      <c r="D274" s="28">
        <v>149510.999</v>
      </c>
      <c r="E274" s="28">
        <v>144077.602</v>
      </c>
      <c r="F274" s="34">
        <f>+E274/D274*100-100</f>
        <v>-3.634111895673982</v>
      </c>
      <c r="G274" s="34"/>
      <c r="H274" s="28">
        <v>194106.337</v>
      </c>
      <c r="I274" s="28">
        <v>85409.586</v>
      </c>
      <c r="J274" s="28">
        <v>77616.171</v>
      </c>
      <c r="K274" s="34">
        <f>+J274/I274*100-100</f>
        <v>-9.124754450864557</v>
      </c>
      <c r="Q274" s="184"/>
    </row>
    <row r="275" spans="1:17" ht="11.25">
      <c r="A275" s="29" t="s">
        <v>185</v>
      </c>
      <c r="B275" s="29"/>
      <c r="C275" s="28">
        <v>0</v>
      </c>
      <c r="D275" s="28">
        <v>0</v>
      </c>
      <c r="E275" s="28">
        <v>0</v>
      </c>
      <c r="F275" s="34"/>
      <c r="G275" s="34"/>
      <c r="H275" s="28">
        <v>0</v>
      </c>
      <c r="I275" s="28">
        <v>0</v>
      </c>
      <c r="J275" s="28">
        <v>0</v>
      </c>
      <c r="K275" s="34"/>
      <c r="Q275" s="184"/>
    </row>
    <row r="276" spans="1:17" ht="11.25">
      <c r="A276" s="29" t="s">
        <v>186</v>
      </c>
      <c r="B276" s="29"/>
      <c r="C276" s="28">
        <v>1894491.426</v>
      </c>
      <c r="D276" s="28">
        <v>793886.546</v>
      </c>
      <c r="E276" s="28">
        <v>792334.269</v>
      </c>
      <c r="F276" s="34">
        <f>+E276/D276*100-100</f>
        <v>-0.19552882056272836</v>
      </c>
      <c r="G276" s="34"/>
      <c r="H276" s="28">
        <v>1226787.109</v>
      </c>
      <c r="I276" s="28">
        <v>500221.131</v>
      </c>
      <c r="J276" s="28">
        <v>549194.379</v>
      </c>
      <c r="K276" s="34">
        <f>+J276/I276*100-100</f>
        <v>9.790319713622807</v>
      </c>
      <c r="Q276" s="184"/>
    </row>
    <row r="277" spans="1:17" ht="11.25">
      <c r="A277" s="29" t="s">
        <v>187</v>
      </c>
      <c r="B277" s="29"/>
      <c r="C277" s="28">
        <v>1633334.387</v>
      </c>
      <c r="D277" s="28">
        <v>596184.993</v>
      </c>
      <c r="E277" s="28">
        <v>798705.77</v>
      </c>
      <c r="F277" s="34">
        <f>+E277/D277*100-100</f>
        <v>33.96945233071307</v>
      </c>
      <c r="G277" s="34"/>
      <c r="H277" s="28">
        <v>934387.011</v>
      </c>
      <c r="I277" s="28">
        <v>329388.11</v>
      </c>
      <c r="J277" s="28">
        <v>525031.079</v>
      </c>
      <c r="K277" s="34">
        <f>+J277/I277*100-100</f>
        <v>59.39588074384349</v>
      </c>
      <c r="Q277" s="184"/>
    </row>
    <row r="278" spans="1:17" ht="11.25">
      <c r="A278" s="29" t="s">
        <v>27</v>
      </c>
      <c r="B278" s="29"/>
      <c r="C278" s="28">
        <v>0</v>
      </c>
      <c r="D278" s="28">
        <v>0</v>
      </c>
      <c r="E278" s="28">
        <v>2.236</v>
      </c>
      <c r="F278" s="34"/>
      <c r="G278" s="34"/>
      <c r="H278" s="28">
        <v>0</v>
      </c>
      <c r="I278" s="28">
        <v>0</v>
      </c>
      <c r="J278" s="28">
        <v>1.728</v>
      </c>
      <c r="K278" s="34"/>
      <c r="Q278" s="184"/>
    </row>
    <row r="279" spans="1:17" ht="11.25">
      <c r="A279" s="29"/>
      <c r="B279" s="29"/>
      <c r="C279" s="28"/>
      <c r="D279" s="28"/>
      <c r="E279" s="28"/>
      <c r="F279" s="34"/>
      <c r="G279" s="34"/>
      <c r="H279" s="28"/>
      <c r="I279" s="28"/>
      <c r="J279" s="28"/>
      <c r="K279" s="34"/>
      <c r="Q279" s="184"/>
    </row>
    <row r="280" spans="1:17" ht="11.25">
      <c r="A280" s="31" t="s">
        <v>177</v>
      </c>
      <c r="B280" s="31"/>
      <c r="C280" s="28"/>
      <c r="D280" s="28"/>
      <c r="E280" s="28"/>
      <c r="F280" s="34"/>
      <c r="G280" s="34"/>
      <c r="H280" s="32">
        <f>+H281+H282+H283</f>
        <v>829677.488</v>
      </c>
      <c r="I280" s="32">
        <f>+I281+I282+I283</f>
        <v>324905.652</v>
      </c>
      <c r="J280" s="32">
        <f>+J281+J282+J283</f>
        <v>326266.398</v>
      </c>
      <c r="K280" s="33">
        <f aca="true" t="shared" si="41" ref="K280:K290">+J280/I280*100-100</f>
        <v>0.41881265888228825</v>
      </c>
      <c r="Q280" s="184"/>
    </row>
    <row r="281" spans="1:17" ht="11.25">
      <c r="A281" s="29" t="s">
        <v>178</v>
      </c>
      <c r="B281" s="29"/>
      <c r="C281" s="28">
        <v>13692408</v>
      </c>
      <c r="D281" s="28">
        <v>3432023</v>
      </c>
      <c r="E281" s="28">
        <v>1654172</v>
      </c>
      <c r="F281" s="34">
        <f>+E281/D281*100-100</f>
        <v>-51.801838157844514</v>
      </c>
      <c r="G281" s="34"/>
      <c r="H281" s="28">
        <v>817814.026</v>
      </c>
      <c r="I281" s="28">
        <v>319816.77</v>
      </c>
      <c r="J281" s="28">
        <v>319439.397</v>
      </c>
      <c r="K281" s="34">
        <f t="shared" si="41"/>
        <v>-0.11799662663094068</v>
      </c>
      <c r="Q281" s="184"/>
    </row>
    <row r="282" spans="1:17" ht="12.75">
      <c r="A282" s="29" t="s">
        <v>179</v>
      </c>
      <c r="B282" s="29"/>
      <c r="C282" s="28">
        <v>22498</v>
      </c>
      <c r="D282" s="28">
        <v>8420</v>
      </c>
      <c r="E282" s="28">
        <v>25889</v>
      </c>
      <c r="F282" s="34">
        <f>+E282/D282*100-100</f>
        <v>207.47030878859857</v>
      </c>
      <c r="G282" s="34"/>
      <c r="H282" s="28">
        <v>10968.358</v>
      </c>
      <c r="I282" s="28">
        <v>4365.643</v>
      </c>
      <c r="J282" s="28">
        <v>5756.293</v>
      </c>
      <c r="K282" s="34">
        <f t="shared" si="41"/>
        <v>31.85441411494253</v>
      </c>
      <c r="L282" s="194"/>
      <c r="M282" s="194"/>
      <c r="N282" s="194"/>
      <c r="Q282" s="184"/>
    </row>
    <row r="283" spans="1:17" ht="12.75">
      <c r="A283" s="29" t="s">
        <v>180</v>
      </c>
      <c r="B283" s="29"/>
      <c r="C283" s="39"/>
      <c r="D283" s="39"/>
      <c r="E283" s="39"/>
      <c r="F283" s="34"/>
      <c r="G283" s="34"/>
      <c r="H283" s="28">
        <v>895.104</v>
      </c>
      <c r="I283" s="28">
        <v>723.239</v>
      </c>
      <c r="J283" s="28">
        <v>1070.708</v>
      </c>
      <c r="K283" s="34">
        <f t="shared" si="41"/>
        <v>48.04345451503585</v>
      </c>
      <c r="L283" s="194"/>
      <c r="M283" s="194"/>
      <c r="N283" s="194"/>
      <c r="Q283" s="184"/>
    </row>
    <row r="284" spans="1:17" ht="12.75">
      <c r="A284" s="29"/>
      <c r="B284" s="29"/>
      <c r="C284" s="28"/>
      <c r="D284" s="28"/>
      <c r="E284" s="28"/>
      <c r="F284" s="34"/>
      <c r="G284" s="34"/>
      <c r="H284" s="28"/>
      <c r="I284" s="28"/>
      <c r="J284" s="28"/>
      <c r="K284" s="34"/>
      <c r="L284" s="194"/>
      <c r="M284" s="194"/>
      <c r="N284" s="194"/>
      <c r="Q284" s="184"/>
    </row>
    <row r="285" spans="1:17" ht="12.75">
      <c r="A285" s="31" t="s">
        <v>148</v>
      </c>
      <c r="B285" s="31"/>
      <c r="C285" s="28"/>
      <c r="D285" s="28"/>
      <c r="E285" s="28"/>
      <c r="F285" s="34"/>
      <c r="G285" s="34"/>
      <c r="H285" s="32">
        <f>SUM(H286:H288)</f>
        <v>935326.2760000001</v>
      </c>
      <c r="I285" s="32">
        <f>SUM(I286:I288)</f>
        <v>380435.032</v>
      </c>
      <c r="J285" s="32">
        <f>SUM(J286:J288)</f>
        <v>391590.532</v>
      </c>
      <c r="K285" s="33">
        <f t="shared" si="41"/>
        <v>2.9323009348939166</v>
      </c>
      <c r="L285" s="194"/>
      <c r="M285" s="194"/>
      <c r="N285" s="194"/>
      <c r="Q285" s="184"/>
    </row>
    <row r="286" spans="1:17" ht="11.25">
      <c r="A286" s="29" t="s">
        <v>181</v>
      </c>
      <c r="B286" s="29"/>
      <c r="C286" s="39"/>
      <c r="D286" s="39"/>
      <c r="E286" s="39"/>
      <c r="F286" s="34"/>
      <c r="G286" s="34"/>
      <c r="H286" s="28">
        <v>481911.138</v>
      </c>
      <c r="I286" s="28">
        <v>199255.603</v>
      </c>
      <c r="J286" s="28">
        <v>204136.105</v>
      </c>
      <c r="K286" s="34">
        <f t="shared" si="41"/>
        <v>2.4493675091284786</v>
      </c>
      <c r="Q286" s="184"/>
    </row>
    <row r="287" spans="1:17" ht="11.25">
      <c r="A287" s="29" t="s">
        <v>182</v>
      </c>
      <c r="B287" s="29"/>
      <c r="C287" s="39"/>
      <c r="D287" s="39"/>
      <c r="E287" s="39"/>
      <c r="F287" s="34"/>
      <c r="G287" s="34"/>
      <c r="H287" s="28">
        <v>6113.113</v>
      </c>
      <c r="I287" s="28">
        <v>2183.716</v>
      </c>
      <c r="J287" s="28">
        <v>3791.903</v>
      </c>
      <c r="K287" s="34">
        <f t="shared" si="41"/>
        <v>73.64451238164668</v>
      </c>
      <c r="Q287" s="184"/>
    </row>
    <row r="288" spans="1:17" ht="11.25">
      <c r="A288" s="29" t="s">
        <v>183</v>
      </c>
      <c r="B288" s="29"/>
      <c r="C288" s="39"/>
      <c r="D288" s="39"/>
      <c r="E288" s="39"/>
      <c r="F288" s="34"/>
      <c r="G288" s="34"/>
      <c r="H288" s="28">
        <v>447302.025</v>
      </c>
      <c r="I288" s="28">
        <v>178995.713</v>
      </c>
      <c r="J288" s="28">
        <v>183662.524</v>
      </c>
      <c r="K288" s="34">
        <f t="shared" si="41"/>
        <v>2.607219425417199</v>
      </c>
      <c r="Q288" s="184"/>
    </row>
    <row r="289" spans="1:17" ht="11.25">
      <c r="A289" s="31" t="s">
        <v>42</v>
      </c>
      <c r="B289" s="31"/>
      <c r="C289" s="32">
        <v>231575.324</v>
      </c>
      <c r="D289" s="32">
        <v>103636.568</v>
      </c>
      <c r="E289" s="32">
        <v>83256.288</v>
      </c>
      <c r="F289" s="33">
        <f>+E289/D289*100-100</f>
        <v>-19.665143677857017</v>
      </c>
      <c r="G289" s="34"/>
      <c r="H289" s="32">
        <v>143237.191</v>
      </c>
      <c r="I289" s="32">
        <v>65195.28</v>
      </c>
      <c r="J289" s="32">
        <v>52647.691</v>
      </c>
      <c r="K289" s="33">
        <f t="shared" si="41"/>
        <v>-19.246161685324452</v>
      </c>
      <c r="Q289" s="184"/>
    </row>
    <row r="290" spans="1:17" ht="11.25">
      <c r="A290" s="31" t="s">
        <v>149</v>
      </c>
      <c r="B290" s="31"/>
      <c r="C290" s="32"/>
      <c r="D290" s="32"/>
      <c r="E290" s="32"/>
      <c r="F290" s="33"/>
      <c r="G290" s="33"/>
      <c r="H290" s="32">
        <v>378.226</v>
      </c>
      <c r="I290" s="32">
        <v>102.821</v>
      </c>
      <c r="J290" s="32">
        <v>165</v>
      </c>
      <c r="K290" s="33">
        <f t="shared" si="41"/>
        <v>60.4730551152002</v>
      </c>
      <c r="Q290" s="184"/>
    </row>
    <row r="291" spans="1:17" ht="11.25">
      <c r="A291" s="2"/>
      <c r="B291" s="2"/>
      <c r="C291" s="36"/>
      <c r="D291" s="36"/>
      <c r="E291" s="36"/>
      <c r="F291" s="36"/>
      <c r="G291" s="36"/>
      <c r="H291" s="36"/>
      <c r="I291" s="36"/>
      <c r="J291" s="36"/>
      <c r="K291" s="2"/>
      <c r="Q291" s="184"/>
    </row>
    <row r="292" spans="1:17" ht="11.25">
      <c r="A292" s="29" t="s">
        <v>115</v>
      </c>
      <c r="B292" s="29"/>
      <c r="C292" s="29"/>
      <c r="D292" s="29"/>
      <c r="E292" s="29"/>
      <c r="F292" s="29"/>
      <c r="G292" s="29"/>
      <c r="H292" s="29"/>
      <c r="I292" s="29"/>
      <c r="J292" s="29"/>
      <c r="K292" s="29"/>
      <c r="Q292" s="184"/>
    </row>
    <row r="293" spans="1:17" ht="19.5" customHeight="1">
      <c r="A293" s="237" t="s">
        <v>348</v>
      </c>
      <c r="B293" s="237"/>
      <c r="C293" s="237"/>
      <c r="D293" s="237"/>
      <c r="E293" s="237"/>
      <c r="F293" s="237"/>
      <c r="G293" s="237"/>
      <c r="H293" s="237"/>
      <c r="I293" s="237"/>
      <c r="J293" s="237"/>
      <c r="K293" s="237"/>
      <c r="Q293" s="184"/>
    </row>
    <row r="294" spans="1:17" ht="19.5" customHeight="1">
      <c r="A294" s="239" t="s">
        <v>347</v>
      </c>
      <c r="B294" s="239"/>
      <c r="C294" s="239"/>
      <c r="D294" s="239"/>
      <c r="E294" s="239"/>
      <c r="F294" s="239"/>
      <c r="G294" s="239"/>
      <c r="H294" s="239"/>
      <c r="I294" s="239"/>
      <c r="J294" s="239"/>
      <c r="K294" s="239"/>
      <c r="Q294" s="184"/>
    </row>
    <row r="295" spans="1:20" ht="11.25">
      <c r="A295" s="29"/>
      <c r="B295" s="29"/>
      <c r="C295" s="248" t="s">
        <v>203</v>
      </c>
      <c r="D295" s="248"/>
      <c r="E295" s="248"/>
      <c r="F295" s="248"/>
      <c r="G295" s="30"/>
      <c r="H295" s="248" t="s">
        <v>389</v>
      </c>
      <c r="I295" s="248"/>
      <c r="J295" s="248"/>
      <c r="K295" s="248"/>
      <c r="L295" s="245"/>
      <c r="M295" s="245"/>
      <c r="N295" s="245"/>
      <c r="O295" s="173"/>
      <c r="P295" s="173"/>
      <c r="Q295" s="173"/>
      <c r="R295" s="173"/>
      <c r="S295" s="173"/>
      <c r="T295" s="173"/>
    </row>
    <row r="296" spans="1:20" ht="11.25">
      <c r="A296" s="29" t="s">
        <v>220</v>
      </c>
      <c r="B296" s="46" t="s">
        <v>188</v>
      </c>
      <c r="C296" s="53">
        <v>2007</v>
      </c>
      <c r="D296" s="247" t="str">
        <f>+D256</f>
        <v>Enero - Mayo</v>
      </c>
      <c r="E296" s="247"/>
      <c r="F296" s="247"/>
      <c r="G296" s="30"/>
      <c r="H296" s="53">
        <v>2007</v>
      </c>
      <c r="I296" s="247" t="str">
        <f>+D296</f>
        <v>Enero - Mayo</v>
      </c>
      <c r="J296" s="247"/>
      <c r="K296" s="247"/>
      <c r="L296" s="246"/>
      <c r="M296" s="246"/>
      <c r="N296" s="246"/>
      <c r="O296" s="173"/>
      <c r="P296" s="173"/>
      <c r="Q296" s="173"/>
      <c r="R296" s="173"/>
      <c r="S296" s="173"/>
      <c r="T296" s="173"/>
    </row>
    <row r="297" spans="1:14" ht="11.25">
      <c r="A297" s="2"/>
      <c r="B297" s="47" t="s">
        <v>68</v>
      </c>
      <c r="C297" s="2"/>
      <c r="D297" s="54">
        <v>2007</v>
      </c>
      <c r="E297" s="54">
        <v>2008</v>
      </c>
      <c r="F297" s="55" t="s">
        <v>358</v>
      </c>
      <c r="G297" s="35"/>
      <c r="H297" s="2"/>
      <c r="I297" s="54">
        <v>2007</v>
      </c>
      <c r="J297" s="54">
        <v>2008</v>
      </c>
      <c r="K297" s="55" t="s">
        <v>358</v>
      </c>
      <c r="L297" s="192"/>
      <c r="M297" s="192"/>
      <c r="N297" s="35"/>
    </row>
    <row r="298" spans="1:17" ht="11.25">
      <c r="A298" s="29"/>
      <c r="B298" s="29"/>
      <c r="C298" s="29"/>
      <c r="D298" s="29"/>
      <c r="E298" s="29"/>
      <c r="F298" s="29"/>
      <c r="G298" s="29"/>
      <c r="H298" s="29"/>
      <c r="I298" s="29"/>
      <c r="J298" s="29"/>
      <c r="K298" s="29"/>
      <c r="L298" s="26"/>
      <c r="M298" s="26"/>
      <c r="N298" s="26"/>
      <c r="Q298" s="184"/>
    </row>
    <row r="299" spans="1:17" s="63" customFormat="1" ht="11.25">
      <c r="A299" s="62" t="s">
        <v>151</v>
      </c>
      <c r="B299" s="62"/>
      <c r="C299" s="62"/>
      <c r="D299" s="62"/>
      <c r="E299" s="62"/>
      <c r="F299" s="62"/>
      <c r="G299" s="62"/>
      <c r="H299" s="62">
        <f>+H301+H310</f>
        <v>3123754</v>
      </c>
      <c r="I299" s="62">
        <f>(I301+I310)</f>
        <v>1112423</v>
      </c>
      <c r="J299" s="62">
        <f>(J301+J310)</f>
        <v>1565601</v>
      </c>
      <c r="K299" s="191">
        <f>+J299/I299*100-100</f>
        <v>40.73792073698584</v>
      </c>
      <c r="L299" s="26"/>
      <c r="M299" s="26"/>
      <c r="N299" s="26"/>
      <c r="Q299" s="189"/>
    </row>
    <row r="300" spans="1:17" ht="11.25">
      <c r="A300" s="29"/>
      <c r="B300" s="29"/>
      <c r="C300" s="28"/>
      <c r="D300" s="28"/>
      <c r="E300" s="28"/>
      <c r="F300" s="34"/>
      <c r="G300" s="34"/>
      <c r="H300" s="28"/>
      <c r="I300" s="28"/>
      <c r="J300" s="28"/>
      <c r="K300" s="34"/>
      <c r="L300" s="26"/>
      <c r="M300" s="26"/>
      <c r="N300" s="26"/>
      <c r="Q300" s="184"/>
    </row>
    <row r="301" spans="1:17" ht="11.25">
      <c r="A301" s="31" t="s">
        <v>121</v>
      </c>
      <c r="B301" s="31"/>
      <c r="C301" s="32"/>
      <c r="D301" s="32"/>
      <c r="E301" s="32"/>
      <c r="F301" s="33"/>
      <c r="G301" s="33"/>
      <c r="H301" s="32">
        <f>SUM(H303:H308)</f>
        <v>1055187</v>
      </c>
      <c r="I301" s="32">
        <f>SUM(I303:I308)</f>
        <v>353357</v>
      </c>
      <c r="J301" s="32">
        <f>SUM(J303:J308)</f>
        <v>454503</v>
      </c>
      <c r="K301" s="33">
        <f>+J301/I301*100-100</f>
        <v>28.62430912646417</v>
      </c>
      <c r="L301" s="26"/>
      <c r="M301" s="26"/>
      <c r="N301" s="26"/>
      <c r="Q301" s="184"/>
    </row>
    <row r="302" spans="1:17" ht="11.25">
      <c r="A302" s="31"/>
      <c r="B302" s="31"/>
      <c r="C302" s="28"/>
      <c r="D302" s="28"/>
      <c r="E302" s="28"/>
      <c r="F302" s="34"/>
      <c r="G302" s="34"/>
      <c r="H302" s="28"/>
      <c r="I302" s="28"/>
      <c r="J302" s="28"/>
      <c r="K302" s="34"/>
      <c r="L302" s="26"/>
      <c r="M302" s="26"/>
      <c r="N302" s="26"/>
      <c r="Q302" s="184"/>
    </row>
    <row r="303" spans="1:17" ht="11.25">
      <c r="A303" s="29" t="s">
        <v>152</v>
      </c>
      <c r="B303" s="38">
        <v>10059000</v>
      </c>
      <c r="C303" s="28">
        <v>1751930.727</v>
      </c>
      <c r="D303" s="28">
        <v>526790.899</v>
      </c>
      <c r="E303" s="28">
        <v>567338.505</v>
      </c>
      <c r="F303" s="34">
        <f aca="true" t="shared" si="42" ref="F303:F328">+E303/D303*100-100</f>
        <v>7.697096908274432</v>
      </c>
      <c r="G303" s="34"/>
      <c r="H303" s="28">
        <v>353285.106</v>
      </c>
      <c r="I303" s="28">
        <v>103043.195</v>
      </c>
      <c r="J303" s="28">
        <v>153484.615</v>
      </c>
      <c r="K303" s="34">
        <f aca="true" t="shared" si="43" ref="K303:K329">+J303/I303*100-100</f>
        <v>48.95172359513887</v>
      </c>
      <c r="L303" s="26"/>
      <c r="M303" s="26"/>
      <c r="N303" s="26"/>
      <c r="Q303" s="184"/>
    </row>
    <row r="304" spans="1:17" ht="11.25">
      <c r="A304" s="29" t="s">
        <v>153</v>
      </c>
      <c r="B304" s="38">
        <v>10019000</v>
      </c>
      <c r="C304" s="28">
        <v>996633.419</v>
      </c>
      <c r="D304" s="28">
        <v>411387.61</v>
      </c>
      <c r="E304" s="28">
        <v>237492.332</v>
      </c>
      <c r="F304" s="34">
        <f t="shared" si="42"/>
        <v>-42.27042180487642</v>
      </c>
      <c r="G304" s="34"/>
      <c r="H304" s="28">
        <v>259995.36</v>
      </c>
      <c r="I304" s="28">
        <v>91948.997</v>
      </c>
      <c r="J304" s="28">
        <v>93949.274</v>
      </c>
      <c r="K304" s="34">
        <f t="shared" si="43"/>
        <v>2.1754201407982805</v>
      </c>
      <c r="L304" s="26"/>
      <c r="M304" s="26"/>
      <c r="N304" s="26"/>
      <c r="Q304" s="184"/>
    </row>
    <row r="305" spans="1:17" ht="11.25">
      <c r="A305" s="29" t="s">
        <v>154</v>
      </c>
      <c r="B305" s="38">
        <v>10011000</v>
      </c>
      <c r="C305" s="28">
        <v>89686.286</v>
      </c>
      <c r="D305" s="28">
        <v>36110.715</v>
      </c>
      <c r="E305" s="28">
        <v>1.5</v>
      </c>
      <c r="F305" s="34">
        <f t="shared" si="42"/>
        <v>-99.99584610828116</v>
      </c>
      <c r="G305" s="34"/>
      <c r="H305" s="28">
        <v>26539.755</v>
      </c>
      <c r="I305" s="28">
        <v>10100.766</v>
      </c>
      <c r="J305" s="28">
        <v>0.622</v>
      </c>
      <c r="K305" s="34">
        <f t="shared" si="43"/>
        <v>-99.993842051187</v>
      </c>
      <c r="L305" s="26"/>
      <c r="M305" s="26"/>
      <c r="N305" s="26"/>
      <c r="Q305" s="184"/>
    </row>
    <row r="306" spans="1:17" ht="11.25">
      <c r="A306" s="29" t="s">
        <v>155</v>
      </c>
      <c r="B306" s="38">
        <v>10030000</v>
      </c>
      <c r="C306" s="28">
        <v>64096.579</v>
      </c>
      <c r="D306" s="28">
        <v>31977.15</v>
      </c>
      <c r="E306" s="28">
        <v>59249.229</v>
      </c>
      <c r="F306" s="34">
        <f t="shared" si="42"/>
        <v>85.28614651399513</v>
      </c>
      <c r="G306" s="34"/>
      <c r="H306" s="28">
        <v>19579.846</v>
      </c>
      <c r="I306" s="28">
        <v>8746.851</v>
      </c>
      <c r="J306" s="28">
        <v>26450.608</v>
      </c>
      <c r="K306" s="34">
        <f t="shared" si="43"/>
        <v>202.40149283439257</v>
      </c>
      <c r="L306" s="26"/>
      <c r="M306" s="26"/>
      <c r="N306" s="26"/>
      <c r="Q306" s="184"/>
    </row>
    <row r="307" spans="1:11" ht="11.25">
      <c r="A307" s="1" t="s">
        <v>67</v>
      </c>
      <c r="B307" s="38">
        <v>12010000</v>
      </c>
      <c r="C307" s="28">
        <v>209287.4</v>
      </c>
      <c r="D307" s="28">
        <v>79634.361</v>
      </c>
      <c r="E307" s="28">
        <v>71613.672</v>
      </c>
      <c r="F307" s="34">
        <f t="shared" si="42"/>
        <v>-10.071894718914109</v>
      </c>
      <c r="G307" s="34"/>
      <c r="H307" s="28">
        <v>71161.641</v>
      </c>
      <c r="I307" s="28">
        <v>25269.735</v>
      </c>
      <c r="J307" s="28">
        <v>33095.285</v>
      </c>
      <c r="K307" s="34">
        <f t="shared" si="43"/>
        <v>30.96807307239274</v>
      </c>
    </row>
    <row r="308" spans="1:15" ht="11.25">
      <c r="A308" s="29" t="s">
        <v>156</v>
      </c>
      <c r="B308" s="30" t="s">
        <v>244</v>
      </c>
      <c r="C308" s="28"/>
      <c r="D308" s="28"/>
      <c r="E308" s="28"/>
      <c r="F308" s="34"/>
      <c r="G308" s="34"/>
      <c r="H308" s="28">
        <v>324625.2919999999</v>
      </c>
      <c r="I308" s="28">
        <v>114247.456</v>
      </c>
      <c r="J308" s="28">
        <v>147522.59600000002</v>
      </c>
      <c r="K308" s="34">
        <f t="shared" si="43"/>
        <v>29.125497551560386</v>
      </c>
      <c r="O308" s="27"/>
    </row>
    <row r="309" spans="1:11" ht="11.25">
      <c r="A309" s="29"/>
      <c r="B309" s="29"/>
      <c r="C309" s="28"/>
      <c r="D309" s="28"/>
      <c r="E309" s="28"/>
      <c r="F309" s="34"/>
      <c r="G309" s="34"/>
      <c r="H309" s="28"/>
      <c r="I309" s="28"/>
      <c r="J309" s="28"/>
      <c r="K309" s="34"/>
    </row>
    <row r="310" spans="1:15" ht="11.25">
      <c r="A310" s="31" t="s">
        <v>128</v>
      </c>
      <c r="B310" s="31"/>
      <c r="C310" s="28"/>
      <c r="D310" s="28"/>
      <c r="E310" s="28"/>
      <c r="F310" s="34"/>
      <c r="G310" s="34"/>
      <c r="H310" s="32">
        <f>SUM(H312:H329)</f>
        <v>2068567.0000000002</v>
      </c>
      <c r="I310" s="32">
        <f>SUM(I312:I329)</f>
        <v>759066</v>
      </c>
      <c r="J310" s="32">
        <f>SUM(J312:J329)-1</f>
        <v>1111098</v>
      </c>
      <c r="K310" s="33">
        <f t="shared" si="43"/>
        <v>46.37699488582021</v>
      </c>
      <c r="O310" s="27"/>
    </row>
    <row r="311" spans="1:11" ht="11.25">
      <c r="A311" s="29"/>
      <c r="B311" s="29"/>
      <c r="C311" s="28"/>
      <c r="D311" s="28"/>
      <c r="E311" s="28"/>
      <c r="F311" s="34"/>
      <c r="G311" s="34"/>
      <c r="H311" s="28"/>
      <c r="I311" s="28"/>
      <c r="J311" s="28"/>
      <c r="K311" s="34"/>
    </row>
    <row r="312" spans="1:11" ht="11.25" customHeight="1">
      <c r="A312" s="29" t="s">
        <v>157</v>
      </c>
      <c r="B312" s="38">
        <v>10062000</v>
      </c>
      <c r="C312" s="28">
        <v>0.552</v>
      </c>
      <c r="D312" s="28">
        <v>0.348</v>
      </c>
      <c r="E312" s="28">
        <v>0.348</v>
      </c>
      <c r="F312" s="34">
        <f t="shared" si="42"/>
        <v>0</v>
      </c>
      <c r="G312" s="34"/>
      <c r="H312" s="28">
        <v>6.464</v>
      </c>
      <c r="I312" s="28">
        <v>3.944</v>
      </c>
      <c r="J312" s="28">
        <v>4.143</v>
      </c>
      <c r="K312" s="34">
        <f t="shared" si="43"/>
        <v>5.045638945233264</v>
      </c>
    </row>
    <row r="313" spans="1:11" ht="11.25">
      <c r="A313" s="29" t="s">
        <v>158</v>
      </c>
      <c r="B313" s="38">
        <v>10063000</v>
      </c>
      <c r="C313" s="28">
        <v>91798.616</v>
      </c>
      <c r="D313" s="28">
        <v>26125.892</v>
      </c>
      <c r="E313" s="28">
        <v>36368.082</v>
      </c>
      <c r="F313" s="34">
        <f t="shared" si="42"/>
        <v>39.203216487306946</v>
      </c>
      <c r="G313" s="34"/>
      <c r="H313" s="28">
        <v>38217.309</v>
      </c>
      <c r="I313" s="28">
        <v>10116.904</v>
      </c>
      <c r="J313" s="28">
        <v>19274.87</v>
      </c>
      <c r="K313" s="34">
        <f t="shared" si="43"/>
        <v>90.52142829466402</v>
      </c>
    </row>
    <row r="314" spans="1:11" ht="11.25">
      <c r="A314" s="29" t="s">
        <v>159</v>
      </c>
      <c r="B314" s="38">
        <v>10064000</v>
      </c>
      <c r="C314" s="28">
        <v>20257.54</v>
      </c>
      <c r="D314" s="28">
        <v>8041.409</v>
      </c>
      <c r="E314" s="28">
        <v>10624.309</v>
      </c>
      <c r="F314" s="34">
        <f t="shared" si="42"/>
        <v>32.11999290174148</v>
      </c>
      <c r="G314" s="34"/>
      <c r="H314" s="28">
        <v>5923.564</v>
      </c>
      <c r="I314" s="28">
        <v>2082.619</v>
      </c>
      <c r="J314" s="28">
        <v>4879.577</v>
      </c>
      <c r="K314" s="34">
        <f t="shared" si="43"/>
        <v>134.30003279524482</v>
      </c>
    </row>
    <row r="315" spans="1:15" ht="11.25">
      <c r="A315" s="29" t="s">
        <v>160</v>
      </c>
      <c r="B315" s="38">
        <v>11010000</v>
      </c>
      <c r="C315" s="28">
        <v>4816.726</v>
      </c>
      <c r="D315" s="28">
        <v>2711.4</v>
      </c>
      <c r="E315" s="28">
        <v>1755.05</v>
      </c>
      <c r="F315" s="34">
        <f t="shared" si="42"/>
        <v>-35.2714464852106</v>
      </c>
      <c r="G315" s="34"/>
      <c r="H315" s="28">
        <v>1099.311</v>
      </c>
      <c r="I315" s="28">
        <v>547.978</v>
      </c>
      <c r="J315" s="28">
        <v>537.056</v>
      </c>
      <c r="K315" s="34">
        <f t="shared" si="43"/>
        <v>-1.9931457102292285</v>
      </c>
      <c r="O315" s="27"/>
    </row>
    <row r="316" spans="1:11" ht="11.25">
      <c r="A316" s="29" t="s">
        <v>161</v>
      </c>
      <c r="B316" s="38">
        <v>15121110</v>
      </c>
      <c r="C316" s="28">
        <v>1226.642</v>
      </c>
      <c r="D316" s="28">
        <v>588.26</v>
      </c>
      <c r="E316" s="28">
        <v>306.016</v>
      </c>
      <c r="F316" s="34">
        <f t="shared" si="42"/>
        <v>-47.97946486247577</v>
      </c>
      <c r="G316" s="34"/>
      <c r="H316" s="28">
        <v>1334.592</v>
      </c>
      <c r="I316" s="28">
        <v>639.479</v>
      </c>
      <c r="J316" s="28">
        <v>540.667</v>
      </c>
      <c r="K316" s="34">
        <f t="shared" si="43"/>
        <v>-15.451953856186051</v>
      </c>
    </row>
    <row r="317" spans="1:11" ht="11.25">
      <c r="A317" s="29" t="s">
        <v>162</v>
      </c>
      <c r="B317" s="38">
        <v>15121910</v>
      </c>
      <c r="C317" s="28">
        <v>6273.019</v>
      </c>
      <c r="D317" s="28">
        <v>2252.203</v>
      </c>
      <c r="E317" s="28">
        <v>1756.364</v>
      </c>
      <c r="F317" s="34">
        <f t="shared" si="42"/>
        <v>-22.015733040050122</v>
      </c>
      <c r="G317" s="34"/>
      <c r="H317" s="28">
        <v>7514.341</v>
      </c>
      <c r="I317" s="28">
        <v>2128.716</v>
      </c>
      <c r="J317" s="28">
        <v>3259.36</v>
      </c>
      <c r="K317" s="34">
        <f t="shared" si="43"/>
        <v>53.11389588841351</v>
      </c>
    </row>
    <row r="318" spans="1:11" ht="11.25">
      <c r="A318" s="29" t="s">
        <v>163</v>
      </c>
      <c r="B318" s="38">
        <v>15071000</v>
      </c>
      <c r="C318" s="28">
        <v>839.661</v>
      </c>
      <c r="D318" s="28">
        <v>839.66</v>
      </c>
      <c r="E318" s="28">
        <v>0</v>
      </c>
      <c r="F318" s="34">
        <f t="shared" si="42"/>
        <v>-100</v>
      </c>
      <c r="G318" s="34"/>
      <c r="H318" s="28">
        <v>499.156</v>
      </c>
      <c r="I318" s="28">
        <v>499.13</v>
      </c>
      <c r="J318" s="28">
        <v>0</v>
      </c>
      <c r="K318" s="34">
        <f t="shared" si="43"/>
        <v>-100</v>
      </c>
    </row>
    <row r="319" spans="1:11" ht="11.25">
      <c r="A319" s="29" t="s">
        <v>164</v>
      </c>
      <c r="B319" s="38">
        <v>15079000</v>
      </c>
      <c r="C319" s="28">
        <v>2900.203</v>
      </c>
      <c r="D319" s="28">
        <v>97.866</v>
      </c>
      <c r="E319" s="28">
        <v>902.814</v>
      </c>
      <c r="F319" s="34">
        <f t="shared" si="42"/>
        <v>822.5001532707988</v>
      </c>
      <c r="G319" s="34"/>
      <c r="H319" s="28">
        <v>3055.451</v>
      </c>
      <c r="I319" s="28">
        <v>92.343</v>
      </c>
      <c r="J319" s="28">
        <v>1216.048</v>
      </c>
      <c r="K319" s="34">
        <f t="shared" si="43"/>
        <v>1216.8816261113457</v>
      </c>
    </row>
    <row r="320" spans="1:11" ht="11.25">
      <c r="A320" s="29" t="s">
        <v>165</v>
      </c>
      <c r="B320" s="38">
        <v>15179000</v>
      </c>
      <c r="C320" s="28">
        <v>299539.36</v>
      </c>
      <c r="D320" s="28">
        <v>128888.523</v>
      </c>
      <c r="E320" s="28">
        <v>144589.835</v>
      </c>
      <c r="F320" s="34">
        <f t="shared" si="42"/>
        <v>12.182086996217663</v>
      </c>
      <c r="G320" s="34"/>
      <c r="H320" s="28">
        <v>276109.876</v>
      </c>
      <c r="I320" s="28">
        <v>102491.116</v>
      </c>
      <c r="J320" s="28">
        <v>197014.334</v>
      </c>
      <c r="K320" s="34">
        <f t="shared" si="43"/>
        <v>92.22576715819937</v>
      </c>
    </row>
    <row r="321" spans="1:11" ht="11.25">
      <c r="A321" s="29" t="s">
        <v>31</v>
      </c>
      <c r="B321" s="38">
        <v>17019900</v>
      </c>
      <c r="C321" s="28">
        <v>438282.032</v>
      </c>
      <c r="D321" s="28">
        <v>151765.208</v>
      </c>
      <c r="E321" s="28">
        <v>230803.854</v>
      </c>
      <c r="F321" s="34">
        <f t="shared" si="42"/>
        <v>52.07955567787312</v>
      </c>
      <c r="G321" s="34"/>
      <c r="H321" s="28">
        <v>168951.119</v>
      </c>
      <c r="I321" s="28">
        <v>62665.82</v>
      </c>
      <c r="J321" s="28">
        <v>88070.076</v>
      </c>
      <c r="K321" s="34">
        <f t="shared" si="43"/>
        <v>40.539254094177664</v>
      </c>
    </row>
    <row r="322" spans="1:17" ht="11.25">
      <c r="A322" s="29" t="s">
        <v>131</v>
      </c>
      <c r="B322" s="30" t="s">
        <v>244</v>
      </c>
      <c r="C322" s="28">
        <v>2460.77</v>
      </c>
      <c r="D322" s="28">
        <v>1288.445</v>
      </c>
      <c r="E322" s="28">
        <v>3103.976</v>
      </c>
      <c r="F322" s="34">
        <f t="shared" si="42"/>
        <v>140.9086922608261</v>
      </c>
      <c r="G322" s="34"/>
      <c r="H322" s="28">
        <v>8252.575</v>
      </c>
      <c r="I322" s="28">
        <v>3410.097</v>
      </c>
      <c r="J322" s="28">
        <v>10973.153</v>
      </c>
      <c r="K322" s="34">
        <f t="shared" si="43"/>
        <v>221.7841897165975</v>
      </c>
      <c r="Q322" s="184"/>
    </row>
    <row r="323" spans="1:17" ht="11.25">
      <c r="A323" s="29" t="s">
        <v>132</v>
      </c>
      <c r="B323" s="30" t="s">
        <v>244</v>
      </c>
      <c r="C323" s="28">
        <v>438.16</v>
      </c>
      <c r="D323" s="28">
        <v>127.647</v>
      </c>
      <c r="E323" s="28">
        <v>164.613</v>
      </c>
      <c r="F323" s="34">
        <f t="shared" si="42"/>
        <v>28.95955251592281</v>
      </c>
      <c r="G323" s="33"/>
      <c r="H323" s="28">
        <v>1537.804</v>
      </c>
      <c r="I323" s="28">
        <v>334.965</v>
      </c>
      <c r="J323" s="28">
        <v>772.538</v>
      </c>
      <c r="K323" s="34">
        <f t="shared" si="43"/>
        <v>130.63245413699943</v>
      </c>
      <c r="Q323" s="184"/>
    </row>
    <row r="324" spans="1:17" ht="11.25">
      <c r="A324" s="29" t="s">
        <v>134</v>
      </c>
      <c r="B324" s="30" t="s">
        <v>244</v>
      </c>
      <c r="C324" s="28">
        <v>7099.765</v>
      </c>
      <c r="D324" s="28">
        <v>2980.182</v>
      </c>
      <c r="E324" s="28">
        <v>2698.157</v>
      </c>
      <c r="F324" s="34">
        <f t="shared" si="42"/>
        <v>-9.463348211619277</v>
      </c>
      <c r="G324" s="34"/>
      <c r="H324" s="28">
        <v>25831.406</v>
      </c>
      <c r="I324" s="28">
        <v>9213.252</v>
      </c>
      <c r="J324" s="28">
        <v>12702.096</v>
      </c>
      <c r="K324" s="34">
        <f t="shared" si="43"/>
        <v>37.8676714801679</v>
      </c>
      <c r="Q324" s="184"/>
    </row>
    <row r="325" spans="1:17" ht="11.25">
      <c r="A325" s="29" t="s">
        <v>166</v>
      </c>
      <c r="B325" s="30" t="s">
        <v>244</v>
      </c>
      <c r="C325" s="28">
        <v>102599.054</v>
      </c>
      <c r="D325" s="28">
        <v>38796.319</v>
      </c>
      <c r="E325" s="28">
        <v>31428.585</v>
      </c>
      <c r="F325" s="34">
        <f t="shared" si="42"/>
        <v>-18.990806834019494</v>
      </c>
      <c r="G325" s="34"/>
      <c r="H325" s="28">
        <v>345237.609</v>
      </c>
      <c r="I325" s="28">
        <v>125836.845</v>
      </c>
      <c r="J325" s="28">
        <v>132778.434</v>
      </c>
      <c r="K325" s="34">
        <f t="shared" si="43"/>
        <v>5.516340623447775</v>
      </c>
      <c r="O325" s="27"/>
      <c r="Q325" s="184"/>
    </row>
    <row r="326" spans="1:17" ht="11.25">
      <c r="A326" s="29" t="s">
        <v>167</v>
      </c>
      <c r="B326" s="30" t="s">
        <v>244</v>
      </c>
      <c r="C326" s="28">
        <v>4425.586</v>
      </c>
      <c r="D326" s="28">
        <v>2741.047</v>
      </c>
      <c r="E326" s="28">
        <v>840.485</v>
      </c>
      <c r="F326" s="34">
        <f t="shared" si="42"/>
        <v>-69.33708177933468</v>
      </c>
      <c r="G326" s="34"/>
      <c r="H326" s="28">
        <v>11443.498</v>
      </c>
      <c r="I326" s="28">
        <v>6744.657</v>
      </c>
      <c r="J326" s="28">
        <v>3323.782</v>
      </c>
      <c r="K326" s="34">
        <f t="shared" si="43"/>
        <v>-50.71977715101005</v>
      </c>
      <c r="O326" s="27"/>
      <c r="P326" s="27"/>
      <c r="Q326" s="184"/>
    </row>
    <row r="327" spans="1:17" ht="11.25">
      <c r="A327" s="29" t="s">
        <v>168</v>
      </c>
      <c r="B327" s="30" t="s">
        <v>244</v>
      </c>
      <c r="C327" s="28">
        <v>3236.799</v>
      </c>
      <c r="D327" s="28">
        <v>1700.68</v>
      </c>
      <c r="E327" s="28">
        <v>1648.458</v>
      </c>
      <c r="F327" s="34">
        <f t="shared" si="42"/>
        <v>-3.070654091304661</v>
      </c>
      <c r="G327" s="34"/>
      <c r="H327" s="28">
        <v>8143.8</v>
      </c>
      <c r="I327" s="28">
        <v>3927.471</v>
      </c>
      <c r="J327" s="28">
        <v>4496.708</v>
      </c>
      <c r="K327" s="34">
        <f t="shared" si="43"/>
        <v>14.493728916139673</v>
      </c>
      <c r="O327" s="27"/>
      <c r="P327" s="27"/>
      <c r="Q327" s="184"/>
    </row>
    <row r="328" spans="1:17" ht="11.25">
      <c r="A328" s="29" t="s">
        <v>169</v>
      </c>
      <c r="B328" s="30" t="s">
        <v>244</v>
      </c>
      <c r="C328" s="28">
        <v>25235.086</v>
      </c>
      <c r="D328" s="28">
        <v>9642.235</v>
      </c>
      <c r="E328" s="28">
        <v>10504.467</v>
      </c>
      <c r="F328" s="34">
        <f t="shared" si="42"/>
        <v>8.94224212539936</v>
      </c>
      <c r="G328" s="34"/>
      <c r="H328" s="28">
        <v>34475.055</v>
      </c>
      <c r="I328" s="28">
        <v>12079.211</v>
      </c>
      <c r="J328" s="28">
        <v>17477.736</v>
      </c>
      <c r="K328" s="34">
        <f t="shared" si="43"/>
        <v>44.69269557423908</v>
      </c>
      <c r="Q328" s="184"/>
    </row>
    <row r="329" spans="1:17" ht="11.25">
      <c r="A329" s="29" t="s">
        <v>156</v>
      </c>
      <c r="B329" s="30" t="s">
        <v>244</v>
      </c>
      <c r="C329" s="28"/>
      <c r="D329" s="28"/>
      <c r="E329" s="28"/>
      <c r="F329" s="34"/>
      <c r="G329" s="34"/>
      <c r="H329" s="28">
        <v>1130934.07</v>
      </c>
      <c r="I329" s="28">
        <v>416251.453</v>
      </c>
      <c r="J329" s="28">
        <v>613778.422</v>
      </c>
      <c r="K329" s="34">
        <f t="shared" si="43"/>
        <v>47.453760840085295</v>
      </c>
      <c r="Q329" s="184"/>
    </row>
    <row r="330" spans="1:17" ht="11.25">
      <c r="A330" s="2"/>
      <c r="B330" s="2"/>
      <c r="C330" s="36"/>
      <c r="D330" s="36"/>
      <c r="E330" s="36"/>
      <c r="F330" s="36"/>
      <c r="G330" s="36"/>
      <c r="H330" s="172"/>
      <c r="I330" s="172"/>
      <c r="J330" s="172"/>
      <c r="K330" s="2"/>
      <c r="Q330" s="184"/>
    </row>
    <row r="331" spans="1:17" ht="11.25">
      <c r="A331" s="29" t="s">
        <v>170</v>
      </c>
      <c r="B331" s="29"/>
      <c r="C331" s="29"/>
      <c r="D331" s="29"/>
      <c r="E331" s="29"/>
      <c r="F331" s="29"/>
      <c r="G331" s="29"/>
      <c r="H331" s="29"/>
      <c r="I331" s="29"/>
      <c r="J331" s="29"/>
      <c r="K331" s="29"/>
      <c r="Q331" s="184"/>
    </row>
    <row r="332" ht="11.25">
      <c r="Q332" s="184"/>
    </row>
    <row r="333" spans="8:17" ht="11.25">
      <c r="H333" s="27"/>
      <c r="I333" s="27"/>
      <c r="J333" s="27"/>
      <c r="K333" s="27"/>
      <c r="Q333" s="184"/>
    </row>
    <row r="334" spans="8:17" ht="11.25">
      <c r="H334" s="27"/>
      <c r="I334" s="27"/>
      <c r="J334" s="27"/>
      <c r="K334" s="44"/>
      <c r="Q334" s="184"/>
    </row>
    <row r="335" spans="8:17" ht="11.25">
      <c r="H335" s="27"/>
      <c r="Q335" s="184"/>
    </row>
    <row r="336" spans="10:17" ht="11.25">
      <c r="J336" s="27"/>
      <c r="Q336" s="184"/>
    </row>
    <row r="337" ht="11.25">
      <c r="Q337" s="184"/>
    </row>
    <row r="338" spans="9:17" ht="11.25">
      <c r="I338" s="44"/>
      <c r="J338" s="44"/>
      <c r="K338" s="44"/>
      <c r="Q338" s="184"/>
    </row>
    <row r="339" ht="11.25">
      <c r="Q339" s="184"/>
    </row>
    <row r="340" ht="11.25">
      <c r="Q340" s="184"/>
    </row>
    <row r="341" ht="11.25">
      <c r="Q341" s="184"/>
    </row>
    <row r="342" ht="11.25">
      <c r="Q342" s="184"/>
    </row>
    <row r="343" ht="11.25">
      <c r="Q343" s="184"/>
    </row>
    <row r="344" spans="9:17" ht="11.25">
      <c r="I344" s="27"/>
      <c r="J344" s="27"/>
      <c r="K344" s="27"/>
      <c r="Q344" s="184"/>
    </row>
    <row r="345" ht="11.25">
      <c r="Q345" s="184"/>
    </row>
    <row r="346" spans="9:17" ht="11.25">
      <c r="I346" s="27"/>
      <c r="J346" s="27"/>
      <c r="K346" s="27"/>
      <c r="Q346" s="184"/>
    </row>
    <row r="347" ht="11.25">
      <c r="Q347" s="184"/>
    </row>
    <row r="348" ht="11.25">
      <c r="Q348" s="184"/>
    </row>
    <row r="349" ht="11.25">
      <c r="Q349" s="184"/>
    </row>
    <row r="350" ht="11.25">
      <c r="Q350" s="184"/>
    </row>
    <row r="351" ht="11.25">
      <c r="Q351" s="184"/>
    </row>
    <row r="352" ht="11.25">
      <c r="Q352" s="184"/>
    </row>
    <row r="353" ht="11.25">
      <c r="Q353" s="184"/>
    </row>
    <row r="354" ht="11.25">
      <c r="Q354" s="184"/>
    </row>
    <row r="355" ht="11.25">
      <c r="Q355" s="184"/>
    </row>
    <row r="356" ht="11.25">
      <c r="Q356" s="184"/>
    </row>
    <row r="357" ht="11.25">
      <c r="Q357" s="184"/>
    </row>
    <row r="358" ht="11.25">
      <c r="Q358" s="184"/>
    </row>
    <row r="359" ht="11.25">
      <c r="Q359" s="184"/>
    </row>
    <row r="360" ht="11.25">
      <c r="Q360" s="184"/>
    </row>
    <row r="361" ht="11.25">
      <c r="Q361" s="184"/>
    </row>
    <row r="362" ht="11.25">
      <c r="Q362" s="184"/>
    </row>
    <row r="363" ht="11.25">
      <c r="Q363" s="184"/>
    </row>
    <row r="364" ht="11.25">
      <c r="Q364" s="184"/>
    </row>
    <row r="365" ht="11.25">
      <c r="Q365" s="184"/>
    </row>
    <row r="366" ht="11.25">
      <c r="Q366" s="184"/>
    </row>
    <row r="367" ht="11.25">
      <c r="Q367" s="184"/>
    </row>
    <row r="368" ht="11.25">
      <c r="Q368" s="184"/>
    </row>
    <row r="369" ht="11.25">
      <c r="Q369" s="184"/>
    </row>
    <row r="370" ht="11.25">
      <c r="Q370" s="184"/>
    </row>
  </sheetData>
  <mergeCells count="64">
    <mergeCell ref="L3:N3"/>
    <mergeCell ref="L4:N4"/>
    <mergeCell ref="D57:F57"/>
    <mergeCell ref="I57:K57"/>
    <mergeCell ref="C56:F56"/>
    <mergeCell ref="H56:K56"/>
    <mergeCell ref="D4:F4"/>
    <mergeCell ref="I4:K4"/>
    <mergeCell ref="L56:N56"/>
    <mergeCell ref="L57:N57"/>
    <mergeCell ref="D215:F215"/>
    <mergeCell ref="I215:K215"/>
    <mergeCell ref="D256:F256"/>
    <mergeCell ref="I256:K256"/>
    <mergeCell ref="A253:K253"/>
    <mergeCell ref="A254:K254"/>
    <mergeCell ref="C255:F255"/>
    <mergeCell ref="H255:K255"/>
    <mergeCell ref="D184:F184"/>
    <mergeCell ref="I184:K184"/>
    <mergeCell ref="C183:F183"/>
    <mergeCell ref="H183:K183"/>
    <mergeCell ref="A181:K181"/>
    <mergeCell ref="A182:K182"/>
    <mergeCell ref="D149:F149"/>
    <mergeCell ref="I149:K149"/>
    <mergeCell ref="C214:F214"/>
    <mergeCell ref="H214:K214"/>
    <mergeCell ref="A212:K212"/>
    <mergeCell ref="A213:K213"/>
    <mergeCell ref="C148:F148"/>
    <mergeCell ref="H148:K148"/>
    <mergeCell ref="C114:F114"/>
    <mergeCell ref="H114:K114"/>
    <mergeCell ref="D115:F115"/>
    <mergeCell ref="I115:K115"/>
    <mergeCell ref="L114:N114"/>
    <mergeCell ref="L115:N115"/>
    <mergeCell ref="L148:N148"/>
    <mergeCell ref="L149:N149"/>
    <mergeCell ref="L255:N255"/>
    <mergeCell ref="L256:N256"/>
    <mergeCell ref="A112:K112"/>
    <mergeCell ref="A113:K113"/>
    <mergeCell ref="A146:K146"/>
    <mergeCell ref="A147:K147"/>
    <mergeCell ref="L183:N183"/>
    <mergeCell ref="L184:N184"/>
    <mergeCell ref="L214:N214"/>
    <mergeCell ref="L215:N215"/>
    <mergeCell ref="A1:K1"/>
    <mergeCell ref="A2:K2"/>
    <mergeCell ref="A54:K54"/>
    <mergeCell ref="A55:K55"/>
    <mergeCell ref="C3:F3"/>
    <mergeCell ref="H3:K3"/>
    <mergeCell ref="L295:N295"/>
    <mergeCell ref="L296:N296"/>
    <mergeCell ref="A294:K294"/>
    <mergeCell ref="A293:K293"/>
    <mergeCell ref="D296:F296"/>
    <mergeCell ref="I296:K296"/>
    <mergeCell ref="C295:F295"/>
    <mergeCell ref="H295:K295"/>
  </mergeCells>
  <printOptions horizontalCentered="1"/>
  <pageMargins left="0.81" right="0.7874015748031497" top="0.4724409448818898" bottom="0.17" header="0" footer="0.21"/>
  <pageSetup horizontalDpi="300" verticalDpi="300" orientation="landscape" paperSize="127" scale="80" r:id="rId1"/>
  <headerFooter alignWithMargins="0">
    <oddFooter>&amp;C&amp;P</oddFooter>
  </headerFooter>
  <rowBreaks count="7" manualBreakCount="7">
    <brk id="53" max="11" man="1"/>
    <brk id="111" max="255" man="1"/>
    <brk id="145" max="255" man="1"/>
    <brk id="180" max="255" man="1"/>
    <brk id="211" max="255" man="1"/>
    <brk id="252" max="255" man="1"/>
    <brk id="292"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2008-06-16T21:27:16Z</cp:lastPrinted>
  <dcterms:created xsi:type="dcterms:W3CDTF">2004-11-22T15:10:56Z</dcterms:created>
  <dcterms:modified xsi:type="dcterms:W3CDTF">2008-11-05T15:44:11Z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