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0" windowWidth="9930" windowHeight="11985" activeTab="2"/>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oductos" sheetId="9" r:id="rId9"/>
  </sheets>
  <definedNames>
    <definedName name="_xlnm.Print_Area" localSheetId="2">'balanza'!$A$1:$F$46</definedName>
    <definedName name="_xlnm.Print_Area" localSheetId="4">'balanza productos_clase_sector'!$A$1:$F$81</definedName>
    <definedName name="_xlnm.Print_Area" localSheetId="3">'evolución_comercio'!$A$1:$F$75</definedName>
    <definedName name="_xlnm.Print_Area" localSheetId="0">'portada'!$A$1:$G$84</definedName>
    <definedName name="_xlnm.Print_Area" localSheetId="6">'prin paises exp e imp'!$A$1:$F$97</definedName>
    <definedName name="_xlnm.Print_Area" localSheetId="7">'prin prod exp e imp'!$A$1:$G$98</definedName>
    <definedName name="_xlnm.Print_Area" localSheetId="8">'productos'!$A$1:$L$410</definedName>
    <definedName name="_xlnm.Print_Area" localSheetId="5">'zona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<sst xmlns="http://schemas.openxmlformats.org/spreadsheetml/2006/main" count="812" uniqueCount="544">
  <si>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</si>
  <si>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</si>
  <si>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</si>
  <si>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</si>
  <si>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</si>
  <si>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</si>
  <si>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</si>
  <si>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</si>
  <si>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</si>
  <si>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</si>
  <si>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</si>
  <si>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</si>
  <si>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</si>
  <si>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</si>
  <si>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</si>
  <si>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</si>
  <si>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</si>
  <si>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</si>
  <si>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</si>
  <si>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</si>
  <si>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</si>
  <si>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</si>
  <si>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</si>
  <si>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</si>
  <si>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</si>
  <si>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</si>
  <si>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</si>
  <si>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</si>
  <si>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</si>
  <si>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</si>
  <si>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</si>
  <si>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</si>
  <si>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</si>
  <si>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</si>
  <si>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</si>
  <si>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</si>
  <si>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</si>
  <si>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</si>
  <si>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</si>
  <si>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</si>
  <si>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</si>
  <si>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</si>
  <si>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</si>
  <si>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</si>
  <si>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</si>
  <si>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</si>
  <si>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</si>
  <si>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</si>
  <si>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</si>
  <si>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</si>
  <si>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</si>
  <si>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</si>
  <si>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</si>
  <si>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</si>
  <si>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</si>
  <si>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</si>
  <si>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</si>
  <si>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</si>
  <si>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</si>
  <si>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</si>
  <si>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</si>
  <si>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</si>
  <si>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</si>
  <si>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</si>
  <si>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</si>
  <si>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</si>
  <si>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</si>
  <si>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</si>
  <si>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</si>
  <si>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</si>
  <si>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</si>
  <si>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</si>
  <si>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</si>
  <si>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</si>
  <si>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</si>
  <si>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</si>
  <si>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</si>
  <si>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</si>
  <si>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</si>
  <si>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</si>
  <si>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</si>
  <si>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</si>
  <si>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</si>
  <si>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</si>
  <si>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</si>
  <si>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</si>
  <si>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</si>
  <si>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</si>
  <si>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</si>
  <si>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</si>
  <si>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</si>
  <si>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</si>
  <si>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</si>
  <si>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</si>
  <si>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</si>
  <si>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</si>
  <si>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</si>
  <si>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</si>
  <si>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</si>
  <si>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</si>
  <si>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</si>
  <si>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</si>
  <si>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</si>
  <si>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</si>
  <si>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</si>
  <si>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</si>
  <si>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</si>
  <si>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</si>
  <si>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</si>
  <si>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</si>
  <si>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</si>
  <si>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</si>
  <si>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</si>
  <si>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</si>
  <si>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</si>
  <si>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</si>
  <si>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</si>
  <si>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</si>
  <si>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</si>
  <si>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</si>
  <si>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</si>
  <si>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</si>
  <si>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</si>
  <si>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</si>
  <si>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</si>
  <si>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</si>
  <si>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</si>
  <si>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</si>
  <si>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</si>
  <si>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</si>
  <si>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</si>
  <si>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</si>
  <si>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</si>
  <si>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</si>
  <si>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</si>
  <si>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</si>
  <si>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</si>
  <si>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</si>
  <si>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</si>
  <si>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</si>
  <si>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</si>
  <si>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</si>
  <si>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</si>
  <si>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</si>
  <si>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</si>
  <si>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</si>
  <si>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</si>
  <si>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</si>
  <si>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</si>
  <si>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</si>
  <si>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</si>
  <si>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</si>
  <si>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</si>
  <si>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</si>
  <si>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</si>
  <si>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</si>
  <si>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</si>
  <si>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</si>
  <si>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</si>
  <si>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</si>
  <si>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</si>
  <si>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</si>
  <si>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</si>
  <si>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</si>
  <si>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</si>
  <si>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</si>
  <si>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</si>
  <si>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</si>
  <si>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</si>
  <si>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</si>
  <si>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</si>
  <si>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</si>
  <si>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</si>
  <si>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</si>
  <si>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</si>
  <si>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</si>
  <si>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</si>
  <si>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</si>
  <si>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</si>
  <si>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</si>
  <si>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</si>
  <si>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</si>
  <si>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</si>
  <si>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</si>
  <si>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</si>
  <si>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</si>
  <si>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</si>
  <si>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</si>
  <si>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</si>
  <si>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</si>
  <si>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</si>
  <si>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</si>
  <si>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</si>
  <si>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</si>
  <si>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</si>
  <si>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</si>
  <si>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</si>
  <si>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</si>
  <si>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</si>
  <si>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</si>
  <si>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</si>
  <si>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</si>
  <si>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</si>
  <si>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</si>
  <si>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</si>
  <si>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</si>
  <si>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</si>
  <si>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</si>
  <si>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</si>
  <si>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</si>
  <si>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</si>
  <si>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</si>
  <si>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</si>
  <si>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</si>
  <si>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</si>
  <si>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</si>
  <si>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</si>
  <si>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</si>
  <si>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</si>
  <si>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</si>
  <si>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</si>
  <si>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</si>
  <si>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</si>
  <si>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</si>
  <si>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</si>
  <si>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</si>
  <si>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</si>
  <si>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</si>
  <si>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</si>
  <si>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</si>
  <si>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</si>
  <si>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</si>
  <si>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</si>
  <si>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</si>
  <si>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</si>
  <si>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</si>
  <si>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</si>
  <si>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</si>
  <si>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</si>
  <si>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</si>
  <si>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</si>
  <si>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</si>
  <si>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</si>
  <si>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</si>
  <si>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</si>
  <si>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</si>
  <si>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</si>
  <si>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</si>
  <si>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</si>
  <si>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</si>
  <si>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</si>
  <si>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</si>
  <si>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</si>
  <si>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</si>
  <si>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</si>
  <si>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</si>
  <si>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</si>
  <si>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</si>
  <si>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</si>
  <si>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</si>
  <si>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</si>
  <si>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</si>
  <si>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</si>
  <si>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</si>
  <si>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</si>
  <si>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</si>
  <si>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</si>
  <si>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</si>
  <si>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</si>
  <si>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</si>
  <si>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</si>
  <si>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</si>
  <si>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</si>
  <si>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</si>
  <si>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</si>
  <si>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</si>
  <si>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</si>
  <si>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</si>
  <si>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</si>
  <si>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</si>
  <si>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</si>
  <si>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</si>
  <si>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</si>
  <si>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</si>
  <si>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</si>
  <si>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</si>
  <si>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</si>
  <si>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</si>
  <si>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</si>
  <si>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</si>
  <si>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</si>
  <si>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</si>
  <si>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</si>
  <si>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</si>
  <si>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</si>
  <si>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</si>
  <si>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</si>
  <si>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</si>
  <si>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</si>
  <si>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</si>
  <si>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</si>
  <si>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</si>
  <si>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</si>
  <si>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</si>
  <si>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</si>
  <si>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</si>
  <si>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</si>
  <si>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</si>
  <si>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</si>
  <si>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</si>
  <si>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</si>
  <si>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</si>
  <si>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</si>
  <si>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</si>
  <si>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</si>
  <si>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</si>
  <si>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</si>
  <si>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</si>
  <si>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Ivan Nazif Astorga</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</si>
  <si>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</si>
  <si>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</si>
  <si>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</si>
  <si>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</si>
  <si>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</si>
  <si>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</si>
  <si>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</si>
  <si>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</si>
  <si>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</si>
  <si>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</si>
  <si>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</si>
  <si>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</si>
  <si>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</si>
  <si>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</si>
  <si>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</si>
  <si>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</si>
  <si>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</si>
  <si>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</si>
  <si>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</si>
  <si>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</si>
  <si>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</si>
  <si>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</si>
  <si>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</si>
  <si>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</si>
  <si>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</si>
  <si>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US$/ton</t>
  </si>
  <si>
    <t>US$/litro</t>
  </si>
  <si>
    <t>US$/kilo</t>
  </si>
  <si>
    <t>Precio medio</t>
  </si>
  <si>
    <t>Valor (miles de US$ CIF)</t>
  </si>
  <si>
    <t>Cuadro N° 7</t>
  </si>
  <si>
    <t>EXPORTACIONES SILVOAGROPECUARIOS POR CLASE</t>
  </si>
  <si>
    <t>EXPORTACIONES SILVOAGROPECUARIOS POR SUBSECTOR</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</si>
  <si>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</si>
  <si>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</si>
  <si>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</si>
  <si>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</si>
  <si>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</si>
  <si>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</si>
  <si>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</si>
  <si>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</si>
  <si>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</si>
  <si>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</si>
  <si>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</si>
  <si>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</si>
  <si>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</si>
  <si>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</si>
  <si>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</si>
  <si>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</si>
  <si>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</si>
  <si>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</si>
  <si>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</si>
  <si>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</si>
  <si>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</si>
  <si>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</si>
  <si>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</si>
  <si>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</si>
  <si>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</si>
  <si>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</si>
  <si>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</si>
  <si>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</si>
  <si>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</si>
  <si>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</si>
  <si>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</si>
  <si>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</si>
  <si>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</si>
  <si>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</si>
  <si>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</si>
  <si>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</si>
  <si>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</si>
  <si>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</si>
  <si>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</si>
  <si>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</si>
  <si>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</si>
  <si>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</si>
  <si>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</si>
  <si>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</si>
  <si>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</si>
  <si>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</si>
  <si>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</si>
  <si>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</si>
  <si>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</si>
  <si>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</si>
  <si>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</si>
  <si>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</si>
  <si>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</si>
  <si>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</si>
  <si>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</si>
  <si>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</si>
  <si>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</si>
  <si>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</si>
  <si>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</si>
  <si>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</si>
  <si>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</si>
  <si>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</si>
  <si>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</si>
  <si>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</si>
  <si>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</si>
  <si>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</si>
  <si>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</si>
  <si>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</si>
  <si>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</si>
  <si>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Importaciones de  insumos y maquinaria</t>
  </si>
  <si>
    <t xml:space="preserve">  Nº 16</t>
  </si>
  <si>
    <t>IMPORTACIONES DE INSUMOS Y MAQUINARIA</t>
  </si>
  <si>
    <t>IMPORTACIONES DE PRODUCTOS SILVOAGROPECUARIOS</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</si>
  <si>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</si>
  <si>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</si>
  <si>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</si>
  <si>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</si>
  <si>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</si>
  <si>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</si>
  <si>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</si>
  <si>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</si>
  <si>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</si>
  <si>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</si>
  <si>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</si>
  <si>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</si>
  <si>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</si>
  <si>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</si>
  <si>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</si>
  <si>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</si>
  <si>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</si>
  <si>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</si>
  <si>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</si>
  <si>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</si>
  <si>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</si>
  <si>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</si>
  <si>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Madera simplemente aserrada (desde 2007)</t>
  </si>
  <si>
    <t>02032900</t>
  </si>
  <si>
    <t>02013000</t>
  </si>
  <si>
    <t>08030000</t>
  </si>
  <si>
    <t xml:space="preserve">TOTAL HORTALIZAS Y TUBERCULOS </t>
  </si>
  <si>
    <t xml:space="preserve"> 2009-2008</t>
  </si>
  <si>
    <t>Ciruelas frescas</t>
  </si>
  <si>
    <t>08112020</t>
  </si>
  <si>
    <t>Var % 09/08</t>
  </si>
  <si>
    <t xml:space="preserve">Arándanos                                                                                                                            </t>
  </si>
  <si>
    <t>Var. (%)   2009/2008</t>
  </si>
  <si>
    <t>Forestal</t>
  </si>
  <si>
    <t>Agricola</t>
  </si>
  <si>
    <t>Pecuario</t>
  </si>
  <si>
    <t>Total</t>
  </si>
  <si>
    <t>Evolución de las importaciones silvoagropecuarias</t>
  </si>
  <si>
    <t>Cuadro N°  3</t>
  </si>
  <si>
    <t>Evolución de las exportaciones silvoagropecuarias</t>
  </si>
  <si>
    <t>Exportaciones miles</t>
  </si>
  <si>
    <t>Evolucion Balanza (miles)</t>
  </si>
  <si>
    <t>Cuadro N°  4</t>
  </si>
  <si>
    <t>España</t>
  </si>
  <si>
    <t>Cuadro N°6</t>
  </si>
  <si>
    <t>Cuadro N° 16</t>
  </si>
  <si>
    <t>Cuadro N° 17</t>
  </si>
  <si>
    <t>Cuadro N° 18</t>
  </si>
  <si>
    <t>Cuadro N° 19</t>
  </si>
  <si>
    <t>Cuadro N° 20</t>
  </si>
  <si>
    <t>EVOLUCION  DE LAS EXPORTACIONES SILVOAGROPECUARIAS</t>
  </si>
  <si>
    <t>EVOLUCION  DE LAS IMPORTACIONES SILVOAGROPECUARIAS</t>
  </si>
  <si>
    <t xml:space="preserve">  Nº 17</t>
  </si>
  <si>
    <t xml:space="preserve">  Nº 18</t>
  </si>
  <si>
    <t>Uruguay</t>
  </si>
  <si>
    <t>Café sin tostar, sin descafeinar</t>
  </si>
  <si>
    <t>09011100</t>
  </si>
  <si>
    <t xml:space="preserve">Uvas frescas </t>
  </si>
  <si>
    <t xml:space="preserve">Maíz para la siembra </t>
  </si>
  <si>
    <t>Las demás carnes porcinas congeladas</t>
  </si>
  <si>
    <t>Las demás maderas contrachapadas</t>
  </si>
  <si>
    <t>Frambuesas,congeladas</t>
  </si>
  <si>
    <t>Carne bovina deshuesada fresca o refrigerada</t>
  </si>
  <si>
    <t>Mezclas aceites</t>
  </si>
  <si>
    <t xml:space="preserve">Tortas y residuos de soja </t>
  </si>
  <si>
    <t>Las demás preparaciones para alimentar animales</t>
  </si>
  <si>
    <t>Arroz semiblanqueado o blanqueado</t>
  </si>
  <si>
    <t>Sorgo para grano (granífero)</t>
  </si>
  <si>
    <t>AVANCE MENSUAL MAYO 2009</t>
  </si>
  <si>
    <t>JUNIO 2009</t>
  </si>
  <si>
    <t>Avance mensual mayo 2009</t>
  </si>
  <si>
    <t>Junio 2009</t>
  </si>
  <si>
    <t>Kiwis frescos</t>
  </si>
  <si>
    <t>Los demás trigos y morcajo ( tranquillón)</t>
  </si>
  <si>
    <t>Bananas o plátanos, frescos o secos</t>
  </si>
  <si>
    <t>ene-may</t>
  </si>
  <si>
    <t>Ene-may 05</t>
  </si>
  <si>
    <t>Ene-may 06</t>
  </si>
  <si>
    <t>Ene-may 07</t>
  </si>
  <si>
    <t>Ene-may 08</t>
  </si>
  <si>
    <t>Ene-may 09</t>
  </si>
  <si>
    <t>Enero - mayo</t>
  </si>
  <si>
    <t>Enero - mayo 2008</t>
  </si>
  <si>
    <t>Enero - mayo 2009</t>
  </si>
  <si>
    <t xml:space="preserve">Pasta química de coníferas semiblanqueada </t>
  </si>
  <si>
    <t>Pasta química de maderas distintas a las coníferas</t>
  </si>
  <si>
    <t>Manzanas frescas</t>
  </si>
  <si>
    <t>Las demás maderas en plaquitasno coníferas</t>
  </si>
  <si>
    <t>Arándanos</t>
  </si>
  <si>
    <t xml:space="preserve">Los demás vinos </t>
  </si>
  <si>
    <t xml:space="preserve">Azúcar refinada </t>
  </si>
  <si>
    <t xml:space="preserve">Ron y aguardiente de caña </t>
  </si>
  <si>
    <t xml:space="preserve">Barriles, cubas, tinas </t>
  </si>
  <si>
    <t>Damascos</t>
  </si>
  <si>
    <t>Duraznos</t>
  </si>
  <si>
    <t>Las demás confituras, jaleas y mermeladas, puré y pastas de frutas</t>
  </si>
  <si>
    <t>Frambuesas</t>
  </si>
  <si>
    <t>Frutillas</t>
  </si>
  <si>
    <t>Moras</t>
  </si>
  <si>
    <t>Zarzamoras, mora-frambuesa y grosellas</t>
  </si>
  <si>
    <t>Las demás</t>
  </si>
  <si>
    <t>Aceitunas</t>
  </si>
  <si>
    <t xml:space="preserve">Las demás frutas preparadas o conservadas                                                                                                                      </t>
  </si>
  <si>
    <t xml:space="preserve">Los demás frutos de cáscara y semillas, incluidas las mezclas, conservados              </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</si>
  <si>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</si>
  <si>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</si>
  <si>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</si>
  <si>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</si>
  <si>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</si>
  <si>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</si>
  <si>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</si>
  <si>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</si>
  <si>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</si>
  <si>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</si>
  <si>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</si>
  <si>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</si>
  <si>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Coservas</t>
  </si>
  <si>
    <t>Extraccion de aceites</t>
  </si>
  <si>
    <t>Cuadro N° 12 (continuación)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</si>
</sst>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s>
  <fonts count="60">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0"/>
    </font>
    <font>
      <b/>
      <sz val="10"/>
      <color indexed="8"/>
      <name val="Calibri"/>
      <family val="0"/>
    </font>
    <font>
      <b/>
      <sz val="10"/>
      <color indexed="8"/>
      <name val="Arial"/>
      <family val="0"/>
    </font>
    <font>
      <sz val="8.45"/>
      <color indexed="8"/>
      <name val="Calibri"/>
      <family val="0"/>
    </font>
    <font>
      <b/>
      <sz val="8.45"/>
      <color indexed="8"/>
      <name val="Arial"/>
      <family val="0"/>
    </font>
    <font>
      <sz val="1"/>
      <color indexed="8"/>
      <name val="Arial"/>
      <family val="0"/>
    </font>
    <font>
      <b/>
      <sz val="1"/>
      <color indexed="8"/>
      <name val="Arial"/>
      <family val="0"/>
    </font>
    <font>
      <sz val="5.35"/>
      <color indexed="8"/>
      <name val="Arial"/>
      <family val="0"/>
    </font>
    <font>
      <b/>
      <sz val="8"/>
      <color indexed="8"/>
      <name val="Arial"/>
      <family val="0"/>
    </font>
    <font>
      <sz val="8"/>
      <color indexed="8"/>
      <name val="Calibri"/>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indexed="55"/>
      </bottom>
    </border>
    <border>
      <left/>
      <right/>
      <top style="thin"/>
      <bottom style="thin"/>
    </border>
    <border>
      <left/>
      <right/>
      <top/>
      <bottom style="thin"/>
    </border>
    <border>
      <left/>
      <right/>
      <top style="medium">
        <color indexed="55"/>
      </top>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284">
    <xf numFmtId="0" fontId="0" fillId="0" borderId="0" xfId="0" applyAlignment="1">
      <alignment/>
    </xf>
    <xf numFmtId="0" fontId="0" fillId="0" borderId="0" xfId="0" applyFont="1" applyAlignment="1">
      <alignment/>
    </xf>
    <xf numFmtId="0" fontId="5" fillId="0" borderId="0" xfId="51" applyFont="1" applyProtection="1">
      <alignment/>
      <protection/>
    </xf>
    <xf numFmtId="0" fontId="5" fillId="0" borderId="0" xfId="51" applyFont="1" applyBorder="1" applyProtection="1">
      <alignment/>
      <protection/>
    </xf>
    <xf numFmtId="0" fontId="3" fillId="0" borderId="0" xfId="51" applyFont="1" applyBorder="1" applyAlignment="1" applyProtection="1">
      <alignment horizontal="centerContinuous" vertical="center"/>
      <protection/>
    </xf>
    <xf numFmtId="0" fontId="2" fillId="0" borderId="0" xfId="51" applyFont="1" applyBorder="1" applyAlignment="1" applyProtection="1">
      <alignment horizontal="centerContinuous" vertical="center"/>
      <protection/>
    </xf>
    <xf numFmtId="0" fontId="2" fillId="0" borderId="0" xfId="51" applyFont="1" applyBorder="1" applyProtection="1">
      <alignment/>
      <protection/>
    </xf>
    <xf numFmtId="0" fontId="2" fillId="0" borderId="0" xfId="51" applyFont="1" applyBorder="1" applyAlignment="1" applyProtection="1">
      <alignment horizontal="center"/>
      <protection/>
    </xf>
    <xf numFmtId="0" fontId="2" fillId="0" borderId="0" xfId="51" applyFont="1" applyBorder="1" applyAlignment="1" applyProtection="1">
      <alignment horizontal="left"/>
      <protection/>
    </xf>
    <xf numFmtId="0" fontId="2" fillId="0" borderId="0" xfId="51" applyFont="1" applyBorder="1" applyAlignment="1" applyProtection="1">
      <alignment horizontal="right"/>
      <protection/>
    </xf>
    <xf numFmtId="0" fontId="3" fillId="0" borderId="0" xfId="51"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10" xfId="0" applyBorder="1" applyAlignment="1">
      <alignment/>
    </xf>
    <xf numFmtId="0" fontId="2" fillId="0" borderId="0" xfId="51" applyFont="1" applyFill="1" applyBorder="1" applyProtection="1">
      <alignment/>
      <protection/>
    </xf>
    <xf numFmtId="0" fontId="3" fillId="0" borderId="11" xfId="51" applyFont="1" applyBorder="1" applyAlignment="1" applyProtection="1">
      <alignment horizontal="left"/>
      <protection/>
    </xf>
    <xf numFmtId="0" fontId="3" fillId="0" borderId="11" xfId="51" applyFont="1" applyBorder="1" applyProtection="1">
      <alignment/>
      <protection/>
    </xf>
    <xf numFmtId="0" fontId="3" fillId="0" borderId="11" xfId="51" applyFont="1" applyBorder="1" applyAlignment="1" applyProtection="1">
      <alignment horizontal="right"/>
      <protection/>
    </xf>
    <xf numFmtId="0" fontId="2" fillId="0" borderId="12" xfId="51" applyFont="1" applyBorder="1" applyAlignment="1" applyProtection="1">
      <alignment horizontal="left"/>
      <protection/>
    </xf>
    <xf numFmtId="0" fontId="2" fillId="0" borderId="12" xfId="51" applyFont="1" applyBorder="1" applyProtection="1">
      <alignment/>
      <protection/>
    </xf>
    <xf numFmtId="0" fontId="2" fillId="0" borderId="12" xfId="51"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0" fontId="4" fillId="0" borderId="13" xfId="0" applyFont="1" applyBorder="1" applyAlignment="1">
      <alignment/>
    </xf>
    <xf numFmtId="166" fontId="2" fillId="33" borderId="0" xfId="53"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53"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53"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165" fontId="4" fillId="0" borderId="0" xfId="0" applyNumberFormat="1" applyFont="1" applyBorder="1" applyAlignment="1">
      <alignment/>
    </xf>
    <xf numFmtId="0" fontId="0" fillId="33" borderId="0" xfId="0" applyFont="1" applyFill="1" applyBorder="1" applyAlignment="1">
      <alignment horizontal="left"/>
    </xf>
    <xf numFmtId="0" fontId="0" fillId="0" borderId="0" xfId="0" applyFont="1" applyBorder="1" applyAlignment="1">
      <alignment horizontal="lef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6" applyNumberFormat="1" applyFont="1" applyAlignment="1">
      <alignment/>
    </xf>
    <xf numFmtId="169" fontId="0" fillId="0" borderId="0" xfId="46" applyNumberFormat="1" applyFont="1" applyBorder="1" applyAlignment="1">
      <alignment/>
    </xf>
    <xf numFmtId="0" fontId="4" fillId="0" borderId="0" xfId="0" applyFont="1" applyFill="1" applyBorder="1" applyAlignment="1">
      <alignment horizontal="left"/>
    </xf>
    <xf numFmtId="166" fontId="4" fillId="0" borderId="0" xfId="53"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53"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6" applyNumberFormat="1" applyFont="1" applyFill="1" applyAlignment="1">
      <alignment/>
    </xf>
    <xf numFmtId="169" fontId="0" fillId="0" borderId="0" xfId="46" applyNumberFormat="1" applyFont="1" applyFill="1" applyBorder="1" applyAlignment="1">
      <alignment/>
    </xf>
    <xf numFmtId="0" fontId="4" fillId="0" borderId="14" xfId="0" applyFont="1" applyFill="1" applyBorder="1" applyAlignment="1">
      <alignment horizontal="left"/>
    </xf>
    <xf numFmtId="0" fontId="4" fillId="0" borderId="15" xfId="0" applyFont="1" applyFill="1" applyBorder="1" applyAlignment="1">
      <alignment horizontal="center"/>
    </xf>
    <xf numFmtId="169" fontId="0" fillId="0" borderId="0" xfId="46"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6" applyNumberFormat="1" applyFont="1" applyAlignment="1">
      <alignment/>
    </xf>
    <xf numFmtId="169" fontId="0" fillId="0" borderId="0" xfId="46"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53"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5" xfId="0" applyFont="1" applyFill="1" applyBorder="1" applyAlignment="1">
      <alignment horizontal="center"/>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3" fillId="34" borderId="15" xfId="0" applyFont="1" applyFill="1" applyBorder="1" applyAlignment="1">
      <alignment horizontal="center"/>
    </xf>
    <xf numFmtId="0" fontId="4" fillId="0" borderId="16" xfId="0" applyFont="1" applyFill="1" applyBorder="1" applyAlignment="1" quotePrefix="1">
      <alignment horizontal="center"/>
    </xf>
    <xf numFmtId="0" fontId="4" fillId="0" borderId="16" xfId="0" applyNumberFormat="1" applyFont="1" applyFill="1" applyBorder="1" applyAlignment="1">
      <alignment horizontal="right"/>
    </xf>
    <xf numFmtId="0" fontId="4" fillId="0" borderId="16" xfId="0" applyFont="1" applyFill="1" applyBorder="1" applyAlignment="1">
      <alignment horizontal="right"/>
    </xf>
    <xf numFmtId="0" fontId="4" fillId="0" borderId="17" xfId="0" applyFont="1" applyFill="1" applyBorder="1" applyAlignment="1">
      <alignment horizontal="center"/>
    </xf>
    <xf numFmtId="0" fontId="4" fillId="0" borderId="17" xfId="0" applyNumberFormat="1" applyFont="1" applyFill="1" applyBorder="1" applyAlignment="1">
      <alignment horizontal="right"/>
    </xf>
    <xf numFmtId="0" fontId="4" fillId="0" borderId="17" xfId="0" applyFont="1" applyFill="1" applyBorder="1" applyAlignment="1">
      <alignment horizontal="right"/>
    </xf>
    <xf numFmtId="0" fontId="0" fillId="0" borderId="18" xfId="0" applyBorder="1" applyAlignment="1">
      <alignment/>
    </xf>
    <xf numFmtId="169" fontId="0" fillId="0" borderId="18" xfId="46" applyNumberFormat="1" applyFont="1" applyBorder="1" applyAlignment="1">
      <alignment horizontal="center"/>
    </xf>
    <xf numFmtId="169" fontId="0" fillId="0" borderId="18" xfId="46" applyNumberFormat="1" applyFont="1" applyBorder="1" applyAlignment="1">
      <alignment horizontal="center"/>
    </xf>
    <xf numFmtId="169" fontId="0" fillId="0" borderId="0" xfId="46" applyNumberFormat="1" applyFont="1" applyBorder="1" applyAlignment="1">
      <alignment horizontal="center"/>
    </xf>
    <xf numFmtId="0" fontId="4" fillId="0" borderId="14" xfId="0" applyFont="1" applyBorder="1" applyAlignment="1">
      <alignment/>
    </xf>
    <xf numFmtId="0" fontId="4" fillId="0" borderId="19" xfId="0" applyFont="1" applyBorder="1" applyAlignment="1">
      <alignment horizontal="center"/>
    </xf>
    <xf numFmtId="0" fontId="4" fillId="0" borderId="20"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4" xfId="0" applyFont="1" applyFill="1" applyBorder="1" applyAlignment="1">
      <alignment/>
    </xf>
    <xf numFmtId="0" fontId="4" fillId="0" borderId="14" xfId="0" applyFont="1" applyFill="1" applyBorder="1" applyAlignment="1" quotePrefix="1">
      <alignment horizontal="center"/>
    </xf>
    <xf numFmtId="0" fontId="4" fillId="0" borderId="14" xfId="0" applyNumberFormat="1" applyFont="1" applyFill="1" applyBorder="1" applyAlignment="1">
      <alignment horizontal="right"/>
    </xf>
    <xf numFmtId="0" fontId="4" fillId="0" borderId="14" xfId="0" applyFont="1" applyFill="1" applyBorder="1" applyAlignment="1">
      <alignment horizontal="right"/>
    </xf>
    <xf numFmtId="0" fontId="4" fillId="0" borderId="15" xfId="0" applyFont="1" applyFill="1" applyBorder="1" applyAlignment="1">
      <alignment/>
    </xf>
    <xf numFmtId="0" fontId="0" fillId="0" borderId="15" xfId="0" applyFont="1" applyFill="1" applyBorder="1" applyAlignment="1">
      <alignment horizontal="left"/>
    </xf>
    <xf numFmtId="3" fontId="0" fillId="0" borderId="15" xfId="0" applyNumberFormat="1" applyFont="1" applyFill="1" applyBorder="1" applyAlignment="1">
      <alignment/>
    </xf>
    <xf numFmtId="166" fontId="0" fillId="0" borderId="15" xfId="53"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4" xfId="0" applyFont="1" applyFill="1" applyBorder="1" applyAlignment="1">
      <alignment horizontal="left"/>
    </xf>
    <xf numFmtId="0" fontId="12" fillId="0" borderId="14" xfId="0" applyFont="1" applyFill="1" applyBorder="1" applyAlignment="1">
      <alignment horizontal="right"/>
    </xf>
    <xf numFmtId="0" fontId="12" fillId="0" borderId="15" xfId="0" applyFont="1" applyFill="1" applyBorder="1" applyAlignment="1">
      <alignment/>
    </xf>
    <xf numFmtId="0" fontId="12" fillId="0" borderId="15" xfId="0" applyFont="1" applyFill="1" applyBorder="1" applyAlignment="1">
      <alignment horizontal="center"/>
    </xf>
    <xf numFmtId="0" fontId="12" fillId="0" borderId="15" xfId="0" applyFont="1" applyFill="1" applyBorder="1" applyAlignment="1">
      <alignment horizontal="right"/>
    </xf>
    <xf numFmtId="0" fontId="5" fillId="0" borderId="21" xfId="0" applyFont="1" applyFill="1" applyBorder="1" applyAlignment="1">
      <alignment horizontal="right"/>
    </xf>
    <xf numFmtId="165" fontId="5" fillId="0" borderId="21" xfId="0" applyNumberFormat="1" applyFont="1" applyFill="1" applyBorder="1" applyAlignment="1">
      <alignment/>
    </xf>
    <xf numFmtId="165" fontId="5" fillId="0" borderId="21" xfId="0" applyNumberFormat="1" applyFont="1" applyFill="1" applyBorder="1" applyAlignment="1">
      <alignment horizontal="right"/>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0" xfId="0" applyFont="1" applyFill="1" applyBorder="1" applyAlignment="1">
      <alignment vertical="center"/>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0" fontId="2" fillId="0" borderId="24" xfId="0" applyFont="1" applyFill="1" applyBorder="1" applyAlignment="1">
      <alignment/>
    </xf>
    <xf numFmtId="0" fontId="2" fillId="0" borderId="25" xfId="0" applyFont="1" applyFill="1" applyBorder="1" applyAlignment="1" quotePrefix="1">
      <alignment horizontal="right"/>
    </xf>
    <xf numFmtId="0" fontId="2" fillId="0" borderId="25"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4" xfId="0" applyFont="1" applyFill="1" applyBorder="1" applyAlignment="1">
      <alignment horizontal="center"/>
    </xf>
    <xf numFmtId="0" fontId="2" fillId="0" borderId="24"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4"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4"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53" applyFont="1" applyFill="1" applyAlignment="1">
      <alignment vertical="center"/>
    </xf>
    <xf numFmtId="0" fontId="2" fillId="0" borderId="0" xfId="0" applyFont="1" applyFill="1" applyBorder="1" applyAlignment="1">
      <alignment vertical="center" wrapText="1"/>
    </xf>
    <xf numFmtId="0" fontId="2" fillId="0" borderId="24" xfId="0" applyFont="1" applyFill="1" applyBorder="1" applyAlignment="1">
      <alignment vertical="center"/>
    </xf>
    <xf numFmtId="3" fontId="2" fillId="0" borderId="24" xfId="0" applyNumberFormat="1" applyFont="1" applyFill="1" applyBorder="1" applyAlignment="1">
      <alignment vertical="center"/>
    </xf>
    <xf numFmtId="0" fontId="0" fillId="0" borderId="17" xfId="0" applyBorder="1" applyAlignment="1">
      <alignment/>
    </xf>
    <xf numFmtId="169" fontId="0" fillId="0" borderId="17" xfId="46" applyNumberFormat="1" applyFont="1" applyBorder="1" applyAlignment="1">
      <alignment horizontal="center"/>
    </xf>
    <xf numFmtId="0" fontId="4" fillId="33" borderId="0" xfId="0" applyFont="1" applyFill="1" applyBorder="1" applyAlignment="1">
      <alignment/>
    </xf>
    <xf numFmtId="3" fontId="4" fillId="33" borderId="0" xfId="0" applyNumberFormat="1" applyFont="1" applyFill="1" applyBorder="1" applyAlignment="1">
      <alignment/>
    </xf>
    <xf numFmtId="165" fontId="4" fillId="33" borderId="0" xfId="0" applyNumberFormat="1" applyFont="1" applyFill="1" applyBorder="1" applyAlignment="1">
      <alignment/>
    </xf>
    <xf numFmtId="0" fontId="0" fillId="0" borderId="15" xfId="0" applyFont="1" applyFill="1" applyBorder="1" applyAlignment="1">
      <alignment/>
    </xf>
    <xf numFmtId="0" fontId="2" fillId="34" borderId="0" xfId="0" applyFont="1" applyFill="1" applyBorder="1" applyAlignment="1">
      <alignment horizontal="center"/>
    </xf>
    <xf numFmtId="0" fontId="3" fillId="33" borderId="16" xfId="0" applyFont="1" applyFill="1" applyBorder="1" applyAlignment="1" quotePrefix="1">
      <alignment horizontal="center"/>
    </xf>
    <xf numFmtId="0" fontId="3" fillId="33" borderId="16" xfId="0" applyNumberFormat="1" applyFont="1" applyFill="1" applyBorder="1" applyAlignment="1">
      <alignment horizontal="right"/>
    </xf>
    <xf numFmtId="0" fontId="3" fillId="33" borderId="16" xfId="0" applyFont="1" applyFill="1" applyBorder="1" applyAlignment="1">
      <alignment horizontal="right"/>
    </xf>
    <xf numFmtId="0" fontId="3" fillId="33" borderId="16" xfId="0" applyFont="1" applyFill="1" applyBorder="1" applyAlignment="1">
      <alignment horizontal="center"/>
    </xf>
    <xf numFmtId="0" fontId="2" fillId="34" borderId="15" xfId="0" applyFont="1" applyFill="1" applyBorder="1" applyAlignment="1">
      <alignment/>
    </xf>
    <xf numFmtId="3" fontId="2" fillId="34" borderId="15" xfId="0" applyNumberFormat="1" applyFont="1" applyFill="1" applyBorder="1" applyAlignment="1">
      <alignment/>
    </xf>
    <xf numFmtId="166" fontId="2" fillId="33" borderId="15" xfId="53" applyNumberFormat="1" applyFont="1" applyFill="1" applyBorder="1" applyAlignment="1">
      <alignment/>
    </xf>
    <xf numFmtId="166" fontId="2" fillId="34" borderId="15" xfId="53" applyNumberFormat="1" applyFont="1" applyFill="1" applyBorder="1" applyAlignment="1">
      <alignment horizontal="center"/>
    </xf>
    <xf numFmtId="0" fontId="3" fillId="33" borderId="14" xfId="0" applyFont="1" applyFill="1" applyBorder="1" applyAlignment="1">
      <alignment horizontal="center"/>
    </xf>
    <xf numFmtId="0" fontId="3" fillId="33" borderId="14" xfId="0" applyFont="1" applyFill="1" applyBorder="1" applyAlignment="1" quotePrefix="1">
      <alignment horizontal="right"/>
    </xf>
    <xf numFmtId="0" fontId="3" fillId="33" borderId="14" xfId="0" applyFont="1" applyFill="1" applyBorder="1" applyAlignment="1">
      <alignment horizontal="right"/>
    </xf>
    <xf numFmtId="0" fontId="3" fillId="33" borderId="17" xfId="0" applyFont="1" applyFill="1" applyBorder="1" applyAlignment="1">
      <alignment horizontal="center"/>
    </xf>
    <xf numFmtId="0" fontId="3" fillId="33" borderId="17" xfId="0" applyNumberFormat="1" applyFont="1" applyFill="1" applyBorder="1" applyAlignment="1">
      <alignment horizontal="right"/>
    </xf>
    <xf numFmtId="0" fontId="3" fillId="33" borderId="17" xfId="0" applyFont="1" applyFill="1" applyBorder="1" applyAlignment="1">
      <alignment horizontal="right"/>
    </xf>
    <xf numFmtId="0" fontId="2" fillId="34" borderId="21" xfId="0" applyFont="1" applyFill="1" applyBorder="1" applyAlignment="1">
      <alignment/>
    </xf>
    <xf numFmtId="3" fontId="2" fillId="34" borderId="21"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xf>
    <xf numFmtId="169" fontId="0" fillId="0" borderId="0" xfId="46" applyNumberFormat="1" applyFont="1" applyBorder="1" applyAlignment="1">
      <alignment horizontal="center"/>
    </xf>
    <xf numFmtId="0" fontId="0" fillId="0" borderId="0" xfId="0" applyBorder="1" applyAlignment="1">
      <alignment horizontal="center"/>
    </xf>
    <xf numFmtId="169" fontId="0" fillId="0" borderId="0" xfId="46" applyNumberFormat="1" applyFont="1" applyBorder="1" applyAlignment="1">
      <alignment/>
    </xf>
    <xf numFmtId="3" fontId="0" fillId="0" borderId="0" xfId="0" applyNumberFormat="1" applyFont="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vertical="top" wrapText="1"/>
    </xf>
    <xf numFmtId="0" fontId="7" fillId="0" borderId="0" xfId="0" applyFont="1" applyBorder="1" applyAlignment="1" quotePrefix="1">
      <alignment horizontal="center"/>
    </xf>
    <xf numFmtId="0" fontId="0" fillId="0" borderId="0" xfId="0" applyFont="1" applyAlignment="1">
      <alignment horizontal="center"/>
    </xf>
    <xf numFmtId="0" fontId="4"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3" fillId="0" borderId="0" xfId="51" applyFont="1" applyBorder="1" applyAlignment="1" applyProtection="1">
      <alignment horizontal="center" vertical="center"/>
      <protection/>
    </xf>
    <xf numFmtId="0" fontId="0" fillId="0" borderId="0" xfId="0" applyFont="1" applyBorder="1" applyAlignment="1">
      <alignment horizontal="justify" vertical="top" wrapText="1"/>
    </xf>
    <xf numFmtId="0" fontId="0" fillId="33" borderId="0" xfId="0" applyFont="1" applyFill="1" applyBorder="1" applyAlignment="1">
      <alignment vertical="top" wrapText="1"/>
    </xf>
    <xf numFmtId="0" fontId="0" fillId="33" borderId="0" xfId="0" applyFont="1" applyFill="1" applyBorder="1" applyAlignment="1">
      <alignment vertical="top"/>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12" fillId="0" borderId="0" xfId="0" applyFont="1" applyFill="1" applyBorder="1" applyAlignment="1">
      <alignment horizontal="center" vertical="center" wrapText="1"/>
    </xf>
    <xf numFmtId="0" fontId="5" fillId="0" borderId="23" xfId="0" applyFont="1" applyFill="1" applyBorder="1" applyAlignment="1">
      <alignment vertical="top" wrapText="1"/>
    </xf>
    <xf numFmtId="0" fontId="5" fillId="0" borderId="23"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0" fontId="12" fillId="0" borderId="0"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4" xfId="0" applyFont="1" applyFill="1" applyBorder="1" applyAlignment="1">
      <alignment vertical="center" wrapText="1"/>
    </xf>
    <xf numFmtId="0" fontId="2" fillId="34" borderId="15"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33" borderId="15" xfId="0" applyFont="1" applyFill="1" applyBorder="1" applyAlignment="1">
      <alignment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0" xfId="0" applyFont="1" applyFill="1" applyBorder="1" applyAlignment="1">
      <alignment horizontal="center"/>
    </xf>
    <xf numFmtId="0" fontId="2" fillId="0" borderId="24" xfId="0" applyFont="1" applyFill="1" applyBorder="1" applyAlignment="1" quotePrefix="1">
      <alignment horizontal="center"/>
    </xf>
    <xf numFmtId="0" fontId="2" fillId="0" borderId="23" xfId="0" applyFont="1" applyFill="1" applyBorder="1" applyAlignment="1">
      <alignment horizontal="center"/>
    </xf>
    <xf numFmtId="0" fontId="2" fillId="0" borderId="25" xfId="0" applyFont="1" applyFill="1" applyBorder="1" applyAlignment="1" quotePrefix="1">
      <alignment horizontal="center"/>
    </xf>
    <xf numFmtId="0" fontId="2" fillId="0" borderId="25"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indice"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375"/>
          <c:y val="0.21475"/>
          <c:w val="0.767"/>
          <c:h val="0.75125"/>
        </c:manualLayout>
      </c:layout>
      <c:lineChart>
        <c:grouping val="standard"/>
        <c:varyColors val="0"/>
        <c:ser>
          <c:idx val="0"/>
          <c:order val="0"/>
          <c:tx>
            <c:strRef>
              <c:f>balanza!$X$24</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balanza!$W$25:$W$29</c:f>
              <c:strCache/>
            </c:strRef>
          </c:cat>
          <c:val>
            <c:numRef>
              <c:f>balanza!$X$25:$X$29</c:f>
              <c:numCache/>
            </c:numRef>
          </c:val>
          <c:smooth val="0"/>
        </c:ser>
        <c:ser>
          <c:idx val="1"/>
          <c:order val="1"/>
          <c:tx>
            <c:strRef>
              <c:f>balanza!$Y$24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balanza!$W$25:$W$29</c:f>
              <c:strCache/>
            </c:strRef>
          </c:cat>
          <c:val>
            <c:numRef>
              <c:f>balanza!$Y$25:$Y$29</c:f>
              <c:numCache/>
            </c:numRef>
          </c:val>
          <c:smooth val="0"/>
        </c:ser>
        <c:ser>
          <c:idx val="2"/>
          <c:order val="2"/>
          <c:tx>
            <c:strRef>
              <c:f>balanza!$Z$24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balanza!$W$25:$W$29</c:f>
              <c:strCache/>
            </c:strRef>
          </c:cat>
          <c:val>
            <c:numRef>
              <c:f>balanza!$Z$25:$Z$29</c:f>
              <c:numCache/>
            </c:numRef>
          </c:val>
          <c:smooth val="0"/>
        </c:ser>
        <c:ser>
          <c:idx val="3"/>
          <c:order val="3"/>
          <c:tx>
            <c:strRef>
              <c:f>balanza!$AA$24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balanza!$W$25:$W$29</c:f>
              <c:strCache/>
            </c:strRef>
          </c:cat>
          <c:val>
            <c:numRef>
              <c:f>balanza!$AA$25:$AA$29</c:f>
              <c:numCache/>
            </c:numRef>
          </c:val>
          <c:smooth val="0"/>
        </c:ser>
        <c:marker val="1"/>
        <c:axId val="55643300"/>
        <c:axId val="31027653"/>
      </c:lineChart>
      <c:catAx>
        <c:axId val="55643300"/>
        <c:scaling>
          <c:orientation val="minMax"/>
        </c:scaling>
        <c:axPos val="b"/>
        <c:delete val="0"/>
        <c:numFmt formatCode="General" sourceLinked="1"/>
        <c:majorTickMark val="none"/>
        <c:minorTickMark val="none"/>
        <c:tickLblPos val="nextTo"/>
        <c:spPr>
          <a:ln w="3175">
            <a:solidFill>
              <a:srgbClr val="808080"/>
            </a:solidFill>
          </a:ln>
        </c:spPr>
        <c:crossAx val="31027653"/>
        <c:crosses val="autoZero"/>
        <c:auto val="1"/>
        <c:lblOffset val="100"/>
        <c:tickLblSkip val="1"/>
        <c:noMultiLvlLbl val="0"/>
      </c:catAx>
      <c:valAx>
        <c:axId val="3102765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643300"/>
        <c:crossesAt val="1"/>
        <c:crossBetween val="between"/>
        <c:dispUnits>
          <c:builtInUnit val="thousands"/>
          <c:dispUnitsLbl>
            <c:layout>
              <c:manualLayout>
                <c:xMode val="edge"/>
                <c:yMode val="edge"/>
                <c:x val="0.01025"/>
                <c:y val="0.122"/>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8"/>
          <c:y val="0.45075"/>
          <c:w val="0.14275"/>
          <c:h val="0.269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US$ mayo 2009</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9625484"/>
        <c:axId val="65302765"/>
      </c:barChart>
      <c:catAx>
        <c:axId val="296254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5302765"/>
        <c:crosses val="autoZero"/>
        <c:auto val="1"/>
        <c:lblOffset val="100"/>
        <c:tickLblSkip val="1"/>
        <c:noMultiLvlLbl val="0"/>
      </c:catAx>
      <c:valAx>
        <c:axId val="653027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62548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US$ mayo 2009</a:t>
            </a:r>
          </a:p>
        </c:rich>
      </c:tx>
      <c:layout>
        <c:manualLayout>
          <c:xMode val="factor"/>
          <c:yMode val="factor"/>
          <c:x val="-0.003"/>
          <c:y val="-0.012"/>
        </c:manualLayout>
      </c:layout>
      <c:spPr>
        <a:noFill/>
        <a:ln w="3175">
          <a:noFill/>
        </a:ln>
      </c:spPr>
    </c:title>
    <c:plotArea>
      <c:layout>
        <c:manualLayout>
          <c:xMode val="edge"/>
          <c:yMode val="edge"/>
          <c:x val="0.014"/>
          <c:y val="0.17475"/>
          <c:w val="0.970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50853974"/>
        <c:axId val="55032583"/>
      </c:barChart>
      <c:catAx>
        <c:axId val="50853974"/>
        <c:scaling>
          <c:orientation val="minMax"/>
        </c:scaling>
        <c:axPos val="l"/>
        <c:delete val="0"/>
        <c:numFmt formatCode="General" sourceLinked="1"/>
        <c:majorTickMark val="out"/>
        <c:minorTickMark val="none"/>
        <c:tickLblPos val="nextTo"/>
        <c:spPr>
          <a:ln w="3175">
            <a:solidFill>
              <a:srgbClr val="808080"/>
            </a:solidFill>
          </a:ln>
        </c:spPr>
        <c:crossAx val="55032583"/>
        <c:crosses val="autoZero"/>
        <c:auto val="1"/>
        <c:lblOffset val="100"/>
        <c:tickLblSkip val="1"/>
        <c:noMultiLvlLbl val="0"/>
      </c:catAx>
      <c:valAx>
        <c:axId val="5503258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85397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US$ mayo 2009</a:t>
            </a:r>
          </a:p>
        </c:rich>
      </c:tx>
      <c:layout>
        <c:manualLayout>
          <c:xMode val="factor"/>
          <c:yMode val="factor"/>
          <c:x val="-0.0015"/>
          <c:y val="-0.00925"/>
        </c:manualLayout>
      </c:layout>
      <c:spPr>
        <a:noFill/>
        <a:ln w="3175">
          <a:noFill/>
        </a:ln>
      </c:spPr>
    </c:title>
    <c:plotArea>
      <c:layout>
        <c:manualLayout>
          <c:xMode val="edge"/>
          <c:yMode val="edge"/>
          <c:x val="0.01375"/>
          <c:y val="0.18075"/>
          <c:w val="0.9707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25531200"/>
        <c:axId val="28454209"/>
      </c:barChart>
      <c:catAx>
        <c:axId val="25531200"/>
        <c:scaling>
          <c:orientation val="minMax"/>
        </c:scaling>
        <c:axPos val="l"/>
        <c:delete val="0"/>
        <c:numFmt formatCode="General" sourceLinked="1"/>
        <c:majorTickMark val="out"/>
        <c:minorTickMark val="none"/>
        <c:tickLblPos val="nextTo"/>
        <c:spPr>
          <a:ln w="3175">
            <a:solidFill>
              <a:srgbClr val="808080"/>
            </a:solidFill>
          </a:ln>
        </c:spPr>
        <c:crossAx val="28454209"/>
        <c:crosses val="autoZero"/>
        <c:auto val="1"/>
        <c:lblOffset val="100"/>
        <c:tickLblSkip val="1"/>
        <c:noMultiLvlLbl val="0"/>
      </c:catAx>
      <c:valAx>
        <c:axId val="28454209"/>
        <c:scaling>
          <c:orientation val="minMax"/>
          <c:max val="14000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553120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2"/>
          <c:y val="-0.01"/>
        </c:manualLayout>
      </c:layout>
      <c:spPr>
        <a:noFill/>
        <a:ln w="3175">
          <a:noFill/>
        </a:ln>
      </c:spPr>
    </c:title>
    <c:plotArea>
      <c:layout>
        <c:manualLayout>
          <c:xMode val="edge"/>
          <c:yMode val="edge"/>
          <c:x val="0.05625"/>
          <c:y val="0.224"/>
          <c:w val="0.7435"/>
          <c:h val="0.74025"/>
        </c:manualLayout>
      </c:layout>
      <c:lineChart>
        <c:grouping val="standard"/>
        <c:varyColors val="0"/>
        <c:ser>
          <c:idx val="0"/>
          <c:order val="0"/>
          <c:tx>
            <c:strRef>
              <c:f>evolución_comercio!$Q$2</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10813422"/>
        <c:axId val="30211935"/>
      </c:lineChart>
      <c:catAx>
        <c:axId val="1081342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0211935"/>
        <c:crosses val="autoZero"/>
        <c:auto val="1"/>
        <c:lblOffset val="100"/>
        <c:tickLblSkip val="1"/>
        <c:noMultiLvlLbl val="0"/>
      </c:catAx>
      <c:valAx>
        <c:axId val="30211935"/>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48"/>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0813422"/>
        <c:crossesAt val="1"/>
        <c:crossBetween val="between"/>
        <c:dispUnits>
          <c:builtInUnit val="thousands"/>
        </c:dispUnits>
      </c:valAx>
      <c:spPr>
        <a:solidFill>
          <a:srgbClr val="FFFFFF"/>
        </a:solidFill>
        <a:ln w="3175">
          <a:noFill/>
        </a:ln>
      </c:spPr>
    </c:plotArea>
    <c:legend>
      <c:legendPos val="r"/>
      <c:layout>
        <c:manualLayout>
          <c:xMode val="edge"/>
          <c:yMode val="edge"/>
          <c:x val="0.82525"/>
          <c:y val="0.457"/>
          <c:w val="0.1635"/>
          <c:h val="0.265"/>
        </c:manualLayout>
      </c:layout>
      <c:overlay val="0"/>
      <c:spPr>
        <a:noFill/>
        <a:ln w="3175">
          <a:no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35"/>
          <c:y val="0.22325"/>
          <c:w val="0.77025"/>
          <c:h val="0.741"/>
        </c:manualLayout>
      </c:layout>
      <c:lineChart>
        <c:grouping val="standard"/>
        <c:varyColors val="0"/>
        <c:ser>
          <c:idx val="0"/>
          <c:order val="0"/>
          <c:tx>
            <c:strRef>
              <c:f>evolución_comercio!$Q$10</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evolución_comercio!$P$11:$P$15</c:f>
              <c:strCache/>
            </c:strRef>
          </c:cat>
          <c:val>
            <c:numRef>
              <c:f>evolución_comercio!$Q$11:$Q$15</c:f>
              <c:numCache/>
            </c:numRef>
          </c:val>
          <c:smooth val="0"/>
        </c:ser>
        <c:ser>
          <c:idx val="1"/>
          <c:order val="1"/>
          <c:tx>
            <c:strRef>
              <c:f>evolución_comercio!$R$10</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evolución_comercio!$P$11:$P$15</c:f>
              <c:strCache/>
            </c:strRef>
          </c:cat>
          <c:val>
            <c:numRef>
              <c:f>evolución_comercio!$R$11:$R$15</c:f>
              <c:numCache/>
            </c:numRef>
          </c:val>
          <c:smooth val="0"/>
        </c:ser>
        <c:ser>
          <c:idx val="2"/>
          <c:order val="2"/>
          <c:tx>
            <c:strRef>
              <c:f>evolución_comercio!$S$10</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evolución_comercio!$P$11:$P$15</c:f>
              <c:strCache/>
            </c:strRef>
          </c:cat>
          <c:val>
            <c:numRef>
              <c:f>evolución_comercio!$S$11:$S$15</c:f>
              <c:numCache/>
            </c:numRef>
          </c:val>
          <c:smooth val="0"/>
        </c:ser>
        <c:ser>
          <c:idx val="3"/>
          <c:order val="3"/>
          <c:tx>
            <c:strRef>
              <c:f>evolución_comercio!$T$10</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evolución_comercio!$P$11:$P$15</c:f>
              <c:strCache/>
            </c:strRef>
          </c:cat>
          <c:val>
            <c:numRef>
              <c:f>evolución_comercio!$T$11:$T$15</c:f>
              <c:numCache/>
            </c:numRef>
          </c:val>
          <c:smooth val="0"/>
        </c:ser>
        <c:marker val="1"/>
        <c:axId val="3471960"/>
        <c:axId val="31247641"/>
      </c:lineChart>
      <c:catAx>
        <c:axId val="3471960"/>
        <c:scaling>
          <c:orientation val="minMax"/>
        </c:scaling>
        <c:axPos val="b"/>
        <c:delete val="0"/>
        <c:numFmt formatCode="General" sourceLinked="1"/>
        <c:majorTickMark val="out"/>
        <c:minorTickMark val="none"/>
        <c:tickLblPos val="nextTo"/>
        <c:spPr>
          <a:ln w="3175">
            <a:solidFill>
              <a:srgbClr val="808080"/>
            </a:solidFill>
          </a:ln>
        </c:spPr>
        <c:crossAx val="31247641"/>
        <c:crosses val="autoZero"/>
        <c:auto val="1"/>
        <c:lblOffset val="100"/>
        <c:tickLblSkip val="1"/>
        <c:noMultiLvlLbl val="0"/>
      </c:catAx>
      <c:valAx>
        <c:axId val="312476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71960"/>
        <c:crossesAt val="1"/>
        <c:crossBetween val="between"/>
        <c:dispUnits>
          <c:builtInUnit val="thousands"/>
          <c:dispUnitsLbl>
            <c:layout>
              <c:manualLayout>
                <c:xMode val="edge"/>
                <c:yMode val="edge"/>
                <c:x val="0.01"/>
                <c:y val="0.129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025"/>
          <c:y val="0.44875"/>
          <c:w val="0.14075"/>
          <c:h val="0.280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5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mayo 2009 </a:t>
            </a:r>
          </a:p>
        </c:rich>
      </c:tx>
      <c:layout>
        <c:manualLayout>
          <c:xMode val="factor"/>
          <c:yMode val="factor"/>
          <c:x val="-0.003"/>
          <c:y val="-0.012"/>
        </c:manualLayout>
      </c:layout>
      <c:spPr>
        <a:noFill/>
        <a:ln w="3175">
          <a:noFill/>
        </a:ln>
      </c:spPr>
    </c:title>
    <c:plotArea>
      <c:layout>
        <c:manualLayout>
          <c:xMode val="edge"/>
          <c:yMode val="edge"/>
          <c:x val="0.28"/>
          <c:y val="0.21775"/>
          <c:w val="0.4382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mayo 2009 
</a:t>
            </a:r>
          </a:p>
        </c:rich>
      </c:tx>
      <c:layout>
        <c:manualLayout>
          <c:xMode val="factor"/>
          <c:yMode val="factor"/>
          <c:x val="-0.0015"/>
          <c:y val="-0.01225"/>
        </c:manualLayout>
      </c:layout>
      <c:spPr>
        <a:noFill/>
        <a:ln w="3175">
          <a:noFill/>
        </a:ln>
      </c:spPr>
    </c:title>
    <c:plotArea>
      <c:layout>
        <c:manualLayout>
          <c:xMode val="edge"/>
          <c:yMode val="edge"/>
          <c:x val="0.3025"/>
          <c:y val="0.237"/>
          <c:w val="0.4255"/>
          <c:h val="0.687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mayo 2009</a:t>
            </a:r>
          </a:p>
        </c:rich>
      </c:tx>
      <c:layout>
        <c:manualLayout>
          <c:xMode val="factor"/>
          <c:yMode val="factor"/>
          <c:x val="-0.00225"/>
          <c:y val="-0.0115"/>
        </c:manualLayout>
      </c:layout>
      <c:spPr>
        <a:noFill/>
        <a:ln w="3175">
          <a:noFill/>
        </a:ln>
      </c:spPr>
    </c:title>
    <c:plotArea>
      <c:layout>
        <c:manualLayout>
          <c:xMode val="edge"/>
          <c:yMode val="edge"/>
          <c:x val="0.23775"/>
          <c:y val="0.223"/>
          <c:w val="0.522"/>
          <c:h val="0.69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mayo 2009</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US$ mayo 2009</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numRef>
          </c:val>
        </c:ser>
        <c:axId val="12793314"/>
        <c:axId val="48030963"/>
      </c:barChart>
      <c:catAx>
        <c:axId val="1279331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8030963"/>
        <c:crosses val="autoZero"/>
        <c:auto val="1"/>
        <c:lblOffset val="100"/>
        <c:tickLblSkip val="1"/>
        <c:noMultiLvlLbl val="0"/>
      </c:catAx>
      <c:valAx>
        <c:axId val="480309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79331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descr="Odepa-Minagri-chico"/>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266700</xdr:colOff>
      <xdr:row>0</xdr:row>
      <xdr:rowOff>66675</xdr:rowOff>
    </xdr:from>
    <xdr:to>
      <xdr:col>4</xdr:col>
      <xdr:colOff>523875</xdr:colOff>
      <xdr:row>5</xdr:row>
      <xdr:rowOff>104775</xdr:rowOff>
    </xdr:to>
    <xdr:pic>
      <xdr:nvPicPr>
        <xdr:cNvPr id="2" name="Picture 5" descr="LOGOTIPOCHILEPOTENCIACULTUR"/>
        <xdr:cNvPicPr preferRelativeResize="1">
          <a:picLocks noChangeAspect="1"/>
        </xdr:cNvPicPr>
      </xdr:nvPicPr>
      <xdr:blipFill>
        <a:blip r:embed="rId2"/>
        <a:stretch>
          <a:fillRect/>
        </a:stretch>
      </xdr:blipFill>
      <xdr:spPr>
        <a:xfrm>
          <a:off x="1790700" y="6667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76200</xdr:rowOff>
    </xdr:from>
    <xdr:to>
      <xdr:col>5</xdr:col>
      <xdr:colOff>428625</xdr:colOff>
      <xdr:row>44</xdr:row>
      <xdr:rowOff>85725</xdr:rowOff>
    </xdr:to>
    <xdr:graphicFrame>
      <xdr:nvGraphicFramePr>
        <xdr:cNvPr id="1" name="7 Gráfico"/>
        <xdr:cNvGraphicFramePr/>
      </xdr:nvGraphicFramePr>
      <xdr:xfrm>
        <a:off x="0" y="5162550"/>
        <a:ext cx="5353050" cy="3086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16</xdr:row>
      <xdr:rowOff>123825</xdr:rowOff>
    </xdr:from>
    <xdr:to>
      <xdr:col>5</xdr:col>
      <xdr:colOff>819150</xdr:colOff>
      <xdr:row>35</xdr:row>
      <xdr:rowOff>9525</xdr:rowOff>
    </xdr:to>
    <xdr:graphicFrame>
      <xdr:nvGraphicFramePr>
        <xdr:cNvPr id="1" name="2 Gráfico"/>
        <xdr:cNvGraphicFramePr/>
      </xdr:nvGraphicFramePr>
      <xdr:xfrm>
        <a:off x="257175" y="3486150"/>
        <a:ext cx="515302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55</xdr:row>
      <xdr:rowOff>95250</xdr:rowOff>
    </xdr:from>
    <xdr:to>
      <xdr:col>5</xdr:col>
      <xdr:colOff>838200</xdr:colOff>
      <xdr:row>73</xdr:row>
      <xdr:rowOff>152400</xdr:rowOff>
    </xdr:to>
    <xdr:graphicFrame>
      <xdr:nvGraphicFramePr>
        <xdr:cNvPr id="2" name="3 Gráfico"/>
        <xdr:cNvGraphicFramePr/>
      </xdr:nvGraphicFramePr>
      <xdr:xfrm>
        <a:off x="0" y="10496550"/>
        <a:ext cx="5429250" cy="2971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0.5015</cdr:x>
      <cdr:y>0.6265</cdr:y>
    </cdr:to>
    <cdr:sp>
      <cdr:nvSpPr>
        <cdr:cNvPr id="1" name="Text Box 1"/>
        <cdr:cNvSpPr txBox="1">
          <a:spLocks noChangeArrowheads="1"/>
        </cdr:cNvSpPr>
      </cdr:nvSpPr>
      <cdr:spPr>
        <a:xfrm>
          <a:off x="0" y="0"/>
          <a:ext cx="2876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6410325"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6353175" cy="39624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74</xdr:row>
      <xdr:rowOff>152400</xdr:rowOff>
    </xdr:from>
    <xdr:to>
      <xdr:col>5</xdr:col>
      <xdr:colOff>676275</xdr:colOff>
      <xdr:row>95</xdr:row>
      <xdr:rowOff>123825</xdr:rowOff>
    </xdr:to>
    <xdr:graphicFrame>
      <xdr:nvGraphicFramePr>
        <xdr:cNvPr id="1" name="5 Gráfico"/>
        <xdr:cNvGraphicFramePr/>
      </xdr:nvGraphicFramePr>
      <xdr:xfrm>
        <a:off x="161925" y="119348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28575</xdr:rowOff>
    </xdr:from>
    <xdr:to>
      <xdr:col>5</xdr:col>
      <xdr:colOff>819150</xdr:colOff>
      <xdr:row>45</xdr:row>
      <xdr:rowOff>85725</xdr:rowOff>
    </xdr:to>
    <xdr:graphicFrame>
      <xdr:nvGraphicFramePr>
        <xdr:cNvPr id="2" name="7 Gráfico"/>
        <xdr:cNvGraphicFramePr/>
      </xdr:nvGraphicFramePr>
      <xdr:xfrm>
        <a:off x="0" y="41052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6008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724650" cy="3581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SheetLayoutView="100" zoomScalePageLayoutView="0" workbookViewId="0" topLeftCell="A1">
      <selection activeCell="A31" sqref="A31:G31"/>
    </sheetView>
  </sheetViews>
  <sheetFormatPr defaultColWidth="11.421875" defaultRowHeight="12.75"/>
  <sheetData>
    <row r="1" spans="1:7" s="24" customFormat="1" ht="12.75">
      <c r="A1" s="26"/>
      <c r="B1" s="26"/>
      <c r="C1" s="26"/>
      <c r="D1" s="26"/>
      <c r="E1" s="26"/>
      <c r="F1" s="26"/>
      <c r="G1" s="26"/>
    </row>
    <row r="2" spans="1:7" ht="12.75">
      <c r="A2" s="11"/>
      <c r="B2" s="11"/>
      <c r="C2" s="11"/>
      <c r="D2" s="11"/>
      <c r="E2" s="11"/>
      <c r="F2" s="11"/>
      <c r="G2" s="11"/>
    </row>
    <row r="3" spans="1:7" ht="12.75">
      <c r="A3" s="11"/>
      <c r="B3" s="11"/>
      <c r="C3" s="11"/>
      <c r="D3" s="11"/>
      <c r="E3" s="11"/>
      <c r="F3" s="11"/>
      <c r="G3" s="11"/>
    </row>
    <row r="4" spans="1:7" ht="12.75">
      <c r="A4" s="11"/>
      <c r="B4" s="11"/>
      <c r="C4" s="11"/>
      <c r="D4" s="11"/>
      <c r="E4" s="11"/>
      <c r="F4" s="11"/>
      <c r="G4" s="11"/>
    </row>
    <row r="5" spans="1:7" ht="12.75">
      <c r="A5" s="11"/>
      <c r="B5" s="11"/>
      <c r="C5" s="11"/>
      <c r="D5" s="11"/>
      <c r="E5" s="11"/>
      <c r="F5" s="11"/>
      <c r="G5" s="11"/>
    </row>
    <row r="6" spans="1:7" ht="12.75">
      <c r="A6" s="11"/>
      <c r="B6" s="11"/>
      <c r="C6" s="11"/>
      <c r="D6" s="11"/>
      <c r="E6" s="11"/>
      <c r="F6" s="11"/>
      <c r="G6" s="11"/>
    </row>
    <row r="7" spans="1:7" ht="12.75">
      <c r="A7" s="11"/>
      <c r="B7" s="11"/>
      <c r="C7" s="11"/>
      <c r="D7" s="11"/>
      <c r="E7" s="11"/>
      <c r="F7" s="11"/>
      <c r="G7" s="11"/>
    </row>
    <row r="8" spans="1:7" ht="40.5" customHeight="1">
      <c r="A8" s="246" t="s">
        <v>166</v>
      </c>
      <c r="B8" s="246"/>
      <c r="C8" s="246"/>
      <c r="D8" s="246"/>
      <c r="E8" s="246"/>
      <c r="F8" s="246"/>
      <c r="G8" s="246"/>
    </row>
    <row r="9" spans="1:7" ht="20.25">
      <c r="A9" s="245"/>
      <c r="B9" s="245"/>
      <c r="C9" s="245"/>
      <c r="D9" s="245"/>
      <c r="E9" s="245"/>
      <c r="F9" s="245"/>
      <c r="G9" s="245"/>
    </row>
    <row r="10" spans="1:7" ht="20.25">
      <c r="A10" s="12"/>
      <c r="B10" s="11"/>
      <c r="C10" s="11"/>
      <c r="D10" s="11"/>
      <c r="E10" s="11"/>
      <c r="F10" s="11"/>
      <c r="G10" s="11"/>
    </row>
    <row r="11" spans="1:7" ht="20.25">
      <c r="A11" s="12"/>
      <c r="B11" s="11"/>
      <c r="C11" s="11"/>
      <c r="D11" s="11"/>
      <c r="E11" s="11"/>
      <c r="F11" s="11"/>
      <c r="G11" s="11"/>
    </row>
    <row r="12" spans="1:7" ht="20.25">
      <c r="A12" s="245" t="s">
        <v>493</v>
      </c>
      <c r="B12" s="245"/>
      <c r="C12" s="245"/>
      <c r="D12" s="245"/>
      <c r="E12" s="245"/>
      <c r="F12" s="245"/>
      <c r="G12" s="245"/>
    </row>
    <row r="13" spans="1:7" ht="20.25">
      <c r="A13" s="245"/>
      <c r="B13" s="245"/>
      <c r="C13" s="245"/>
      <c r="D13" s="245"/>
      <c r="E13" s="245"/>
      <c r="F13" s="245"/>
      <c r="G13" s="245"/>
    </row>
    <row r="14" spans="1:7" ht="20.25">
      <c r="A14" s="12"/>
      <c r="B14" s="11"/>
      <c r="C14" s="11"/>
      <c r="D14" s="11"/>
      <c r="E14" s="11"/>
      <c r="F14" s="11"/>
      <c r="G14" s="11"/>
    </row>
    <row r="15" spans="1:7" ht="20.25">
      <c r="A15" s="12"/>
      <c r="B15" s="11"/>
      <c r="C15" s="11"/>
      <c r="D15" s="11"/>
      <c r="E15" s="11"/>
      <c r="F15" s="11"/>
      <c r="G15" s="11"/>
    </row>
    <row r="16" spans="1:7" ht="20.25">
      <c r="A16" s="12"/>
      <c r="B16" s="11"/>
      <c r="C16" s="11"/>
      <c r="D16" s="11"/>
      <c r="E16" s="11"/>
      <c r="F16" s="11"/>
      <c r="G16" s="11"/>
    </row>
    <row r="17" spans="1:7" ht="20.25">
      <c r="A17" s="247"/>
      <c r="B17" s="245"/>
      <c r="C17" s="245"/>
      <c r="D17" s="245"/>
      <c r="E17" s="245"/>
      <c r="F17" s="245"/>
      <c r="G17" s="245"/>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G21" s="11"/>
    </row>
    <row r="22" spans="1:7" ht="20.25">
      <c r="A22" s="12"/>
      <c r="G22" s="11"/>
    </row>
    <row r="23" spans="1:7" ht="20.25">
      <c r="A23" s="12"/>
      <c r="G23" s="11"/>
    </row>
    <row r="24" spans="1:7" ht="20.25">
      <c r="A24" s="12"/>
      <c r="B24" s="11"/>
      <c r="C24" s="11"/>
      <c r="D24" s="11"/>
      <c r="E24" s="11"/>
      <c r="F24" s="11"/>
      <c r="G24" s="11"/>
    </row>
    <row r="25" spans="1:7" ht="20.25">
      <c r="A25" s="12"/>
      <c r="B25" s="11"/>
      <c r="C25" s="11"/>
      <c r="D25" s="11"/>
      <c r="E25" s="11"/>
      <c r="F25" s="11"/>
      <c r="G25" s="11"/>
    </row>
    <row r="26" spans="1:7" ht="20.25">
      <c r="A26" s="12"/>
      <c r="B26" s="11"/>
      <c r="C26" s="11"/>
      <c r="D26" s="11"/>
      <c r="E26" s="11"/>
      <c r="F26" s="11"/>
      <c r="G26" s="11"/>
    </row>
    <row r="27" spans="1:7" ht="20.25">
      <c r="A27" s="12"/>
      <c r="B27" s="11"/>
      <c r="C27" s="11"/>
      <c r="D27" s="11"/>
      <c r="E27" s="11"/>
      <c r="F27" s="11"/>
      <c r="G27" s="11"/>
    </row>
    <row r="28" spans="1:7" ht="20.25">
      <c r="A28" s="12"/>
      <c r="B28" s="11"/>
      <c r="C28" s="11"/>
      <c r="D28" s="11"/>
      <c r="E28" s="11"/>
      <c r="F28" s="11"/>
      <c r="G28" s="11"/>
    </row>
    <row r="29" spans="1:7" ht="20.25">
      <c r="A29" s="12"/>
      <c r="B29" s="11"/>
      <c r="C29" s="11"/>
      <c r="D29" s="11"/>
      <c r="E29" s="11"/>
      <c r="F29" s="11"/>
      <c r="G29" s="11"/>
    </row>
    <row r="30" spans="1:7" ht="20.25">
      <c r="A30" s="12"/>
      <c r="B30" s="11"/>
      <c r="C30" s="11"/>
      <c r="D30" s="11"/>
      <c r="E30" s="11"/>
      <c r="F30" s="11"/>
      <c r="G30" s="11"/>
    </row>
    <row r="31" spans="1:7" ht="18">
      <c r="A31" s="243"/>
      <c r="B31" s="244"/>
      <c r="C31" s="244"/>
      <c r="D31" s="244"/>
      <c r="E31" s="244"/>
      <c r="F31" s="244"/>
      <c r="G31" s="244"/>
    </row>
    <row r="32" spans="1:7" ht="18">
      <c r="A32" s="243" t="s">
        <v>494</v>
      </c>
      <c r="B32" s="244"/>
      <c r="C32" s="244"/>
      <c r="D32" s="244"/>
      <c r="E32" s="244"/>
      <c r="F32" s="244"/>
      <c r="G32" s="244"/>
    </row>
    <row r="33" spans="1:7" ht="20.25">
      <c r="A33" s="13"/>
      <c r="B33" s="11"/>
      <c r="C33" s="11"/>
      <c r="D33" s="11"/>
      <c r="E33" s="11"/>
      <c r="F33" s="11"/>
      <c r="G33" s="11"/>
    </row>
    <row r="34" spans="1:7" ht="13.5" thickBot="1">
      <c r="A34" s="16"/>
      <c r="B34" s="16"/>
      <c r="C34" s="16"/>
      <c r="D34" s="16"/>
      <c r="E34" s="16"/>
      <c r="F34" s="16"/>
      <c r="G34" s="16"/>
    </row>
    <row r="40" spans="1:7" ht="12.75">
      <c r="A40" s="249" t="s">
        <v>167</v>
      </c>
      <c r="B40" s="249"/>
      <c r="C40" s="249"/>
      <c r="D40" s="249"/>
      <c r="E40" s="249"/>
      <c r="F40" s="249"/>
      <c r="G40" s="249"/>
    </row>
    <row r="41" spans="1:7" ht="12.75">
      <c r="A41" s="249" t="s">
        <v>495</v>
      </c>
      <c r="B41" s="249"/>
      <c r="C41" s="249"/>
      <c r="D41" s="249"/>
      <c r="E41" s="249"/>
      <c r="F41" s="249"/>
      <c r="G41" s="249"/>
    </row>
    <row r="42" spans="1:7" ht="12.75">
      <c r="A42" s="249"/>
      <c r="B42" s="249"/>
      <c r="C42" s="249"/>
      <c r="D42" s="249"/>
      <c r="E42" s="249"/>
      <c r="F42" s="249"/>
      <c r="G42" s="249"/>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248"/>
      <c r="B46" s="248"/>
      <c r="C46" s="248"/>
      <c r="D46" s="248"/>
      <c r="E46" s="248"/>
      <c r="F46" s="248"/>
      <c r="G46" s="248"/>
    </row>
    <row r="47" spans="1:7" ht="12.75">
      <c r="A47" s="248"/>
      <c r="B47" s="248"/>
      <c r="C47" s="248"/>
      <c r="D47" s="248"/>
      <c r="E47" s="248"/>
      <c r="F47" s="248"/>
      <c r="G47" s="248"/>
    </row>
    <row r="48" spans="1:7" ht="12.75">
      <c r="A48" s="14"/>
      <c r="B48" s="1"/>
      <c r="C48" s="1"/>
      <c r="D48" s="1"/>
      <c r="E48" s="1"/>
      <c r="F48" s="1"/>
      <c r="G48" s="1"/>
    </row>
    <row r="49" spans="1:7" ht="12.75">
      <c r="A49" s="14"/>
      <c r="B49" s="1"/>
      <c r="C49" s="1"/>
      <c r="D49" s="1"/>
      <c r="E49" s="1"/>
      <c r="F49" s="1"/>
      <c r="G49" s="1"/>
    </row>
    <row r="50" spans="1:7" ht="12.75">
      <c r="A50" s="14"/>
      <c r="B50" s="1"/>
      <c r="C50" s="1"/>
      <c r="D50" s="1"/>
      <c r="E50" s="1"/>
      <c r="F50" s="1"/>
      <c r="G50" s="1"/>
    </row>
    <row r="51" spans="1:7" ht="12.75">
      <c r="A51" s="14"/>
      <c r="B51" s="1"/>
      <c r="C51" s="1"/>
      <c r="D51" s="1"/>
      <c r="E51" s="1"/>
      <c r="F51" s="1"/>
      <c r="G51" s="1"/>
    </row>
    <row r="52" spans="1:7" ht="12.75">
      <c r="A52" s="248" t="s">
        <v>259</v>
      </c>
      <c r="B52" s="248"/>
      <c r="C52" s="248"/>
      <c r="D52" s="248"/>
      <c r="E52" s="248"/>
      <c r="F52" s="248"/>
      <c r="G52" s="248"/>
    </row>
    <row r="53" spans="1:7" ht="12.75">
      <c r="A53" s="248" t="s">
        <v>258</v>
      </c>
      <c r="B53" s="248"/>
      <c r="C53" s="248"/>
      <c r="D53" s="248"/>
      <c r="E53" s="248"/>
      <c r="F53" s="248"/>
      <c r="G53" s="248"/>
    </row>
    <row r="54" spans="1:7" ht="12.75">
      <c r="A54" s="14"/>
      <c r="B54" s="1"/>
      <c r="C54" s="1"/>
      <c r="D54" s="1"/>
      <c r="E54" s="1"/>
      <c r="F54" s="1"/>
      <c r="G54" s="1"/>
    </row>
    <row r="55" spans="1:7" ht="12.75">
      <c r="A55" s="14"/>
      <c r="B55" s="1"/>
      <c r="C55" s="1"/>
      <c r="D55" s="1"/>
      <c r="E55" s="1"/>
      <c r="F55" s="1"/>
      <c r="G55" s="1"/>
    </row>
    <row r="56" spans="1:7" ht="12.75">
      <c r="A56" s="248" t="s">
        <v>82</v>
      </c>
      <c r="B56" s="248"/>
      <c r="C56" s="248"/>
      <c r="D56" s="248"/>
      <c r="E56" s="248"/>
      <c r="F56" s="248"/>
      <c r="G56" s="248"/>
    </row>
    <row r="57" spans="1:7" ht="12.75">
      <c r="A57" s="248" t="s">
        <v>318</v>
      </c>
      <c r="B57" s="248"/>
      <c r="C57" s="248"/>
      <c r="D57" s="248"/>
      <c r="E57" s="248"/>
      <c r="F57" s="248"/>
      <c r="G57" s="248"/>
    </row>
    <row r="58" spans="1:7" ht="12.75">
      <c r="A58" s="14"/>
      <c r="B58" s="1"/>
      <c r="C58" s="1"/>
      <c r="D58" s="1"/>
      <c r="E58" s="1"/>
      <c r="F58" s="1"/>
      <c r="G58" s="1"/>
    </row>
    <row r="59" spans="1:7" ht="12.75">
      <c r="A59" s="14"/>
      <c r="B59" s="1"/>
      <c r="C59" s="1"/>
      <c r="D59" s="1"/>
      <c r="E59" s="1"/>
      <c r="F59" s="1"/>
      <c r="G59" s="1"/>
    </row>
    <row r="60" spans="1:7" ht="12.75">
      <c r="A60" s="14"/>
      <c r="B60" s="1"/>
      <c r="C60" s="1"/>
      <c r="D60" s="1"/>
      <c r="E60" s="1"/>
      <c r="F60" s="1"/>
      <c r="G60" s="1"/>
    </row>
    <row r="61" spans="1:7" ht="12.75">
      <c r="A61" s="14"/>
      <c r="B61" s="1"/>
      <c r="C61" s="1"/>
      <c r="D61" s="1"/>
      <c r="E61" s="1"/>
      <c r="F61" s="1"/>
      <c r="G61" s="1"/>
    </row>
    <row r="62" spans="1:7" ht="12.75">
      <c r="A62" s="14"/>
      <c r="B62" s="1"/>
      <c r="C62" s="1"/>
      <c r="D62" s="1"/>
      <c r="E62" s="1"/>
      <c r="F62" s="1"/>
      <c r="G62" s="1"/>
    </row>
    <row r="63" spans="1:7" ht="12.75">
      <c r="A63" s="248" t="s">
        <v>342</v>
      </c>
      <c r="B63" s="248"/>
      <c r="C63" s="248"/>
      <c r="D63" s="248"/>
      <c r="E63" s="248"/>
      <c r="F63" s="248"/>
      <c r="G63" s="248"/>
    </row>
    <row r="64" spans="1:7" ht="12.75">
      <c r="A64" s="251" t="s">
        <v>320</v>
      </c>
      <c r="B64" s="251"/>
      <c r="C64" s="251"/>
      <c r="D64" s="251"/>
      <c r="E64" s="251"/>
      <c r="F64" s="251"/>
      <c r="G64" s="251"/>
    </row>
    <row r="65" spans="1:7" ht="12.75">
      <c r="A65" s="248" t="s">
        <v>343</v>
      </c>
      <c r="B65" s="248"/>
      <c r="C65" s="248"/>
      <c r="D65" s="248"/>
      <c r="E65" s="248"/>
      <c r="F65" s="248"/>
      <c r="G65" s="248"/>
    </row>
    <row r="73" spans="1:7" ht="12.75" customHeight="1">
      <c r="A73" s="1"/>
      <c r="B73" s="24"/>
      <c r="C73" s="1"/>
      <c r="D73" s="1"/>
      <c r="E73" s="1"/>
      <c r="F73" s="1"/>
      <c r="G73" s="1"/>
    </row>
    <row r="74" ht="12.75" customHeight="1">
      <c r="G74" s="1"/>
    </row>
    <row r="75" spans="1:7" ht="12.75">
      <c r="A75" s="1"/>
      <c r="B75" s="1"/>
      <c r="C75" s="1"/>
      <c r="D75" s="1"/>
      <c r="E75" s="1"/>
      <c r="F75" s="1"/>
      <c r="G75" s="1"/>
    </row>
    <row r="76" spans="1:7" ht="12.75">
      <c r="A76" s="15"/>
      <c r="B76" s="1"/>
      <c r="C76" s="1"/>
      <c r="D76" s="1"/>
      <c r="E76" s="1"/>
      <c r="F76" s="1"/>
      <c r="G76" s="1"/>
    </row>
    <row r="77" spans="1:7" ht="12.75">
      <c r="A77" s="1"/>
      <c r="B77" s="1"/>
      <c r="C77" s="1"/>
      <c r="D77" s="1"/>
      <c r="E77" s="1"/>
      <c r="F77" s="1"/>
      <c r="G77" s="1"/>
    </row>
    <row r="79" spans="1:7" ht="12.75">
      <c r="A79" s="1"/>
      <c r="B79" s="1"/>
      <c r="C79" s="1"/>
      <c r="D79" s="1"/>
      <c r="E79" s="1"/>
      <c r="F79" s="1"/>
      <c r="G79" s="1"/>
    </row>
    <row r="80" spans="1:7" ht="12.75">
      <c r="A80" s="1"/>
      <c r="B80" s="1"/>
      <c r="C80" s="1"/>
      <c r="D80" s="1"/>
      <c r="E80" s="1"/>
      <c r="F80" s="1"/>
      <c r="G80" s="1"/>
    </row>
    <row r="81" spans="1:7" ht="12.75">
      <c r="A81" s="250" t="s">
        <v>496</v>
      </c>
      <c r="B81" s="248"/>
      <c r="C81" s="248"/>
      <c r="D81" s="248"/>
      <c r="E81" s="248"/>
      <c r="F81" s="248"/>
      <c r="G81" s="248"/>
    </row>
    <row r="82" spans="1:7" ht="12.75">
      <c r="A82" s="1"/>
      <c r="B82" s="1"/>
      <c r="C82" s="1"/>
      <c r="D82" s="1"/>
      <c r="E82" s="1"/>
      <c r="F82" s="1"/>
      <c r="G82" s="1"/>
    </row>
    <row r="83" spans="1:7" ht="12.75">
      <c r="A83" s="248" t="s">
        <v>83</v>
      </c>
      <c r="B83" s="248"/>
      <c r="C83" s="248"/>
      <c r="D83" s="248"/>
      <c r="E83" s="248"/>
      <c r="F83" s="248"/>
      <c r="G83" s="248"/>
    </row>
    <row r="84" spans="1:7" ht="12.75">
      <c r="A84" s="248" t="s">
        <v>84</v>
      </c>
      <c r="B84" s="248"/>
      <c r="C84" s="248"/>
      <c r="D84" s="248"/>
      <c r="E84" s="248"/>
      <c r="F84" s="248"/>
      <c r="G84" s="248"/>
    </row>
    <row r="85" spans="1:7" ht="12.75">
      <c r="A85" s="248"/>
      <c r="B85" s="248"/>
      <c r="C85" s="248"/>
      <c r="D85" s="248"/>
      <c r="E85" s="248"/>
      <c r="F85" s="248"/>
      <c r="G85" s="248"/>
    </row>
  </sheetData>
  <sheetProtection/>
  <mergeCells count="23">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3:G13"/>
    <mergeCell ref="A8:G8"/>
    <mergeCell ref="A12:G12"/>
    <mergeCell ref="A17:G17"/>
    <mergeCell ref="A9:G9"/>
    <mergeCell ref="A31:G31"/>
  </mergeCells>
  <printOptions horizontalCentered="1" verticalCentered="1"/>
  <pageMargins left="0.7874015748031497" right="0.7874015748031497" top="2.283464566929134" bottom="0.7874015748031497" header="0" footer="0"/>
  <pageSetup horizontalDpi="300" verticalDpi="300" orientation="portrait" paperSize="119"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51"/>
  <sheetViews>
    <sheetView view="pageBreakPreview" zoomScale="75" zoomScaleSheetLayoutView="75" zoomScalePageLayoutView="0" workbookViewId="0" topLeftCell="A1">
      <selection activeCell="G28" sqref="G28"/>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52" t="s">
        <v>64</v>
      </c>
      <c r="B5" s="252"/>
      <c r="C5" s="252"/>
      <c r="D5" s="252"/>
      <c r="E5" s="252"/>
      <c r="F5" s="252"/>
      <c r="G5" s="252"/>
    </row>
    <row r="6" spans="1:7" ht="12.75">
      <c r="A6" s="6"/>
      <c r="B6" s="6"/>
      <c r="C6" s="6"/>
      <c r="D6" s="6"/>
      <c r="E6" s="6"/>
      <c r="F6" s="6"/>
      <c r="G6" s="6"/>
    </row>
    <row r="7" spans="1:7" ht="12.75">
      <c r="A7" s="6"/>
      <c r="B7" s="6"/>
      <c r="C7" s="6"/>
      <c r="D7" s="6"/>
      <c r="E7" s="6"/>
      <c r="F7" s="6"/>
      <c r="G7" s="6"/>
    </row>
    <row r="8" spans="1:7" ht="12.75">
      <c r="A8" s="18" t="s">
        <v>65</v>
      </c>
      <c r="B8" s="19" t="s">
        <v>66</v>
      </c>
      <c r="C8" s="19"/>
      <c r="D8" s="19"/>
      <c r="E8" s="19"/>
      <c r="F8" s="19"/>
      <c r="G8" s="20" t="s">
        <v>67</v>
      </c>
    </row>
    <row r="9" spans="1:7" ht="12.75">
      <c r="A9" s="6"/>
      <c r="B9" s="6"/>
      <c r="C9" s="6"/>
      <c r="D9" s="6"/>
      <c r="E9" s="6"/>
      <c r="F9" s="6"/>
      <c r="G9" s="7"/>
    </row>
    <row r="10" spans="1:7" ht="12.75">
      <c r="A10" s="8" t="s">
        <v>68</v>
      </c>
      <c r="B10" s="6" t="s">
        <v>69</v>
      </c>
      <c r="C10" s="6"/>
      <c r="D10" s="6"/>
      <c r="E10" s="6"/>
      <c r="F10" s="6"/>
      <c r="G10" s="9">
        <v>4</v>
      </c>
    </row>
    <row r="11" spans="1:7" ht="12.75">
      <c r="A11" s="8" t="s">
        <v>70</v>
      </c>
      <c r="B11" s="6" t="s">
        <v>475</v>
      </c>
      <c r="C11" s="6"/>
      <c r="D11" s="6"/>
      <c r="E11" s="6"/>
      <c r="F11" s="6"/>
      <c r="G11" s="9">
        <v>5</v>
      </c>
    </row>
    <row r="12" spans="1:7" ht="12.75">
      <c r="A12" s="8" t="s">
        <v>72</v>
      </c>
      <c r="B12" s="6" t="s">
        <v>476</v>
      </c>
      <c r="C12" s="6"/>
      <c r="D12" s="6"/>
      <c r="E12" s="6"/>
      <c r="F12" s="6"/>
      <c r="G12" s="9">
        <v>6</v>
      </c>
    </row>
    <row r="13" spans="1:7" ht="12.75">
      <c r="A13" s="8" t="s">
        <v>74</v>
      </c>
      <c r="B13" s="6" t="s">
        <v>71</v>
      </c>
      <c r="C13" s="6"/>
      <c r="D13" s="6"/>
      <c r="E13" s="6"/>
      <c r="F13" s="6"/>
      <c r="G13" s="9">
        <v>7</v>
      </c>
    </row>
    <row r="14" spans="1:7" ht="12.75">
      <c r="A14" s="8" t="s">
        <v>76</v>
      </c>
      <c r="B14" s="6" t="s">
        <v>73</v>
      </c>
      <c r="C14" s="6"/>
      <c r="D14" s="6"/>
      <c r="E14" s="6"/>
      <c r="F14" s="6"/>
      <c r="G14" s="9">
        <v>9</v>
      </c>
    </row>
    <row r="15" spans="1:7" ht="12.75">
      <c r="A15" s="8" t="s">
        <v>78</v>
      </c>
      <c r="B15" s="6" t="s">
        <v>75</v>
      </c>
      <c r="C15" s="6"/>
      <c r="D15" s="6"/>
      <c r="E15" s="6"/>
      <c r="F15" s="6"/>
      <c r="G15" s="9">
        <v>11</v>
      </c>
    </row>
    <row r="16" spans="1:7" ht="12.75">
      <c r="A16" s="8" t="s">
        <v>79</v>
      </c>
      <c r="B16" s="6" t="s">
        <v>49</v>
      </c>
      <c r="C16" s="6"/>
      <c r="D16" s="6"/>
      <c r="E16" s="6"/>
      <c r="F16" s="6"/>
      <c r="G16" s="9">
        <v>12</v>
      </c>
    </row>
    <row r="17" spans="1:7" ht="12.75">
      <c r="A17" s="8" t="s">
        <v>85</v>
      </c>
      <c r="B17" s="6" t="s">
        <v>77</v>
      </c>
      <c r="C17" s="6"/>
      <c r="D17" s="6"/>
      <c r="E17" s="6"/>
      <c r="F17" s="6"/>
      <c r="G17" s="9">
        <v>13</v>
      </c>
    </row>
    <row r="18" spans="1:7" ht="12.75">
      <c r="A18" s="8" t="s">
        <v>86</v>
      </c>
      <c r="B18" s="6" t="s">
        <v>51</v>
      </c>
      <c r="C18" s="6"/>
      <c r="D18" s="6"/>
      <c r="E18" s="6"/>
      <c r="F18" s="6"/>
      <c r="G18" s="9">
        <v>14</v>
      </c>
    </row>
    <row r="19" spans="1:7" ht="12.75">
      <c r="A19" s="8" t="s">
        <v>121</v>
      </c>
      <c r="B19" s="17" t="s">
        <v>97</v>
      </c>
      <c r="C19" s="6"/>
      <c r="D19" s="6"/>
      <c r="E19" s="6"/>
      <c r="F19" s="6"/>
      <c r="G19" s="9">
        <v>15</v>
      </c>
    </row>
    <row r="20" spans="1:7" ht="12.75">
      <c r="A20" s="8" t="s">
        <v>148</v>
      </c>
      <c r="B20" s="17" t="s">
        <v>190</v>
      </c>
      <c r="C20" s="6"/>
      <c r="D20" s="6"/>
      <c r="E20" s="6"/>
      <c r="F20" s="6"/>
      <c r="G20" s="9">
        <v>17</v>
      </c>
    </row>
    <row r="21" spans="1:7" ht="12.75">
      <c r="A21" s="8" t="s">
        <v>149</v>
      </c>
      <c r="B21" s="6" t="s">
        <v>191</v>
      </c>
      <c r="C21" s="6"/>
      <c r="D21" s="6"/>
      <c r="E21" s="6"/>
      <c r="F21" s="6"/>
      <c r="G21" s="9">
        <v>18</v>
      </c>
    </row>
    <row r="22" spans="1:7" ht="12.75">
      <c r="A22" s="8" t="s">
        <v>188</v>
      </c>
      <c r="B22" s="6" t="s">
        <v>195</v>
      </c>
      <c r="C22" s="6"/>
      <c r="D22" s="6"/>
      <c r="E22" s="6"/>
      <c r="F22" s="6"/>
      <c r="G22" s="9">
        <v>19</v>
      </c>
    </row>
    <row r="23" spans="1:7" ht="12.75">
      <c r="A23" s="8" t="s">
        <v>189</v>
      </c>
      <c r="B23" s="17" t="s">
        <v>98</v>
      </c>
      <c r="C23" s="6"/>
      <c r="D23" s="6"/>
      <c r="E23" s="6"/>
      <c r="F23" s="6"/>
      <c r="G23" s="9">
        <v>20</v>
      </c>
    </row>
    <row r="24" spans="1:7" ht="12.75">
      <c r="A24" s="8" t="s">
        <v>196</v>
      </c>
      <c r="B24" s="17" t="s">
        <v>122</v>
      </c>
      <c r="C24" s="6"/>
      <c r="D24" s="6"/>
      <c r="E24" s="6"/>
      <c r="F24" s="6"/>
      <c r="G24" s="9">
        <v>21</v>
      </c>
    </row>
    <row r="25" spans="1:7" ht="12.75">
      <c r="A25" s="8" t="s">
        <v>422</v>
      </c>
      <c r="B25" s="17" t="s">
        <v>150</v>
      </c>
      <c r="C25" s="6"/>
      <c r="D25" s="6"/>
      <c r="E25" s="6"/>
      <c r="F25" s="6"/>
      <c r="G25" s="9">
        <v>22</v>
      </c>
    </row>
    <row r="26" spans="1:7" ht="12.75">
      <c r="A26" s="8" t="s">
        <v>477</v>
      </c>
      <c r="B26" s="17" t="s">
        <v>424</v>
      </c>
      <c r="C26" s="6"/>
      <c r="D26" s="6"/>
      <c r="E26" s="6"/>
      <c r="F26" s="6"/>
      <c r="G26" s="9">
        <v>23</v>
      </c>
    </row>
    <row r="27" spans="1:7" ht="12.75">
      <c r="A27" s="8" t="s">
        <v>478</v>
      </c>
      <c r="B27" s="17" t="s">
        <v>423</v>
      </c>
      <c r="C27" s="6"/>
      <c r="D27" s="6"/>
      <c r="E27" s="6"/>
      <c r="F27" s="6"/>
      <c r="G27" s="9">
        <v>24</v>
      </c>
    </row>
    <row r="28" spans="1:7" ht="12.75">
      <c r="A28" s="8"/>
      <c r="B28" s="6"/>
      <c r="C28" s="6"/>
      <c r="D28" s="6"/>
      <c r="E28" s="6"/>
      <c r="F28" s="6"/>
      <c r="G28" s="9"/>
    </row>
    <row r="29" spans="1:7" ht="12.75">
      <c r="A29" s="8"/>
      <c r="B29" s="6"/>
      <c r="C29" s="6"/>
      <c r="D29" s="6"/>
      <c r="E29" s="6"/>
      <c r="F29" s="6"/>
      <c r="G29" s="9"/>
    </row>
    <row r="30" spans="1:7" ht="12.75">
      <c r="A30" s="8"/>
      <c r="B30" s="6"/>
      <c r="C30" s="6"/>
      <c r="D30" s="6"/>
      <c r="E30" s="6"/>
      <c r="F30" s="6"/>
      <c r="G30" s="9"/>
    </row>
    <row r="31" spans="1:7" ht="12.75">
      <c r="A31" s="18" t="s">
        <v>87</v>
      </c>
      <c r="B31" s="19" t="s">
        <v>66</v>
      </c>
      <c r="C31" s="19"/>
      <c r="D31" s="19"/>
      <c r="E31" s="19"/>
      <c r="F31" s="19"/>
      <c r="G31" s="20" t="s">
        <v>67</v>
      </c>
    </row>
    <row r="32" spans="1:7" ht="12.75">
      <c r="A32" s="10"/>
      <c r="B32" s="6"/>
      <c r="C32" s="6"/>
      <c r="D32" s="6"/>
      <c r="E32" s="6"/>
      <c r="F32" s="6"/>
      <c r="G32" s="9"/>
    </row>
    <row r="33" spans="1:7" ht="12.75">
      <c r="A33" s="8" t="s">
        <v>68</v>
      </c>
      <c r="B33" s="6" t="s">
        <v>69</v>
      </c>
      <c r="C33" s="6"/>
      <c r="D33" s="6"/>
      <c r="E33" s="6"/>
      <c r="F33" s="6"/>
      <c r="G33" s="9">
        <v>4</v>
      </c>
    </row>
    <row r="34" spans="1:7" ht="12.75">
      <c r="A34" s="8" t="s">
        <v>70</v>
      </c>
      <c r="B34" s="6" t="s">
        <v>475</v>
      </c>
      <c r="C34" s="6"/>
      <c r="D34" s="6"/>
      <c r="E34" s="6"/>
      <c r="F34" s="6"/>
      <c r="G34" s="9">
        <v>5</v>
      </c>
    </row>
    <row r="35" spans="1:7" ht="12.75">
      <c r="A35" s="8" t="s">
        <v>72</v>
      </c>
      <c r="B35" s="6" t="s">
        <v>476</v>
      </c>
      <c r="C35" s="6"/>
      <c r="D35" s="6"/>
      <c r="E35" s="6"/>
      <c r="F35" s="6"/>
      <c r="G35" s="9">
        <v>6</v>
      </c>
    </row>
    <row r="36" spans="1:7" ht="12.75">
      <c r="A36" s="8" t="s">
        <v>74</v>
      </c>
      <c r="B36" s="6" t="s">
        <v>350</v>
      </c>
      <c r="C36" s="6"/>
      <c r="D36" s="6"/>
      <c r="E36" s="6"/>
      <c r="F36" s="6"/>
      <c r="G36" s="9">
        <v>8</v>
      </c>
    </row>
    <row r="37" spans="1:7" ht="12.75">
      <c r="A37" s="8" t="s">
        <v>76</v>
      </c>
      <c r="B37" s="6" t="s">
        <v>351</v>
      </c>
      <c r="C37" s="6"/>
      <c r="D37" s="6"/>
      <c r="E37" s="6"/>
      <c r="F37" s="6"/>
      <c r="G37" s="9">
        <v>8</v>
      </c>
    </row>
    <row r="38" spans="1:7" ht="12.75">
      <c r="A38" s="8" t="s">
        <v>78</v>
      </c>
      <c r="B38" s="6" t="s">
        <v>80</v>
      </c>
      <c r="C38" s="6"/>
      <c r="D38" s="6"/>
      <c r="E38" s="6"/>
      <c r="F38" s="6"/>
      <c r="G38" s="9">
        <v>8</v>
      </c>
    </row>
    <row r="39" spans="1:7" ht="12.75">
      <c r="A39" s="8" t="s">
        <v>79</v>
      </c>
      <c r="B39" s="6" t="s">
        <v>81</v>
      </c>
      <c r="C39" s="6"/>
      <c r="D39" s="6"/>
      <c r="E39" s="6"/>
      <c r="F39" s="6"/>
      <c r="G39" s="9">
        <v>8</v>
      </c>
    </row>
    <row r="40" spans="1:7" ht="12.75">
      <c r="A40" s="8" t="s">
        <v>85</v>
      </c>
      <c r="B40" s="6" t="s">
        <v>182</v>
      </c>
      <c r="C40" s="6"/>
      <c r="D40" s="6"/>
      <c r="E40" s="6"/>
      <c r="F40" s="6"/>
      <c r="G40" s="9">
        <v>9</v>
      </c>
    </row>
    <row r="41" spans="1:7" ht="12.75">
      <c r="A41" s="8" t="s">
        <v>86</v>
      </c>
      <c r="B41" s="6" t="s">
        <v>49</v>
      </c>
      <c r="C41" s="6"/>
      <c r="D41" s="6"/>
      <c r="E41" s="6"/>
      <c r="F41" s="6"/>
      <c r="G41" s="9">
        <v>10</v>
      </c>
    </row>
    <row r="42" spans="1:7" ht="12.75">
      <c r="A42" s="8" t="s">
        <v>121</v>
      </c>
      <c r="B42" s="6" t="s">
        <v>77</v>
      </c>
      <c r="C42" s="6"/>
      <c r="D42" s="6"/>
      <c r="E42" s="6"/>
      <c r="F42" s="6"/>
      <c r="G42" s="9">
        <v>11</v>
      </c>
    </row>
    <row r="43" spans="1:7" ht="12.75">
      <c r="A43" s="8" t="s">
        <v>148</v>
      </c>
      <c r="B43" s="6" t="s">
        <v>51</v>
      </c>
      <c r="C43" s="6"/>
      <c r="D43" s="6"/>
      <c r="E43" s="6"/>
      <c r="F43" s="6"/>
      <c r="G43" s="9">
        <v>12</v>
      </c>
    </row>
    <row r="44" spans="1:7" ht="12.75">
      <c r="A44" s="21"/>
      <c r="B44" s="22"/>
      <c r="C44" s="22"/>
      <c r="D44" s="22"/>
      <c r="E44" s="22"/>
      <c r="F44" s="22"/>
      <c r="G44" s="23"/>
    </row>
    <row r="45" spans="1:7" ht="12.75">
      <c r="A45" s="8"/>
      <c r="B45" s="6"/>
      <c r="C45" s="6"/>
      <c r="D45" s="6"/>
      <c r="E45" s="6"/>
      <c r="F45" s="6"/>
      <c r="G45" s="9"/>
    </row>
    <row r="46" spans="1:7" ht="81.75" customHeight="1">
      <c r="A46" s="253" t="s">
        <v>88</v>
      </c>
      <c r="B46" s="253"/>
      <c r="C46" s="253"/>
      <c r="D46" s="253"/>
      <c r="E46" s="253"/>
      <c r="F46" s="253"/>
      <c r="G46" s="253"/>
    </row>
    <row r="48" spans="1:7" ht="12.75">
      <c r="A48" s="11"/>
      <c r="B48" s="11"/>
      <c r="C48" s="11"/>
      <c r="D48" s="11"/>
      <c r="E48" s="11"/>
      <c r="F48" s="11"/>
      <c r="G48" s="11"/>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sheetData>
  <sheetProtection/>
  <mergeCells count="2">
    <mergeCell ref="A5:G5"/>
    <mergeCell ref="A46:G46"/>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A48"/>
  <sheetViews>
    <sheetView tabSelected="1" view="pageBreakPreview" zoomScaleSheetLayoutView="100" zoomScalePageLayoutView="0" workbookViewId="0" topLeftCell="A1">
      <selection activeCell="A6" sqref="A6"/>
    </sheetView>
  </sheetViews>
  <sheetFormatPr defaultColWidth="11.421875" defaultRowHeight="12.75"/>
  <cols>
    <col min="1" max="1" width="22.8515625" style="1" bestFit="1" customWidth="1"/>
    <col min="2" max="2" width="13.421875" style="1" customWidth="1"/>
    <col min="3" max="3" width="13.28125" style="1" bestFit="1" customWidth="1"/>
    <col min="4" max="4" width="12.140625" style="1" customWidth="1"/>
    <col min="5" max="5" width="12.140625" style="1" bestFit="1" customWidth="1"/>
    <col min="6" max="6" width="14.57421875" style="1" bestFit="1" customWidth="1"/>
    <col min="7" max="9" width="11.421875" style="1" customWidth="1"/>
    <col min="10" max="10" width="11.7109375" style="1" bestFit="1" customWidth="1"/>
    <col min="11" max="11" width="13.28125" style="1" bestFit="1" customWidth="1"/>
    <col min="12" max="12" width="12.8515625" style="1" bestFit="1" customWidth="1"/>
    <col min="13" max="13" width="18.8515625" style="36" customWidth="1"/>
    <col min="14" max="17" width="11.421875" style="36" customWidth="1"/>
    <col min="18" max="19" width="11.421875" style="1" customWidth="1"/>
    <col min="20" max="20" width="18.140625" style="1" bestFit="1" customWidth="1"/>
    <col min="21" max="21" width="19.7109375" style="1" bestFit="1" customWidth="1"/>
    <col min="22" max="22" width="18.140625" style="1" bestFit="1" customWidth="1"/>
    <col min="23" max="23" width="19.7109375" style="1" bestFit="1" customWidth="1"/>
    <col min="24" max="24" width="18.140625" style="1" bestFit="1" customWidth="1"/>
    <col min="25" max="25" width="17.140625" style="1" bestFit="1" customWidth="1"/>
    <col min="26" max="26" width="18.140625" style="1" bestFit="1" customWidth="1"/>
    <col min="27" max="27" width="19.7109375" style="1" bestFit="1" customWidth="1"/>
    <col min="28" max="16384" width="11.421875" style="1" customWidth="1"/>
  </cols>
  <sheetData>
    <row r="1" spans="1:23" s="69" customFormat="1" ht="15.75" customHeight="1">
      <c r="A1" s="257" t="s">
        <v>271</v>
      </c>
      <c r="B1" s="257"/>
      <c r="C1" s="257"/>
      <c r="D1" s="257"/>
      <c r="E1" s="257"/>
      <c r="F1" s="257"/>
      <c r="M1" s="64"/>
      <c r="N1" s="64"/>
      <c r="O1" s="64"/>
      <c r="P1" s="64"/>
      <c r="Q1" s="64"/>
      <c r="T1" s="65"/>
      <c r="U1" s="65"/>
      <c r="V1" s="65"/>
      <c r="W1" s="64"/>
    </row>
    <row r="2" spans="1:23" s="69" customFormat="1" ht="15.75" customHeight="1">
      <c r="A2" s="256" t="s">
        <v>272</v>
      </c>
      <c r="B2" s="256"/>
      <c r="C2" s="256"/>
      <c r="D2" s="256"/>
      <c r="E2" s="256"/>
      <c r="F2" s="256"/>
      <c r="G2" s="70"/>
      <c r="M2" s="64"/>
      <c r="N2" s="64"/>
      <c r="O2" s="64"/>
      <c r="P2" s="64"/>
      <c r="Q2" s="64"/>
      <c r="T2" s="65"/>
      <c r="W2" s="64"/>
    </row>
    <row r="3" spans="1:23" s="69" customFormat="1" ht="15.75" customHeight="1">
      <c r="A3" s="256" t="s">
        <v>273</v>
      </c>
      <c r="B3" s="256"/>
      <c r="C3" s="256"/>
      <c r="D3" s="256"/>
      <c r="E3" s="256"/>
      <c r="F3" s="256"/>
      <c r="G3" s="70"/>
      <c r="M3" s="64"/>
      <c r="N3" s="64"/>
      <c r="O3" s="64"/>
      <c r="P3" s="64"/>
      <c r="Q3" s="64"/>
      <c r="S3" s="71"/>
      <c r="T3" s="65"/>
      <c r="U3" s="65"/>
      <c r="V3" s="65"/>
      <c r="W3" s="64"/>
    </row>
    <row r="4" spans="1:23" s="69" customFormat="1" ht="15.75" customHeight="1" thickBot="1">
      <c r="A4" s="256" t="s">
        <v>281</v>
      </c>
      <c r="B4" s="256"/>
      <c r="C4" s="256"/>
      <c r="D4" s="256"/>
      <c r="E4" s="256"/>
      <c r="F4" s="256"/>
      <c r="G4" s="70"/>
      <c r="M4" s="64"/>
      <c r="N4" s="64"/>
      <c r="O4" s="64"/>
      <c r="P4" s="64"/>
      <c r="Q4" s="64"/>
      <c r="W4" s="64"/>
    </row>
    <row r="5" spans="1:23" s="69" customFormat="1" ht="13.5" thickTop="1">
      <c r="A5" s="77" t="s">
        <v>274</v>
      </c>
      <c r="B5" s="94">
        <v>2008</v>
      </c>
      <c r="C5" s="95">
        <v>2008</v>
      </c>
      <c r="D5" s="95">
        <v>2009</v>
      </c>
      <c r="E5" s="96" t="s">
        <v>290</v>
      </c>
      <c r="F5" s="96" t="s">
        <v>280</v>
      </c>
      <c r="G5" s="72"/>
      <c r="M5" s="64"/>
      <c r="N5" s="64"/>
      <c r="O5" s="64"/>
      <c r="P5" s="64"/>
      <c r="Q5" s="64"/>
      <c r="W5" s="64"/>
    </row>
    <row r="6" spans="1:23" s="69" customFormat="1" ht="13.5" thickBot="1">
      <c r="A6" s="78"/>
      <c r="B6" s="97" t="s">
        <v>279</v>
      </c>
      <c r="C6" s="98" t="s">
        <v>500</v>
      </c>
      <c r="D6" s="98" t="str">
        <f>+C6</f>
        <v>ene-may</v>
      </c>
      <c r="E6" s="99" t="s">
        <v>452</v>
      </c>
      <c r="F6" s="99">
        <v>2009</v>
      </c>
      <c r="G6" s="72"/>
      <c r="M6" s="64"/>
      <c r="N6" s="64"/>
      <c r="O6" s="64"/>
      <c r="P6" s="64"/>
      <c r="Q6" s="64"/>
      <c r="T6" s="73"/>
      <c r="U6" s="74"/>
      <c r="V6" s="74"/>
      <c r="W6" s="64"/>
    </row>
    <row r="7" spans="1:23" s="69" customFormat="1" ht="15.75" customHeight="1" thickTop="1">
      <c r="A7" s="256" t="s">
        <v>276</v>
      </c>
      <c r="B7" s="256"/>
      <c r="C7" s="256"/>
      <c r="D7" s="256"/>
      <c r="E7" s="256"/>
      <c r="F7" s="256"/>
      <c r="J7" s="65"/>
      <c r="K7" s="58"/>
      <c r="M7" s="64"/>
      <c r="N7" s="64"/>
      <c r="O7" s="64"/>
      <c r="P7" s="64"/>
      <c r="Q7" s="64"/>
      <c r="T7" s="65"/>
      <c r="U7" s="65"/>
      <c r="V7" s="65"/>
      <c r="W7" s="64"/>
    </row>
    <row r="8" spans="1:23" s="69" customFormat="1" ht="15.75" customHeight="1">
      <c r="A8" s="61" t="s">
        <v>275</v>
      </c>
      <c r="B8" s="57">
        <v>12735076</v>
      </c>
      <c r="C8" s="57">
        <v>6152967</v>
      </c>
      <c r="D8" s="57">
        <v>4802515</v>
      </c>
      <c r="E8" s="62">
        <f>+(D8-C8)/C8</f>
        <v>-0.21947980543370377</v>
      </c>
      <c r="F8" s="63"/>
      <c r="G8" s="63"/>
      <c r="J8" s="65"/>
      <c r="K8" s="58"/>
      <c r="M8" s="64"/>
      <c r="N8" s="64"/>
      <c r="O8" s="64"/>
      <c r="P8" s="64"/>
      <c r="Q8" s="64"/>
      <c r="T8" s="65"/>
      <c r="U8" s="65"/>
      <c r="V8" s="65"/>
      <c r="W8" s="64"/>
    </row>
    <row r="9" spans="1:23" s="69" customFormat="1" ht="15.75" customHeight="1">
      <c r="A9" s="64" t="s">
        <v>55</v>
      </c>
      <c r="B9" s="58">
        <v>6800395</v>
      </c>
      <c r="C9" s="58">
        <v>3607969</v>
      </c>
      <c r="D9" s="58">
        <v>2975042</v>
      </c>
      <c r="E9" s="66">
        <f aca="true" t="shared" si="0" ref="E9:E21">+(D9-C9)/C9</f>
        <v>-0.17542473341650108</v>
      </c>
      <c r="F9" s="66">
        <f>+D9/$D$8</f>
        <v>0.6194758371394988</v>
      </c>
      <c r="G9" s="68"/>
      <c r="J9" s="65"/>
      <c r="K9" s="58"/>
      <c r="M9" s="64"/>
      <c r="N9" s="64"/>
      <c r="O9" s="64"/>
      <c r="P9" s="64"/>
      <c r="Q9" s="64"/>
      <c r="T9" s="65"/>
      <c r="U9" s="65"/>
      <c r="V9" s="65"/>
      <c r="W9" s="64"/>
    </row>
    <row r="10" spans="1:23" s="69" customFormat="1" ht="15.75" customHeight="1">
      <c r="A10" s="64" t="s">
        <v>56</v>
      </c>
      <c r="B10" s="58">
        <v>1084041</v>
      </c>
      <c r="C10" s="58">
        <v>474802</v>
      </c>
      <c r="D10" s="58">
        <v>399310</v>
      </c>
      <c r="E10" s="66">
        <f t="shared" si="0"/>
        <v>-0.1589968028778312</v>
      </c>
      <c r="F10" s="66">
        <f>+D10/$D$8</f>
        <v>0.08314601828416986</v>
      </c>
      <c r="G10" s="68"/>
      <c r="J10" s="65"/>
      <c r="K10" s="58"/>
      <c r="M10" s="64"/>
      <c r="N10" s="64"/>
      <c r="O10" s="64"/>
      <c r="P10" s="64"/>
      <c r="Q10" s="64"/>
      <c r="W10" s="64"/>
    </row>
    <row r="11" spans="1:23" s="69" customFormat="1" ht="15.75" customHeight="1">
      <c r="A11" s="64" t="s">
        <v>57</v>
      </c>
      <c r="B11" s="58">
        <v>4850640</v>
      </c>
      <c r="C11" s="58">
        <v>2070196</v>
      </c>
      <c r="D11" s="58">
        <v>1428163</v>
      </c>
      <c r="E11" s="66">
        <f t="shared" si="0"/>
        <v>-0.31013150445658283</v>
      </c>
      <c r="F11" s="66">
        <f>+D11/$D$8</f>
        <v>0.2973781445763314</v>
      </c>
      <c r="G11" s="68"/>
      <c r="J11" s="65"/>
      <c r="K11" s="58"/>
      <c r="M11" s="64"/>
      <c r="N11" s="64"/>
      <c r="O11" s="64"/>
      <c r="P11" s="64"/>
      <c r="Q11" s="64"/>
      <c r="T11" s="65"/>
      <c r="U11" s="65"/>
      <c r="V11" s="65"/>
      <c r="W11" s="64"/>
    </row>
    <row r="12" spans="1:23" s="69" customFormat="1" ht="15.75" customHeight="1">
      <c r="A12" s="256" t="s">
        <v>278</v>
      </c>
      <c r="B12" s="256"/>
      <c r="C12" s="256"/>
      <c r="D12" s="256"/>
      <c r="E12" s="256"/>
      <c r="F12" s="256"/>
      <c r="J12" s="65"/>
      <c r="K12" s="58"/>
      <c r="M12" s="64"/>
      <c r="N12" s="64"/>
      <c r="O12" s="64"/>
      <c r="P12" s="64"/>
      <c r="Q12" s="64"/>
      <c r="T12" s="65"/>
      <c r="U12" s="65"/>
      <c r="V12" s="65"/>
      <c r="W12" s="64"/>
    </row>
    <row r="13" spans="1:23" s="69" customFormat="1" ht="15.75" customHeight="1">
      <c r="A13" s="67" t="s">
        <v>275</v>
      </c>
      <c r="B13" s="57">
        <v>4010769</v>
      </c>
      <c r="C13" s="57">
        <v>1565601</v>
      </c>
      <c r="D13" s="57">
        <v>1152080</v>
      </c>
      <c r="E13" s="62">
        <f t="shared" si="0"/>
        <v>-0.26412923854800807</v>
      </c>
      <c r="F13" s="63"/>
      <c r="G13" s="63"/>
      <c r="J13" s="65"/>
      <c r="K13" s="58"/>
      <c r="M13" s="64"/>
      <c r="N13" s="64"/>
      <c r="O13" s="64"/>
      <c r="P13" s="64"/>
      <c r="Q13" s="64"/>
      <c r="T13" s="65"/>
      <c r="U13" s="65"/>
      <c r="V13" s="65"/>
      <c r="W13" s="64"/>
    </row>
    <row r="14" spans="1:23" s="69" customFormat="1" ht="15.75" customHeight="1">
      <c r="A14" s="64" t="s">
        <v>55</v>
      </c>
      <c r="B14" s="58">
        <v>3095403</v>
      </c>
      <c r="C14" s="58">
        <v>1207597</v>
      </c>
      <c r="D14" s="58">
        <v>873786</v>
      </c>
      <c r="E14" s="66">
        <f t="shared" si="0"/>
        <v>-0.27642582749046246</v>
      </c>
      <c r="F14" s="66">
        <f>+D14/$D$13</f>
        <v>0.758442122074856</v>
      </c>
      <c r="G14" s="68"/>
      <c r="J14" s="65"/>
      <c r="K14" s="65"/>
      <c r="M14" s="64"/>
      <c r="N14" s="64"/>
      <c r="O14" s="64"/>
      <c r="P14" s="64"/>
      <c r="Q14" s="64"/>
      <c r="T14" s="65"/>
      <c r="U14" s="65"/>
      <c r="V14" s="65"/>
      <c r="W14" s="64"/>
    </row>
    <row r="15" spans="1:23" s="69" customFormat="1" ht="15.75" customHeight="1">
      <c r="A15" s="64" t="s">
        <v>56</v>
      </c>
      <c r="B15" s="58">
        <v>698386</v>
      </c>
      <c r="C15" s="58">
        <v>243522</v>
      </c>
      <c r="D15" s="58">
        <v>214417</v>
      </c>
      <c r="E15" s="66">
        <f t="shared" si="0"/>
        <v>-0.1195169224957088</v>
      </c>
      <c r="F15" s="66">
        <f>+D15/$D$13</f>
        <v>0.1861129435455871</v>
      </c>
      <c r="G15" s="68"/>
      <c r="K15" s="65"/>
      <c r="M15" s="64"/>
      <c r="N15" s="64"/>
      <c r="O15" s="64"/>
      <c r="P15" s="64"/>
      <c r="Q15" s="64"/>
      <c r="T15" s="65"/>
      <c r="W15" s="64"/>
    </row>
    <row r="16" spans="1:23" s="69" customFormat="1" ht="15.75" customHeight="1">
      <c r="A16" s="64" t="s">
        <v>57</v>
      </c>
      <c r="B16" s="58">
        <v>216980</v>
      </c>
      <c r="C16" s="58">
        <v>114482</v>
      </c>
      <c r="D16" s="58">
        <v>63877</v>
      </c>
      <c r="E16" s="66">
        <f t="shared" si="0"/>
        <v>-0.44203455565066996</v>
      </c>
      <c r="F16" s="66">
        <f>+D16/$D$13</f>
        <v>0.05544493437955698</v>
      </c>
      <c r="G16" s="68"/>
      <c r="K16" s="65"/>
      <c r="M16" s="64"/>
      <c r="N16" s="64"/>
      <c r="O16" s="64"/>
      <c r="P16" s="64"/>
      <c r="Q16" s="64"/>
      <c r="W16" s="64"/>
    </row>
    <row r="17" spans="1:23" s="69" customFormat="1" ht="15.75" customHeight="1">
      <c r="A17" s="256" t="s">
        <v>291</v>
      </c>
      <c r="B17" s="256"/>
      <c r="C17" s="256"/>
      <c r="D17" s="256"/>
      <c r="E17" s="256"/>
      <c r="F17" s="256"/>
      <c r="K17" s="65"/>
      <c r="M17" s="64"/>
      <c r="N17" s="64"/>
      <c r="O17" s="64"/>
      <c r="P17" s="64"/>
      <c r="Q17" s="64"/>
      <c r="S17" s="58"/>
      <c r="U17" s="64"/>
      <c r="V17" s="64"/>
      <c r="W17" s="64"/>
    </row>
    <row r="18" spans="1:23" s="69" customFormat="1" ht="15.75" customHeight="1">
      <c r="A18" s="67" t="s">
        <v>275</v>
      </c>
      <c r="B18" s="57">
        <v>8724307</v>
      </c>
      <c r="C18" s="57">
        <v>4587366</v>
      </c>
      <c r="D18" s="57">
        <v>3650435</v>
      </c>
      <c r="E18" s="62">
        <f t="shared" si="0"/>
        <v>-0.204241606185336</v>
      </c>
      <c r="F18" s="68"/>
      <c r="G18" s="68"/>
      <c r="K18" s="65"/>
      <c r="M18" s="64"/>
      <c r="N18" s="64"/>
      <c r="O18" s="64"/>
      <c r="P18" s="64"/>
      <c r="Q18" s="64"/>
      <c r="S18" s="65"/>
      <c r="T18" s="75"/>
      <c r="U18" s="76"/>
      <c r="V18" s="76"/>
      <c r="W18" s="76"/>
    </row>
    <row r="19" spans="1:23" s="69" customFormat="1" ht="15.75" customHeight="1">
      <c r="A19" s="64" t="s">
        <v>55</v>
      </c>
      <c r="B19" s="58">
        <v>3704992</v>
      </c>
      <c r="C19" s="58">
        <v>2400372</v>
      </c>
      <c r="D19" s="58">
        <v>2101256</v>
      </c>
      <c r="E19" s="66">
        <f t="shared" si="0"/>
        <v>-0.12461235175214508</v>
      </c>
      <c r="F19" s="66">
        <f>+D19/$D$18</f>
        <v>0.575617974296214</v>
      </c>
      <c r="G19" s="68"/>
      <c r="M19" s="64"/>
      <c r="N19" s="64"/>
      <c r="O19" s="64"/>
      <c r="P19" s="64"/>
      <c r="Q19" s="64"/>
      <c r="S19" s="65"/>
      <c r="T19" s="75"/>
      <c r="U19" s="76"/>
      <c r="V19" s="76"/>
      <c r="W19" s="76"/>
    </row>
    <row r="20" spans="1:23" s="69" customFormat="1" ht="15.75" customHeight="1">
      <c r="A20" s="64" t="s">
        <v>56</v>
      </c>
      <c r="B20" s="58">
        <v>385655</v>
      </c>
      <c r="C20" s="58">
        <v>231280</v>
      </c>
      <c r="D20" s="58">
        <v>184893</v>
      </c>
      <c r="E20" s="66">
        <f t="shared" si="0"/>
        <v>-0.20056641300588032</v>
      </c>
      <c r="F20" s="66">
        <f>+D20/$D$18</f>
        <v>0.05064958011853382</v>
      </c>
      <c r="G20" s="68"/>
      <c r="M20" s="64"/>
      <c r="N20" s="64"/>
      <c r="O20" s="64"/>
      <c r="P20" s="64"/>
      <c r="Q20" s="64"/>
      <c r="S20" s="65"/>
      <c r="T20" s="75"/>
      <c r="U20" s="76"/>
      <c r="V20" s="76"/>
      <c r="W20" s="76"/>
    </row>
    <row r="21" spans="1:23" s="69" customFormat="1" ht="15.75" customHeight="1" thickBot="1">
      <c r="A21" s="215" t="s">
        <v>57</v>
      </c>
      <c r="B21" s="119">
        <v>4633660</v>
      </c>
      <c r="C21" s="119">
        <v>1955714</v>
      </c>
      <c r="D21" s="119">
        <v>1364286</v>
      </c>
      <c r="E21" s="120">
        <f t="shared" si="0"/>
        <v>-0.3024102706223916</v>
      </c>
      <c r="F21" s="120">
        <f>+D21/$D$18</f>
        <v>0.37373244558525215</v>
      </c>
      <c r="G21" s="68"/>
      <c r="M21" s="64"/>
      <c r="N21" s="64"/>
      <c r="O21" s="64"/>
      <c r="P21" s="64"/>
      <c r="Q21" s="64"/>
      <c r="S21" s="65"/>
      <c r="T21" s="75"/>
      <c r="U21" s="76"/>
      <c r="V21" s="76"/>
      <c r="W21" s="76"/>
    </row>
    <row r="22" spans="1:23" ht="15.75" customHeight="1" thickTop="1">
      <c r="A22" s="212"/>
      <c r="B22" s="213"/>
      <c r="C22" s="213"/>
      <c r="D22" s="213"/>
      <c r="E22" s="214"/>
      <c r="F22" s="214"/>
      <c r="G22" s="38"/>
      <c r="S22" s="37"/>
      <c r="T22" s="59"/>
      <c r="U22" s="60"/>
      <c r="V22" s="60"/>
      <c r="W22" s="60"/>
    </row>
    <row r="23" spans="1:24" ht="33" customHeight="1">
      <c r="A23" s="254" t="s">
        <v>89</v>
      </c>
      <c r="B23" s="255"/>
      <c r="C23" s="255"/>
      <c r="D23" s="255"/>
      <c r="E23" s="255"/>
      <c r="F23" s="39"/>
      <c r="G23" s="40"/>
      <c r="X23" s="233" t="s">
        <v>466</v>
      </c>
    </row>
    <row r="24" spans="1:27" ht="12.75">
      <c r="A24" s="41"/>
      <c r="B24" s="41"/>
      <c r="C24" s="41"/>
      <c r="D24" s="41"/>
      <c r="E24" s="41"/>
      <c r="F24" s="41"/>
      <c r="X24" t="s">
        <v>459</v>
      </c>
      <c r="Y24" t="s">
        <v>460</v>
      </c>
      <c r="Z24" t="s">
        <v>458</v>
      </c>
      <c r="AA24" s="1" t="s">
        <v>461</v>
      </c>
    </row>
    <row r="25" spans="1:27" ht="12.75">
      <c r="A25" s="41"/>
      <c r="B25" s="41"/>
      <c r="C25" s="41"/>
      <c r="D25" s="41"/>
      <c r="E25" s="41"/>
      <c r="F25" s="41"/>
      <c r="W25" s="240" t="s">
        <v>501</v>
      </c>
      <c r="X25" s="82">
        <v>1870187.925</v>
      </c>
      <c r="Y25" s="82">
        <v>130020.765</v>
      </c>
      <c r="Z25" s="82">
        <v>1223671.885</v>
      </c>
      <c r="AA25" s="59">
        <f>SUM(X25:Z25)</f>
        <v>3223880.575</v>
      </c>
    </row>
    <row r="26" spans="1:27" ht="12.75">
      <c r="A26" s="41"/>
      <c r="B26" s="41"/>
      <c r="C26" s="41"/>
      <c r="D26" s="41"/>
      <c r="E26" s="41"/>
      <c r="F26" s="41"/>
      <c r="W26" s="240" t="s">
        <v>502</v>
      </c>
      <c r="X26" s="82">
        <v>1866820.888</v>
      </c>
      <c r="Y26" s="82">
        <v>96717.095</v>
      </c>
      <c r="Z26" s="82">
        <v>1334764.858</v>
      </c>
      <c r="AA26" s="59">
        <f>SUM(X26:Z26)</f>
        <v>3298302.841</v>
      </c>
    </row>
    <row r="27" spans="1:27" ht="12.75">
      <c r="A27" s="41"/>
      <c r="B27" s="41"/>
      <c r="C27" s="41"/>
      <c r="D27" s="41"/>
      <c r="E27" s="41"/>
      <c r="F27" s="41"/>
      <c r="W27" s="240" t="s">
        <v>503</v>
      </c>
      <c r="X27" s="82">
        <v>2180030.645</v>
      </c>
      <c r="Y27" s="82">
        <v>149673.715</v>
      </c>
      <c r="Z27" s="82">
        <v>1711613.436</v>
      </c>
      <c r="AA27" s="59">
        <f>SUM(X27:Z27)</f>
        <v>4041317.796</v>
      </c>
    </row>
    <row r="28" spans="1:27" ht="12.75">
      <c r="A28" s="41"/>
      <c r="B28" s="41"/>
      <c r="C28" s="41"/>
      <c r="D28" s="41"/>
      <c r="E28" s="41"/>
      <c r="F28" s="41"/>
      <c r="W28" s="240" t="s">
        <v>504</v>
      </c>
      <c r="X28" s="82">
        <v>2400371.151</v>
      </c>
      <c r="Y28" s="82">
        <v>231279.637</v>
      </c>
      <c r="Z28" s="82">
        <v>1955713.862</v>
      </c>
      <c r="AA28" s="59">
        <f>SUM(X28:Z28)</f>
        <v>4587364.65</v>
      </c>
    </row>
    <row r="29" spans="1:27" ht="12.75">
      <c r="A29" s="41"/>
      <c r="B29" s="41"/>
      <c r="C29" s="41"/>
      <c r="D29" s="41"/>
      <c r="E29" s="41"/>
      <c r="F29" s="41"/>
      <c r="W29" s="240" t="s">
        <v>505</v>
      </c>
      <c r="X29" s="82">
        <v>2101256.171</v>
      </c>
      <c r="Y29" s="82">
        <v>184892.667</v>
      </c>
      <c r="Z29" s="82">
        <v>1364285.333</v>
      </c>
      <c r="AA29" s="59">
        <f>SUM(X29:Z29)</f>
        <v>3650434.171</v>
      </c>
    </row>
    <row r="30" spans="1:6" ht="12.75">
      <c r="A30" s="41"/>
      <c r="B30" s="41"/>
      <c r="C30" s="41"/>
      <c r="D30" s="41"/>
      <c r="E30" s="41"/>
      <c r="F30" s="41"/>
    </row>
    <row r="31" spans="1:6" ht="12.75">
      <c r="A31" s="41"/>
      <c r="B31" s="41"/>
      <c r="C31" s="41"/>
      <c r="D31" s="41"/>
      <c r="E31" s="41"/>
      <c r="F31" s="41"/>
    </row>
    <row r="32" spans="1:6" ht="12.75">
      <c r="A32" s="41"/>
      <c r="B32" s="41"/>
      <c r="C32" s="41"/>
      <c r="D32" s="41"/>
      <c r="E32" s="41"/>
      <c r="F32" s="41"/>
    </row>
    <row r="33" spans="1:6" ht="12.75">
      <c r="A33" s="41"/>
      <c r="B33" s="41"/>
      <c r="C33" s="41"/>
      <c r="D33" s="41"/>
      <c r="E33" s="41"/>
      <c r="F33" s="41"/>
    </row>
    <row r="34" spans="1:6" ht="12.75">
      <c r="A34" s="41"/>
      <c r="B34" s="41"/>
      <c r="C34" s="41"/>
      <c r="D34" s="41"/>
      <c r="E34" s="41"/>
      <c r="F34" s="41"/>
    </row>
    <row r="35" spans="1:6" ht="12.75">
      <c r="A35" s="41"/>
      <c r="B35" s="41"/>
      <c r="C35" s="41"/>
      <c r="D35" s="41"/>
      <c r="E35" s="41"/>
      <c r="F35" s="41"/>
    </row>
    <row r="36" spans="1:6" ht="12.75">
      <c r="A36" s="41"/>
      <c r="B36" s="41"/>
      <c r="C36" s="41"/>
      <c r="D36" s="41"/>
      <c r="E36" s="41"/>
      <c r="F36" s="41"/>
    </row>
    <row r="37" spans="1:6" ht="12.75">
      <c r="A37" s="41"/>
      <c r="B37" s="41"/>
      <c r="C37" s="41"/>
      <c r="D37" s="41"/>
      <c r="E37" s="41"/>
      <c r="F37" s="41"/>
    </row>
    <row r="38" spans="1:6" ht="12.75">
      <c r="A38" s="41"/>
      <c r="B38" s="41"/>
      <c r="C38" s="41"/>
      <c r="D38" s="41"/>
      <c r="E38" s="41"/>
      <c r="F38" s="41"/>
    </row>
    <row r="39" spans="1:6" ht="12.75">
      <c r="A39" s="41"/>
      <c r="B39" s="41"/>
      <c r="C39" s="41"/>
      <c r="D39" s="41"/>
      <c r="E39" s="41"/>
      <c r="F39" s="41"/>
    </row>
    <row r="40" spans="1:6" ht="12.75">
      <c r="A40" s="41"/>
      <c r="B40" s="41"/>
      <c r="C40" s="41"/>
      <c r="D40" s="41"/>
      <c r="E40" s="41"/>
      <c r="F40" s="41"/>
    </row>
    <row r="41" spans="1:6" ht="12.75">
      <c r="A41" s="41"/>
      <c r="B41" s="41"/>
      <c r="C41" s="41"/>
      <c r="D41" s="41"/>
      <c r="E41" s="41"/>
      <c r="F41" s="41"/>
    </row>
    <row r="42" spans="1:6" ht="12.75">
      <c r="A42" s="41"/>
      <c r="B42" s="41"/>
      <c r="C42" s="41"/>
      <c r="D42" s="41"/>
      <c r="E42" s="41"/>
      <c r="F42" s="41"/>
    </row>
    <row r="43" spans="1:6" ht="12.75">
      <c r="A43" s="41"/>
      <c r="B43" s="41"/>
      <c r="C43" s="41"/>
      <c r="D43" s="41"/>
      <c r="E43" s="41"/>
      <c r="F43" s="41"/>
    </row>
    <row r="44" spans="1:6" ht="12.75">
      <c r="A44" s="41"/>
      <c r="B44" s="41"/>
      <c r="C44" s="41"/>
      <c r="D44" s="41"/>
      <c r="E44" s="41"/>
      <c r="F44" s="41"/>
    </row>
    <row r="45" spans="1:6" ht="12.75">
      <c r="A45" s="41"/>
      <c r="B45" s="41"/>
      <c r="C45" s="41"/>
      <c r="D45" s="41"/>
      <c r="E45" s="41"/>
      <c r="F45" s="41"/>
    </row>
    <row r="46" spans="1:6" ht="12.75">
      <c r="A46" s="41"/>
      <c r="B46" s="41"/>
      <c r="C46" s="41"/>
      <c r="D46" s="41"/>
      <c r="E46" s="41"/>
      <c r="F46" s="41"/>
    </row>
    <row r="47" spans="1:6" ht="12.75">
      <c r="A47" s="41"/>
      <c r="B47" s="41"/>
      <c r="C47" s="41"/>
      <c r="D47" s="41"/>
      <c r="E47" s="41"/>
      <c r="F47" s="41"/>
    </row>
    <row r="48" spans="1:6" ht="12.75">
      <c r="A48" s="41"/>
      <c r="B48" s="41"/>
      <c r="C48" s="41"/>
      <c r="D48" s="41"/>
      <c r="E48" s="41"/>
      <c r="F48" s="41"/>
    </row>
  </sheetData>
  <sheetProtection/>
  <mergeCells count="8">
    <mergeCell ref="A23:E23"/>
    <mergeCell ref="A7:F7"/>
    <mergeCell ref="A1:F1"/>
    <mergeCell ref="A2:F2"/>
    <mergeCell ref="A3:F3"/>
    <mergeCell ref="A4:F4"/>
    <mergeCell ref="A12:F12"/>
    <mergeCell ref="A17:F17"/>
  </mergeCells>
  <printOptions horizontalCentered="1" verticalCentered="1"/>
  <pageMargins left="0.7874015748031497" right="0.7874015748031497" top="1.8897637795275593" bottom="0.7874015748031497" header="0" footer="0.5905511811023623"/>
  <pageSetup horizontalDpi="300" verticalDpi="300" orientation="portrait" paperSize="119"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C50"/>
  <sheetViews>
    <sheetView zoomScaleSheetLayoutView="100" workbookViewId="0" topLeftCell="A5">
      <selection activeCell="H1" sqref="H1"/>
    </sheetView>
  </sheetViews>
  <sheetFormatPr defaultColWidth="11.421875" defaultRowHeight="12.75"/>
  <cols>
    <col min="1" max="1" width="15.140625" style="0" customWidth="1"/>
    <col min="2" max="6" width="13.421875" style="0" bestFit="1" customWidth="1"/>
    <col min="7" max="12" width="13.421875" style="0" customWidth="1"/>
    <col min="16" max="16" width="12.8515625" style="0" bestFit="1" customWidth="1"/>
    <col min="17" max="17" width="18.421875" style="0" bestFit="1" customWidth="1"/>
    <col min="18" max="18" width="17.28125" style="0" bestFit="1" customWidth="1"/>
    <col min="19" max="19" width="18.140625" style="0" bestFit="1" customWidth="1"/>
    <col min="20" max="20" width="19.7109375" style="0" bestFit="1" customWidth="1"/>
    <col min="21" max="21" width="12.7109375" style="0" bestFit="1" customWidth="1"/>
  </cols>
  <sheetData>
    <row r="1" spans="1:29" s="69" customFormat="1" ht="15.75" customHeight="1">
      <c r="A1" s="257" t="s">
        <v>282</v>
      </c>
      <c r="B1" s="257"/>
      <c r="C1" s="257"/>
      <c r="D1" s="257"/>
      <c r="E1" s="257"/>
      <c r="F1" s="257"/>
      <c r="G1" s="241"/>
      <c r="H1" s="241"/>
      <c r="I1" s="241"/>
      <c r="J1" s="241"/>
      <c r="K1" s="241"/>
      <c r="L1" s="241"/>
      <c r="P1" s="234" t="s">
        <v>465</v>
      </c>
      <c r="Q1" s="64"/>
      <c r="R1" s="64"/>
      <c r="S1" s="64"/>
      <c r="T1" s="64"/>
      <c r="U1" s="64"/>
      <c r="V1" s="64"/>
      <c r="W1" s="64"/>
      <c r="Z1" s="65"/>
      <c r="AA1" s="65"/>
      <c r="AB1" s="65"/>
      <c r="AC1" s="64"/>
    </row>
    <row r="2" spans="1:20" ht="13.5" customHeight="1">
      <c r="A2" s="256" t="s">
        <v>464</v>
      </c>
      <c r="B2" s="256"/>
      <c r="C2" s="256"/>
      <c r="D2" s="256"/>
      <c r="E2" s="256"/>
      <c r="F2" s="256"/>
      <c r="G2" s="241"/>
      <c r="H2" s="241"/>
      <c r="I2" s="241"/>
      <c r="J2" s="241"/>
      <c r="K2" s="241"/>
      <c r="L2" s="241"/>
      <c r="P2" s="58" t="s">
        <v>274</v>
      </c>
      <c r="Q2" s="235" t="s">
        <v>459</v>
      </c>
      <c r="R2" s="235" t="s">
        <v>460</v>
      </c>
      <c r="S2" s="235" t="s">
        <v>458</v>
      </c>
      <c r="T2" s="235" t="s">
        <v>461</v>
      </c>
    </row>
    <row r="3" spans="1:29" s="69" customFormat="1" ht="15.75" customHeight="1">
      <c r="A3" s="256" t="s">
        <v>273</v>
      </c>
      <c r="B3" s="256"/>
      <c r="C3" s="256"/>
      <c r="D3" s="256"/>
      <c r="E3" s="256"/>
      <c r="F3" s="256"/>
      <c r="G3" s="241"/>
      <c r="H3" s="241"/>
      <c r="I3" s="241"/>
      <c r="J3" s="241"/>
      <c r="K3" s="241"/>
      <c r="L3" s="241"/>
      <c r="M3" s="70"/>
      <c r="P3" s="236" t="s">
        <v>501</v>
      </c>
      <c r="Q3" s="79">
        <v>2310858.954</v>
      </c>
      <c r="R3" s="79">
        <v>311444.053</v>
      </c>
      <c r="S3" s="79">
        <v>1285018.63</v>
      </c>
      <c r="T3" s="79">
        <f>SUM(Q3:S3)</f>
        <v>3907321.6369999996</v>
      </c>
      <c r="U3" s="64"/>
      <c r="V3" s="64"/>
      <c r="W3" s="64"/>
      <c r="Y3" s="71"/>
      <c r="Z3" s="65"/>
      <c r="AA3" s="65"/>
      <c r="AB3" s="65"/>
      <c r="AC3" s="64"/>
    </row>
    <row r="4" spans="1:29" s="69" customFormat="1" ht="15.75" customHeight="1">
      <c r="A4" s="256" t="s">
        <v>281</v>
      </c>
      <c r="B4" s="256"/>
      <c r="C4" s="256"/>
      <c r="D4" s="256"/>
      <c r="E4" s="256"/>
      <c r="F4" s="256"/>
      <c r="G4" s="241"/>
      <c r="H4" s="241"/>
      <c r="I4" s="241"/>
      <c r="J4" s="241"/>
      <c r="K4" s="241"/>
      <c r="L4" s="241"/>
      <c r="M4" s="70"/>
      <c r="P4" s="236" t="s">
        <v>502</v>
      </c>
      <c r="Q4" s="79">
        <v>2497006.823</v>
      </c>
      <c r="R4" s="79">
        <v>301815.709</v>
      </c>
      <c r="S4" s="79">
        <v>1407099.371</v>
      </c>
      <c r="T4" s="79">
        <f>SUM(Q4:S4)</f>
        <v>4205921.903</v>
      </c>
      <c r="U4" s="64"/>
      <c r="V4" s="64"/>
      <c r="W4" s="64"/>
      <c r="AC4" s="64"/>
    </row>
    <row r="5" spans="2:20" ht="13.5" thickBot="1">
      <c r="B5" s="81"/>
      <c r="C5" s="81"/>
      <c r="D5" s="81"/>
      <c r="E5" s="81"/>
      <c r="F5" s="81"/>
      <c r="G5" s="81"/>
      <c r="H5" s="81"/>
      <c r="I5" s="81"/>
      <c r="J5" s="81"/>
      <c r="K5" s="81"/>
      <c r="L5" s="81"/>
      <c r="P5" s="236" t="s">
        <v>503</v>
      </c>
      <c r="Q5" s="79">
        <v>3000999.41</v>
      </c>
      <c r="R5" s="79">
        <v>366649.592</v>
      </c>
      <c r="S5" s="79">
        <v>1786673.826</v>
      </c>
      <c r="T5" s="79">
        <f>SUM(Q5:S5)</f>
        <v>5154322.828</v>
      </c>
    </row>
    <row r="6" spans="1:20" ht="15" customHeight="1" thickTop="1">
      <c r="A6" s="104" t="s">
        <v>274</v>
      </c>
      <c r="B6" s="258" t="s">
        <v>506</v>
      </c>
      <c r="C6" s="258"/>
      <c r="D6" s="258"/>
      <c r="E6" s="258"/>
      <c r="F6" s="258"/>
      <c r="G6" s="242"/>
      <c r="H6" s="242"/>
      <c r="I6" s="242"/>
      <c r="J6" s="242"/>
      <c r="K6" s="242"/>
      <c r="L6" s="242"/>
      <c r="P6" s="236" t="s">
        <v>504</v>
      </c>
      <c r="Q6" s="79">
        <v>3607968.577</v>
      </c>
      <c r="R6" s="79">
        <v>474801.538</v>
      </c>
      <c r="S6" s="79">
        <v>2070196.078</v>
      </c>
      <c r="T6" s="79">
        <f>SUM(Q6:S6)</f>
        <v>6152966.193</v>
      </c>
    </row>
    <row r="7" spans="1:20" ht="15" customHeight="1">
      <c r="A7" s="106"/>
      <c r="B7" s="105">
        <v>2005</v>
      </c>
      <c r="C7" s="105">
        <v>2006</v>
      </c>
      <c r="D7" s="105">
        <v>2007</v>
      </c>
      <c r="E7" s="105">
        <v>2008</v>
      </c>
      <c r="F7" s="105">
        <v>2009</v>
      </c>
      <c r="G7" s="242"/>
      <c r="H7" s="242"/>
      <c r="I7" s="242"/>
      <c r="J7" s="242"/>
      <c r="K7" s="242"/>
      <c r="L7" s="242"/>
      <c r="P7" s="236" t="s">
        <v>505</v>
      </c>
      <c r="Q7" s="237">
        <v>2975041.979</v>
      </c>
      <c r="R7" s="237">
        <v>399309.511</v>
      </c>
      <c r="S7" s="237">
        <v>1428162.51</v>
      </c>
      <c r="T7" s="79">
        <f>SUM(Q7:S7)</f>
        <v>4802514</v>
      </c>
    </row>
    <row r="8" spans="1:20" ht="19.5" customHeight="1">
      <c r="A8" s="11" t="s">
        <v>459</v>
      </c>
      <c r="B8" s="103">
        <v>2310858.954</v>
      </c>
      <c r="C8" s="103">
        <v>2497006.823</v>
      </c>
      <c r="D8" s="103">
        <v>3000999.41</v>
      </c>
      <c r="E8" s="103">
        <v>3607968.577</v>
      </c>
      <c r="F8" s="103">
        <v>2975041.979</v>
      </c>
      <c r="G8" s="103"/>
      <c r="H8" s="103"/>
      <c r="I8" s="103"/>
      <c r="J8" s="103"/>
      <c r="K8" s="103"/>
      <c r="L8" s="103"/>
      <c r="P8" s="11"/>
      <c r="Q8" s="11"/>
      <c r="R8" s="11"/>
      <c r="S8" s="11"/>
      <c r="T8" s="11"/>
    </row>
    <row r="9" spans="1:20" ht="19.5" customHeight="1">
      <c r="A9" s="11" t="s">
        <v>460</v>
      </c>
      <c r="B9" s="83">
        <v>311444.053</v>
      </c>
      <c r="C9" s="83">
        <v>301815.709</v>
      </c>
      <c r="D9" s="83">
        <v>366649.592</v>
      </c>
      <c r="E9" s="83">
        <v>474801.538</v>
      </c>
      <c r="F9" s="83">
        <v>399309.511</v>
      </c>
      <c r="G9" s="83"/>
      <c r="H9" s="83"/>
      <c r="I9" s="83"/>
      <c r="J9" s="83"/>
      <c r="K9" s="83"/>
      <c r="L9" s="83"/>
      <c r="P9" s="36" t="s">
        <v>16</v>
      </c>
      <c r="Q9" s="11"/>
      <c r="R9" s="11"/>
      <c r="S9" s="11"/>
      <c r="T9" s="11"/>
    </row>
    <row r="10" spans="1:20" ht="19.5" customHeight="1">
      <c r="A10" s="11" t="s">
        <v>458</v>
      </c>
      <c r="B10" s="83">
        <v>1285018.63</v>
      </c>
      <c r="C10" s="83">
        <v>1407099.371</v>
      </c>
      <c r="D10" s="83">
        <v>1786673.826</v>
      </c>
      <c r="E10" s="83">
        <v>2070196.078</v>
      </c>
      <c r="F10" s="83">
        <v>1428162.51</v>
      </c>
      <c r="G10" s="83"/>
      <c r="H10" s="83"/>
      <c r="I10" s="83"/>
      <c r="J10" s="83"/>
      <c r="K10" s="83"/>
      <c r="L10" s="83"/>
      <c r="P10" s="11"/>
      <c r="Q10" s="11" t="s">
        <v>459</v>
      </c>
      <c r="R10" s="11" t="s">
        <v>460</v>
      </c>
      <c r="S10" s="11" t="s">
        <v>458</v>
      </c>
      <c r="T10" s="238" t="s">
        <v>461</v>
      </c>
    </row>
    <row r="11" spans="1:20" ht="19.5" customHeight="1" thickBot="1">
      <c r="A11" s="100" t="s">
        <v>461</v>
      </c>
      <c r="B11" s="101">
        <f>SUM(B8:B10)</f>
        <v>3907321.6369999996</v>
      </c>
      <c r="C11" s="101">
        <f>SUM(C8:C10)</f>
        <v>4205921.903</v>
      </c>
      <c r="D11" s="101">
        <f>SUM(D8:D10)</f>
        <v>5154322.828</v>
      </c>
      <c r="E11" s="101">
        <f>SUM(E8:E10)</f>
        <v>6152966.193</v>
      </c>
      <c r="F11" s="102">
        <f>SUM(F8:F10)</f>
        <v>4802514</v>
      </c>
      <c r="G11" s="103"/>
      <c r="H11" s="103"/>
      <c r="I11" s="103"/>
      <c r="J11" s="103"/>
      <c r="K11" s="103"/>
      <c r="L11" s="103"/>
      <c r="P11" s="236" t="s">
        <v>501</v>
      </c>
      <c r="Q11" s="239">
        <v>440671.029</v>
      </c>
      <c r="R11" s="239">
        <v>181423.288</v>
      </c>
      <c r="S11" s="239">
        <v>61346.745</v>
      </c>
      <c r="T11" s="239">
        <f>SUM(Q11:S11)</f>
        <v>683441.062</v>
      </c>
    </row>
    <row r="12" spans="1:20" ht="13.5" thickTop="1">
      <c r="A12" s="37"/>
      <c r="B12" s="59"/>
      <c r="C12" s="60"/>
      <c r="D12" s="60"/>
      <c r="E12" s="60"/>
      <c r="P12" s="236" t="s">
        <v>502</v>
      </c>
      <c r="Q12" s="239">
        <v>630185.935</v>
      </c>
      <c r="R12" s="239">
        <v>205098.614</v>
      </c>
      <c r="S12" s="239">
        <v>72334.513</v>
      </c>
      <c r="T12" s="239">
        <f>SUM(Q12:S12)</f>
        <v>907619.0620000002</v>
      </c>
    </row>
    <row r="13" spans="1:20" ht="30.75" customHeight="1">
      <c r="A13" s="254" t="s">
        <v>89</v>
      </c>
      <c r="B13" s="255"/>
      <c r="C13" s="255"/>
      <c r="D13" s="255"/>
      <c r="E13" s="255"/>
      <c r="P13" s="236" t="s">
        <v>503</v>
      </c>
      <c r="Q13" s="239">
        <v>820968.765</v>
      </c>
      <c r="R13" s="239">
        <v>216975.877</v>
      </c>
      <c r="S13" s="239">
        <v>75060.39</v>
      </c>
      <c r="T13" s="239">
        <f>SUM(Q13:S13)</f>
        <v>1113005.032</v>
      </c>
    </row>
    <row r="14" spans="1:20" ht="12.75">
      <c r="A14" s="37"/>
      <c r="B14" s="59"/>
      <c r="C14" s="60"/>
      <c r="D14" s="60"/>
      <c r="E14" s="60"/>
      <c r="P14" s="236" t="s">
        <v>504</v>
      </c>
      <c r="Q14" s="239">
        <v>1207597.426</v>
      </c>
      <c r="R14" s="239">
        <v>243521.901</v>
      </c>
      <c r="S14" s="239">
        <v>114482.216</v>
      </c>
      <c r="T14" s="239">
        <f>SUM(Q14:S14)</f>
        <v>1565601.543</v>
      </c>
    </row>
    <row r="15" spans="1:20" ht="12.75">
      <c r="A15" s="37"/>
      <c r="B15" s="59"/>
      <c r="C15" s="60"/>
      <c r="D15" s="60"/>
      <c r="E15" s="60"/>
      <c r="P15" s="236" t="s">
        <v>505</v>
      </c>
      <c r="Q15" s="239">
        <v>873785.808</v>
      </c>
      <c r="R15" s="239">
        <v>214416.844</v>
      </c>
      <c r="S15" s="239">
        <v>63877.177</v>
      </c>
      <c r="T15" s="239">
        <f>SUM(Q15:S15)</f>
        <v>1152079.829</v>
      </c>
    </row>
    <row r="16" spans="1:20" ht="12.75">
      <c r="A16" s="37"/>
      <c r="B16" s="59"/>
      <c r="C16" s="60"/>
      <c r="D16" s="60"/>
      <c r="E16" s="60"/>
      <c r="P16" s="11"/>
      <c r="Q16" s="11"/>
      <c r="R16" s="11"/>
      <c r="S16" s="11"/>
      <c r="T16" s="11"/>
    </row>
    <row r="33" spans="17:20" ht="12.75">
      <c r="Q33" s="82"/>
      <c r="R33" s="82"/>
      <c r="S33" s="82"/>
      <c r="T33" s="82"/>
    </row>
    <row r="34" spans="17:21" ht="12.75">
      <c r="Q34" s="82"/>
      <c r="R34" s="82"/>
      <c r="S34" s="82"/>
      <c r="T34" s="82"/>
      <c r="U34" s="80"/>
    </row>
    <row r="35" spans="17:21" ht="12.75">
      <c r="Q35" s="82"/>
      <c r="R35" s="82"/>
      <c r="S35" s="82"/>
      <c r="T35" s="82"/>
      <c r="U35" s="80"/>
    </row>
    <row r="36" spans="17:21" ht="12.75">
      <c r="Q36" s="82"/>
      <c r="R36" s="82"/>
      <c r="S36" s="82"/>
      <c r="T36" s="82"/>
      <c r="U36" s="80"/>
    </row>
    <row r="37" spans="17:21" ht="12.75">
      <c r="Q37" s="82"/>
      <c r="R37" s="82"/>
      <c r="S37" s="82"/>
      <c r="T37" s="82"/>
      <c r="U37" s="80"/>
    </row>
    <row r="38" spans="1:29" s="69" customFormat="1" ht="15.75" customHeight="1">
      <c r="A38" s="257" t="s">
        <v>463</v>
      </c>
      <c r="B38" s="257"/>
      <c r="C38" s="257"/>
      <c r="D38" s="257"/>
      <c r="E38" s="257"/>
      <c r="F38" s="257"/>
      <c r="G38" s="241"/>
      <c r="H38" s="241"/>
      <c r="I38" s="241"/>
      <c r="J38" s="241"/>
      <c r="K38" s="241"/>
      <c r="L38" s="241"/>
      <c r="O38"/>
      <c r="P38"/>
      <c r="Q38" s="82"/>
      <c r="R38" s="82"/>
      <c r="S38" s="82"/>
      <c r="T38" s="82"/>
      <c r="U38" s="80"/>
      <c r="V38" s="64"/>
      <c r="W38" s="64"/>
      <c r="Z38" s="65"/>
      <c r="AA38" s="65"/>
      <c r="AB38" s="65"/>
      <c r="AC38" s="64"/>
    </row>
    <row r="39" spans="1:21" ht="13.5" customHeight="1">
      <c r="A39" s="256" t="s">
        <v>462</v>
      </c>
      <c r="B39" s="256"/>
      <c r="C39" s="256"/>
      <c r="D39" s="256"/>
      <c r="E39" s="256"/>
      <c r="F39" s="256"/>
      <c r="G39" s="241"/>
      <c r="H39" s="241"/>
      <c r="I39" s="241"/>
      <c r="J39" s="241"/>
      <c r="K39" s="241"/>
      <c r="L39" s="241"/>
      <c r="Q39" s="82"/>
      <c r="R39" s="82"/>
      <c r="S39" s="82"/>
      <c r="T39" s="82"/>
      <c r="U39" s="80"/>
    </row>
    <row r="40" spans="1:29" s="69" customFormat="1" ht="15.75" customHeight="1">
      <c r="A40" s="256" t="s">
        <v>273</v>
      </c>
      <c r="B40" s="256"/>
      <c r="C40" s="256"/>
      <c r="D40" s="256"/>
      <c r="E40" s="256"/>
      <c r="F40" s="256"/>
      <c r="G40" s="241"/>
      <c r="H40" s="241"/>
      <c r="I40" s="241"/>
      <c r="J40" s="241"/>
      <c r="K40" s="241"/>
      <c r="L40" s="241"/>
      <c r="M40" s="70"/>
      <c r="O40"/>
      <c r="P40"/>
      <c r="Q40" s="82"/>
      <c r="R40" s="82"/>
      <c r="S40" s="82"/>
      <c r="T40" s="82"/>
      <c r="U40" s="80"/>
      <c r="V40" s="64"/>
      <c r="W40" s="64"/>
      <c r="Y40" s="71"/>
      <c r="Z40" s="65"/>
      <c r="AA40" s="65"/>
      <c r="AB40" s="65"/>
      <c r="AC40" s="64"/>
    </row>
    <row r="41" spans="1:29" s="69" customFormat="1" ht="15.75" customHeight="1">
      <c r="A41" s="256" t="s">
        <v>281</v>
      </c>
      <c r="B41" s="256"/>
      <c r="C41" s="256"/>
      <c r="D41" s="256"/>
      <c r="E41" s="256"/>
      <c r="F41" s="256"/>
      <c r="G41" s="241"/>
      <c r="H41" s="241"/>
      <c r="I41" s="241"/>
      <c r="J41" s="241"/>
      <c r="K41" s="241"/>
      <c r="L41" s="241"/>
      <c r="M41" s="70"/>
      <c r="O41"/>
      <c r="P41"/>
      <c r="Q41" s="82"/>
      <c r="R41" s="82"/>
      <c r="S41" s="82"/>
      <c r="T41" s="82"/>
      <c r="U41" s="80"/>
      <c r="V41" s="64"/>
      <c r="W41" s="64"/>
      <c r="AC41" s="64"/>
    </row>
    <row r="42" spans="2:21" ht="13.5" thickBot="1">
      <c r="B42" s="81"/>
      <c r="C42" s="81"/>
      <c r="D42" s="81"/>
      <c r="E42" s="81"/>
      <c r="F42" s="81"/>
      <c r="G42" s="81"/>
      <c r="H42" s="81"/>
      <c r="I42" s="81"/>
      <c r="J42" s="81"/>
      <c r="K42" s="81"/>
      <c r="L42" s="81"/>
      <c r="Q42" s="82"/>
      <c r="R42" s="82"/>
      <c r="S42" s="82"/>
      <c r="T42" s="82"/>
      <c r="U42" s="80"/>
    </row>
    <row r="43" spans="1:21" ht="13.5" thickTop="1">
      <c r="A43" s="104" t="s">
        <v>274</v>
      </c>
      <c r="B43" s="258" t="str">
        <f>+B6</f>
        <v>Enero - mayo</v>
      </c>
      <c r="C43" s="258"/>
      <c r="D43" s="258"/>
      <c r="E43" s="258"/>
      <c r="F43" s="258"/>
      <c r="G43" s="242"/>
      <c r="H43" s="242"/>
      <c r="I43" s="242"/>
      <c r="J43" s="242"/>
      <c r="K43" s="242"/>
      <c r="L43" s="242"/>
      <c r="Q43" s="82"/>
      <c r="R43" s="82"/>
      <c r="S43" s="82"/>
      <c r="T43" s="82"/>
      <c r="U43" s="80"/>
    </row>
    <row r="44" spans="1:21" ht="12.75">
      <c r="A44" s="106"/>
      <c r="B44" s="105">
        <v>2005</v>
      </c>
      <c r="C44" s="105">
        <v>2006</v>
      </c>
      <c r="D44" s="105">
        <v>2007</v>
      </c>
      <c r="E44" s="105">
        <v>2008</v>
      </c>
      <c r="F44" s="105">
        <v>2009</v>
      </c>
      <c r="G44" s="242"/>
      <c r="H44" s="242"/>
      <c r="I44" s="242"/>
      <c r="J44" s="242"/>
      <c r="K44" s="242"/>
      <c r="L44" s="242"/>
      <c r="Q44" s="82"/>
      <c r="R44" s="82"/>
      <c r="S44" s="82"/>
      <c r="T44" s="82"/>
      <c r="U44" s="80"/>
    </row>
    <row r="45" spans="1:12" ht="19.5" customHeight="1">
      <c r="A45" s="11" t="s">
        <v>459</v>
      </c>
      <c r="B45" s="103">
        <v>440671.029</v>
      </c>
      <c r="C45" s="103">
        <v>630185.935</v>
      </c>
      <c r="D45" s="103">
        <v>820968.765</v>
      </c>
      <c r="E45" s="103">
        <v>1207597.426</v>
      </c>
      <c r="F45" s="103">
        <v>873785.808</v>
      </c>
      <c r="G45" s="103"/>
      <c r="H45" s="103"/>
      <c r="I45" s="103"/>
      <c r="J45" s="103"/>
      <c r="K45" s="103"/>
      <c r="L45" s="103"/>
    </row>
    <row r="46" spans="1:12" ht="19.5" customHeight="1">
      <c r="A46" s="11" t="s">
        <v>460</v>
      </c>
      <c r="B46" s="83">
        <v>181423.288</v>
      </c>
      <c r="C46" s="83">
        <v>205098.614</v>
      </c>
      <c r="D46" s="83">
        <v>216975.877</v>
      </c>
      <c r="E46" s="83">
        <v>243521.901</v>
      </c>
      <c r="F46" s="83">
        <v>214416.844</v>
      </c>
      <c r="G46" s="83"/>
      <c r="H46" s="83"/>
      <c r="I46" s="83"/>
      <c r="J46" s="83"/>
      <c r="K46" s="83"/>
      <c r="L46" s="83"/>
    </row>
    <row r="47" spans="1:12" ht="19.5" customHeight="1">
      <c r="A47" s="11" t="s">
        <v>458</v>
      </c>
      <c r="B47" s="83">
        <v>61346.745</v>
      </c>
      <c r="C47" s="83">
        <v>72334.513</v>
      </c>
      <c r="D47" s="83">
        <v>75060.39</v>
      </c>
      <c r="E47" s="83">
        <v>114482.216</v>
      </c>
      <c r="F47" s="83">
        <v>63877.177</v>
      </c>
      <c r="G47" s="83"/>
      <c r="H47" s="83"/>
      <c r="I47" s="83"/>
      <c r="J47" s="83"/>
      <c r="K47" s="83"/>
      <c r="L47" s="83"/>
    </row>
    <row r="48" spans="1:12" ht="19.5" customHeight="1" thickBot="1">
      <c r="A48" s="210" t="s">
        <v>461</v>
      </c>
      <c r="B48" s="211">
        <f>SUM(B45:B47)</f>
        <v>683441.062</v>
      </c>
      <c r="C48" s="211">
        <f>SUM(C45:C47)</f>
        <v>907619.0620000002</v>
      </c>
      <c r="D48" s="211">
        <f>SUM(D45:D47)</f>
        <v>1113005.032</v>
      </c>
      <c r="E48" s="211">
        <f>SUM(E45:E47)</f>
        <v>1565601.543</v>
      </c>
      <c r="F48" s="211">
        <f>SUM(F45:F47)</f>
        <v>1152079.829</v>
      </c>
      <c r="G48" s="237"/>
      <c r="H48" s="237"/>
      <c r="I48" s="237"/>
      <c r="J48" s="237"/>
      <c r="K48" s="237"/>
      <c r="L48" s="237"/>
    </row>
    <row r="49" ht="13.5" thickTop="1"/>
    <row r="50" spans="1:5" ht="30.75" customHeight="1">
      <c r="A50" s="254" t="s">
        <v>89</v>
      </c>
      <c r="B50" s="255"/>
      <c r="C50" s="255"/>
      <c r="D50" s="255"/>
      <c r="E50" s="255"/>
    </row>
  </sheetData>
  <sheetProtection/>
  <mergeCells count="12">
    <mergeCell ref="A1:F1"/>
    <mergeCell ref="A38:F38"/>
    <mergeCell ref="B6:F6"/>
    <mergeCell ref="A3:F3"/>
    <mergeCell ref="A4:F4"/>
    <mergeCell ref="A2:F2"/>
    <mergeCell ref="A39:F39"/>
    <mergeCell ref="A40:F40"/>
    <mergeCell ref="A41:F41"/>
    <mergeCell ref="A13:E13"/>
    <mergeCell ref="A50:E50"/>
    <mergeCell ref="B43:F43"/>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7"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SheetLayoutView="100" zoomScalePageLayoutView="0" workbookViewId="0" topLeftCell="A1">
      <selection activeCell="B19" sqref="B19:D26"/>
    </sheetView>
  </sheetViews>
  <sheetFormatPr defaultColWidth="11.421875" defaultRowHeight="12.75"/>
  <cols>
    <col min="1" max="1" width="32.140625" style="69" customWidth="1"/>
    <col min="2" max="2" width="14.140625" style="69" bestFit="1" customWidth="1"/>
    <col min="3" max="3" width="13.7109375" style="69" bestFit="1" customWidth="1"/>
    <col min="4" max="4" width="13.421875" style="69" bestFit="1" customWidth="1"/>
    <col min="5" max="5" width="14.57421875" style="69" customWidth="1"/>
    <col min="6" max="6" width="14.00390625" style="69" customWidth="1"/>
    <col min="7" max="7" width="12.421875" style="69" customWidth="1"/>
    <col min="8" max="11" width="11.421875" style="69" customWidth="1"/>
    <col min="12" max="15" width="11.421875" style="64" customWidth="1"/>
    <col min="16" max="16" width="42.57421875" style="64" bestFit="1" customWidth="1"/>
    <col min="17" max="17" width="11.421875" style="64" customWidth="1"/>
    <col min="18" max="18" width="11.421875" style="69" customWidth="1"/>
    <col min="19" max="20" width="11.57421875" style="69" bestFit="1" customWidth="1"/>
    <col min="21" max="16384" width="11.421875" style="69" customWidth="1"/>
  </cols>
  <sheetData>
    <row r="1" spans="1:21" ht="15.75" customHeight="1">
      <c r="A1" s="257" t="s">
        <v>467</v>
      </c>
      <c r="B1" s="257"/>
      <c r="C1" s="257"/>
      <c r="D1" s="257"/>
      <c r="E1" s="257"/>
      <c r="F1" s="257"/>
      <c r="U1" s="67"/>
    </row>
    <row r="2" spans="1:21" ht="15.75" customHeight="1">
      <c r="A2" s="256" t="s">
        <v>283</v>
      </c>
      <c r="B2" s="256"/>
      <c r="C2" s="256"/>
      <c r="D2" s="256"/>
      <c r="E2" s="256"/>
      <c r="F2" s="256"/>
      <c r="G2" s="70"/>
      <c r="H2" s="70"/>
      <c r="U2" s="64"/>
    </row>
    <row r="3" spans="1:21" ht="15.75" customHeight="1">
      <c r="A3" s="256" t="s">
        <v>273</v>
      </c>
      <c r="B3" s="256"/>
      <c r="C3" s="256"/>
      <c r="D3" s="256"/>
      <c r="E3" s="256"/>
      <c r="F3" s="256"/>
      <c r="G3" s="70"/>
      <c r="H3" s="70"/>
      <c r="R3" s="71" t="s">
        <v>247</v>
      </c>
      <c r="U3" s="107"/>
    </row>
    <row r="4" spans="1:21" ht="15.75" customHeight="1" thickBot="1">
      <c r="A4" s="256" t="s">
        <v>281</v>
      </c>
      <c r="B4" s="256"/>
      <c r="C4" s="256"/>
      <c r="D4" s="256"/>
      <c r="E4" s="256"/>
      <c r="F4" s="256"/>
      <c r="G4" s="70"/>
      <c r="H4" s="70"/>
      <c r="M4" s="72"/>
      <c r="N4" s="262"/>
      <c r="O4" s="262"/>
      <c r="R4" s="71"/>
      <c r="U4" s="64"/>
    </row>
    <row r="5" spans="1:21" ht="18" customHeight="1" thickTop="1">
      <c r="A5" s="113" t="s">
        <v>284</v>
      </c>
      <c r="B5" s="114">
        <f>+balanza!B5</f>
        <v>2008</v>
      </c>
      <c r="C5" s="115">
        <f>+balanza!C5</f>
        <v>2008</v>
      </c>
      <c r="D5" s="115">
        <f>+balanza!D5</f>
        <v>2009</v>
      </c>
      <c r="E5" s="116" t="s">
        <v>289</v>
      </c>
      <c r="F5" s="116" t="s">
        <v>280</v>
      </c>
      <c r="G5" s="72"/>
      <c r="H5" s="72"/>
      <c r="M5" s="72"/>
      <c r="N5" s="108"/>
      <c r="O5" s="108"/>
      <c r="S5" s="65">
        <f>+S6+S7</f>
        <v>4802513</v>
      </c>
      <c r="U5" s="64"/>
    </row>
    <row r="6" spans="1:21" ht="18" customHeight="1" thickBot="1">
      <c r="A6" s="117"/>
      <c r="B6" s="97" t="s">
        <v>279</v>
      </c>
      <c r="C6" s="98" t="str">
        <f>+balanza!C6</f>
        <v>ene-may</v>
      </c>
      <c r="D6" s="98" t="str">
        <f>+C6</f>
        <v>ene-may</v>
      </c>
      <c r="E6" s="99" t="str">
        <f>+balanza!$E$6</f>
        <v> 2009-2008</v>
      </c>
      <c r="F6" s="99">
        <f>+balanza!$F$6</f>
        <v>2009</v>
      </c>
      <c r="G6" s="72"/>
      <c r="H6" s="72"/>
      <c r="M6" s="58"/>
      <c r="N6" s="58"/>
      <c r="O6" s="58"/>
      <c r="R6" s="69" t="s">
        <v>17</v>
      </c>
      <c r="S6" s="65">
        <f>D9</f>
        <v>2136091</v>
      </c>
      <c r="T6" s="109">
        <f>+S6/S5*100</f>
        <v>44.47860942802237</v>
      </c>
      <c r="U6" s="67"/>
    </row>
    <row r="7" spans="1:21" ht="18" customHeight="1" thickTop="1">
      <c r="A7" s="256" t="s">
        <v>287</v>
      </c>
      <c r="B7" s="256"/>
      <c r="C7" s="256"/>
      <c r="D7" s="256"/>
      <c r="E7" s="256"/>
      <c r="F7" s="256"/>
      <c r="G7" s="72"/>
      <c r="H7" s="72"/>
      <c r="M7" s="58"/>
      <c r="N7" s="58"/>
      <c r="O7" s="58"/>
      <c r="R7" s="69" t="s">
        <v>19</v>
      </c>
      <c r="S7" s="65">
        <f>D13</f>
        <v>2666422</v>
      </c>
      <c r="T7" s="109">
        <f>+S7/S5*100</f>
        <v>55.521390571977626</v>
      </c>
      <c r="U7" s="64"/>
    </row>
    <row r="8" spans="1:21" ht="18" customHeight="1">
      <c r="A8" s="110" t="s">
        <v>275</v>
      </c>
      <c r="B8" s="58">
        <f>+balanza!B8</f>
        <v>12735076</v>
      </c>
      <c r="C8" s="58">
        <f>+balanza!C8</f>
        <v>6152967</v>
      </c>
      <c r="D8" s="58">
        <f>+balanza!D8</f>
        <v>4802515</v>
      </c>
      <c r="E8" s="66">
        <f>+(D8-C8)/C8</f>
        <v>-0.21947980543370377</v>
      </c>
      <c r="F8" s="110"/>
      <c r="G8" s="63"/>
      <c r="H8" s="63"/>
      <c r="M8" s="58"/>
      <c r="N8" s="58"/>
      <c r="O8" s="58"/>
      <c r="T8" s="109">
        <f>SUM(T6:T7)</f>
        <v>100</v>
      </c>
      <c r="U8" s="64"/>
    </row>
    <row r="9" spans="1:21" s="71" customFormat="1" ht="18" customHeight="1">
      <c r="A9" s="61" t="s">
        <v>286</v>
      </c>
      <c r="B9" s="57">
        <v>4223858</v>
      </c>
      <c r="C9" s="57">
        <v>2694302</v>
      </c>
      <c r="D9" s="57">
        <v>2136091</v>
      </c>
      <c r="E9" s="62">
        <f aca="true" t="shared" si="0" ref="E9:E36">+(D9-C9)/C9</f>
        <v>-0.2071820456652595</v>
      </c>
      <c r="F9" s="62">
        <f>+D9/$D$8</f>
        <v>0.44478590904973747</v>
      </c>
      <c r="G9" s="63"/>
      <c r="H9" s="63"/>
      <c r="M9" s="57"/>
      <c r="N9" s="57"/>
      <c r="O9" s="57"/>
      <c r="P9" s="67"/>
      <c r="Q9" s="67"/>
      <c r="R9" s="71" t="s">
        <v>246</v>
      </c>
      <c r="S9" s="65">
        <f>SUM(S10:S12)</f>
        <v>4802513</v>
      </c>
      <c r="T9" s="109"/>
      <c r="U9" s="64"/>
    </row>
    <row r="10" spans="1:21" ht="18" customHeight="1">
      <c r="A10" s="110" t="s">
        <v>18</v>
      </c>
      <c r="B10" s="58">
        <v>3786698</v>
      </c>
      <c r="C10" s="58">
        <v>2509775</v>
      </c>
      <c r="D10" s="58">
        <v>1965456</v>
      </c>
      <c r="E10" s="66">
        <f t="shared" si="0"/>
        <v>-0.2168796007610244</v>
      </c>
      <c r="F10" s="66">
        <f>+D10/$D$9</f>
        <v>0.9201181035826658</v>
      </c>
      <c r="G10" s="63"/>
      <c r="H10" s="68"/>
      <c r="M10" s="58"/>
      <c r="N10" s="58"/>
      <c r="O10" s="58"/>
      <c r="R10" s="69" t="s">
        <v>22</v>
      </c>
      <c r="S10" s="65">
        <f>D10+D14</f>
        <v>2975042</v>
      </c>
      <c r="T10" s="109">
        <f>+S10/$S9*100</f>
        <v>61.947609511936776</v>
      </c>
      <c r="U10" s="67"/>
    </row>
    <row r="11" spans="1:21" ht="18" customHeight="1">
      <c r="A11" s="110" t="s">
        <v>20</v>
      </c>
      <c r="B11" s="58">
        <v>88712</v>
      </c>
      <c r="C11" s="58">
        <v>43930</v>
      </c>
      <c r="D11" s="58">
        <v>44781</v>
      </c>
      <c r="E11" s="66">
        <f t="shared" si="0"/>
        <v>0.0193717277486911</v>
      </c>
      <c r="F11" s="66">
        <f>+D11/$D$9</f>
        <v>0.020963994511469783</v>
      </c>
      <c r="G11" s="63"/>
      <c r="H11" s="68"/>
      <c r="M11" s="58"/>
      <c r="N11" s="58"/>
      <c r="O11" s="58"/>
      <c r="R11" s="69" t="s">
        <v>23</v>
      </c>
      <c r="S11" s="65">
        <f>D11+D15</f>
        <v>399309</v>
      </c>
      <c r="T11" s="109">
        <f>+S11/S9*100</f>
        <v>8.314584468589674</v>
      </c>
      <c r="U11" s="64"/>
    </row>
    <row r="12" spans="1:21" ht="18" customHeight="1">
      <c r="A12" s="110" t="s">
        <v>21</v>
      </c>
      <c r="B12" s="58">
        <v>348448</v>
      </c>
      <c r="C12" s="58">
        <v>140597</v>
      </c>
      <c r="D12" s="58">
        <v>125854</v>
      </c>
      <c r="E12" s="66">
        <f t="shared" si="0"/>
        <v>-0.10485998990021124</v>
      </c>
      <c r="F12" s="66">
        <f>+D12/$D$9</f>
        <v>0.058917901905864496</v>
      </c>
      <c r="G12" s="63"/>
      <c r="H12" s="68"/>
      <c r="M12" s="58"/>
      <c r="N12" s="58"/>
      <c r="O12" s="58"/>
      <c r="R12" s="69" t="s">
        <v>24</v>
      </c>
      <c r="S12" s="65">
        <f>D12+D16</f>
        <v>1428162</v>
      </c>
      <c r="T12" s="109">
        <f>+S12/S9*100</f>
        <v>29.737806019473556</v>
      </c>
      <c r="U12" s="64"/>
    </row>
    <row r="13" spans="1:21" s="71" customFormat="1" ht="18" customHeight="1">
      <c r="A13" s="61" t="s">
        <v>285</v>
      </c>
      <c r="B13" s="57">
        <v>8511217</v>
      </c>
      <c r="C13" s="57">
        <v>3458663</v>
      </c>
      <c r="D13" s="57">
        <v>2666422</v>
      </c>
      <c r="E13" s="62">
        <f t="shared" si="0"/>
        <v>-0.22905989973582278</v>
      </c>
      <c r="F13" s="62">
        <f>+D13/$D$8</f>
        <v>0.5552136745017975</v>
      </c>
      <c r="G13" s="63"/>
      <c r="H13" s="63"/>
      <c r="M13" s="57"/>
      <c r="N13" s="57"/>
      <c r="O13" s="57"/>
      <c r="P13" s="67"/>
      <c r="Q13" s="67"/>
      <c r="R13" s="69"/>
      <c r="S13" s="69"/>
      <c r="T13" s="109">
        <f>SUM(T10:T12)</f>
        <v>100</v>
      </c>
      <c r="U13" s="64"/>
    </row>
    <row r="14" spans="1:21" ht="18" customHeight="1">
      <c r="A14" s="110" t="s">
        <v>18</v>
      </c>
      <c r="B14" s="58">
        <v>3013697</v>
      </c>
      <c r="C14" s="58">
        <v>1098193</v>
      </c>
      <c r="D14" s="58">
        <v>1009586</v>
      </c>
      <c r="E14" s="66">
        <f t="shared" si="0"/>
        <v>-0.08068436058142786</v>
      </c>
      <c r="F14" s="66">
        <f>+D14/$D$13</f>
        <v>0.3786294892556392</v>
      </c>
      <c r="G14" s="63"/>
      <c r="H14" s="68"/>
      <c r="M14" s="58"/>
      <c r="N14" s="58"/>
      <c r="O14" s="58"/>
      <c r="T14" s="109"/>
      <c r="U14" s="64"/>
    </row>
    <row r="15" spans="1:21" ht="18" customHeight="1">
      <c r="A15" s="110" t="s">
        <v>20</v>
      </c>
      <c r="B15" s="58">
        <v>995328</v>
      </c>
      <c r="C15" s="58">
        <v>430871</v>
      </c>
      <c r="D15" s="58">
        <v>354528</v>
      </c>
      <c r="E15" s="66">
        <f t="shared" si="0"/>
        <v>-0.17718296195380984</v>
      </c>
      <c r="F15" s="66">
        <f>+D15/$D$13</f>
        <v>0.13296019909826726</v>
      </c>
      <c r="G15" s="63"/>
      <c r="H15" s="68"/>
      <c r="U15" s="64"/>
    </row>
    <row r="16" spans="1:15" ht="18" customHeight="1">
      <c r="A16" s="110" t="s">
        <v>21</v>
      </c>
      <c r="B16" s="58">
        <v>4502192</v>
      </c>
      <c r="C16" s="58">
        <v>1929599</v>
      </c>
      <c r="D16" s="58">
        <v>1302308</v>
      </c>
      <c r="E16" s="66">
        <f t="shared" si="0"/>
        <v>-0.3250887878776886</v>
      </c>
      <c r="F16" s="66">
        <f>+D16/$D$13</f>
        <v>0.48841031164609355</v>
      </c>
      <c r="G16" s="63"/>
      <c r="H16" s="68"/>
      <c r="M16" s="58"/>
      <c r="N16" s="58"/>
      <c r="O16" s="58"/>
    </row>
    <row r="17" spans="1:15" ht="18" customHeight="1">
      <c r="A17" s="256" t="s">
        <v>288</v>
      </c>
      <c r="B17" s="256"/>
      <c r="C17" s="256"/>
      <c r="D17" s="256"/>
      <c r="E17" s="256"/>
      <c r="F17" s="256"/>
      <c r="G17" s="63"/>
      <c r="H17" s="68"/>
      <c r="M17" s="58"/>
      <c r="N17" s="58"/>
      <c r="O17" s="58"/>
    </row>
    <row r="18" spans="1:15" ht="18" customHeight="1">
      <c r="A18" s="110" t="s">
        <v>275</v>
      </c>
      <c r="B18" s="58">
        <f>+balanza!B13</f>
        <v>4010769</v>
      </c>
      <c r="C18" s="58">
        <f>+balanza!C13</f>
        <v>1565601</v>
      </c>
      <c r="D18" s="58">
        <f>+balanza!D13</f>
        <v>1152080</v>
      </c>
      <c r="E18" s="66">
        <f t="shared" si="0"/>
        <v>-0.26412923854800807</v>
      </c>
      <c r="F18" s="111"/>
      <c r="G18" s="63"/>
      <c r="H18" s="63"/>
      <c r="M18" s="58"/>
      <c r="N18" s="58"/>
      <c r="O18" s="58"/>
    </row>
    <row r="19" spans="1:15" ht="18" customHeight="1">
      <c r="A19" s="61" t="s">
        <v>286</v>
      </c>
      <c r="B19" s="57">
        <v>1251133</v>
      </c>
      <c r="C19" s="57">
        <v>454503</v>
      </c>
      <c r="D19" s="57">
        <v>286578</v>
      </c>
      <c r="E19" s="62">
        <f t="shared" si="0"/>
        <v>-0.3694695084520894</v>
      </c>
      <c r="F19" s="62">
        <f>+D19/$D$18</f>
        <v>0.2487483508089716</v>
      </c>
      <c r="G19" s="63"/>
      <c r="H19" s="68"/>
      <c r="M19" s="58"/>
      <c r="N19" s="58"/>
      <c r="O19" s="58"/>
    </row>
    <row r="20" spans="1:15" ht="18" customHeight="1">
      <c r="A20" s="110" t="s">
        <v>18</v>
      </c>
      <c r="B20" s="58">
        <v>1199242</v>
      </c>
      <c r="C20" s="58">
        <v>431813</v>
      </c>
      <c r="D20" s="58">
        <v>273359</v>
      </c>
      <c r="E20" s="66">
        <f t="shared" si="0"/>
        <v>-0.36695050866926193</v>
      </c>
      <c r="F20" s="66">
        <f>+D20/$D$19</f>
        <v>0.9538729420960437</v>
      </c>
      <c r="G20" s="63"/>
      <c r="H20" s="68"/>
      <c r="M20" s="58"/>
      <c r="N20" s="58"/>
      <c r="O20" s="58"/>
    </row>
    <row r="21" spans="1:15" ht="18" customHeight="1">
      <c r="A21" s="110" t="s">
        <v>20</v>
      </c>
      <c r="B21" s="58">
        <v>40002</v>
      </c>
      <c r="C21" s="58">
        <v>17733</v>
      </c>
      <c r="D21" s="58">
        <v>9119</v>
      </c>
      <c r="E21" s="66">
        <f t="shared" si="0"/>
        <v>-0.485761010545311</v>
      </c>
      <c r="F21" s="66">
        <f>+D21/$D$19</f>
        <v>0.03182030721130024</v>
      </c>
      <c r="G21" s="63"/>
      <c r="H21" s="68"/>
      <c r="M21" s="58"/>
      <c r="N21" s="58"/>
      <c r="O21" s="58"/>
    </row>
    <row r="22" spans="1:15" ht="18" customHeight="1">
      <c r="A22" s="110" t="s">
        <v>21</v>
      </c>
      <c r="B22" s="58">
        <v>11889</v>
      </c>
      <c r="C22" s="58">
        <v>4957</v>
      </c>
      <c r="D22" s="58">
        <v>4100</v>
      </c>
      <c r="E22" s="66">
        <f t="shared" si="0"/>
        <v>-0.17288682670970346</v>
      </c>
      <c r="F22" s="66">
        <f>+D22/$D$19</f>
        <v>0.014306750692656101</v>
      </c>
      <c r="G22" s="63"/>
      <c r="H22" s="68"/>
      <c r="M22" s="58"/>
      <c r="N22" s="58"/>
      <c r="O22" s="58"/>
    </row>
    <row r="23" spans="1:15" ht="18" customHeight="1">
      <c r="A23" s="61" t="s">
        <v>285</v>
      </c>
      <c r="B23" s="57">
        <v>2759636</v>
      </c>
      <c r="C23" s="57">
        <v>1111098</v>
      </c>
      <c r="D23" s="57">
        <v>865502</v>
      </c>
      <c r="E23" s="62">
        <f t="shared" si="0"/>
        <v>-0.22103900826029746</v>
      </c>
      <c r="F23" s="62">
        <f>+D23/$D$18</f>
        <v>0.7512516491910284</v>
      </c>
      <c r="G23" s="63"/>
      <c r="H23" s="68"/>
      <c r="M23" s="58"/>
      <c r="N23" s="58"/>
      <c r="O23" s="58"/>
    </row>
    <row r="24" spans="1:15" ht="18" customHeight="1">
      <c r="A24" s="110" t="s">
        <v>18</v>
      </c>
      <c r="B24" s="58">
        <v>1896161</v>
      </c>
      <c r="C24" s="58">
        <v>775784</v>
      </c>
      <c r="D24" s="58">
        <v>600427</v>
      </c>
      <c r="E24" s="66">
        <f t="shared" si="0"/>
        <v>-0.22603843337836305</v>
      </c>
      <c r="F24" s="66">
        <f>+D24/$D$23</f>
        <v>0.6937326545750327</v>
      </c>
      <c r="G24" s="63"/>
      <c r="H24" s="68"/>
      <c r="M24" s="58"/>
      <c r="N24" s="58"/>
      <c r="O24" s="58"/>
    </row>
    <row r="25" spans="1:8" ht="18" customHeight="1">
      <c r="A25" s="110" t="s">
        <v>20</v>
      </c>
      <c r="B25" s="58">
        <v>658384</v>
      </c>
      <c r="C25" s="58">
        <v>225789</v>
      </c>
      <c r="D25" s="58">
        <v>205298</v>
      </c>
      <c r="E25" s="66">
        <f t="shared" si="0"/>
        <v>-0.09075287104331921</v>
      </c>
      <c r="F25" s="66">
        <f>+D25/$D$23</f>
        <v>0.23720106943715902</v>
      </c>
      <c r="G25" s="63"/>
      <c r="H25" s="68"/>
    </row>
    <row r="26" spans="1:15" ht="18" customHeight="1">
      <c r="A26" s="110" t="s">
        <v>21</v>
      </c>
      <c r="B26" s="58">
        <v>205091</v>
      </c>
      <c r="C26" s="58">
        <v>109525</v>
      </c>
      <c r="D26" s="58">
        <v>59777</v>
      </c>
      <c r="E26" s="66">
        <f t="shared" si="0"/>
        <v>-0.454215932435517</v>
      </c>
      <c r="F26" s="66">
        <f>+D26/$D$23</f>
        <v>0.06906627598780823</v>
      </c>
      <c r="G26" s="63"/>
      <c r="H26" s="68"/>
      <c r="M26" s="58"/>
      <c r="N26" s="58"/>
      <c r="O26" s="58"/>
    </row>
    <row r="27" spans="1:15" ht="18" customHeight="1">
      <c r="A27" s="256" t="s">
        <v>277</v>
      </c>
      <c r="B27" s="256"/>
      <c r="C27" s="256"/>
      <c r="D27" s="256"/>
      <c r="E27" s="256"/>
      <c r="F27" s="256"/>
      <c r="G27" s="63"/>
      <c r="H27" s="68"/>
      <c r="M27" s="58"/>
      <c r="N27" s="58"/>
      <c r="O27" s="58"/>
    </row>
    <row r="28" spans="1:15" ht="18" customHeight="1">
      <c r="A28" s="110" t="s">
        <v>275</v>
      </c>
      <c r="B28" s="58">
        <f>+balanza!B18</f>
        <v>8724307</v>
      </c>
      <c r="C28" s="58">
        <f>+balanza!C18</f>
        <v>4587366</v>
      </c>
      <c r="D28" s="58">
        <f>+balanza!D18</f>
        <v>3650435</v>
      </c>
      <c r="E28" s="66">
        <f t="shared" si="0"/>
        <v>-0.204241606185336</v>
      </c>
      <c r="F28" s="63"/>
      <c r="G28" s="63"/>
      <c r="H28" s="63"/>
      <c r="M28" s="58"/>
      <c r="N28" s="58"/>
      <c r="O28" s="58"/>
    </row>
    <row r="29" spans="1:15" ht="18" customHeight="1">
      <c r="A29" s="61" t="s">
        <v>286</v>
      </c>
      <c r="B29" s="57">
        <v>2972725</v>
      </c>
      <c r="C29" s="57">
        <v>2239799</v>
      </c>
      <c r="D29" s="57">
        <v>1849513</v>
      </c>
      <c r="E29" s="62">
        <f t="shared" si="0"/>
        <v>-0.1742504572954984</v>
      </c>
      <c r="F29" s="62">
        <f>+D29/$D$28</f>
        <v>0.5066555081791622</v>
      </c>
      <c r="G29" s="63"/>
      <c r="H29" s="68"/>
      <c r="M29" s="58"/>
      <c r="N29" s="58"/>
      <c r="O29" s="58"/>
    </row>
    <row r="30" spans="1:15" ht="18" customHeight="1">
      <c r="A30" s="110" t="s">
        <v>18</v>
      </c>
      <c r="B30" s="58">
        <v>2587456</v>
      </c>
      <c r="C30" s="58">
        <v>2077962</v>
      </c>
      <c r="D30" s="58">
        <v>1692097</v>
      </c>
      <c r="E30" s="66">
        <f t="shared" si="0"/>
        <v>-0.18569396360472423</v>
      </c>
      <c r="F30" s="66">
        <f>+D30/$D$29</f>
        <v>0.9148878650758335</v>
      </c>
      <c r="G30" s="63"/>
      <c r="H30" s="68"/>
      <c r="M30" s="58"/>
      <c r="N30" s="58"/>
      <c r="O30" s="58"/>
    </row>
    <row r="31" spans="1:15" ht="18" customHeight="1">
      <c r="A31" s="110" t="s">
        <v>20</v>
      </c>
      <c r="B31" s="58">
        <v>48710</v>
      </c>
      <c r="C31" s="58">
        <v>26197</v>
      </c>
      <c r="D31" s="58">
        <v>35662</v>
      </c>
      <c r="E31" s="66">
        <f t="shared" si="0"/>
        <v>0.3613009123182044</v>
      </c>
      <c r="F31" s="66">
        <f>+D31/$D$29</f>
        <v>0.019281832568897865</v>
      </c>
      <c r="G31" s="63"/>
      <c r="H31" s="68"/>
      <c r="M31" s="58"/>
      <c r="N31" s="58"/>
      <c r="O31" s="58"/>
    </row>
    <row r="32" spans="1:15" ht="18" customHeight="1">
      <c r="A32" s="110" t="s">
        <v>21</v>
      </c>
      <c r="B32" s="58">
        <v>336559</v>
      </c>
      <c r="C32" s="58">
        <v>135640</v>
      </c>
      <c r="D32" s="58">
        <v>121754</v>
      </c>
      <c r="E32" s="66">
        <f t="shared" si="0"/>
        <v>-0.10237393099380714</v>
      </c>
      <c r="F32" s="66">
        <f>+D32/$D$29</f>
        <v>0.06583030235526866</v>
      </c>
      <c r="G32" s="63"/>
      <c r="H32" s="68"/>
      <c r="M32" s="58"/>
      <c r="N32" s="58"/>
      <c r="O32" s="58"/>
    </row>
    <row r="33" spans="1:15" ht="18" customHeight="1">
      <c r="A33" s="61" t="s">
        <v>285</v>
      </c>
      <c r="B33" s="57">
        <v>5751581</v>
      </c>
      <c r="C33" s="57">
        <v>2347565</v>
      </c>
      <c r="D33" s="57">
        <v>1800920</v>
      </c>
      <c r="E33" s="62">
        <f t="shared" si="0"/>
        <v>-0.23285617224656185</v>
      </c>
      <c r="F33" s="62">
        <f>+D33/$D$28</f>
        <v>0.49334394394092757</v>
      </c>
      <c r="G33" s="63"/>
      <c r="H33" s="68"/>
      <c r="M33" s="58"/>
      <c r="N33" s="58"/>
      <c r="O33" s="58"/>
    </row>
    <row r="34" spans="1:15" ht="18" customHeight="1">
      <c r="A34" s="110" t="s">
        <v>18</v>
      </c>
      <c r="B34" s="58">
        <v>1117536</v>
      </c>
      <c r="C34" s="58">
        <v>322409</v>
      </c>
      <c r="D34" s="58">
        <v>409159</v>
      </c>
      <c r="E34" s="66">
        <f t="shared" si="0"/>
        <v>0.2690681711738816</v>
      </c>
      <c r="F34" s="66">
        <f>+D34/$D$33</f>
        <v>0.22719443395597805</v>
      </c>
      <c r="G34" s="63"/>
      <c r="H34" s="68"/>
      <c r="M34" s="58"/>
      <c r="N34" s="58"/>
      <c r="O34" s="58"/>
    </row>
    <row r="35" spans="1:15" ht="18" customHeight="1">
      <c r="A35" s="110" t="s">
        <v>20</v>
      </c>
      <c r="B35" s="58">
        <v>336944</v>
      </c>
      <c r="C35" s="58">
        <v>205082</v>
      </c>
      <c r="D35" s="58">
        <v>149230</v>
      </c>
      <c r="E35" s="66">
        <f t="shared" si="0"/>
        <v>-0.2723398445499849</v>
      </c>
      <c r="F35" s="66">
        <f>+D35/$D$33</f>
        <v>0.08286320325167137</v>
      </c>
      <c r="G35" s="68"/>
      <c r="H35" s="68"/>
      <c r="M35" s="58"/>
      <c r="N35" s="58"/>
      <c r="O35" s="58"/>
    </row>
    <row r="36" spans="1:15" ht="18" customHeight="1" thickBot="1">
      <c r="A36" s="118" t="s">
        <v>21</v>
      </c>
      <c r="B36" s="119">
        <v>4297101</v>
      </c>
      <c r="C36" s="119">
        <v>1820074</v>
      </c>
      <c r="D36" s="119">
        <v>1242531</v>
      </c>
      <c r="E36" s="120">
        <f t="shared" si="0"/>
        <v>-0.31731841672371564</v>
      </c>
      <c r="F36" s="120">
        <f>+D36/$D$33</f>
        <v>0.6899423627923505</v>
      </c>
      <c r="G36" s="63"/>
      <c r="H36" s="68"/>
      <c r="M36" s="58"/>
      <c r="N36" s="58"/>
      <c r="O36" s="58"/>
    </row>
    <row r="37" spans="1:15" ht="25.5" customHeight="1" thickTop="1">
      <c r="A37" s="259" t="s">
        <v>89</v>
      </c>
      <c r="B37" s="260"/>
      <c r="C37" s="260"/>
      <c r="D37" s="260"/>
      <c r="E37" s="260"/>
      <c r="F37" s="110"/>
      <c r="G37" s="110"/>
      <c r="H37" s="110"/>
      <c r="M37" s="58"/>
      <c r="N37" s="58"/>
      <c r="O37" s="58"/>
    </row>
    <row r="39" spans="1:8" ht="15.75" customHeight="1">
      <c r="A39" s="261"/>
      <c r="B39" s="261"/>
      <c r="C39" s="261"/>
      <c r="D39" s="261"/>
      <c r="E39" s="261"/>
      <c r="F39" s="70"/>
      <c r="G39" s="70"/>
      <c r="H39" s="70"/>
    </row>
    <row r="40" ht="15.75" customHeight="1"/>
    <row r="41" ht="15.75" customHeight="1">
      <c r="G41" s="70"/>
    </row>
    <row r="42" spans="8:11" ht="15.75" customHeight="1">
      <c r="H42" s="112"/>
      <c r="I42" s="65"/>
      <c r="J42" s="65"/>
      <c r="K42" s="65"/>
    </row>
    <row r="43" spans="7:11" ht="15.75" customHeight="1">
      <c r="G43" s="70"/>
      <c r="I43" s="65"/>
      <c r="J43" s="65"/>
      <c r="K43" s="65"/>
    </row>
    <row r="44" spans="9:11" ht="15.75" customHeight="1">
      <c r="I44" s="65"/>
      <c r="J44" s="65"/>
      <c r="K44" s="65"/>
    </row>
    <row r="45" spans="7:11" ht="15.75" customHeight="1">
      <c r="G45" s="70"/>
      <c r="I45" s="65"/>
      <c r="J45" s="65"/>
      <c r="K45" s="65"/>
    </row>
    <row r="46" spans="9:11" ht="15.75" customHeight="1">
      <c r="I46" s="65"/>
      <c r="J46" s="65"/>
      <c r="K46" s="65"/>
    </row>
    <row r="47" spans="7:11" ht="15.75" customHeight="1">
      <c r="G47" s="70"/>
      <c r="I47" s="65"/>
      <c r="J47" s="65"/>
      <c r="K47" s="65"/>
    </row>
    <row r="48" spans="9:11" ht="15.75" customHeight="1">
      <c r="I48" s="65"/>
      <c r="J48" s="65"/>
      <c r="K48" s="65"/>
    </row>
    <row r="49" spans="7:11" ht="15.75" customHeight="1">
      <c r="G49" s="70"/>
      <c r="I49" s="65"/>
      <c r="J49" s="65"/>
      <c r="K49" s="65"/>
    </row>
    <row r="50" spans="9:11" ht="15.75" customHeight="1">
      <c r="I50" s="65"/>
      <c r="J50" s="65"/>
      <c r="K50" s="65"/>
    </row>
    <row r="51" ht="15.75" customHeight="1">
      <c r="G51" s="70"/>
    </row>
    <row r="52" spans="9:11" ht="15.75" customHeight="1">
      <c r="I52" s="65"/>
      <c r="J52" s="65"/>
      <c r="K52" s="65"/>
    </row>
    <row r="53" spans="7:11" ht="15.75" customHeight="1">
      <c r="G53" s="70"/>
      <c r="I53" s="65"/>
      <c r="J53" s="65"/>
      <c r="K53" s="65"/>
    </row>
    <row r="54" spans="9:11" ht="15.75" customHeight="1">
      <c r="I54" s="65"/>
      <c r="J54" s="65"/>
      <c r="K54" s="65"/>
    </row>
    <row r="55" spans="7:11" ht="15.75" customHeight="1">
      <c r="G55" s="70"/>
      <c r="I55" s="65"/>
      <c r="J55" s="65"/>
      <c r="K55" s="65"/>
    </row>
    <row r="56" spans="9:11" ht="15.75" customHeight="1">
      <c r="I56" s="65"/>
      <c r="J56" s="65"/>
      <c r="K56" s="65"/>
    </row>
    <row r="57" spans="7:11" ht="15.75" customHeight="1">
      <c r="G57" s="70"/>
      <c r="I57" s="65"/>
      <c r="J57" s="65"/>
      <c r="K57" s="65"/>
    </row>
    <row r="58" spans="9:11" ht="15.75" customHeight="1">
      <c r="I58" s="65"/>
      <c r="J58" s="65"/>
      <c r="K58" s="65"/>
    </row>
    <row r="59" spans="9:11" ht="15.75" customHeight="1">
      <c r="I59" s="65"/>
      <c r="J59" s="65"/>
      <c r="K59" s="65"/>
    </row>
    <row r="60" spans="7:11" ht="15.75" customHeight="1">
      <c r="G60" s="70"/>
      <c r="I60" s="65"/>
      <c r="J60" s="65"/>
      <c r="K60" s="65"/>
    </row>
    <row r="61" ht="15.75" customHeight="1"/>
    <row r="62" spans="7:11" ht="15.75" customHeight="1">
      <c r="G62" s="70"/>
      <c r="I62" s="65"/>
      <c r="J62" s="65"/>
      <c r="K62" s="65"/>
    </row>
    <row r="63" spans="9:11" ht="15.75" customHeight="1">
      <c r="I63" s="65"/>
      <c r="J63" s="65"/>
      <c r="K63" s="65"/>
    </row>
    <row r="64" spans="7:11" ht="15.75" customHeight="1">
      <c r="G64" s="70"/>
      <c r="I64" s="65"/>
      <c r="J64" s="65"/>
      <c r="K64" s="65"/>
    </row>
    <row r="65" spans="9:11" ht="15.75" customHeight="1">
      <c r="I65" s="65"/>
      <c r="J65" s="65"/>
      <c r="K65" s="65"/>
    </row>
    <row r="66" spans="7:11" ht="15.75" customHeight="1">
      <c r="G66" s="70"/>
      <c r="I66" s="65"/>
      <c r="J66" s="65"/>
      <c r="K66" s="65"/>
    </row>
    <row r="67" spans="9:11" ht="15.75" customHeight="1">
      <c r="I67" s="65"/>
      <c r="J67" s="65"/>
      <c r="K67" s="65"/>
    </row>
    <row r="68" spans="7:11" ht="15.75" customHeight="1">
      <c r="G68" s="70"/>
      <c r="I68" s="65"/>
      <c r="J68" s="65"/>
      <c r="K68" s="65"/>
    </row>
    <row r="69" spans="9:11" ht="15.75" customHeight="1">
      <c r="I69" s="65"/>
      <c r="J69" s="65"/>
      <c r="K69" s="65"/>
    </row>
    <row r="70" spans="7:11" ht="15.75" customHeight="1">
      <c r="G70" s="70"/>
      <c r="I70" s="65"/>
      <c r="J70" s="65"/>
      <c r="K70" s="65"/>
    </row>
    <row r="71" ht="15.75" customHeight="1"/>
    <row r="72" ht="15.75" customHeight="1">
      <c r="G72" s="70"/>
    </row>
    <row r="73" ht="15.75" customHeight="1"/>
    <row r="74" ht="15.75" customHeight="1">
      <c r="G74" s="70"/>
    </row>
    <row r="75" ht="15.75" customHeight="1"/>
    <row r="76" ht="15.75" customHeight="1">
      <c r="G76" s="70"/>
    </row>
    <row r="77" ht="15.75" customHeight="1"/>
    <row r="78" ht="15.75" customHeight="1">
      <c r="G78" s="70"/>
    </row>
    <row r="79" spans="1:5" ht="15.75" customHeight="1">
      <c r="A79" s="64"/>
      <c r="B79" s="64"/>
      <c r="C79" s="64"/>
      <c r="D79" s="64"/>
      <c r="E79" s="64"/>
    </row>
    <row r="80" spans="1:6" ht="15.75" customHeight="1" thickBot="1">
      <c r="A80" s="215"/>
      <c r="B80" s="215"/>
      <c r="C80" s="215"/>
      <c r="D80" s="215"/>
      <c r="E80" s="215"/>
      <c r="F80" s="215"/>
    </row>
    <row r="81" spans="1:6" ht="26.25" customHeight="1" thickTop="1">
      <c r="A81" s="259" t="s">
        <v>92</v>
      </c>
      <c r="B81" s="260"/>
      <c r="C81" s="260"/>
      <c r="D81" s="260"/>
      <c r="E81" s="260"/>
      <c r="F81" s="64"/>
    </row>
  </sheetData>
  <sheetProtection/>
  <mergeCells count="11">
    <mergeCell ref="N4:O4"/>
    <mergeCell ref="A17:F17"/>
    <mergeCell ref="A7:F7"/>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view="pageBreakPreview" zoomScaleSheetLayoutView="100" zoomScalePageLayoutView="0" workbookViewId="0" topLeftCell="A28">
      <selection activeCell="H28" sqref="H28"/>
    </sheetView>
  </sheetViews>
  <sheetFormatPr defaultColWidth="11.421875" defaultRowHeight="12.75"/>
  <cols>
    <col min="1" max="1" width="34.7109375" style="121" customWidth="1"/>
    <col min="2" max="2" width="12.140625" style="121" bestFit="1" customWidth="1"/>
    <col min="3" max="3" width="12.421875" style="145" bestFit="1" customWidth="1"/>
    <col min="4" max="4" width="11.7109375" style="121" customWidth="1"/>
    <col min="5" max="5" width="12.8515625" style="121" customWidth="1"/>
    <col min="6" max="6" width="12.7109375" style="121" customWidth="1"/>
    <col min="7" max="7" width="14.00390625" style="121" customWidth="1"/>
    <col min="8" max="16384" width="11.421875" style="121" customWidth="1"/>
  </cols>
  <sheetData>
    <row r="1" spans="1:26" ht="15.75" customHeight="1">
      <c r="A1" s="269" t="s">
        <v>352</v>
      </c>
      <c r="B1" s="269"/>
      <c r="C1" s="269"/>
      <c r="D1" s="269"/>
      <c r="U1" s="122"/>
      <c r="V1" s="122"/>
      <c r="W1" s="122"/>
      <c r="X1" s="122"/>
      <c r="Y1" s="122"/>
      <c r="Z1" s="122"/>
    </row>
    <row r="2" spans="1:256" ht="15.75" customHeight="1">
      <c r="A2" s="263" t="s">
        <v>292</v>
      </c>
      <c r="B2" s="263"/>
      <c r="C2" s="263"/>
      <c r="D2" s="263"/>
      <c r="E2" s="122"/>
      <c r="F2" s="122"/>
      <c r="G2" s="122"/>
      <c r="H2" s="122"/>
      <c r="I2" s="122"/>
      <c r="J2" s="122"/>
      <c r="K2" s="122"/>
      <c r="L2" s="122"/>
      <c r="M2" s="122"/>
      <c r="N2" s="122"/>
      <c r="O2" s="122"/>
      <c r="P2" s="122"/>
      <c r="Q2" s="263"/>
      <c r="R2" s="263"/>
      <c r="S2" s="263"/>
      <c r="T2" s="263"/>
      <c r="U2" s="122"/>
      <c r="V2" s="122" t="s">
        <v>315</v>
      </c>
      <c r="W2" s="122"/>
      <c r="X2" s="122"/>
      <c r="Y2" s="122"/>
      <c r="Z2" s="122"/>
      <c r="AA2" s="123"/>
      <c r="AB2" s="12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c r="DM2" s="263"/>
      <c r="DN2" s="263"/>
      <c r="DO2" s="263"/>
      <c r="DP2" s="263"/>
      <c r="DQ2" s="263"/>
      <c r="DR2" s="263"/>
      <c r="DS2" s="263"/>
      <c r="DT2" s="263"/>
      <c r="DU2" s="263"/>
      <c r="DV2" s="263"/>
      <c r="DW2" s="263"/>
      <c r="DX2" s="263"/>
      <c r="DY2" s="263"/>
      <c r="DZ2" s="263"/>
      <c r="EA2" s="263"/>
      <c r="EB2" s="263"/>
      <c r="EC2" s="263"/>
      <c r="ED2" s="263"/>
      <c r="EE2" s="263"/>
      <c r="EF2" s="263"/>
      <c r="EG2" s="263"/>
      <c r="EH2" s="263"/>
      <c r="EI2" s="263"/>
      <c r="EJ2" s="263"/>
      <c r="EK2" s="263"/>
      <c r="EL2" s="263"/>
      <c r="EM2" s="263"/>
      <c r="EN2" s="263"/>
      <c r="EO2" s="263"/>
      <c r="EP2" s="263"/>
      <c r="EQ2" s="263"/>
      <c r="ER2" s="263"/>
      <c r="ES2" s="263"/>
      <c r="ET2" s="263"/>
      <c r="EU2" s="263"/>
      <c r="EV2" s="263"/>
      <c r="EW2" s="263"/>
      <c r="EX2" s="263"/>
      <c r="EY2" s="263"/>
      <c r="EZ2" s="263"/>
      <c r="FA2" s="263"/>
      <c r="FB2" s="263"/>
      <c r="FC2" s="263"/>
      <c r="FD2" s="263"/>
      <c r="FE2" s="263"/>
      <c r="FF2" s="263"/>
      <c r="FG2" s="263"/>
      <c r="FH2" s="263"/>
      <c r="FI2" s="263"/>
      <c r="FJ2" s="263"/>
      <c r="FK2" s="263"/>
      <c r="FL2" s="263"/>
      <c r="FM2" s="263"/>
      <c r="FN2" s="263"/>
      <c r="FO2" s="263"/>
      <c r="FP2" s="263"/>
      <c r="FQ2" s="263"/>
      <c r="FR2" s="263"/>
      <c r="FS2" s="263"/>
      <c r="FT2" s="263"/>
      <c r="FU2" s="263"/>
      <c r="FV2" s="263"/>
      <c r="FW2" s="263"/>
      <c r="FX2" s="263"/>
      <c r="FY2" s="263"/>
      <c r="FZ2" s="263"/>
      <c r="GA2" s="263"/>
      <c r="GB2" s="263"/>
      <c r="GC2" s="263"/>
      <c r="GD2" s="263"/>
      <c r="GE2" s="263"/>
      <c r="GF2" s="263"/>
      <c r="GG2" s="263"/>
      <c r="GH2" s="263"/>
      <c r="GI2" s="263"/>
      <c r="GJ2" s="263"/>
      <c r="GK2" s="263"/>
      <c r="GL2" s="263"/>
      <c r="GM2" s="263"/>
      <c r="GN2" s="263"/>
      <c r="GO2" s="263"/>
      <c r="GP2" s="263"/>
      <c r="GQ2" s="263"/>
      <c r="GR2" s="263"/>
      <c r="GS2" s="263"/>
      <c r="GT2" s="263"/>
      <c r="GU2" s="263"/>
      <c r="GV2" s="263"/>
      <c r="GW2" s="263"/>
      <c r="GX2" s="263"/>
      <c r="GY2" s="263"/>
      <c r="GZ2" s="263"/>
      <c r="HA2" s="263"/>
      <c r="HB2" s="263"/>
      <c r="HC2" s="263"/>
      <c r="HD2" s="263"/>
      <c r="HE2" s="263"/>
      <c r="HF2" s="263"/>
      <c r="HG2" s="263"/>
      <c r="HH2" s="263"/>
      <c r="HI2" s="263"/>
      <c r="HJ2" s="263"/>
      <c r="HK2" s="263"/>
      <c r="HL2" s="263"/>
      <c r="HM2" s="263"/>
      <c r="HN2" s="263"/>
      <c r="HO2" s="263"/>
      <c r="HP2" s="263"/>
      <c r="HQ2" s="263"/>
      <c r="HR2" s="263"/>
      <c r="HS2" s="263"/>
      <c r="HT2" s="263"/>
      <c r="HU2" s="263"/>
      <c r="HV2" s="263"/>
      <c r="HW2" s="263"/>
      <c r="HX2" s="263"/>
      <c r="HY2" s="263"/>
      <c r="HZ2" s="263"/>
      <c r="IA2" s="263"/>
      <c r="IB2" s="263"/>
      <c r="IC2" s="263"/>
      <c r="ID2" s="263"/>
      <c r="IE2" s="263"/>
      <c r="IF2" s="263"/>
      <c r="IG2" s="263"/>
      <c r="IH2" s="263"/>
      <c r="II2" s="263"/>
      <c r="IJ2" s="263"/>
      <c r="IK2" s="263"/>
      <c r="IL2" s="263"/>
      <c r="IM2" s="263"/>
      <c r="IN2" s="263"/>
      <c r="IO2" s="263"/>
      <c r="IP2" s="263"/>
      <c r="IQ2" s="263"/>
      <c r="IR2" s="263"/>
      <c r="IS2" s="263"/>
      <c r="IT2" s="263"/>
      <c r="IU2" s="263"/>
      <c r="IV2" s="263"/>
    </row>
    <row r="3" spans="1:256" ht="15.75" customHeight="1" thickBot="1">
      <c r="A3" s="270" t="s">
        <v>281</v>
      </c>
      <c r="B3" s="270"/>
      <c r="C3" s="270"/>
      <c r="D3" s="270"/>
      <c r="E3" s="122"/>
      <c r="F3" s="122"/>
      <c r="M3" s="122"/>
      <c r="N3" s="122"/>
      <c r="O3" s="122"/>
      <c r="P3" s="122"/>
      <c r="Q3" s="263"/>
      <c r="R3" s="263"/>
      <c r="S3" s="263"/>
      <c r="T3" s="263"/>
      <c r="U3" s="122"/>
      <c r="V3" s="122"/>
      <c r="W3" s="122"/>
      <c r="X3" s="122"/>
      <c r="Y3" s="122"/>
      <c r="Z3" s="122"/>
      <c r="AA3" s="123"/>
      <c r="AB3" s="12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c r="DM3" s="263"/>
      <c r="DN3" s="263"/>
      <c r="DO3" s="263"/>
      <c r="DP3" s="263"/>
      <c r="DQ3" s="263"/>
      <c r="DR3" s="263"/>
      <c r="DS3" s="263"/>
      <c r="DT3" s="263"/>
      <c r="DU3" s="263"/>
      <c r="DV3" s="263"/>
      <c r="DW3" s="263"/>
      <c r="DX3" s="263"/>
      <c r="DY3" s="263"/>
      <c r="DZ3" s="263"/>
      <c r="EA3" s="263"/>
      <c r="EB3" s="263"/>
      <c r="EC3" s="263"/>
      <c r="ED3" s="263"/>
      <c r="EE3" s="263"/>
      <c r="EF3" s="263"/>
      <c r="EG3" s="263"/>
      <c r="EH3" s="263"/>
      <c r="EI3" s="263"/>
      <c r="EJ3" s="263"/>
      <c r="EK3" s="263"/>
      <c r="EL3" s="263"/>
      <c r="EM3" s="263"/>
      <c r="EN3" s="263"/>
      <c r="EO3" s="263"/>
      <c r="EP3" s="263"/>
      <c r="EQ3" s="263"/>
      <c r="ER3" s="263"/>
      <c r="ES3" s="263"/>
      <c r="ET3" s="263"/>
      <c r="EU3" s="263"/>
      <c r="EV3" s="263"/>
      <c r="EW3" s="263"/>
      <c r="EX3" s="263"/>
      <c r="EY3" s="263"/>
      <c r="EZ3" s="263"/>
      <c r="FA3" s="263"/>
      <c r="FB3" s="263"/>
      <c r="FC3" s="263"/>
      <c r="FD3" s="263"/>
      <c r="FE3" s="263"/>
      <c r="FF3" s="263"/>
      <c r="FG3" s="263"/>
      <c r="FH3" s="263"/>
      <c r="FI3" s="263"/>
      <c r="FJ3" s="263"/>
      <c r="FK3" s="263"/>
      <c r="FL3" s="263"/>
      <c r="FM3" s="263"/>
      <c r="FN3" s="263"/>
      <c r="FO3" s="263"/>
      <c r="FP3" s="263"/>
      <c r="FQ3" s="263"/>
      <c r="FR3" s="263"/>
      <c r="FS3" s="263"/>
      <c r="FT3" s="263"/>
      <c r="FU3" s="263"/>
      <c r="FV3" s="263"/>
      <c r="FW3" s="263"/>
      <c r="FX3" s="263"/>
      <c r="FY3" s="263"/>
      <c r="FZ3" s="263"/>
      <c r="GA3" s="263"/>
      <c r="GB3" s="263"/>
      <c r="GC3" s="263"/>
      <c r="GD3" s="263"/>
      <c r="GE3" s="263"/>
      <c r="GF3" s="263"/>
      <c r="GG3" s="263"/>
      <c r="GH3" s="263"/>
      <c r="GI3" s="263"/>
      <c r="GJ3" s="263"/>
      <c r="GK3" s="263"/>
      <c r="GL3" s="263"/>
      <c r="GM3" s="263"/>
      <c r="GN3" s="263"/>
      <c r="GO3" s="263"/>
      <c r="GP3" s="263"/>
      <c r="GQ3" s="263"/>
      <c r="GR3" s="263"/>
      <c r="GS3" s="263"/>
      <c r="GT3" s="263"/>
      <c r="GU3" s="263"/>
      <c r="GV3" s="263"/>
      <c r="GW3" s="263"/>
      <c r="GX3" s="263"/>
      <c r="GY3" s="263"/>
      <c r="GZ3" s="263"/>
      <c r="HA3" s="263"/>
      <c r="HB3" s="263"/>
      <c r="HC3" s="263"/>
      <c r="HD3" s="263"/>
      <c r="HE3" s="263"/>
      <c r="HF3" s="263"/>
      <c r="HG3" s="263"/>
      <c r="HH3" s="263"/>
      <c r="HI3" s="263"/>
      <c r="HJ3" s="263"/>
      <c r="HK3" s="263"/>
      <c r="HL3" s="263"/>
      <c r="HM3" s="263"/>
      <c r="HN3" s="263"/>
      <c r="HO3" s="263"/>
      <c r="HP3" s="263"/>
      <c r="HQ3" s="263"/>
      <c r="HR3" s="263"/>
      <c r="HS3" s="263"/>
      <c r="HT3" s="263"/>
      <c r="HU3" s="263"/>
      <c r="HV3" s="263"/>
      <c r="HW3" s="263"/>
      <c r="HX3" s="263"/>
      <c r="HY3" s="263"/>
      <c r="HZ3" s="263"/>
      <c r="IA3" s="263"/>
      <c r="IB3" s="263"/>
      <c r="IC3" s="263"/>
      <c r="ID3" s="263"/>
      <c r="IE3" s="263"/>
      <c r="IF3" s="263"/>
      <c r="IG3" s="263"/>
      <c r="IH3" s="263"/>
      <c r="II3" s="263"/>
      <c r="IJ3" s="263"/>
      <c r="IK3" s="263"/>
      <c r="IL3" s="263"/>
      <c r="IM3" s="263"/>
      <c r="IN3" s="263"/>
      <c r="IO3" s="263"/>
      <c r="IP3" s="263"/>
      <c r="IQ3" s="263"/>
      <c r="IR3" s="263"/>
      <c r="IS3" s="263"/>
      <c r="IT3" s="263"/>
      <c r="IU3" s="263"/>
      <c r="IV3" s="263"/>
    </row>
    <row r="4" spans="1:26" s="122" customFormat="1" ht="13.5" customHeight="1" thickTop="1">
      <c r="A4" s="146" t="s">
        <v>293</v>
      </c>
      <c r="B4" s="147" t="s">
        <v>15</v>
      </c>
      <c r="C4" s="147" t="s">
        <v>16</v>
      </c>
      <c r="D4" s="147" t="s">
        <v>53</v>
      </c>
      <c r="U4" s="121"/>
      <c r="V4" s="121" t="s">
        <v>52</v>
      </c>
      <c r="W4" s="124">
        <f>SUM(W5:W9)</f>
        <v>4802515</v>
      </c>
      <c r="X4" s="125">
        <f>SUM(X5:X9)</f>
        <v>99.99999999999999</v>
      </c>
      <c r="Y4" s="121"/>
      <c r="Z4" s="121"/>
    </row>
    <row r="5" spans="1:26" s="122" customFormat="1" ht="13.5" customHeight="1" thickBot="1">
      <c r="A5" s="148"/>
      <c r="B5" s="149"/>
      <c r="C5" s="150"/>
      <c r="D5" s="149"/>
      <c r="E5" s="127"/>
      <c r="F5" s="127"/>
      <c r="U5" s="121"/>
      <c r="V5" s="121" t="s">
        <v>61</v>
      </c>
      <c r="W5" s="124">
        <f>+B9</f>
        <v>1275685</v>
      </c>
      <c r="X5" s="128">
        <f>+W5/$W$4*100</f>
        <v>26.562853005144177</v>
      </c>
      <c r="Y5" s="121"/>
      <c r="Z5" s="121"/>
    </row>
    <row r="6" spans="1:24" ht="13.5" customHeight="1" thickTop="1">
      <c r="A6" s="268" t="s">
        <v>58</v>
      </c>
      <c r="B6" s="268"/>
      <c r="C6" s="268"/>
      <c r="D6" s="268"/>
      <c r="E6" s="122"/>
      <c r="F6" s="122"/>
      <c r="V6" s="121" t="s">
        <v>59</v>
      </c>
      <c r="W6" s="124">
        <f>+B21</f>
        <v>144579</v>
      </c>
      <c r="X6" s="128">
        <f>+W6/$W$4*100</f>
        <v>3.010485131228117</v>
      </c>
    </row>
    <row r="7" spans="1:24" ht="13.5" customHeight="1">
      <c r="A7" s="129">
        <v>2008</v>
      </c>
      <c r="B7" s="130">
        <v>3459983</v>
      </c>
      <c r="C7" s="131">
        <v>239561</v>
      </c>
      <c r="D7" s="130">
        <v>3220422</v>
      </c>
      <c r="E7" s="130"/>
      <c r="F7" s="130"/>
      <c r="V7" s="121" t="s">
        <v>60</v>
      </c>
      <c r="W7" s="124">
        <f>+B27</f>
        <v>1617360</v>
      </c>
      <c r="X7" s="128">
        <f>+W7/$W$4*100</f>
        <v>33.677354469481095</v>
      </c>
    </row>
    <row r="8" spans="1:24" ht="13.5" customHeight="1">
      <c r="A8" s="132" t="s">
        <v>507</v>
      </c>
      <c r="B8" s="130">
        <v>1600522</v>
      </c>
      <c r="C8" s="131">
        <v>71409</v>
      </c>
      <c r="D8" s="130">
        <v>1529113</v>
      </c>
      <c r="E8" s="130"/>
      <c r="F8" s="130"/>
      <c r="V8" s="121" t="s">
        <v>62</v>
      </c>
      <c r="W8" s="124">
        <f>+B15</f>
        <v>1190824</v>
      </c>
      <c r="X8" s="128">
        <f>+W8/$W$4*100</f>
        <v>24.79584134562828</v>
      </c>
    </row>
    <row r="9" spans="1:24" ht="13.5" customHeight="1">
      <c r="A9" s="132" t="s">
        <v>508</v>
      </c>
      <c r="B9" s="130">
        <v>1275685</v>
      </c>
      <c r="C9" s="131">
        <v>47979</v>
      </c>
      <c r="D9" s="130">
        <v>1227706</v>
      </c>
      <c r="E9" s="130"/>
      <c r="F9" s="130"/>
      <c r="V9" s="121" t="s">
        <v>63</v>
      </c>
      <c r="W9" s="124">
        <f>+B33</f>
        <v>574067</v>
      </c>
      <c r="X9" s="128">
        <f>+W9/$W$4*100</f>
        <v>11.953466048518328</v>
      </c>
    </row>
    <row r="10" spans="1:22" ht="13.5" customHeight="1">
      <c r="A10" s="133" t="s">
        <v>457</v>
      </c>
      <c r="B10" s="134">
        <f>+B9/B8*100-100</f>
        <v>-20.295691030801194</v>
      </c>
      <c r="C10" s="135">
        <f>+C9/C8*100-100</f>
        <v>-32.8109902113179</v>
      </c>
      <c r="D10" s="134">
        <f>+D9/D8*100-100</f>
        <v>-19.711231282449376</v>
      </c>
      <c r="E10" s="134"/>
      <c r="F10" s="134"/>
      <c r="V10" s="122" t="s">
        <v>316</v>
      </c>
    </row>
    <row r="11" spans="1:24" ht="13.5" customHeight="1">
      <c r="A11" s="133"/>
      <c r="B11" s="134"/>
      <c r="C11" s="135"/>
      <c r="D11" s="134"/>
      <c r="E11" s="134"/>
      <c r="F11" s="134"/>
      <c r="V11" s="121" t="s">
        <v>54</v>
      </c>
      <c r="W11" s="124">
        <f>SUM(W12:W16)</f>
        <v>1152080</v>
      </c>
      <c r="X11" s="125">
        <f>SUM(X12:X16)</f>
        <v>100</v>
      </c>
    </row>
    <row r="12" spans="1:24" ht="13.5" customHeight="1">
      <c r="A12" s="268" t="s">
        <v>168</v>
      </c>
      <c r="B12" s="268"/>
      <c r="C12" s="268"/>
      <c r="D12" s="268"/>
      <c r="E12" s="122"/>
      <c r="F12" s="122"/>
      <c r="V12" s="121" t="s">
        <v>61</v>
      </c>
      <c r="W12" s="124">
        <f>+C9</f>
        <v>47979</v>
      </c>
      <c r="X12" s="128">
        <f>+W12/$W$11*100</f>
        <v>4.164554544823276</v>
      </c>
    </row>
    <row r="13" spans="1:24" ht="13.5" customHeight="1">
      <c r="A13" s="129">
        <f>+A7</f>
        <v>2008</v>
      </c>
      <c r="B13" s="130">
        <v>3314479</v>
      </c>
      <c r="C13" s="131">
        <v>275175</v>
      </c>
      <c r="D13" s="130">
        <v>3039304</v>
      </c>
      <c r="E13" s="130"/>
      <c r="F13" s="130"/>
      <c r="V13" s="121" t="s">
        <v>59</v>
      </c>
      <c r="W13" s="124">
        <f>+C21</f>
        <v>729577</v>
      </c>
      <c r="X13" s="128">
        <f>+W13/$W$11*100</f>
        <v>63.32693910145129</v>
      </c>
    </row>
    <row r="14" spans="1:24" ht="13.5" customHeight="1">
      <c r="A14" s="136" t="str">
        <f>+A8</f>
        <v>Enero - mayo 2008</v>
      </c>
      <c r="B14" s="130">
        <v>1701404</v>
      </c>
      <c r="C14" s="131">
        <v>121782</v>
      </c>
      <c r="D14" s="130">
        <v>1579622</v>
      </c>
      <c r="E14" s="130"/>
      <c r="F14" s="130"/>
      <c r="V14" s="121" t="s">
        <v>60</v>
      </c>
      <c r="W14" s="124">
        <f>+C27</f>
        <v>144648</v>
      </c>
      <c r="X14" s="128">
        <f>+W14/$W$11*100</f>
        <v>12.555378098743141</v>
      </c>
    </row>
    <row r="15" spans="1:24" ht="13.5" customHeight="1">
      <c r="A15" s="136" t="str">
        <f>+A9</f>
        <v>Enero - mayo 2009</v>
      </c>
      <c r="B15" s="130">
        <v>1190824</v>
      </c>
      <c r="C15" s="131">
        <v>92034</v>
      </c>
      <c r="D15" s="130">
        <v>1098790</v>
      </c>
      <c r="E15" s="130"/>
      <c r="F15" s="130"/>
      <c r="V15" s="121" t="s">
        <v>62</v>
      </c>
      <c r="W15" s="124">
        <f>+C15</f>
        <v>92034</v>
      </c>
      <c r="X15" s="128">
        <f>+W15/$W$11*100</f>
        <v>7.98850774251788</v>
      </c>
    </row>
    <row r="16" spans="1:24" ht="13.5" customHeight="1">
      <c r="A16" s="133" t="str">
        <f>+A10</f>
        <v>Var. (%)   2009/2008</v>
      </c>
      <c r="B16" s="137">
        <f>+B15/B14*100-100</f>
        <v>-30.009333468123984</v>
      </c>
      <c r="C16" s="138">
        <f>+C15/C14*100-100</f>
        <v>-24.42725525939794</v>
      </c>
      <c r="D16" s="137">
        <f>+D15/D14*100-100</f>
        <v>-30.43968746953385</v>
      </c>
      <c r="E16" s="134"/>
      <c r="F16" s="134"/>
      <c r="V16" s="121" t="s">
        <v>63</v>
      </c>
      <c r="W16" s="124">
        <f>+C33</f>
        <v>137842</v>
      </c>
      <c r="X16" s="128">
        <f>+W16/$W$11*100</f>
        <v>11.964620512464412</v>
      </c>
    </row>
    <row r="17" spans="1:6" ht="13.5" customHeight="1">
      <c r="A17" s="133"/>
      <c r="B17" s="137"/>
      <c r="C17" s="138"/>
      <c r="D17" s="137"/>
      <c r="E17" s="134"/>
      <c r="F17" s="134"/>
    </row>
    <row r="18" spans="1:6" ht="13.5" customHeight="1">
      <c r="A18" s="268" t="s">
        <v>59</v>
      </c>
      <c r="B18" s="268"/>
      <c r="C18" s="268"/>
      <c r="D18" s="268"/>
      <c r="E18" s="122"/>
      <c r="F18" s="122"/>
    </row>
    <row r="19" spans="1:6" ht="13.5" customHeight="1">
      <c r="A19" s="129">
        <f>+A7</f>
        <v>2008</v>
      </c>
      <c r="B19" s="130">
        <v>412794</v>
      </c>
      <c r="C19" s="131">
        <v>2429391</v>
      </c>
      <c r="D19" s="130">
        <v>-2016597</v>
      </c>
      <c r="E19" s="130"/>
      <c r="F19" s="130"/>
    </row>
    <row r="20" spans="1:6" ht="13.5" customHeight="1">
      <c r="A20" s="136" t="str">
        <f>+A14</f>
        <v>Enero - mayo 2008</v>
      </c>
      <c r="B20" s="130">
        <v>139082</v>
      </c>
      <c r="C20" s="131">
        <v>965663</v>
      </c>
      <c r="D20" s="130">
        <v>-826581</v>
      </c>
      <c r="E20" s="130"/>
      <c r="F20" s="130"/>
    </row>
    <row r="21" spans="1:10" ht="13.5" customHeight="1">
      <c r="A21" s="136" t="str">
        <f>+A15</f>
        <v>Enero - mayo 2009</v>
      </c>
      <c r="B21" s="130">
        <v>144579</v>
      </c>
      <c r="C21" s="131">
        <v>729577</v>
      </c>
      <c r="D21" s="130">
        <v>-584998</v>
      </c>
      <c r="E21" s="130"/>
      <c r="F21" s="130"/>
      <c r="G21" s="124"/>
      <c r="H21" s="124"/>
      <c r="I21" s="124"/>
      <c r="J21" s="124"/>
    </row>
    <row r="22" spans="1:10" ht="13.5" customHeight="1">
      <c r="A22" s="133" t="str">
        <f>+A16</f>
        <v>Var. (%)   2009/2008</v>
      </c>
      <c r="B22" s="137">
        <f>+B21/B20*100-100</f>
        <v>3.952344659984746</v>
      </c>
      <c r="C22" s="138">
        <f>+C21/C20*100-100</f>
        <v>-24.448073499761307</v>
      </c>
      <c r="D22" s="137">
        <f>+D21/D20*100-100</f>
        <v>-29.226778742797137</v>
      </c>
      <c r="E22" s="134"/>
      <c r="F22" s="134"/>
      <c r="G22" s="124"/>
      <c r="H22" s="124"/>
      <c r="I22" s="124"/>
      <c r="J22" s="124"/>
    </row>
    <row r="23" spans="1:10" ht="13.5" customHeight="1">
      <c r="A23" s="133"/>
      <c r="B23" s="137"/>
      <c r="C23" s="138"/>
      <c r="D23" s="137"/>
      <c r="E23" s="134"/>
      <c r="F23" s="134"/>
      <c r="G23" s="124"/>
      <c r="H23" s="124"/>
      <c r="I23" s="124"/>
      <c r="J23" s="124"/>
    </row>
    <row r="24" spans="1:10" ht="13.5" customHeight="1">
      <c r="A24" s="268" t="s">
        <v>60</v>
      </c>
      <c r="B24" s="268"/>
      <c r="C24" s="268"/>
      <c r="D24" s="268"/>
      <c r="E24" s="122"/>
      <c r="F24" s="122"/>
      <c r="G24" s="124"/>
      <c r="H24" s="124"/>
      <c r="I24" s="124"/>
      <c r="J24" s="124"/>
    </row>
    <row r="25" spans="1:10" ht="13.5" customHeight="1">
      <c r="A25" s="129">
        <f>+A19</f>
        <v>2008</v>
      </c>
      <c r="B25" s="130">
        <v>3753656</v>
      </c>
      <c r="C25" s="131">
        <v>670599</v>
      </c>
      <c r="D25" s="130">
        <v>3083057</v>
      </c>
      <c r="E25" s="130"/>
      <c r="F25" s="130"/>
      <c r="G25" s="124"/>
      <c r="H25" s="124"/>
      <c r="I25" s="124"/>
      <c r="J25" s="124"/>
    </row>
    <row r="26" spans="1:6" ht="13.5" customHeight="1">
      <c r="A26" s="136" t="str">
        <f>+A20</f>
        <v>Enero - mayo 2008</v>
      </c>
      <c r="B26" s="130">
        <v>2023998</v>
      </c>
      <c r="C26" s="131">
        <v>237993</v>
      </c>
      <c r="D26" s="130">
        <v>1786005</v>
      </c>
      <c r="E26" s="130"/>
      <c r="F26" s="130"/>
    </row>
    <row r="27" spans="1:6" ht="13.5" customHeight="1">
      <c r="A27" s="136" t="str">
        <f>+A21</f>
        <v>Enero - mayo 2009</v>
      </c>
      <c r="B27" s="130">
        <v>1617360</v>
      </c>
      <c r="C27" s="131">
        <v>144648</v>
      </c>
      <c r="D27" s="130">
        <v>1472712</v>
      </c>
      <c r="E27" s="130"/>
      <c r="F27" s="130"/>
    </row>
    <row r="28" spans="1:6" ht="13.5" customHeight="1">
      <c r="A28" s="133" t="str">
        <f>+A22</f>
        <v>Var. (%)   2009/2008</v>
      </c>
      <c r="B28" s="137">
        <f>+B27/B26*100-100</f>
        <v>-20.090830129278785</v>
      </c>
      <c r="C28" s="138">
        <f>+C27/C26*100-100</f>
        <v>-39.221741815935765</v>
      </c>
      <c r="D28" s="137">
        <f>+D27/D26*100-100</f>
        <v>-17.541552235296095</v>
      </c>
      <c r="E28" s="126"/>
      <c r="F28" s="134"/>
    </row>
    <row r="29" spans="1:8" ht="13.5" customHeight="1">
      <c r="A29" s="133"/>
      <c r="B29" s="137"/>
      <c r="C29" s="138"/>
      <c r="D29" s="137"/>
      <c r="E29" s="134"/>
      <c r="F29" s="139"/>
      <c r="G29" s="140"/>
      <c r="H29" s="141"/>
    </row>
    <row r="30" spans="1:6" ht="13.5" customHeight="1">
      <c r="A30" s="268" t="s">
        <v>294</v>
      </c>
      <c r="B30" s="268"/>
      <c r="C30" s="268"/>
      <c r="D30" s="268"/>
      <c r="E30" s="122"/>
      <c r="F30" s="122"/>
    </row>
    <row r="31" spans="1:8" ht="13.5" customHeight="1">
      <c r="A31" s="129">
        <f>+A25</f>
        <v>2008</v>
      </c>
      <c r="B31" s="130">
        <f>+B37-(B7+B13+B19+B25)</f>
        <v>1794164</v>
      </c>
      <c r="C31" s="131">
        <f>+C37-(C7+C13+C19+C25)</f>
        <v>396043</v>
      </c>
      <c r="D31" s="130">
        <f>+D37-(D7+D13+D19+D25)</f>
        <v>1398121</v>
      </c>
      <c r="E31" s="142"/>
      <c r="F31" s="130"/>
      <c r="G31" s="130"/>
      <c r="H31" s="130"/>
    </row>
    <row r="32" spans="1:8" ht="13.5" customHeight="1">
      <c r="A32" s="136" t="str">
        <f>+A26</f>
        <v>Enero - mayo 2008</v>
      </c>
      <c r="B32" s="130">
        <f aca="true" t="shared" si="0" ref="B32:D33">+B38-(B8+B14+B20+B26)</f>
        <v>687961</v>
      </c>
      <c r="C32" s="131">
        <f t="shared" si="0"/>
        <v>168754</v>
      </c>
      <c r="D32" s="130">
        <f t="shared" si="0"/>
        <v>519207</v>
      </c>
      <c r="E32" s="143"/>
      <c r="F32" s="130"/>
      <c r="G32" s="130"/>
      <c r="H32" s="130"/>
    </row>
    <row r="33" spans="1:8" ht="13.5" customHeight="1">
      <c r="A33" s="136" t="str">
        <f>+A27</f>
        <v>Enero - mayo 2009</v>
      </c>
      <c r="B33" s="130">
        <f t="shared" si="0"/>
        <v>574067</v>
      </c>
      <c r="C33" s="131">
        <f t="shared" si="0"/>
        <v>137842</v>
      </c>
      <c r="D33" s="130">
        <f t="shared" si="0"/>
        <v>436225</v>
      </c>
      <c r="E33" s="143"/>
      <c r="F33" s="130"/>
      <c r="G33" s="130"/>
      <c r="H33" s="130"/>
    </row>
    <row r="34" spans="1:8" ht="13.5" customHeight="1">
      <c r="A34" s="133" t="str">
        <f>+A28</f>
        <v>Var. (%)   2009/2008</v>
      </c>
      <c r="B34" s="137">
        <f>(B33/B32-1)*100</f>
        <v>-16.555298919560848</v>
      </c>
      <c r="C34" s="138">
        <f>(C33/C32-1)*100</f>
        <v>-18.317788022802418</v>
      </c>
      <c r="D34" s="137">
        <f>(D33/D32-1)*100</f>
        <v>-15.982450159570272</v>
      </c>
      <c r="E34" s="134"/>
      <c r="F34" s="130"/>
      <c r="G34" s="130"/>
      <c r="H34" s="130"/>
    </row>
    <row r="35" spans="1:8" ht="13.5" customHeight="1">
      <c r="A35" s="133"/>
      <c r="B35" s="130"/>
      <c r="C35" s="131"/>
      <c r="E35" s="134"/>
      <c r="F35" s="144"/>
      <c r="G35" s="144"/>
      <c r="H35" s="130"/>
    </row>
    <row r="36" spans="1:8" ht="13.5" customHeight="1">
      <c r="A36" s="263" t="s">
        <v>277</v>
      </c>
      <c r="B36" s="263"/>
      <c r="C36" s="263"/>
      <c r="D36" s="263"/>
      <c r="E36" s="140"/>
      <c r="F36" s="140"/>
      <c r="G36" s="140"/>
      <c r="H36" s="141"/>
    </row>
    <row r="37" spans="1:8" ht="13.5" customHeight="1">
      <c r="A37" s="129">
        <f>+A31</f>
        <v>2008</v>
      </c>
      <c r="B37" s="130">
        <f>+balanza!B8</f>
        <v>12735076</v>
      </c>
      <c r="C37" s="131">
        <f>+balanza!B13</f>
        <v>4010769</v>
      </c>
      <c r="D37" s="130">
        <f>+B37-C37</f>
        <v>8724307</v>
      </c>
      <c r="E37" s="142"/>
      <c r="F37" s="130"/>
      <c r="G37" s="130"/>
      <c r="H37" s="130"/>
    </row>
    <row r="38" spans="1:8" ht="13.5" customHeight="1">
      <c r="A38" s="136" t="str">
        <f>+A32</f>
        <v>Enero - mayo 2008</v>
      </c>
      <c r="B38" s="130">
        <f>+balanza!C8</f>
        <v>6152967</v>
      </c>
      <c r="C38" s="131">
        <f>+balanza!C13</f>
        <v>1565601</v>
      </c>
      <c r="D38" s="130">
        <f>+B38-C38</f>
        <v>4587366</v>
      </c>
      <c r="E38" s="144"/>
      <c r="F38" s="130"/>
      <c r="G38" s="130"/>
      <c r="H38" s="130"/>
    </row>
    <row r="39" spans="1:8" ht="13.5" customHeight="1">
      <c r="A39" s="136" t="str">
        <f>+A33</f>
        <v>Enero - mayo 2009</v>
      </c>
      <c r="B39" s="130">
        <f>+balanza!D8</f>
        <v>4802515</v>
      </c>
      <c r="C39" s="131">
        <f>+balanza!D13</f>
        <v>1152080</v>
      </c>
      <c r="D39" s="130">
        <f>+B39-C39</f>
        <v>3650435</v>
      </c>
      <c r="E39" s="144"/>
      <c r="F39" s="130"/>
      <c r="G39" s="130"/>
      <c r="H39" s="130"/>
    </row>
    <row r="40" spans="1:8" ht="13.5" customHeight="1" thickBot="1">
      <c r="A40" s="151" t="str">
        <f>+A34</f>
        <v>Var. (%)   2009/2008</v>
      </c>
      <c r="B40" s="152">
        <f>+B39/B38*100-100</f>
        <v>-21.947980543370377</v>
      </c>
      <c r="C40" s="153">
        <f>+C39/C38*100-100</f>
        <v>-26.41292385480081</v>
      </c>
      <c r="D40" s="152">
        <f>+D39/D38*100-100</f>
        <v>-20.42416061853359</v>
      </c>
      <c r="E40" s="134"/>
      <c r="F40" s="130"/>
      <c r="G40" s="130"/>
      <c r="H40" s="130"/>
    </row>
    <row r="41" spans="1:8" ht="26.25" customHeight="1" thickTop="1">
      <c r="A41" s="266" t="s">
        <v>90</v>
      </c>
      <c r="B41" s="267"/>
      <c r="C41" s="267"/>
      <c r="D41" s="267"/>
      <c r="E41" s="134"/>
      <c r="F41" s="130"/>
      <c r="G41" s="130"/>
      <c r="H41" s="130"/>
    </row>
    <row r="42" spans="5:8" ht="13.5" customHeight="1">
      <c r="E42" s="134"/>
      <c r="F42" s="130"/>
      <c r="G42" s="130"/>
      <c r="H42" s="130"/>
    </row>
    <row r="43" ht="13.5" customHeight="1"/>
    <row r="44" spans="5:8" ht="13.5" customHeight="1">
      <c r="E44" s="142"/>
      <c r="F44" s="124"/>
      <c r="G44" s="124"/>
      <c r="H44" s="124"/>
    </row>
    <row r="45" spans="5:8" ht="13.5" customHeight="1">
      <c r="E45" s="144"/>
      <c r="F45" s="124"/>
      <c r="G45" s="124"/>
      <c r="H45" s="124"/>
    </row>
    <row r="46" spans="5:8" ht="13.5" customHeight="1">
      <c r="E46" s="144"/>
      <c r="F46" s="124"/>
      <c r="G46" s="124"/>
      <c r="H46" s="124"/>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22"/>
      <c r="B82" s="122"/>
      <c r="C82" s="133"/>
      <c r="D82" s="122"/>
    </row>
    <row r="83" spans="1:4" ht="34.5" customHeight="1">
      <c r="A83" s="264" t="s">
        <v>91</v>
      </c>
      <c r="B83" s="265"/>
      <c r="C83" s="265"/>
      <c r="D83" s="265"/>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6"/>
  <sheetViews>
    <sheetView zoomScalePageLayoutView="0" workbookViewId="0" topLeftCell="A60">
      <selection activeCell="J77" sqref="J77"/>
    </sheetView>
  </sheetViews>
  <sheetFormatPr defaultColWidth="11.421875" defaultRowHeight="12.75"/>
  <cols>
    <col min="1" max="1" width="30.7109375" style="28" customWidth="1"/>
    <col min="2" max="5" width="11.421875" style="28" customWidth="1"/>
    <col min="6" max="6" width="14.57421875" style="42" bestFit="1" customWidth="1"/>
    <col min="7" max="16384" width="11.421875" style="28" customWidth="1"/>
  </cols>
  <sheetData>
    <row r="1" spans="1:6" ht="15.75" customHeight="1">
      <c r="A1" s="275" t="s">
        <v>469</v>
      </c>
      <c r="B1" s="275"/>
      <c r="C1" s="275"/>
      <c r="D1" s="275"/>
      <c r="E1" s="275"/>
      <c r="F1" s="275"/>
    </row>
    <row r="2" spans="1:6" ht="15.75" customHeight="1">
      <c r="A2" s="274" t="s">
        <v>295</v>
      </c>
      <c r="B2" s="274"/>
      <c r="C2" s="274"/>
      <c r="D2" s="274"/>
      <c r="E2" s="274"/>
      <c r="F2" s="274"/>
    </row>
    <row r="3" spans="1:6" ht="15.75" customHeight="1" thickBot="1">
      <c r="A3" s="274" t="s">
        <v>296</v>
      </c>
      <c r="B3" s="274"/>
      <c r="C3" s="274"/>
      <c r="D3" s="274"/>
      <c r="E3" s="274"/>
      <c r="F3" s="274"/>
    </row>
    <row r="4" spans="1:6" ht="12.75" customHeight="1" thickTop="1">
      <c r="A4" s="272" t="s">
        <v>39</v>
      </c>
      <c r="B4" s="217">
        <f>+'balanza productos_clase_sector'!B5</f>
        <v>2008</v>
      </c>
      <c r="C4" s="218">
        <f>+'balanza productos_clase_sector'!C5</f>
        <v>2008</v>
      </c>
      <c r="D4" s="218">
        <f>+'balanza productos_clase_sector'!D5</f>
        <v>2009</v>
      </c>
      <c r="E4" s="219" t="s">
        <v>290</v>
      </c>
      <c r="F4" s="220" t="s">
        <v>280</v>
      </c>
    </row>
    <row r="5" spans="1:6" ht="12" thickBot="1">
      <c r="A5" s="273"/>
      <c r="B5" s="90" t="s">
        <v>279</v>
      </c>
      <c r="C5" s="91" t="str">
        <f>+balanza!C6</f>
        <v>ene-may</v>
      </c>
      <c r="D5" s="91" t="str">
        <f>+C5</f>
        <v>ene-may</v>
      </c>
      <c r="E5" s="92" t="str">
        <f>+'balanza productos_clase_sector'!E6</f>
        <v> 2009-2008</v>
      </c>
      <c r="F5" s="93">
        <f>+'balanza productos_clase_sector'!F6</f>
        <v>2009</v>
      </c>
    </row>
    <row r="6" spans="1:6" ht="12" thickTop="1">
      <c r="A6" s="88"/>
      <c r="B6" s="86"/>
      <c r="C6" s="86"/>
      <c r="D6" s="86"/>
      <c r="E6" s="86"/>
      <c r="F6" s="89"/>
    </row>
    <row r="7" spans="1:6" ht="12.75" customHeight="1">
      <c r="A7" s="85" t="s">
        <v>26</v>
      </c>
      <c r="B7" s="86">
        <v>2757168</v>
      </c>
      <c r="C7" s="86">
        <v>1599723</v>
      </c>
      <c r="D7" s="86">
        <v>1271667</v>
      </c>
      <c r="E7" s="27">
        <f>+(D7-C7)/C7</f>
        <v>-0.20507050283080258</v>
      </c>
      <c r="F7" s="87">
        <f>+D7/$D$23</f>
        <v>0.26479188508521057</v>
      </c>
    </row>
    <row r="8" spans="1:6" ht="11.25">
      <c r="A8" s="88" t="s">
        <v>31</v>
      </c>
      <c r="B8" s="86">
        <v>895330</v>
      </c>
      <c r="C8" s="86">
        <v>433826</v>
      </c>
      <c r="D8" s="86">
        <v>417947</v>
      </c>
      <c r="E8" s="27">
        <f aca="true" t="shared" si="0" ref="E8:E23">+(D8-C8)/C8</f>
        <v>-0.036602232231355426</v>
      </c>
      <c r="F8" s="87">
        <f aca="true" t="shared" si="1" ref="F8:F23">+D8/$D$23</f>
        <v>0.08702669330548682</v>
      </c>
    </row>
    <row r="9" spans="1:6" ht="11.25">
      <c r="A9" s="88" t="s">
        <v>29</v>
      </c>
      <c r="B9" s="86">
        <v>780467</v>
      </c>
      <c r="C9" s="86">
        <v>429373</v>
      </c>
      <c r="D9" s="86">
        <v>311660</v>
      </c>
      <c r="E9" s="27">
        <f t="shared" si="0"/>
        <v>-0.27415091307557765</v>
      </c>
      <c r="F9" s="87">
        <f t="shared" si="1"/>
        <v>0.06489516430453626</v>
      </c>
    </row>
    <row r="10" spans="1:6" ht="11.25">
      <c r="A10" s="88" t="s">
        <v>27</v>
      </c>
      <c r="B10" s="86">
        <v>824274</v>
      </c>
      <c r="C10" s="86">
        <v>345903</v>
      </c>
      <c r="D10" s="86">
        <v>269781</v>
      </c>
      <c r="E10" s="27">
        <f t="shared" si="0"/>
        <v>-0.22006747556395867</v>
      </c>
      <c r="F10" s="87">
        <f t="shared" si="1"/>
        <v>0.05617494167118687</v>
      </c>
    </row>
    <row r="11" spans="1:6" ht="11.25">
      <c r="A11" s="88" t="s">
        <v>28</v>
      </c>
      <c r="B11" s="86">
        <v>754669</v>
      </c>
      <c r="C11" s="86">
        <v>324581</v>
      </c>
      <c r="D11" s="86">
        <v>228767</v>
      </c>
      <c r="E11" s="27">
        <f t="shared" si="0"/>
        <v>-0.29519287943533357</v>
      </c>
      <c r="F11" s="87">
        <f t="shared" si="1"/>
        <v>0.04763483299895992</v>
      </c>
    </row>
    <row r="12" spans="1:6" ht="11.25">
      <c r="A12" s="88" t="s">
        <v>30</v>
      </c>
      <c r="B12" s="86">
        <v>567647</v>
      </c>
      <c r="C12" s="86">
        <v>309856</v>
      </c>
      <c r="D12" s="86">
        <v>219246</v>
      </c>
      <c r="E12" s="27">
        <f t="shared" si="0"/>
        <v>-0.2924261592481669</v>
      </c>
      <c r="F12" s="87">
        <f t="shared" si="1"/>
        <v>0.045652330081217864</v>
      </c>
    </row>
    <row r="13" spans="1:6" ht="11.25">
      <c r="A13" s="88" t="s">
        <v>184</v>
      </c>
      <c r="B13" s="86">
        <v>593992</v>
      </c>
      <c r="C13" s="86">
        <v>189022</v>
      </c>
      <c r="D13" s="86">
        <v>200868</v>
      </c>
      <c r="E13" s="27">
        <f t="shared" si="0"/>
        <v>0.06266995376199595</v>
      </c>
      <c r="F13" s="87">
        <f t="shared" si="1"/>
        <v>0.04182558513612138</v>
      </c>
    </row>
    <row r="14" spans="1:6" ht="11.25">
      <c r="A14" s="88" t="s">
        <v>183</v>
      </c>
      <c r="B14" s="86">
        <v>500901</v>
      </c>
      <c r="C14" s="86">
        <v>257515</v>
      </c>
      <c r="D14" s="86">
        <v>169521</v>
      </c>
      <c r="E14" s="27">
        <f t="shared" si="0"/>
        <v>-0.3417043667359183</v>
      </c>
      <c r="F14" s="87">
        <f t="shared" si="1"/>
        <v>0.035298380119583174</v>
      </c>
    </row>
    <row r="15" spans="1:6" ht="11.25">
      <c r="A15" s="88" t="s">
        <v>33</v>
      </c>
      <c r="B15" s="86">
        <v>374416</v>
      </c>
      <c r="C15" s="86">
        <v>167299</v>
      </c>
      <c r="D15" s="86">
        <v>140224</v>
      </c>
      <c r="E15" s="27">
        <f t="shared" si="0"/>
        <v>-0.16183599423786155</v>
      </c>
      <c r="F15" s="87">
        <f t="shared" si="1"/>
        <v>0.029198034779693557</v>
      </c>
    </row>
    <row r="16" spans="1:6" ht="11.25">
      <c r="A16" s="88" t="s">
        <v>34</v>
      </c>
      <c r="B16" s="86">
        <v>240357</v>
      </c>
      <c r="C16" s="86">
        <v>128540</v>
      </c>
      <c r="D16" s="86">
        <v>137571</v>
      </c>
      <c r="E16" s="27">
        <f t="shared" si="0"/>
        <v>0.07025828535864323</v>
      </c>
      <c r="F16" s="87">
        <f t="shared" si="1"/>
        <v>0.02864561589084053</v>
      </c>
    </row>
    <row r="17" spans="1:6" ht="11.25">
      <c r="A17" s="88" t="s">
        <v>32</v>
      </c>
      <c r="B17" s="86">
        <v>510149</v>
      </c>
      <c r="C17" s="86">
        <v>258331</v>
      </c>
      <c r="D17" s="86">
        <v>127872</v>
      </c>
      <c r="E17" s="27">
        <f t="shared" si="0"/>
        <v>-0.5050071419999923</v>
      </c>
      <c r="F17" s="87">
        <f t="shared" si="1"/>
        <v>0.026626049059711422</v>
      </c>
    </row>
    <row r="18" spans="1:6" ht="11.25">
      <c r="A18" s="88" t="s">
        <v>35</v>
      </c>
      <c r="B18" s="86">
        <v>241818</v>
      </c>
      <c r="C18" s="86">
        <v>99694</v>
      </c>
      <c r="D18" s="86">
        <v>116927</v>
      </c>
      <c r="E18" s="27">
        <f t="shared" si="0"/>
        <v>0.17285894838204907</v>
      </c>
      <c r="F18" s="87">
        <f t="shared" si="1"/>
        <v>0.024347034834872976</v>
      </c>
    </row>
    <row r="19" spans="1:6" ht="11.25">
      <c r="A19" s="88" t="s">
        <v>317</v>
      </c>
      <c r="B19" s="86">
        <v>307620</v>
      </c>
      <c r="C19" s="86">
        <v>113080</v>
      </c>
      <c r="D19" s="86">
        <v>88774</v>
      </c>
      <c r="E19" s="27">
        <f t="shared" si="0"/>
        <v>-0.21494517155995754</v>
      </c>
      <c r="F19" s="87">
        <f t="shared" si="1"/>
        <v>0.01848489801697652</v>
      </c>
    </row>
    <row r="20" spans="1:6" ht="11.25">
      <c r="A20" s="88" t="s">
        <v>468</v>
      </c>
      <c r="B20" s="86">
        <v>311705</v>
      </c>
      <c r="C20" s="86">
        <v>158541</v>
      </c>
      <c r="D20" s="86">
        <v>88602</v>
      </c>
      <c r="E20" s="27">
        <f t="shared" si="0"/>
        <v>-0.4411414082161712</v>
      </c>
      <c r="F20" s="87">
        <f t="shared" si="1"/>
        <v>0.018449083448984542</v>
      </c>
    </row>
    <row r="21" spans="1:6" ht="11.25">
      <c r="A21" s="88" t="s">
        <v>36</v>
      </c>
      <c r="B21" s="86">
        <v>263938</v>
      </c>
      <c r="C21" s="86">
        <v>98493</v>
      </c>
      <c r="D21" s="86">
        <v>87189</v>
      </c>
      <c r="E21" s="27">
        <f t="shared" si="0"/>
        <v>-0.11476957753342877</v>
      </c>
      <c r="F21" s="87">
        <f t="shared" si="1"/>
        <v>0.018154862608445784</v>
      </c>
    </row>
    <row r="22" spans="1:9" ht="11.25">
      <c r="A22" s="88" t="s">
        <v>37</v>
      </c>
      <c r="B22" s="86">
        <v>2810625</v>
      </c>
      <c r="C22" s="86">
        <v>1239188</v>
      </c>
      <c r="D22" s="86">
        <v>925900</v>
      </c>
      <c r="E22" s="27">
        <f t="shared" si="0"/>
        <v>-0.25281716737089127</v>
      </c>
      <c r="F22" s="87">
        <f t="shared" si="1"/>
        <v>0.19279481688240432</v>
      </c>
      <c r="I22" s="29"/>
    </row>
    <row r="23" spans="1:6" ht="12" thickBot="1">
      <c r="A23" s="221" t="s">
        <v>38</v>
      </c>
      <c r="B23" s="222">
        <f>+balanza!B8</f>
        <v>12735076</v>
      </c>
      <c r="C23" s="222">
        <f>+balanza!C8</f>
        <v>6152967</v>
      </c>
      <c r="D23" s="222">
        <f>+balanza!D8</f>
        <v>4802515</v>
      </c>
      <c r="E23" s="223">
        <f t="shared" si="0"/>
        <v>-0.21947980543370377</v>
      </c>
      <c r="F23" s="224">
        <f t="shared" si="1"/>
        <v>1</v>
      </c>
    </row>
    <row r="24" spans="1:6" ht="12" thickTop="1">
      <c r="A24" s="88"/>
      <c r="B24" s="86"/>
      <c r="C24" s="86"/>
      <c r="D24" s="86"/>
      <c r="E24" s="88"/>
      <c r="F24" s="216"/>
    </row>
    <row r="25" spans="1:6" s="88" customFormat="1" ht="31.5" customHeight="1">
      <c r="A25" s="271" t="s">
        <v>90</v>
      </c>
      <c r="B25" s="271"/>
      <c r="C25" s="271"/>
      <c r="D25" s="271"/>
      <c r="E25" s="271"/>
      <c r="F25" s="271"/>
    </row>
    <row r="33" ht="11.25">
      <c r="F33" s="28"/>
    </row>
    <row r="34" ht="11.25">
      <c r="F34" s="28"/>
    </row>
    <row r="35" ht="11.25">
      <c r="F35" s="28"/>
    </row>
    <row r="36" ht="11.25">
      <c r="F36" s="28"/>
    </row>
    <row r="37" ht="11.25">
      <c r="F37" s="28"/>
    </row>
    <row r="38" ht="11.25">
      <c r="F38" s="28"/>
    </row>
    <row r="39" ht="11.25">
      <c r="F39" s="28"/>
    </row>
    <row r="50" spans="1:6" ht="15.75" customHeight="1">
      <c r="A50" s="275" t="s">
        <v>349</v>
      </c>
      <c r="B50" s="275"/>
      <c r="C50" s="275"/>
      <c r="D50" s="275"/>
      <c r="E50" s="275"/>
      <c r="F50" s="275"/>
    </row>
    <row r="51" spans="1:6" ht="15.75" customHeight="1">
      <c r="A51" s="274" t="s">
        <v>314</v>
      </c>
      <c r="B51" s="274"/>
      <c r="C51" s="274"/>
      <c r="D51" s="274"/>
      <c r="E51" s="274"/>
      <c r="F51" s="274"/>
    </row>
    <row r="52" spans="1:6" ht="15.75" customHeight="1" thickBot="1">
      <c r="A52" s="274" t="s">
        <v>297</v>
      </c>
      <c r="B52" s="274"/>
      <c r="C52" s="274"/>
      <c r="D52" s="274"/>
      <c r="E52" s="274"/>
      <c r="F52" s="274"/>
    </row>
    <row r="53" spans="1:6" ht="12.75" customHeight="1" thickTop="1">
      <c r="A53" s="272" t="s">
        <v>39</v>
      </c>
      <c r="B53" s="217">
        <f>+B4</f>
        <v>2008</v>
      </c>
      <c r="C53" s="218">
        <f>+C4</f>
        <v>2008</v>
      </c>
      <c r="D53" s="218">
        <f>+D4</f>
        <v>2009</v>
      </c>
      <c r="E53" s="219" t="s">
        <v>290</v>
      </c>
      <c r="F53" s="220" t="s">
        <v>280</v>
      </c>
    </row>
    <row r="54" spans="1:6" ht="12" thickBot="1">
      <c r="A54" s="273"/>
      <c r="B54" s="90" t="s">
        <v>279</v>
      </c>
      <c r="C54" s="91" t="str">
        <f>+balanza!C6</f>
        <v>ene-may</v>
      </c>
      <c r="D54" s="91" t="str">
        <f>+C54</f>
        <v>ene-may</v>
      </c>
      <c r="E54" s="92" t="str">
        <f>+E5</f>
        <v> 2009-2008</v>
      </c>
      <c r="F54" s="93">
        <f>+F5</f>
        <v>2009</v>
      </c>
    </row>
    <row r="55" spans="1:6" ht="12" thickTop="1">
      <c r="A55" s="88"/>
      <c r="B55" s="86"/>
      <c r="C55" s="86"/>
      <c r="D55" s="86"/>
      <c r="E55" s="86"/>
      <c r="F55" s="89"/>
    </row>
    <row r="56" spans="1:6" ht="12.75" customHeight="1">
      <c r="A56" s="88" t="s">
        <v>42</v>
      </c>
      <c r="B56" s="86">
        <v>1717222</v>
      </c>
      <c r="C56" s="86">
        <v>693151</v>
      </c>
      <c r="D56" s="86">
        <v>497497</v>
      </c>
      <c r="E56" s="27">
        <f>+(D56-C56)/C56</f>
        <v>-0.28226750015508884</v>
      </c>
      <c r="F56" s="87">
        <f>+D56/$D$72</f>
        <v>0.431825046871745</v>
      </c>
    </row>
    <row r="57" spans="1:6" ht="11.25">
      <c r="A57" s="88" t="s">
        <v>44</v>
      </c>
      <c r="B57" s="86">
        <v>361844</v>
      </c>
      <c r="C57" s="86">
        <v>134841</v>
      </c>
      <c r="D57" s="86">
        <v>151742</v>
      </c>
      <c r="E57" s="27">
        <f aca="true" t="shared" si="2" ref="E57:E72">+(D57-C57)/C57</f>
        <v>0.12534021551308577</v>
      </c>
      <c r="F57" s="87">
        <f aca="true" t="shared" si="3" ref="F57:F72">+D57/$D$72</f>
        <v>0.13171133949031316</v>
      </c>
    </row>
    <row r="58" spans="1:6" ht="11.25">
      <c r="A58" s="88" t="s">
        <v>26</v>
      </c>
      <c r="B58" s="86">
        <v>531695</v>
      </c>
      <c r="C58" s="86">
        <v>178050</v>
      </c>
      <c r="D58" s="86">
        <v>79324</v>
      </c>
      <c r="E58" s="27">
        <f t="shared" si="2"/>
        <v>-0.5544846953103061</v>
      </c>
      <c r="F58" s="87">
        <f t="shared" si="3"/>
        <v>0.06885285744045552</v>
      </c>
    </row>
    <row r="59" spans="1:6" ht="11.25">
      <c r="A59" s="88" t="s">
        <v>43</v>
      </c>
      <c r="B59" s="86">
        <v>245213</v>
      </c>
      <c r="C59" s="86">
        <v>96266</v>
      </c>
      <c r="D59" s="86">
        <v>68486</v>
      </c>
      <c r="E59" s="27">
        <f t="shared" si="2"/>
        <v>-0.2885754056468535</v>
      </c>
      <c r="F59" s="87">
        <f t="shared" si="3"/>
        <v>0.059445524616346085</v>
      </c>
    </row>
    <row r="60" spans="1:6" ht="11.25">
      <c r="A60" s="88" t="s">
        <v>35</v>
      </c>
      <c r="B60" s="86">
        <v>106553</v>
      </c>
      <c r="C60" s="86">
        <v>50599</v>
      </c>
      <c r="D60" s="86">
        <v>57047</v>
      </c>
      <c r="E60" s="27">
        <f t="shared" si="2"/>
        <v>0.12743334848514792</v>
      </c>
      <c r="F60" s="87">
        <f t="shared" si="3"/>
        <v>0.049516526630095134</v>
      </c>
    </row>
    <row r="61" spans="1:6" ht="11.25">
      <c r="A61" s="88" t="s">
        <v>248</v>
      </c>
      <c r="B61" s="86">
        <v>95586</v>
      </c>
      <c r="C61" s="86">
        <v>45420</v>
      </c>
      <c r="D61" s="86">
        <v>45752</v>
      </c>
      <c r="E61" s="27">
        <f t="shared" si="2"/>
        <v>0.007309555261999119</v>
      </c>
      <c r="F61" s="87">
        <f t="shared" si="3"/>
        <v>0.0397125199638914</v>
      </c>
    </row>
    <row r="62" spans="1:6" ht="11.25">
      <c r="A62" s="88" t="s">
        <v>34</v>
      </c>
      <c r="B62" s="86">
        <v>65135</v>
      </c>
      <c r="C62" s="86">
        <v>41583</v>
      </c>
      <c r="D62" s="86">
        <v>31346</v>
      </c>
      <c r="E62" s="27">
        <f t="shared" si="2"/>
        <v>-0.24618233412692686</v>
      </c>
      <c r="F62" s="87">
        <f t="shared" si="3"/>
        <v>0.02720817998750087</v>
      </c>
    </row>
    <row r="63" spans="1:6" ht="11.25">
      <c r="A63" s="88" t="s">
        <v>46</v>
      </c>
      <c r="B63" s="86">
        <v>78822</v>
      </c>
      <c r="C63" s="86">
        <v>32362</v>
      </c>
      <c r="D63" s="86">
        <v>23890</v>
      </c>
      <c r="E63" s="27">
        <f t="shared" si="2"/>
        <v>-0.26178851739694703</v>
      </c>
      <c r="F63" s="87">
        <f t="shared" si="3"/>
        <v>0.020736407193944865</v>
      </c>
    </row>
    <row r="64" spans="1:6" ht="11.25">
      <c r="A64" s="88" t="s">
        <v>45</v>
      </c>
      <c r="B64" s="86">
        <v>60415</v>
      </c>
      <c r="C64" s="86">
        <v>22620</v>
      </c>
      <c r="D64" s="86">
        <v>20679</v>
      </c>
      <c r="E64" s="27">
        <f t="shared" si="2"/>
        <v>-0.08580901856763926</v>
      </c>
      <c r="F64" s="87">
        <f t="shared" si="3"/>
        <v>0.017949274355947505</v>
      </c>
    </row>
    <row r="65" spans="1:6" ht="11.25">
      <c r="A65" s="88" t="s">
        <v>31</v>
      </c>
      <c r="B65" s="86">
        <v>82641</v>
      </c>
      <c r="C65" s="86">
        <v>34022</v>
      </c>
      <c r="D65" s="86">
        <v>19083</v>
      </c>
      <c r="E65" s="27">
        <f t="shared" si="2"/>
        <v>-0.4390982305566986</v>
      </c>
      <c r="F65" s="87">
        <f t="shared" si="3"/>
        <v>0.016563953892090828</v>
      </c>
    </row>
    <row r="66" spans="1:6" ht="11.25">
      <c r="A66" s="88" t="s">
        <v>36</v>
      </c>
      <c r="B66" s="86">
        <v>60693</v>
      </c>
      <c r="C66" s="86">
        <v>26920</v>
      </c>
      <c r="D66" s="86">
        <v>18874</v>
      </c>
      <c r="E66" s="27">
        <f t="shared" si="2"/>
        <v>-0.2988855869242199</v>
      </c>
      <c r="F66" s="87">
        <f t="shared" si="3"/>
        <v>0.01638254287896674</v>
      </c>
    </row>
    <row r="67" spans="1:6" ht="11.25">
      <c r="A67" s="88" t="s">
        <v>29</v>
      </c>
      <c r="B67" s="86">
        <v>33704</v>
      </c>
      <c r="C67" s="86">
        <v>13644</v>
      </c>
      <c r="D67" s="86">
        <v>13132</v>
      </c>
      <c r="E67" s="27">
        <f t="shared" si="2"/>
        <v>-0.037525652301377894</v>
      </c>
      <c r="F67" s="87">
        <f t="shared" si="3"/>
        <v>0.011398513992083883</v>
      </c>
    </row>
    <row r="68" spans="1:6" ht="11.25">
      <c r="A68" s="88" t="s">
        <v>260</v>
      </c>
      <c r="B68" s="86">
        <v>54975</v>
      </c>
      <c r="C68" s="86">
        <v>22599</v>
      </c>
      <c r="D68" s="86">
        <v>12643</v>
      </c>
      <c r="E68" s="27">
        <f t="shared" si="2"/>
        <v>-0.4405504668348157</v>
      </c>
      <c r="F68" s="87">
        <f t="shared" si="3"/>
        <v>0.010974064301090202</v>
      </c>
    </row>
    <row r="69" spans="1:6" ht="11.25">
      <c r="A69" s="88" t="s">
        <v>317</v>
      </c>
      <c r="B69" s="86">
        <v>31243</v>
      </c>
      <c r="C69" s="86">
        <v>13311</v>
      </c>
      <c r="D69" s="86">
        <v>12594</v>
      </c>
      <c r="E69" s="27">
        <f t="shared" si="2"/>
        <v>-0.053865224250619785</v>
      </c>
      <c r="F69" s="87">
        <f t="shared" si="3"/>
        <v>0.010931532532463024</v>
      </c>
    </row>
    <row r="70" spans="1:6" ht="11.25">
      <c r="A70" s="88" t="s">
        <v>479</v>
      </c>
      <c r="B70" s="86">
        <v>105112</v>
      </c>
      <c r="C70" s="86">
        <v>41405</v>
      </c>
      <c r="D70" s="86">
        <v>11851</v>
      </c>
      <c r="E70" s="27">
        <f t="shared" si="2"/>
        <v>-0.7137785291631445</v>
      </c>
      <c r="F70" s="87">
        <f t="shared" si="3"/>
        <v>0.010286612040830498</v>
      </c>
    </row>
    <row r="71" spans="1:6" ht="11.25">
      <c r="A71" s="88" t="s">
        <v>37</v>
      </c>
      <c r="B71" s="86">
        <v>379917</v>
      </c>
      <c r="C71" s="86">
        <v>118811</v>
      </c>
      <c r="D71" s="86">
        <v>88139</v>
      </c>
      <c r="E71" s="27">
        <f t="shared" si="2"/>
        <v>-0.2581579146712005</v>
      </c>
      <c r="F71" s="87">
        <f t="shared" si="3"/>
        <v>0.07650423581695716</v>
      </c>
    </row>
    <row r="72" spans="1:6" ht="12.75" customHeight="1" thickBot="1">
      <c r="A72" s="221" t="s">
        <v>38</v>
      </c>
      <c r="B72" s="222">
        <f>+balanza!B13</f>
        <v>4010769</v>
      </c>
      <c r="C72" s="222">
        <f>+balanza!C13</f>
        <v>1565601</v>
      </c>
      <c r="D72" s="222">
        <f>+balanza!D13</f>
        <v>1152080</v>
      </c>
      <c r="E72" s="223">
        <f t="shared" si="2"/>
        <v>-0.26412923854800807</v>
      </c>
      <c r="F72" s="224">
        <f t="shared" si="3"/>
        <v>1</v>
      </c>
    </row>
    <row r="73" ht="12" thickTop="1"/>
    <row r="74" spans="1:6" ht="22.5" customHeight="1">
      <c r="A74" s="271" t="s">
        <v>50</v>
      </c>
      <c r="B74" s="271"/>
      <c r="C74" s="271"/>
      <c r="D74" s="271"/>
      <c r="E74" s="271"/>
      <c r="F74" s="271"/>
    </row>
    <row r="96" s="44" customFormat="1" ht="11.25">
      <c r="F96" s="84"/>
    </row>
  </sheetData>
  <sheetProtection/>
  <mergeCells count="10">
    <mergeCell ref="A74:F74"/>
    <mergeCell ref="A53:A54"/>
    <mergeCell ref="A51:F51"/>
    <mergeCell ref="A52:F52"/>
    <mergeCell ref="A50:F50"/>
    <mergeCell ref="A1:F1"/>
    <mergeCell ref="A2:F2"/>
    <mergeCell ref="A3:F3"/>
    <mergeCell ref="A25:F25"/>
    <mergeCell ref="A4:A5"/>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8"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A1">
      <selection activeCell="H38" sqref="H38"/>
    </sheetView>
  </sheetViews>
  <sheetFormatPr defaultColWidth="11.421875" defaultRowHeight="12.75"/>
  <cols>
    <col min="1" max="1" width="37.28125" style="28" customWidth="1"/>
    <col min="2" max="5" width="10.421875" style="28" bestFit="1" customWidth="1"/>
    <col min="6" max="6" width="11.7109375" style="28" bestFit="1" customWidth="1"/>
    <col min="7" max="7" width="11.00390625" style="28" bestFit="1" customWidth="1"/>
    <col min="8" max="16384" width="11.421875" style="28" customWidth="1"/>
  </cols>
  <sheetData>
    <row r="1" spans="1:7" s="44" customFormat="1" ht="15.75" customHeight="1">
      <c r="A1" s="275" t="s">
        <v>353</v>
      </c>
      <c r="B1" s="275"/>
      <c r="C1" s="275"/>
      <c r="D1" s="275"/>
      <c r="E1" s="275"/>
      <c r="F1" s="275"/>
      <c r="G1" s="275"/>
    </row>
    <row r="2" spans="1:7" s="44" customFormat="1" ht="15.75" customHeight="1">
      <c r="A2" s="274" t="s">
        <v>298</v>
      </c>
      <c r="B2" s="274"/>
      <c r="C2" s="274"/>
      <c r="D2" s="274"/>
      <c r="E2" s="274"/>
      <c r="F2" s="274"/>
      <c r="G2" s="274"/>
    </row>
    <row r="3" spans="1:7" s="44" customFormat="1" ht="15.75" customHeight="1" thickBot="1">
      <c r="A3" s="274" t="s">
        <v>299</v>
      </c>
      <c r="B3" s="274"/>
      <c r="C3" s="274"/>
      <c r="D3" s="274"/>
      <c r="E3" s="274"/>
      <c r="F3" s="274"/>
      <c r="G3" s="274"/>
    </row>
    <row r="4" spans="1:7" ht="12.75" customHeight="1" thickTop="1">
      <c r="A4" s="272" t="s">
        <v>41</v>
      </c>
      <c r="B4" s="225" t="s">
        <v>165</v>
      </c>
      <c r="C4" s="226">
        <f>+'prin paises exp e imp'!B4</f>
        <v>2008</v>
      </c>
      <c r="D4" s="226">
        <f>+'prin paises exp e imp'!C4</f>
        <v>2008</v>
      </c>
      <c r="E4" s="226">
        <f>+'prin paises exp e imp'!D4</f>
        <v>2009</v>
      </c>
      <c r="F4" s="227" t="s">
        <v>290</v>
      </c>
      <c r="G4" s="227" t="s">
        <v>280</v>
      </c>
    </row>
    <row r="5" spans="1:7" ht="12.75" customHeight="1" thickBot="1">
      <c r="A5" s="276"/>
      <c r="B5" s="90" t="s">
        <v>48</v>
      </c>
      <c r="C5" s="228" t="s">
        <v>279</v>
      </c>
      <c r="D5" s="229" t="str">
        <f>+balanza!C6</f>
        <v>ene-may</v>
      </c>
      <c r="E5" s="229" t="str">
        <f>+D5</f>
        <v>ene-may</v>
      </c>
      <c r="F5" s="230" t="str">
        <f>+'prin paises exp e imp'!E5</f>
        <v> 2009-2008</v>
      </c>
      <c r="G5" s="230">
        <f>+'prin paises exp e imp'!F5</f>
        <v>2009</v>
      </c>
    </row>
    <row r="6" spans="3:7" ht="12" thickTop="1">
      <c r="C6" s="29"/>
      <c r="D6" s="29"/>
      <c r="E6" s="29"/>
      <c r="F6" s="29"/>
      <c r="G6" s="29"/>
    </row>
    <row r="7" spans="1:7" ht="12.75" customHeight="1">
      <c r="A7" s="33" t="s">
        <v>482</v>
      </c>
      <c r="B7" s="30" t="s">
        <v>185</v>
      </c>
      <c r="C7" s="29">
        <v>1256137</v>
      </c>
      <c r="D7" s="29">
        <v>1127651</v>
      </c>
      <c r="E7" s="29">
        <v>842271</v>
      </c>
      <c r="F7" s="27">
        <f>+(E7-D7)/D7</f>
        <v>-0.2530747545118126</v>
      </c>
      <c r="G7" s="31">
        <f>+E7/$E$23</f>
        <v>0.17538123254169952</v>
      </c>
    </row>
    <row r="8" spans="1:7" ht="12.75" customHeight="1">
      <c r="A8" s="33" t="s">
        <v>509</v>
      </c>
      <c r="B8" s="30">
        <v>47032100</v>
      </c>
      <c r="C8" s="29">
        <v>1227648</v>
      </c>
      <c r="D8" s="29">
        <v>551133</v>
      </c>
      <c r="E8" s="29">
        <v>404178</v>
      </c>
      <c r="F8" s="27">
        <f aca="true" t="shared" si="0" ref="F8:F15">+(E8-D8)/D8</f>
        <v>-0.2666416273385916</v>
      </c>
      <c r="G8" s="31">
        <f aca="true" t="shared" si="1" ref="G8:G23">+E8/$E$23</f>
        <v>0.08415965384803588</v>
      </c>
    </row>
    <row r="9" spans="1:7" ht="12.75" customHeight="1">
      <c r="A9" s="33" t="s">
        <v>177</v>
      </c>
      <c r="B9" s="30">
        <v>22042110</v>
      </c>
      <c r="C9" s="29">
        <v>1095457</v>
      </c>
      <c r="D9" s="29">
        <v>426347</v>
      </c>
      <c r="E9" s="29">
        <v>381966</v>
      </c>
      <c r="F9" s="27">
        <f t="shared" si="0"/>
        <v>-0.10409595939457765</v>
      </c>
      <c r="G9" s="31">
        <f t="shared" si="1"/>
        <v>0.07953457719549029</v>
      </c>
    </row>
    <row r="10" spans="1:7" ht="11.25">
      <c r="A10" s="33" t="s">
        <v>510</v>
      </c>
      <c r="B10" s="32">
        <v>47032900</v>
      </c>
      <c r="C10" s="29">
        <v>1188929</v>
      </c>
      <c r="D10" s="29">
        <v>530774</v>
      </c>
      <c r="E10" s="29">
        <v>301639</v>
      </c>
      <c r="F10" s="27">
        <f t="shared" si="0"/>
        <v>-0.4316997441472265</v>
      </c>
      <c r="G10" s="27">
        <f t="shared" si="1"/>
        <v>0.06280854927053846</v>
      </c>
    </row>
    <row r="11" spans="1:7" ht="12" customHeight="1">
      <c r="A11" s="33" t="s">
        <v>511</v>
      </c>
      <c r="B11" s="30" t="s">
        <v>186</v>
      </c>
      <c r="C11" s="29">
        <v>671995</v>
      </c>
      <c r="D11" s="29">
        <v>302509</v>
      </c>
      <c r="E11" s="29">
        <v>242351</v>
      </c>
      <c r="F11" s="27">
        <f t="shared" si="0"/>
        <v>-0.19886350488745788</v>
      </c>
      <c r="G11" s="31">
        <f t="shared" si="1"/>
        <v>0.05046335097339623</v>
      </c>
    </row>
    <row r="12" spans="1:7" ht="11.25">
      <c r="A12" s="33" t="s">
        <v>483</v>
      </c>
      <c r="B12" s="30">
        <v>10051000</v>
      </c>
      <c r="C12" s="29">
        <v>176154</v>
      </c>
      <c r="D12" s="29">
        <v>164628</v>
      </c>
      <c r="E12" s="29">
        <v>149207</v>
      </c>
      <c r="F12" s="27">
        <f t="shared" si="0"/>
        <v>-0.09367179337658235</v>
      </c>
      <c r="G12" s="31">
        <f t="shared" si="1"/>
        <v>0.031068513060344423</v>
      </c>
    </row>
    <row r="13" spans="1:7" ht="12.75" customHeight="1">
      <c r="A13" s="33" t="s">
        <v>512</v>
      </c>
      <c r="B13" s="30">
        <v>44012200</v>
      </c>
      <c r="C13" s="29">
        <v>335056</v>
      </c>
      <c r="D13" s="29">
        <v>135044</v>
      </c>
      <c r="E13" s="29">
        <v>122546</v>
      </c>
      <c r="F13" s="27">
        <f t="shared" si="0"/>
        <v>-0.09254761411095642</v>
      </c>
      <c r="G13" s="31">
        <f t="shared" si="1"/>
        <v>0.025517046797355135</v>
      </c>
    </row>
    <row r="14" spans="1:7" ht="12.75" customHeight="1">
      <c r="A14" s="33" t="s">
        <v>484</v>
      </c>
      <c r="B14" s="30" t="s">
        <v>448</v>
      </c>
      <c r="C14" s="29">
        <v>304275</v>
      </c>
      <c r="D14" s="29">
        <v>144639</v>
      </c>
      <c r="E14" s="29">
        <v>121370</v>
      </c>
      <c r="F14" s="27">
        <f t="shared" si="0"/>
        <v>-0.16087638880246682</v>
      </c>
      <c r="G14" s="31">
        <f t="shared" si="1"/>
        <v>0.025272175099921603</v>
      </c>
    </row>
    <row r="15" spans="1:7" ht="12.75" customHeight="1">
      <c r="A15" s="33" t="s">
        <v>513</v>
      </c>
      <c r="B15" s="30" t="s">
        <v>225</v>
      </c>
      <c r="C15" s="29">
        <v>214039</v>
      </c>
      <c r="D15" s="29">
        <v>172298</v>
      </c>
      <c r="E15" s="29">
        <v>119452</v>
      </c>
      <c r="F15" s="27">
        <f t="shared" si="0"/>
        <v>-0.3067127883086281</v>
      </c>
      <c r="G15" s="31">
        <f t="shared" si="1"/>
        <v>0.024872801021964534</v>
      </c>
    </row>
    <row r="16" spans="1:7" ht="11.25">
      <c r="A16" s="33" t="s">
        <v>485</v>
      </c>
      <c r="B16" s="30">
        <v>44123910</v>
      </c>
      <c r="C16" s="29">
        <v>343341</v>
      </c>
      <c r="D16" s="29">
        <v>117400</v>
      </c>
      <c r="E16" s="29">
        <v>112074</v>
      </c>
      <c r="F16" s="27">
        <f aca="true" t="shared" si="2" ref="F16:F23">+(E16-D16)/D16</f>
        <v>-0.04536626916524702</v>
      </c>
      <c r="G16" s="31">
        <f t="shared" si="1"/>
        <v>0.023336522634494636</v>
      </c>
    </row>
    <row r="17" spans="1:7" ht="12.75" customHeight="1">
      <c r="A17" s="33" t="s">
        <v>447</v>
      </c>
      <c r="B17" s="30">
        <v>44071012</v>
      </c>
      <c r="C17" s="29">
        <v>510230</v>
      </c>
      <c r="D17" s="29">
        <v>223078</v>
      </c>
      <c r="E17" s="29">
        <v>98719</v>
      </c>
      <c r="F17" s="27">
        <f t="shared" si="2"/>
        <v>-0.5574686880821955</v>
      </c>
      <c r="G17" s="31">
        <f t="shared" si="1"/>
        <v>0.02055568800930346</v>
      </c>
    </row>
    <row r="18" spans="1:7" ht="12.75" customHeight="1">
      <c r="A18" s="33" t="s">
        <v>486</v>
      </c>
      <c r="B18" s="30" t="s">
        <v>454</v>
      </c>
      <c r="C18" s="29">
        <v>128728</v>
      </c>
      <c r="D18" s="29">
        <v>91065</v>
      </c>
      <c r="E18" s="29">
        <v>92799</v>
      </c>
      <c r="F18" s="27">
        <f t="shared" si="2"/>
        <v>0.019041344094877285</v>
      </c>
      <c r="G18" s="31">
        <f t="shared" si="1"/>
        <v>0.019323000552835336</v>
      </c>
    </row>
    <row r="19" spans="1:7" ht="12.75" customHeight="1">
      <c r="A19" s="33" t="s">
        <v>453</v>
      </c>
      <c r="B19" s="30" t="s">
        <v>223</v>
      </c>
      <c r="C19" s="29">
        <v>111428</v>
      </c>
      <c r="D19" s="29">
        <v>107274</v>
      </c>
      <c r="E19" s="29">
        <v>85230</v>
      </c>
      <c r="F19" s="27">
        <f t="shared" si="2"/>
        <v>-0.20549247720789754</v>
      </c>
      <c r="G19" s="31">
        <f t="shared" si="1"/>
        <v>0.01774695133695574</v>
      </c>
    </row>
    <row r="20" spans="1:7" ht="12.75" customHeight="1">
      <c r="A20" s="33" t="s">
        <v>514</v>
      </c>
      <c r="B20" s="30">
        <v>22042990</v>
      </c>
      <c r="C20" s="29">
        <v>182460</v>
      </c>
      <c r="D20" s="29">
        <v>79952</v>
      </c>
      <c r="E20" s="29">
        <v>80565</v>
      </c>
      <c r="F20" s="27">
        <f t="shared" si="2"/>
        <v>0.007667100260156093</v>
      </c>
      <c r="G20" s="31">
        <f t="shared" si="1"/>
        <v>0.01677558529228956</v>
      </c>
    </row>
    <row r="21" spans="1:7" ht="12.75" customHeight="1">
      <c r="A21" s="33" t="s">
        <v>497</v>
      </c>
      <c r="B21" s="30" t="s">
        <v>187</v>
      </c>
      <c r="C21" s="29">
        <v>177426</v>
      </c>
      <c r="D21" s="29">
        <v>93802</v>
      </c>
      <c r="E21" s="29">
        <v>73743</v>
      </c>
      <c r="F21" s="27">
        <f t="shared" si="2"/>
        <v>-0.2138440544977719</v>
      </c>
      <c r="G21" s="31">
        <f t="shared" si="1"/>
        <v>0.01535507957809606</v>
      </c>
    </row>
    <row r="22" spans="1:7" ht="12.75" customHeight="1">
      <c r="A22" s="33" t="s">
        <v>40</v>
      </c>
      <c r="B22" s="33"/>
      <c r="C22" s="29">
        <v>4811774</v>
      </c>
      <c r="D22" s="29">
        <v>1885372</v>
      </c>
      <c r="E22" s="29">
        <v>1574405</v>
      </c>
      <c r="F22" s="27">
        <f t="shared" si="2"/>
        <v>-0.164936680930872</v>
      </c>
      <c r="G22" s="31">
        <f t="shared" si="1"/>
        <v>0.3278292727872792</v>
      </c>
    </row>
    <row r="23" spans="1:7" ht="12.75" customHeight="1">
      <c r="A23" s="33" t="s">
        <v>38</v>
      </c>
      <c r="B23" s="33"/>
      <c r="C23" s="29">
        <f>+balanza!B8</f>
        <v>12735076</v>
      </c>
      <c r="D23" s="29">
        <f>+balanza!C8</f>
        <v>6152967</v>
      </c>
      <c r="E23" s="29">
        <f>+balanza!D8</f>
        <v>4802515</v>
      </c>
      <c r="F23" s="27">
        <f t="shared" si="2"/>
        <v>-0.21947980543370377</v>
      </c>
      <c r="G23" s="31">
        <f t="shared" si="1"/>
        <v>1</v>
      </c>
    </row>
    <row r="24" spans="1:7" ht="12" thickBot="1">
      <c r="A24" s="221"/>
      <c r="B24" s="221"/>
      <c r="C24" s="222"/>
      <c r="D24" s="222"/>
      <c r="E24" s="222"/>
      <c r="F24" s="221"/>
      <c r="G24" s="221"/>
    </row>
    <row r="25" spans="1:7" ht="33.75" customHeight="1" thickTop="1">
      <c r="A25" s="271" t="s">
        <v>90</v>
      </c>
      <c r="B25" s="271"/>
      <c r="C25" s="271"/>
      <c r="D25" s="271"/>
      <c r="E25" s="271"/>
      <c r="F25" s="271"/>
      <c r="G25" s="271"/>
    </row>
    <row r="50" spans="1:7" ht="15.75" customHeight="1">
      <c r="A50" s="275" t="s">
        <v>303</v>
      </c>
      <c r="B50" s="275"/>
      <c r="C50" s="275"/>
      <c r="D50" s="275"/>
      <c r="E50" s="275"/>
      <c r="F50" s="275"/>
      <c r="G50" s="275"/>
    </row>
    <row r="51" spans="1:7" ht="15.75" customHeight="1">
      <c r="A51" s="274" t="s">
        <v>300</v>
      </c>
      <c r="B51" s="274"/>
      <c r="C51" s="274"/>
      <c r="D51" s="274"/>
      <c r="E51" s="274"/>
      <c r="F51" s="274"/>
      <c r="G51" s="274"/>
    </row>
    <row r="52" spans="1:7" ht="15.75" customHeight="1" thickBot="1">
      <c r="A52" s="274" t="s">
        <v>301</v>
      </c>
      <c r="B52" s="274"/>
      <c r="C52" s="274"/>
      <c r="D52" s="274"/>
      <c r="E52" s="274"/>
      <c r="F52" s="274"/>
      <c r="G52" s="274"/>
    </row>
    <row r="53" spans="1:7" ht="12.75" customHeight="1" thickTop="1">
      <c r="A53" s="272" t="s">
        <v>41</v>
      </c>
      <c r="B53" s="225" t="s">
        <v>165</v>
      </c>
      <c r="C53" s="226">
        <f>+C4</f>
        <v>2008</v>
      </c>
      <c r="D53" s="226">
        <f>+D4</f>
        <v>2008</v>
      </c>
      <c r="E53" s="226">
        <f>+E4</f>
        <v>2009</v>
      </c>
      <c r="F53" s="227" t="s">
        <v>290</v>
      </c>
      <c r="G53" s="227" t="s">
        <v>280</v>
      </c>
    </row>
    <row r="54" spans="1:7" ht="12.75" customHeight="1" thickBot="1">
      <c r="A54" s="273"/>
      <c r="B54" s="90" t="s">
        <v>48</v>
      </c>
      <c r="C54" s="228" t="s">
        <v>279</v>
      </c>
      <c r="D54" s="229" t="str">
        <f>+balanza!C6</f>
        <v>ene-may</v>
      </c>
      <c r="E54" s="229" t="str">
        <f>+D54</f>
        <v>ene-may</v>
      </c>
      <c r="F54" s="230" t="str">
        <f>+F5</f>
        <v> 2009-2008</v>
      </c>
      <c r="G54" s="230">
        <f>+G5</f>
        <v>2009</v>
      </c>
    </row>
    <row r="55" spans="3:7" ht="12" thickTop="1">
      <c r="C55" s="29"/>
      <c r="D55" s="29"/>
      <c r="E55" s="29"/>
      <c r="F55" s="29"/>
      <c r="G55" s="29"/>
    </row>
    <row r="56" spans="1:7" ht="12.75" customHeight="1">
      <c r="A56" s="28" t="s">
        <v>487</v>
      </c>
      <c r="B56" s="34" t="s">
        <v>449</v>
      </c>
      <c r="C56" s="29">
        <v>419306</v>
      </c>
      <c r="D56" s="29">
        <v>132778</v>
      </c>
      <c r="E56" s="29">
        <v>137724</v>
      </c>
      <c r="F56" s="27">
        <f>+(E56-D56)/D56</f>
        <v>0.03725014686167889</v>
      </c>
      <c r="G56" s="35">
        <f>+E56/$E$72</f>
        <v>0.11954378168182765</v>
      </c>
    </row>
    <row r="57" spans="1:7" ht="12.75" customHeight="1">
      <c r="A57" s="28" t="s">
        <v>515</v>
      </c>
      <c r="B57" s="30">
        <v>17019900</v>
      </c>
      <c r="C57" s="29">
        <v>222185</v>
      </c>
      <c r="D57" s="29">
        <v>88070</v>
      </c>
      <c r="E57" s="29">
        <v>107858</v>
      </c>
      <c r="F57" s="27">
        <f aca="true" t="shared" si="3" ref="F57:F72">+(E57-D57)/D57</f>
        <v>0.2246849097308959</v>
      </c>
      <c r="G57" s="35">
        <f aca="true" t="shared" si="4" ref="G57:G72">+E57/$E$72</f>
        <v>0.0936202347059232</v>
      </c>
    </row>
    <row r="58" spans="1:7" ht="12.75" customHeight="1">
      <c r="A58" s="28" t="s">
        <v>488</v>
      </c>
      <c r="B58" s="30">
        <v>15179000</v>
      </c>
      <c r="C58" s="29">
        <v>382398</v>
      </c>
      <c r="D58" s="29">
        <v>197014</v>
      </c>
      <c r="E58" s="29">
        <v>98198</v>
      </c>
      <c r="F58" s="27">
        <f t="shared" si="3"/>
        <v>-0.5015684164577137</v>
      </c>
      <c r="G58" s="35">
        <f t="shared" si="4"/>
        <v>0.08523540031942227</v>
      </c>
    </row>
    <row r="59" spans="1:7" ht="12.75" customHeight="1">
      <c r="A59" s="28" t="s">
        <v>498</v>
      </c>
      <c r="B59" s="32">
        <v>10019000</v>
      </c>
      <c r="C59" s="29">
        <v>301489</v>
      </c>
      <c r="D59" s="29">
        <v>93949</v>
      </c>
      <c r="E59" s="29">
        <v>85734</v>
      </c>
      <c r="F59" s="27">
        <f t="shared" si="3"/>
        <v>-0.087441058446604</v>
      </c>
      <c r="G59" s="35">
        <f t="shared" si="4"/>
        <v>0.07441670717311298</v>
      </c>
    </row>
    <row r="60" spans="1:7" ht="12.75" customHeight="1">
      <c r="A60" s="28" t="s">
        <v>489</v>
      </c>
      <c r="B60" s="30">
        <v>23040000</v>
      </c>
      <c r="C60" s="29">
        <v>289630</v>
      </c>
      <c r="D60" s="29">
        <v>128287</v>
      </c>
      <c r="E60" s="29">
        <v>85459</v>
      </c>
      <c r="F60" s="27">
        <f t="shared" si="3"/>
        <v>-0.3338452064511603</v>
      </c>
      <c r="G60" s="35">
        <f t="shared" si="4"/>
        <v>0.07417800847163392</v>
      </c>
    </row>
    <row r="61" spans="1:7" ht="12.75" customHeight="1">
      <c r="A61" s="28" t="s">
        <v>490</v>
      </c>
      <c r="B61" s="30">
        <v>23099090</v>
      </c>
      <c r="C61" s="29">
        <v>157413</v>
      </c>
      <c r="D61" s="29">
        <v>55289</v>
      </c>
      <c r="E61" s="29">
        <v>64340</v>
      </c>
      <c r="F61" s="27">
        <f t="shared" si="3"/>
        <v>0.163703449149017</v>
      </c>
      <c r="G61" s="35">
        <f t="shared" si="4"/>
        <v>0.05584681619331991</v>
      </c>
    </row>
    <row r="62" spans="1:7" ht="12.75" customHeight="1">
      <c r="A62" s="28" t="s">
        <v>257</v>
      </c>
      <c r="B62" s="32">
        <v>10059000</v>
      </c>
      <c r="C62" s="29">
        <v>398999</v>
      </c>
      <c r="D62" s="29">
        <v>153485</v>
      </c>
      <c r="E62" s="29">
        <v>49467</v>
      </c>
      <c r="F62" s="27">
        <f t="shared" si="3"/>
        <v>-0.6777079193406522</v>
      </c>
      <c r="G62" s="35">
        <f t="shared" si="4"/>
        <v>0.042937122422054025</v>
      </c>
    </row>
    <row r="63" spans="1:7" ht="12.75" customHeight="1">
      <c r="A63" s="28" t="s">
        <v>517</v>
      </c>
      <c r="B63" s="30">
        <v>44160000</v>
      </c>
      <c r="C63" s="29">
        <v>43872</v>
      </c>
      <c r="D63" s="29">
        <v>36853</v>
      </c>
      <c r="E63" s="29">
        <v>26526</v>
      </c>
      <c r="F63" s="27">
        <f t="shared" si="3"/>
        <v>-0.28022142023715846</v>
      </c>
      <c r="G63" s="35">
        <f t="shared" si="4"/>
        <v>0.023024442747031457</v>
      </c>
    </row>
    <row r="64" spans="1:7" ht="12.75" customHeight="1">
      <c r="A64" s="28" t="s">
        <v>492</v>
      </c>
      <c r="B64" s="30">
        <v>10070000</v>
      </c>
      <c r="C64" s="29">
        <v>79341</v>
      </c>
      <c r="D64" s="29">
        <v>2624</v>
      </c>
      <c r="E64" s="29">
        <v>25199</v>
      </c>
      <c r="F64" s="27">
        <f t="shared" si="3"/>
        <v>8.60327743902439</v>
      </c>
      <c r="G64" s="35">
        <f t="shared" si="4"/>
        <v>0.02187261301298521</v>
      </c>
    </row>
    <row r="65" spans="1:7" ht="12.75" customHeight="1">
      <c r="A65" s="28" t="s">
        <v>261</v>
      </c>
      <c r="B65" s="30">
        <v>21069090</v>
      </c>
      <c r="C65" s="29">
        <v>62375</v>
      </c>
      <c r="D65" s="29">
        <v>26158</v>
      </c>
      <c r="E65" s="29">
        <v>24697</v>
      </c>
      <c r="F65" s="27">
        <f t="shared" si="3"/>
        <v>-0.055852893952137016</v>
      </c>
      <c r="G65" s="35">
        <f t="shared" si="4"/>
        <v>0.021436879383376153</v>
      </c>
    </row>
    <row r="66" spans="1:7" ht="12.75" customHeight="1">
      <c r="A66" s="28" t="s">
        <v>491</v>
      </c>
      <c r="B66" s="30">
        <v>10063000</v>
      </c>
      <c r="C66" s="29">
        <v>68335</v>
      </c>
      <c r="D66" s="29">
        <v>19275</v>
      </c>
      <c r="E66" s="29">
        <v>20569</v>
      </c>
      <c r="F66" s="27">
        <f t="shared" si="3"/>
        <v>0.06713359273670558</v>
      </c>
      <c r="G66" s="35">
        <f t="shared" si="4"/>
        <v>0.017853794875355877</v>
      </c>
    </row>
    <row r="67" spans="1:7" ht="12.75" customHeight="1">
      <c r="A67" s="28" t="s">
        <v>132</v>
      </c>
      <c r="B67" s="30">
        <v>10030000</v>
      </c>
      <c r="C67" s="29">
        <v>32253</v>
      </c>
      <c r="D67" s="29">
        <v>26451</v>
      </c>
      <c r="E67" s="29">
        <v>14763</v>
      </c>
      <c r="F67" s="27">
        <f t="shared" si="3"/>
        <v>-0.4418736531700125</v>
      </c>
      <c r="G67" s="35">
        <f t="shared" si="4"/>
        <v>0.012814214290674258</v>
      </c>
    </row>
    <row r="68" spans="1:7" ht="12.75" customHeight="1">
      <c r="A68" s="28" t="s">
        <v>499</v>
      </c>
      <c r="B68" s="30" t="s">
        <v>450</v>
      </c>
      <c r="C68" s="29">
        <v>46792</v>
      </c>
      <c r="D68" s="29">
        <v>19240</v>
      </c>
      <c r="E68" s="29">
        <v>14600</v>
      </c>
      <c r="F68" s="27">
        <f t="shared" si="3"/>
        <v>-0.24116424116424118</v>
      </c>
      <c r="G68" s="35">
        <f t="shared" si="4"/>
        <v>0.012672731060343032</v>
      </c>
    </row>
    <row r="69" spans="1:7" ht="12.75" customHeight="1">
      <c r="A69" s="28" t="s">
        <v>480</v>
      </c>
      <c r="B69" s="30" t="s">
        <v>481</v>
      </c>
      <c r="C69" s="29">
        <v>28643</v>
      </c>
      <c r="D69" s="29">
        <v>14794</v>
      </c>
      <c r="E69" s="29">
        <v>14063</v>
      </c>
      <c r="F69" s="27">
        <f t="shared" si="3"/>
        <v>-0.04941192375287279</v>
      </c>
      <c r="G69" s="35">
        <f t="shared" si="4"/>
        <v>0.012206617596000278</v>
      </c>
    </row>
    <row r="70" spans="1:7" ht="12.75" customHeight="1">
      <c r="A70" s="28" t="s">
        <v>516</v>
      </c>
      <c r="B70" s="30">
        <v>22084000</v>
      </c>
      <c r="C70" s="29">
        <v>34490</v>
      </c>
      <c r="D70" s="29">
        <v>12200</v>
      </c>
      <c r="E70" s="29">
        <v>12393</v>
      </c>
      <c r="F70" s="27">
        <f t="shared" si="3"/>
        <v>0.01581967213114754</v>
      </c>
      <c r="G70" s="35">
        <f t="shared" si="4"/>
        <v>0.01075706548156378</v>
      </c>
    </row>
    <row r="71" spans="1:7" ht="12.75" customHeight="1">
      <c r="A71" s="28" t="s">
        <v>40</v>
      </c>
      <c r="B71" s="33"/>
      <c r="C71" s="29">
        <v>1443248</v>
      </c>
      <c r="D71" s="29">
        <v>559133</v>
      </c>
      <c r="E71" s="29">
        <v>370489</v>
      </c>
      <c r="F71" s="27">
        <f t="shared" si="3"/>
        <v>-0.33738663251856</v>
      </c>
      <c r="G71" s="35">
        <f t="shared" si="4"/>
        <v>0.3215827025900979</v>
      </c>
    </row>
    <row r="72" spans="1:7" ht="12.75" customHeight="1">
      <c r="A72" s="33" t="s">
        <v>38</v>
      </c>
      <c r="B72" s="33"/>
      <c r="C72" s="29">
        <f>+balanza!B13</f>
        <v>4010769</v>
      </c>
      <c r="D72" s="29">
        <f>+balanza!C13</f>
        <v>1565601</v>
      </c>
      <c r="E72" s="29">
        <f>+balanza!D13</f>
        <v>1152080</v>
      </c>
      <c r="F72" s="27">
        <f t="shared" si="3"/>
        <v>-0.26412923854800807</v>
      </c>
      <c r="G72" s="35">
        <f t="shared" si="4"/>
        <v>1</v>
      </c>
    </row>
    <row r="73" spans="1:7" ht="12" thickBot="1">
      <c r="A73" s="231"/>
      <c r="B73" s="231"/>
      <c r="C73" s="232"/>
      <c r="D73" s="232"/>
      <c r="E73" s="232"/>
      <c r="F73" s="231"/>
      <c r="G73" s="231"/>
    </row>
    <row r="74" spans="1:7" ht="12.75" customHeight="1" thickTop="1">
      <c r="A74" s="271" t="s">
        <v>50</v>
      </c>
      <c r="B74" s="271"/>
      <c r="C74" s="271"/>
      <c r="D74" s="271"/>
      <c r="E74" s="271"/>
      <c r="F74" s="271"/>
      <c r="G74" s="271"/>
    </row>
  </sheetData>
  <sheetProtection/>
  <mergeCells count="10">
    <mergeCell ref="A50:G50"/>
    <mergeCell ref="A51:G51"/>
    <mergeCell ref="A52:G52"/>
    <mergeCell ref="A74:G74"/>
    <mergeCell ref="A53:A54"/>
    <mergeCell ref="A1:G1"/>
    <mergeCell ref="A2:G2"/>
    <mergeCell ref="A3:G3"/>
    <mergeCell ref="A25:G25"/>
    <mergeCell ref="A4:A5"/>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AA411"/>
  <sheetViews>
    <sheetView view="pageBreakPreview" zoomScaleSheetLayoutView="100" zoomScalePageLayoutView="0" workbookViewId="0" topLeftCell="B333">
      <selection activeCell="U345" sqref="U345"/>
    </sheetView>
  </sheetViews>
  <sheetFormatPr defaultColWidth="11.421875" defaultRowHeight="12.75" outlineLevelRow="1"/>
  <cols>
    <col min="1" max="1" width="29.00390625" style="48" customWidth="1"/>
    <col min="2" max="2" width="10.421875" style="48" customWidth="1"/>
    <col min="3" max="3" width="10.8515625" style="48" bestFit="1" customWidth="1"/>
    <col min="4" max="4" width="11.140625" style="48" bestFit="1" customWidth="1"/>
    <col min="5" max="5" width="11.28125" style="48" bestFit="1" customWidth="1"/>
    <col min="6" max="6" width="8.7109375" style="48" customWidth="1"/>
    <col min="7" max="7" width="1.7109375" style="48" customWidth="1"/>
    <col min="8" max="8" width="10.8515625" style="48" bestFit="1" customWidth="1"/>
    <col min="9" max="9" width="10.57421875" style="48" bestFit="1" customWidth="1"/>
    <col min="10" max="10" width="11.00390625" style="48" bestFit="1" customWidth="1"/>
    <col min="11" max="11" width="9.7109375" style="48" bestFit="1" customWidth="1"/>
    <col min="12" max="12" width="11.57421875" style="48" hidden="1" customWidth="1"/>
    <col min="13" max="13" width="11.57421875" style="49" hidden="1" customWidth="1"/>
    <col min="14" max="14" width="7.57421875" style="49" hidden="1" customWidth="1"/>
    <col min="15" max="15" width="9.7109375" style="49" hidden="1" customWidth="1"/>
    <col min="16" max="18" width="13.00390625" style="48" hidden="1" customWidth="1"/>
    <col min="19" max="19" width="12.28125" style="48" customWidth="1"/>
    <col min="20" max="21" width="13.00390625" style="48" bestFit="1" customWidth="1"/>
    <col min="22" max="16384" width="11.421875" style="48" customWidth="1"/>
  </cols>
  <sheetData>
    <row r="1" spans="1:21" ht="19.5" customHeight="1">
      <c r="A1" s="277" t="s">
        <v>307</v>
      </c>
      <c r="B1" s="277"/>
      <c r="C1" s="277"/>
      <c r="D1" s="277"/>
      <c r="E1" s="277"/>
      <c r="F1" s="277"/>
      <c r="G1" s="277"/>
      <c r="H1" s="277"/>
      <c r="I1" s="277"/>
      <c r="J1" s="277"/>
      <c r="K1" s="277"/>
      <c r="L1" s="277"/>
      <c r="M1" s="55"/>
      <c r="P1" s="156"/>
      <c r="Q1" s="156"/>
      <c r="R1" s="156"/>
      <c r="S1" s="156"/>
      <c r="T1" s="156"/>
      <c r="U1" s="156"/>
    </row>
    <row r="2" spans="1:21" ht="19.5" customHeight="1">
      <c r="A2" s="278" t="s">
        <v>302</v>
      </c>
      <c r="B2" s="278"/>
      <c r="C2" s="278"/>
      <c r="D2" s="278"/>
      <c r="E2" s="278"/>
      <c r="F2" s="278"/>
      <c r="G2" s="278"/>
      <c r="H2" s="278"/>
      <c r="I2" s="278"/>
      <c r="J2" s="278"/>
      <c r="K2" s="278"/>
      <c r="L2" s="278"/>
      <c r="P2" s="162"/>
      <c r="Q2" s="162"/>
      <c r="R2" s="162"/>
      <c r="S2" s="162"/>
      <c r="T2" s="162"/>
      <c r="U2" s="162"/>
    </row>
    <row r="3" spans="1:21" ht="11.25">
      <c r="A3" s="43"/>
      <c r="B3" s="43"/>
      <c r="C3" s="279" t="s">
        <v>180</v>
      </c>
      <c r="D3" s="279"/>
      <c r="E3" s="279"/>
      <c r="F3" s="279"/>
      <c r="G3" s="50"/>
      <c r="H3" s="279" t="s">
        <v>181</v>
      </c>
      <c r="I3" s="279"/>
      <c r="J3" s="279"/>
      <c r="K3" s="279"/>
      <c r="L3" s="50"/>
      <c r="M3" s="280" t="s">
        <v>347</v>
      </c>
      <c r="N3" s="280"/>
      <c r="O3" s="280"/>
      <c r="P3" s="156"/>
      <c r="Q3" s="156"/>
      <c r="R3" s="156"/>
      <c r="S3" s="156"/>
      <c r="T3" s="156"/>
      <c r="U3" s="156"/>
    </row>
    <row r="4" spans="1:21" ht="11.25">
      <c r="A4" s="43" t="s">
        <v>197</v>
      </c>
      <c r="B4" s="158" t="s">
        <v>165</v>
      </c>
      <c r="C4" s="157">
        <v>2008</v>
      </c>
      <c r="D4" s="281" t="s">
        <v>506</v>
      </c>
      <c r="E4" s="281"/>
      <c r="F4" s="281"/>
      <c r="G4" s="50"/>
      <c r="H4" s="157">
        <f>+C4</f>
        <v>2008</v>
      </c>
      <c r="I4" s="281" t="str">
        <f>+D4</f>
        <v>Enero - mayo</v>
      </c>
      <c r="J4" s="281"/>
      <c r="K4" s="281"/>
      <c r="L4" s="158" t="s">
        <v>385</v>
      </c>
      <c r="M4" s="282" t="s">
        <v>346</v>
      </c>
      <c r="N4" s="282"/>
      <c r="O4" s="282"/>
      <c r="P4" s="156"/>
      <c r="Q4" s="156"/>
      <c r="R4" s="156"/>
      <c r="S4" s="156"/>
      <c r="T4" s="156"/>
      <c r="U4" s="156"/>
    </row>
    <row r="5" spans="1:15" ht="11.25">
      <c r="A5" s="159"/>
      <c r="B5" s="163" t="s">
        <v>48</v>
      </c>
      <c r="C5" s="159"/>
      <c r="D5" s="160">
        <v>2008</v>
      </c>
      <c r="E5" s="160">
        <v>2009</v>
      </c>
      <c r="F5" s="161" t="s">
        <v>455</v>
      </c>
      <c r="G5" s="163"/>
      <c r="H5" s="159"/>
      <c r="I5" s="160">
        <f>+D5</f>
        <v>2008</v>
      </c>
      <c r="J5" s="160">
        <f>+E5</f>
        <v>2009</v>
      </c>
      <c r="K5" s="161" t="str">
        <f>+F5</f>
        <v>Var % 09/08</v>
      </c>
      <c r="L5" s="163">
        <v>2008</v>
      </c>
      <c r="M5" s="164">
        <v>2007</v>
      </c>
      <c r="N5" s="164">
        <v>2008</v>
      </c>
      <c r="O5" s="163" t="s">
        <v>319</v>
      </c>
    </row>
    <row r="6" spans="1:12" ht="11.25">
      <c r="A6" s="43"/>
      <c r="B6" s="43"/>
      <c r="C6" s="43"/>
      <c r="D6" s="43"/>
      <c r="E6" s="43"/>
      <c r="F6" s="43"/>
      <c r="G6" s="43"/>
      <c r="H6" s="43"/>
      <c r="I6" s="43"/>
      <c r="J6" s="43"/>
      <c r="K6" s="43"/>
      <c r="L6" s="43"/>
    </row>
    <row r="7" spans="1:15" s="55" customFormat="1" ht="11.25">
      <c r="A7" s="52" t="s">
        <v>388</v>
      </c>
      <c r="B7" s="52"/>
      <c r="C7" s="52"/>
      <c r="D7" s="52"/>
      <c r="E7" s="52"/>
      <c r="F7" s="52"/>
      <c r="G7" s="52"/>
      <c r="H7" s="53">
        <f>+balanza!B9</f>
        <v>6800395</v>
      </c>
      <c r="I7" s="53">
        <f>+balanza!C9</f>
        <v>3607969</v>
      </c>
      <c r="J7" s="53">
        <f>+balanza!D9</f>
        <v>2975042</v>
      </c>
      <c r="K7" s="51">
        <f>+J7/I7*100-100</f>
        <v>-17.54247334165011</v>
      </c>
      <c r="L7" s="52"/>
      <c r="M7" s="54"/>
      <c r="N7" s="54"/>
      <c r="O7" s="54"/>
    </row>
    <row r="8" spans="1:15" s="55" customFormat="1" ht="11.25">
      <c r="A8" s="52"/>
      <c r="B8" s="52"/>
      <c r="C8" s="52"/>
      <c r="D8" s="52"/>
      <c r="E8" s="52"/>
      <c r="F8" s="52"/>
      <c r="G8" s="52"/>
      <c r="H8" s="53"/>
      <c r="I8" s="53"/>
      <c r="J8" s="53"/>
      <c r="K8" s="51"/>
      <c r="L8" s="52"/>
      <c r="M8" s="54"/>
      <c r="N8" s="54"/>
      <c r="O8" s="54"/>
    </row>
    <row r="9" spans="1:18" s="167" customFormat="1" ht="11.25">
      <c r="A9" s="165" t="s">
        <v>392</v>
      </c>
      <c r="B9" s="165"/>
      <c r="C9" s="165">
        <f>+C11+C48</f>
        <v>2953208.280999999</v>
      </c>
      <c r="D9" s="165">
        <f>+D11+D48</f>
        <v>1779810.876</v>
      </c>
      <c r="E9" s="165">
        <f>+E11+E48</f>
        <v>1800033.3790000002</v>
      </c>
      <c r="F9" s="166">
        <f>+E9/D9*100-100</f>
        <v>1.1362163965111165</v>
      </c>
      <c r="G9" s="165"/>
      <c r="H9" s="165">
        <f>+H11+H48</f>
        <v>4375931.508000001</v>
      </c>
      <c r="I9" s="165">
        <f>+I11+I48</f>
        <v>2562972.1470000003</v>
      </c>
      <c r="J9" s="165">
        <f>+J11+J48</f>
        <v>1955692.8639999998</v>
      </c>
      <c r="K9" s="166">
        <f>+J9/I9*100-100</f>
        <v>-23.694337986108465</v>
      </c>
      <c r="L9" s="166">
        <f>+J9/$J$7*100</f>
        <v>65.73664721372</v>
      </c>
      <c r="M9" s="166"/>
      <c r="N9" s="166"/>
      <c r="O9" s="166"/>
      <c r="R9" s="54"/>
    </row>
    <row r="10" spans="1:20" ht="11.25" customHeight="1">
      <c r="A10" s="43"/>
      <c r="B10" s="43"/>
      <c r="C10" s="45"/>
      <c r="D10" s="45"/>
      <c r="E10" s="45"/>
      <c r="F10" s="46"/>
      <c r="G10" s="46"/>
      <c r="H10" s="45"/>
      <c r="I10" s="45"/>
      <c r="J10" s="45"/>
      <c r="K10" s="46"/>
      <c r="R10" s="49"/>
      <c r="T10" s="47"/>
    </row>
    <row r="11" spans="1:18" ht="11.25" customHeight="1">
      <c r="A11" s="52" t="s">
        <v>198</v>
      </c>
      <c r="B11" s="52"/>
      <c r="C11" s="53">
        <f>+C13+C30</f>
        <v>2412076.178999999</v>
      </c>
      <c r="D11" s="53">
        <f>+D13+D30</f>
        <v>1594831.416</v>
      </c>
      <c r="E11" s="53">
        <f>+E13+E30</f>
        <v>1631348.3170000003</v>
      </c>
      <c r="F11" s="51">
        <f>+E11/D11*100-100</f>
        <v>2.289702888571668</v>
      </c>
      <c r="G11" s="51"/>
      <c r="H11" s="53">
        <f>+H13+H30</f>
        <v>3333745.236000001</v>
      </c>
      <c r="I11" s="53">
        <f>+I13+I30</f>
        <v>2213490.4080000003</v>
      </c>
      <c r="J11" s="53">
        <f>+J13+J30</f>
        <v>1631385.3469999998</v>
      </c>
      <c r="K11" s="51">
        <f>+J11/I11*100-100</f>
        <v>-26.298061147956886</v>
      </c>
      <c r="L11" s="51">
        <f>+J11/J9*100</f>
        <v>83.41725723042778</v>
      </c>
      <c r="M11" s="49">
        <f>+I11/D11</f>
        <v>1.3879149769645622</v>
      </c>
      <c r="N11" s="49">
        <f>+J11/E11</f>
        <v>1.00002269901505</v>
      </c>
      <c r="O11" s="49">
        <f>+N11/M11*100-100</f>
        <v>-27.947841502355672</v>
      </c>
      <c r="R11" s="54"/>
    </row>
    <row r="12" spans="1:18" ht="11.25" customHeight="1">
      <c r="A12" s="43"/>
      <c r="B12" s="43"/>
      <c r="C12" s="45"/>
      <c r="D12" s="45"/>
      <c r="E12" s="45"/>
      <c r="F12" s="46"/>
      <c r="G12" s="46"/>
      <c r="H12" s="45"/>
      <c r="I12" s="45"/>
      <c r="J12" s="45"/>
      <c r="K12" s="46"/>
      <c r="L12" s="46"/>
      <c r="R12" s="49"/>
    </row>
    <row r="13" spans="1:18" s="55" customFormat="1" ht="11.25" customHeight="1">
      <c r="A13" s="52" t="s">
        <v>366</v>
      </c>
      <c r="B13" s="52"/>
      <c r="C13" s="53">
        <f>SUM(C14:C28)</f>
        <v>2389191.115999999</v>
      </c>
      <c r="D13" s="53">
        <f>SUM(D14:D28)</f>
        <v>1591040.152</v>
      </c>
      <c r="E13" s="53">
        <f>SUM(E14:E28)</f>
        <v>1623091.3790000002</v>
      </c>
      <c r="F13" s="51">
        <f>+E13/D13*100-100</f>
        <v>2.0144825986767643</v>
      </c>
      <c r="G13" s="51"/>
      <c r="H13" s="53">
        <f>SUM(H14:H28)</f>
        <v>3158190.923000001</v>
      </c>
      <c r="I13" s="53">
        <f>SUM(I14:I28)</f>
        <v>2190318.288</v>
      </c>
      <c r="J13" s="53">
        <f>SUM(J14:J28)</f>
        <v>1601454.7249999999</v>
      </c>
      <c r="K13" s="51">
        <f>+J13/I13*100-100</f>
        <v>-26.884839807354993</v>
      </c>
      <c r="L13" s="51">
        <f>+J13/J11*100</f>
        <v>98.16532482316087</v>
      </c>
      <c r="M13" s="54"/>
      <c r="N13" s="54"/>
      <c r="O13" s="54"/>
      <c r="R13" s="54"/>
    </row>
    <row r="14" spans="1:18" ht="11.25" customHeight="1">
      <c r="A14" s="44" t="s">
        <v>354</v>
      </c>
      <c r="B14" s="168" t="s">
        <v>185</v>
      </c>
      <c r="C14" s="45">
        <v>836884.534</v>
      </c>
      <c r="D14" s="45">
        <v>770652.415</v>
      </c>
      <c r="E14" s="45">
        <v>803669.701</v>
      </c>
      <c r="F14" s="46">
        <f aca="true" t="shared" si="0" ref="F14:F39">+E14/D14*100-100</f>
        <v>4.284329142081518</v>
      </c>
      <c r="G14" s="46"/>
      <c r="H14" s="45">
        <v>1256136.581</v>
      </c>
      <c r="I14" s="45">
        <v>1127650.732</v>
      </c>
      <c r="J14" s="45">
        <v>842270.736</v>
      </c>
      <c r="K14" s="46">
        <f aca="true" t="shared" si="1" ref="K14:K28">+J14/I14*100-100</f>
        <v>-25.307481111092827</v>
      </c>
      <c r="L14" s="46">
        <f>+J14/$J$13*100</f>
        <v>52.594102277852414</v>
      </c>
      <c r="M14" s="49">
        <f>+I14/D14</f>
        <v>1.4632416768589507</v>
      </c>
      <c r="N14" s="49">
        <f>+J14/E14</f>
        <v>1.0480309696284047</v>
      </c>
      <c r="O14" s="49">
        <f>+N14/M14*100-100</f>
        <v>-28.376085358766773</v>
      </c>
      <c r="R14" s="49"/>
    </row>
    <row r="15" spans="1:18" ht="11.25" customHeight="1">
      <c r="A15" s="44" t="s">
        <v>169</v>
      </c>
      <c r="B15" s="168" t="s">
        <v>186</v>
      </c>
      <c r="C15" s="45">
        <v>770708.218</v>
      </c>
      <c r="D15" s="45">
        <v>373660.216</v>
      </c>
      <c r="E15" s="45">
        <v>369620.994</v>
      </c>
      <c r="F15" s="46">
        <f t="shared" si="0"/>
        <v>-1.0809879743793829</v>
      </c>
      <c r="G15" s="46"/>
      <c r="H15" s="45">
        <v>671995.246</v>
      </c>
      <c r="I15" s="45">
        <v>302509.052</v>
      </c>
      <c r="J15" s="45">
        <v>242351.206</v>
      </c>
      <c r="K15" s="46">
        <f t="shared" si="1"/>
        <v>-19.88629616280045</v>
      </c>
      <c r="L15" s="46">
        <f aca="true" t="shared" si="2" ref="L15:L28">+J15/$J$13*100</f>
        <v>15.133191230242243</v>
      </c>
      <c r="M15" s="49">
        <f aca="true" t="shared" si="3" ref="M15:M28">+I15/D15</f>
        <v>0.8095832498260934</v>
      </c>
      <c r="N15" s="49">
        <f aca="true" t="shared" si="4" ref="N15:N28">+J15/E15</f>
        <v>0.6556748938346288</v>
      </c>
      <c r="O15" s="49">
        <f aca="true" t="shared" si="5" ref="O15:O28">+N15/M15*100-100</f>
        <v>-19.010812788496494</v>
      </c>
      <c r="R15" s="49"/>
    </row>
    <row r="16" spans="1:18" ht="11.25" customHeight="1">
      <c r="A16" s="44" t="s">
        <v>170</v>
      </c>
      <c r="B16" s="168" t="s">
        <v>187</v>
      </c>
      <c r="C16" s="45">
        <v>160252.397</v>
      </c>
      <c r="D16" s="45">
        <v>81247.471</v>
      </c>
      <c r="E16" s="45">
        <v>93233.591</v>
      </c>
      <c r="F16" s="46">
        <f t="shared" si="0"/>
        <v>14.752606884219205</v>
      </c>
      <c r="G16" s="46"/>
      <c r="H16" s="45">
        <v>177425.719</v>
      </c>
      <c r="I16" s="45">
        <v>93802.44</v>
      </c>
      <c r="J16" s="45">
        <v>73742.821</v>
      </c>
      <c r="K16" s="46">
        <f t="shared" si="1"/>
        <v>-21.384965039288957</v>
      </c>
      <c r="L16" s="46">
        <f t="shared" si="2"/>
        <v>4.604739668803313</v>
      </c>
      <c r="M16" s="49">
        <f t="shared" si="3"/>
        <v>1.1545275052315167</v>
      </c>
      <c r="N16" s="49">
        <f t="shared" si="4"/>
        <v>0.79094691311418</v>
      </c>
      <c r="O16" s="49">
        <f t="shared" si="5"/>
        <v>-31.491721978891107</v>
      </c>
      <c r="R16" s="49"/>
    </row>
    <row r="17" spans="1:18" ht="11.25" customHeight="1">
      <c r="A17" s="44" t="s">
        <v>175</v>
      </c>
      <c r="B17" s="168" t="s">
        <v>222</v>
      </c>
      <c r="C17" s="45">
        <v>84998.301</v>
      </c>
      <c r="D17" s="45">
        <v>26566.877</v>
      </c>
      <c r="E17" s="45">
        <v>17363.348</v>
      </c>
      <c r="F17" s="46">
        <f t="shared" si="0"/>
        <v>-34.642871271621416</v>
      </c>
      <c r="G17" s="46"/>
      <c r="H17" s="45">
        <v>137931.137</v>
      </c>
      <c r="I17" s="45">
        <v>41480.724</v>
      </c>
      <c r="J17" s="45">
        <v>26942.895</v>
      </c>
      <c r="K17" s="46">
        <f t="shared" si="1"/>
        <v>-35.047192040331794</v>
      </c>
      <c r="L17" s="46">
        <f t="shared" si="2"/>
        <v>1.6824012929869125</v>
      </c>
      <c r="M17" s="49">
        <f t="shared" si="3"/>
        <v>1.5613699720896814</v>
      </c>
      <c r="N17" s="49">
        <f t="shared" si="4"/>
        <v>1.5517108221294647</v>
      </c>
      <c r="O17" s="49">
        <f t="shared" si="5"/>
        <v>-0.6186330038926826</v>
      </c>
      <c r="R17" s="49"/>
    </row>
    <row r="18" spans="1:18" ht="11.25" customHeight="1">
      <c r="A18" s="44" t="s">
        <v>171</v>
      </c>
      <c r="B18" s="168" t="s">
        <v>223</v>
      </c>
      <c r="C18" s="45">
        <v>88816.411</v>
      </c>
      <c r="D18" s="45">
        <v>85497.108</v>
      </c>
      <c r="E18" s="45">
        <v>94139.417</v>
      </c>
      <c r="F18" s="46">
        <f t="shared" si="0"/>
        <v>10.108305651695275</v>
      </c>
      <c r="G18" s="46"/>
      <c r="H18" s="45">
        <v>111428.327</v>
      </c>
      <c r="I18" s="45">
        <v>107273.645</v>
      </c>
      <c r="J18" s="45">
        <v>85230.391</v>
      </c>
      <c r="K18" s="46">
        <f t="shared" si="1"/>
        <v>-20.548620306506777</v>
      </c>
      <c r="L18" s="46">
        <f t="shared" si="2"/>
        <v>5.322060603367979</v>
      </c>
      <c r="M18" s="49">
        <f t="shared" si="3"/>
        <v>1.2547049544646587</v>
      </c>
      <c r="N18" s="49">
        <f t="shared" si="4"/>
        <v>0.9053634887073924</v>
      </c>
      <c r="O18" s="49">
        <f t="shared" si="5"/>
        <v>-27.842519033195245</v>
      </c>
      <c r="R18" s="49"/>
    </row>
    <row r="19" spans="1:18" ht="11.25" customHeight="1">
      <c r="A19" s="44" t="s">
        <v>355</v>
      </c>
      <c r="B19" s="168" t="s">
        <v>224</v>
      </c>
      <c r="C19" s="45">
        <v>133087.513</v>
      </c>
      <c r="D19" s="45">
        <v>95163.007</v>
      </c>
      <c r="E19" s="45">
        <v>99169.728</v>
      </c>
      <c r="F19" s="46">
        <f t="shared" si="0"/>
        <v>4.210376622504157</v>
      </c>
      <c r="G19" s="46"/>
      <c r="H19" s="45">
        <v>138633.526</v>
      </c>
      <c r="I19" s="45">
        <v>96783.905</v>
      </c>
      <c r="J19" s="45">
        <v>71688.15</v>
      </c>
      <c r="K19" s="46">
        <f t="shared" si="1"/>
        <v>-25.929678080255187</v>
      </c>
      <c r="L19" s="46">
        <f t="shared" si="2"/>
        <v>4.476439382324717</v>
      </c>
      <c r="M19" s="49">
        <f t="shared" si="3"/>
        <v>1.0170328581567416</v>
      </c>
      <c r="N19" s="49">
        <f t="shared" si="4"/>
        <v>0.7228833984499785</v>
      </c>
      <c r="O19" s="49">
        <f t="shared" si="5"/>
        <v>-28.922316260251037</v>
      </c>
      <c r="R19" s="49"/>
    </row>
    <row r="20" spans="1:18" ht="11.25" customHeight="1">
      <c r="A20" s="44" t="s">
        <v>456</v>
      </c>
      <c r="B20" s="168" t="s">
        <v>225</v>
      </c>
      <c r="C20" s="45">
        <v>35330.215</v>
      </c>
      <c r="D20" s="45">
        <v>26169.862</v>
      </c>
      <c r="E20" s="45">
        <v>32129.474</v>
      </c>
      <c r="F20" s="46">
        <f t="shared" si="0"/>
        <v>22.772806367874594</v>
      </c>
      <c r="G20" s="46"/>
      <c r="H20" s="45">
        <v>214038.951</v>
      </c>
      <c r="I20" s="45">
        <v>172298.374</v>
      </c>
      <c r="J20" s="45">
        <v>119451.777</v>
      </c>
      <c r="K20" s="46">
        <f t="shared" si="1"/>
        <v>-30.67155874610866</v>
      </c>
      <c r="L20" s="46">
        <f t="shared" si="2"/>
        <v>7.458954357888577</v>
      </c>
      <c r="M20" s="49">
        <f t="shared" si="3"/>
        <v>6.5838472514681206</v>
      </c>
      <c r="N20" s="49">
        <f t="shared" si="4"/>
        <v>3.717825477005942</v>
      </c>
      <c r="O20" s="49">
        <f t="shared" si="5"/>
        <v>-43.53110977511043</v>
      </c>
      <c r="R20" s="49"/>
    </row>
    <row r="21" spans="1:18" ht="11.25" customHeight="1">
      <c r="A21" s="44" t="s">
        <v>356</v>
      </c>
      <c r="B21" s="168" t="s">
        <v>226</v>
      </c>
      <c r="C21" s="45">
        <v>62219.829</v>
      </c>
      <c r="D21" s="45">
        <v>54869.011</v>
      </c>
      <c r="E21" s="45">
        <v>51885.151</v>
      </c>
      <c r="F21" s="46">
        <f t="shared" si="0"/>
        <v>-5.438151600727778</v>
      </c>
      <c r="G21" s="46"/>
      <c r="H21" s="45">
        <v>75201.627</v>
      </c>
      <c r="I21" s="45">
        <v>67423.873</v>
      </c>
      <c r="J21" s="45">
        <v>48264.841</v>
      </c>
      <c r="K21" s="46">
        <f t="shared" si="1"/>
        <v>-28.415798659326512</v>
      </c>
      <c r="L21" s="46">
        <f t="shared" si="2"/>
        <v>3.0138123948524367</v>
      </c>
      <c r="M21" s="49">
        <f t="shared" si="3"/>
        <v>1.2288151685475068</v>
      </c>
      <c r="N21" s="49">
        <f t="shared" si="4"/>
        <v>0.9302245453617356</v>
      </c>
      <c r="O21" s="49">
        <f t="shared" si="5"/>
        <v>-24.299067168800775</v>
      </c>
      <c r="R21" s="49"/>
    </row>
    <row r="22" spans="1:18" ht="11.25" customHeight="1">
      <c r="A22" s="44" t="s">
        <v>172</v>
      </c>
      <c r="B22" s="168" t="s">
        <v>367</v>
      </c>
      <c r="C22" s="45">
        <v>49426.158</v>
      </c>
      <c r="D22" s="45">
        <v>41326.3</v>
      </c>
      <c r="E22" s="45">
        <v>37113.876</v>
      </c>
      <c r="F22" s="46">
        <f t="shared" si="0"/>
        <v>-10.1930828552278</v>
      </c>
      <c r="G22" s="46"/>
      <c r="H22" s="45">
        <v>52936.183</v>
      </c>
      <c r="I22" s="45">
        <v>44814.133</v>
      </c>
      <c r="J22" s="45">
        <v>32284.413</v>
      </c>
      <c r="K22" s="46">
        <f t="shared" si="1"/>
        <v>-27.9593047130913</v>
      </c>
      <c r="L22" s="46">
        <f t="shared" si="2"/>
        <v>2.0159429109055833</v>
      </c>
      <c r="M22" s="49">
        <f t="shared" si="3"/>
        <v>1.084397417625096</v>
      </c>
      <c r="N22" s="49">
        <f t="shared" si="4"/>
        <v>0.8698744642030922</v>
      </c>
      <c r="O22" s="49">
        <f t="shared" si="5"/>
        <v>-19.782687595459564</v>
      </c>
      <c r="R22" s="49"/>
    </row>
    <row r="23" spans="1:18" ht="11.25" customHeight="1">
      <c r="A23" s="44" t="s">
        <v>377</v>
      </c>
      <c r="B23" s="168" t="s">
        <v>229</v>
      </c>
      <c r="C23" s="45">
        <v>2311.508</v>
      </c>
      <c r="D23" s="45">
        <v>2222.378</v>
      </c>
      <c r="E23" s="45">
        <v>742.11</v>
      </c>
      <c r="F23" s="46">
        <f t="shared" si="0"/>
        <v>-66.60739082190338</v>
      </c>
      <c r="G23" s="46"/>
      <c r="H23" s="45">
        <v>15207.873</v>
      </c>
      <c r="I23" s="45">
        <v>14698.239</v>
      </c>
      <c r="J23" s="45">
        <v>3421.473</v>
      </c>
      <c r="K23" s="46">
        <f t="shared" si="1"/>
        <v>-76.72188484620504</v>
      </c>
      <c r="L23" s="46">
        <f t="shared" si="2"/>
        <v>0.2136478132405523</v>
      </c>
      <c r="M23" s="49">
        <f t="shared" si="3"/>
        <v>6.6137439265507485</v>
      </c>
      <c r="N23" s="49">
        <f t="shared" si="4"/>
        <v>4.61046610340785</v>
      </c>
      <c r="O23" s="49">
        <f t="shared" si="5"/>
        <v>-30.289618790663752</v>
      </c>
      <c r="R23" s="49"/>
    </row>
    <row r="24" spans="1:18" ht="11.25" customHeight="1">
      <c r="A24" s="44" t="s">
        <v>357</v>
      </c>
      <c r="B24" s="168" t="s">
        <v>230</v>
      </c>
      <c r="C24" s="45">
        <v>41251.064</v>
      </c>
      <c r="D24" s="45">
        <v>272.54</v>
      </c>
      <c r="E24" s="45">
        <v>328.316</v>
      </c>
      <c r="F24" s="46">
        <f t="shared" si="0"/>
        <v>20.46525280692741</v>
      </c>
      <c r="G24" s="46"/>
      <c r="H24" s="45">
        <v>39028.14</v>
      </c>
      <c r="I24" s="45">
        <v>481.448</v>
      </c>
      <c r="J24" s="45">
        <v>248.78</v>
      </c>
      <c r="K24" s="46">
        <f t="shared" si="1"/>
        <v>-48.32671441152523</v>
      </c>
      <c r="L24" s="46">
        <f t="shared" si="2"/>
        <v>0.015534625869613643</v>
      </c>
      <c r="M24" s="49">
        <f t="shared" si="3"/>
        <v>1.7665223453438026</v>
      </c>
      <c r="N24" s="49">
        <f t="shared" si="4"/>
        <v>0.7577455865690372</v>
      </c>
      <c r="O24" s="49">
        <f t="shared" si="5"/>
        <v>-57.10523625323494</v>
      </c>
      <c r="R24" s="49"/>
    </row>
    <row r="25" spans="1:18" ht="11.25" customHeight="1">
      <c r="A25" s="44" t="s">
        <v>376</v>
      </c>
      <c r="B25" s="168" t="s">
        <v>231</v>
      </c>
      <c r="C25" s="45">
        <v>23676.829</v>
      </c>
      <c r="D25" s="45">
        <v>582.884</v>
      </c>
      <c r="E25" s="45">
        <v>1688.612</v>
      </c>
      <c r="F25" s="46">
        <f t="shared" si="0"/>
        <v>189.69949423899095</v>
      </c>
      <c r="G25" s="46"/>
      <c r="H25" s="45">
        <v>28352.723</v>
      </c>
      <c r="I25" s="45">
        <v>903.205</v>
      </c>
      <c r="J25" s="45">
        <v>1517.622</v>
      </c>
      <c r="K25" s="46">
        <f t="shared" si="1"/>
        <v>68.0263063202706</v>
      </c>
      <c r="L25" s="46">
        <f t="shared" si="2"/>
        <v>0.09476521417113432</v>
      </c>
      <c r="R25" s="49"/>
    </row>
    <row r="26" spans="1:18" ht="11.25" customHeight="1">
      <c r="A26" s="44" t="s">
        <v>173</v>
      </c>
      <c r="B26" s="168" t="s">
        <v>232</v>
      </c>
      <c r="C26" s="45">
        <v>51865.315</v>
      </c>
      <c r="D26" s="45">
        <v>26629.254</v>
      </c>
      <c r="E26" s="45">
        <v>13412.019</v>
      </c>
      <c r="F26" s="46">
        <f t="shared" si="0"/>
        <v>-49.6342668855838</v>
      </c>
      <c r="G26" s="46"/>
      <c r="H26" s="45">
        <v>198409.649</v>
      </c>
      <c r="I26" s="45">
        <v>106956.324</v>
      </c>
      <c r="J26" s="45">
        <v>40694.365</v>
      </c>
      <c r="K26" s="46">
        <f t="shared" si="1"/>
        <v>-61.9523526257316</v>
      </c>
      <c r="L26" s="46">
        <f t="shared" si="2"/>
        <v>2.541087447851515</v>
      </c>
      <c r="M26" s="49">
        <f t="shared" si="3"/>
        <v>4.016497195152368</v>
      </c>
      <c r="N26" s="49">
        <f t="shared" si="4"/>
        <v>3.034171439810814</v>
      </c>
      <c r="O26" s="49">
        <f t="shared" si="5"/>
        <v>-24.45727477482501</v>
      </c>
      <c r="R26" s="49"/>
    </row>
    <row r="27" spans="1:18" ht="11.25" customHeight="1">
      <c r="A27" s="44" t="s">
        <v>176</v>
      </c>
      <c r="B27" s="168" t="s">
        <v>234</v>
      </c>
      <c r="C27" s="45">
        <v>37832.861</v>
      </c>
      <c r="D27" s="45">
        <v>43.201</v>
      </c>
      <c r="E27" s="45">
        <v>75.041</v>
      </c>
      <c r="F27" s="46">
        <f t="shared" si="0"/>
        <v>73.70199763894354</v>
      </c>
      <c r="G27" s="46"/>
      <c r="H27" s="45">
        <v>22266.264</v>
      </c>
      <c r="I27" s="45">
        <v>34.14</v>
      </c>
      <c r="J27" s="45">
        <v>52.407</v>
      </c>
      <c r="K27" s="46">
        <f t="shared" si="1"/>
        <v>53.50615114235501</v>
      </c>
      <c r="L27" s="46">
        <f t="shared" si="2"/>
        <v>0.003272462167171164</v>
      </c>
      <c r="M27" s="49">
        <f t="shared" si="3"/>
        <v>0.7902594847341496</v>
      </c>
      <c r="N27" s="49">
        <f t="shared" si="4"/>
        <v>0.6983782199064511</v>
      </c>
      <c r="O27" s="49">
        <f t="shared" si="5"/>
        <v>-11.62672091921911</v>
      </c>
      <c r="R27" s="49"/>
    </row>
    <row r="28" spans="1:18" ht="11.25" customHeight="1">
      <c r="A28" s="44" t="s">
        <v>10</v>
      </c>
      <c r="B28" s="168" t="s">
        <v>221</v>
      </c>
      <c r="C28" s="45">
        <v>10529.963</v>
      </c>
      <c r="D28" s="45">
        <v>6137.628</v>
      </c>
      <c r="E28" s="45">
        <v>8520.001</v>
      </c>
      <c r="F28" s="46">
        <f t="shared" si="0"/>
        <v>38.815858504295164</v>
      </c>
      <c r="G28" s="46"/>
      <c r="H28" s="45">
        <v>19198.977</v>
      </c>
      <c r="I28" s="45">
        <v>13208.054</v>
      </c>
      <c r="J28" s="45">
        <v>13292.848</v>
      </c>
      <c r="K28" s="46">
        <f t="shared" si="1"/>
        <v>0.6419870784901462</v>
      </c>
      <c r="L28" s="46">
        <f t="shared" si="2"/>
        <v>0.8300483174758501</v>
      </c>
      <c r="M28" s="49">
        <f t="shared" si="3"/>
        <v>2.151980211247733</v>
      </c>
      <c r="N28" s="49">
        <f t="shared" si="4"/>
        <v>1.560193244108774</v>
      </c>
      <c r="O28" s="49">
        <f t="shared" si="5"/>
        <v>-27.49964725725043</v>
      </c>
      <c r="R28" s="49"/>
    </row>
    <row r="29" spans="1:18" ht="11.25" customHeight="1">
      <c r="A29" s="43"/>
      <c r="B29" s="50"/>
      <c r="C29" s="45"/>
      <c r="D29" s="45"/>
      <c r="E29" s="45"/>
      <c r="F29" s="46"/>
      <c r="G29" s="46"/>
      <c r="H29" s="45"/>
      <c r="I29" s="45"/>
      <c r="J29" s="45"/>
      <c r="K29" s="46"/>
      <c r="L29" s="46"/>
      <c r="R29" s="49"/>
    </row>
    <row r="30" spans="1:18" s="55" customFormat="1" ht="11.25" customHeight="1">
      <c r="A30" s="169" t="s">
        <v>365</v>
      </c>
      <c r="B30" s="170"/>
      <c r="C30" s="53">
        <f>SUM(C31:C39)</f>
        <v>22885.063000000002</v>
      </c>
      <c r="D30" s="53">
        <f>SUM(D31:D39)</f>
        <v>3791.2639999999997</v>
      </c>
      <c r="E30" s="53">
        <f>SUM(E31:E39)</f>
        <v>8256.938</v>
      </c>
      <c r="F30" s="51">
        <f t="shared" si="0"/>
        <v>117.78852646505231</v>
      </c>
      <c r="G30" s="51"/>
      <c r="H30" s="53">
        <f>SUM(H31:H39)</f>
        <v>175554.31300000002</v>
      </c>
      <c r="I30" s="53">
        <f>SUM(I31:I39)</f>
        <v>23172.12</v>
      </c>
      <c r="J30" s="53">
        <f>SUM(J31:J39)</f>
        <v>29930.621999999996</v>
      </c>
      <c r="K30" s="51">
        <f aca="true" t="shared" si="6" ref="K30:K39">+J30/I30*100-100</f>
        <v>29.166524254146793</v>
      </c>
      <c r="L30" s="51">
        <f>+J30/$J$11*100</f>
        <v>1.8346751768391358</v>
      </c>
      <c r="M30" s="54"/>
      <c r="N30" s="54"/>
      <c r="O30" s="54"/>
      <c r="R30" s="54"/>
    </row>
    <row r="31" spans="1:18" ht="11.25" customHeight="1">
      <c r="A31" s="44" t="s">
        <v>358</v>
      </c>
      <c r="B31" s="168" t="s">
        <v>371</v>
      </c>
      <c r="C31" s="45">
        <v>216.977</v>
      </c>
      <c r="D31" s="45">
        <v>16</v>
      </c>
      <c r="E31" s="45">
        <v>162.861</v>
      </c>
      <c r="F31" s="46">
        <f t="shared" si="0"/>
        <v>917.8812499999999</v>
      </c>
      <c r="G31" s="46"/>
      <c r="H31" s="45">
        <v>1336.201</v>
      </c>
      <c r="I31" s="45">
        <v>76.32</v>
      </c>
      <c r="J31" s="45">
        <v>504.167</v>
      </c>
      <c r="K31" s="46">
        <f t="shared" si="6"/>
        <v>560.5961740041929</v>
      </c>
      <c r="L31" s="46">
        <f aca="true" t="shared" si="7" ref="L31:L39">+J31/$J$30*100</f>
        <v>1.6844521306640405</v>
      </c>
      <c r="R31" s="49"/>
    </row>
    <row r="32" spans="1:18" ht="11.25" customHeight="1">
      <c r="A32" s="44" t="s">
        <v>359</v>
      </c>
      <c r="B32" s="168" t="s">
        <v>227</v>
      </c>
      <c r="C32" s="45">
        <v>5845.687</v>
      </c>
      <c r="D32" s="45">
        <v>784.932</v>
      </c>
      <c r="E32" s="45">
        <v>1517.61</v>
      </c>
      <c r="F32" s="46">
        <f t="shared" si="0"/>
        <v>93.34286282123801</v>
      </c>
      <c r="G32" s="46"/>
      <c r="H32" s="45">
        <v>34383.991</v>
      </c>
      <c r="I32" s="45">
        <v>4663.449</v>
      </c>
      <c r="J32" s="45">
        <v>6703.213</v>
      </c>
      <c r="K32" s="46">
        <f t="shared" si="6"/>
        <v>43.739386878681415</v>
      </c>
      <c r="L32" s="46">
        <f t="shared" si="7"/>
        <v>22.39583594353636</v>
      </c>
      <c r="M32" s="49">
        <f>+I32/D32</f>
        <v>5.941214015991194</v>
      </c>
      <c r="N32" s="49">
        <f>+J32/E32</f>
        <v>4.416953631038277</v>
      </c>
      <c r="O32" s="49">
        <f>+N32/M32*100-100</f>
        <v>-25.65570573371474</v>
      </c>
      <c r="R32" s="49"/>
    </row>
    <row r="33" spans="1:18" ht="11.25" customHeight="1">
      <c r="A33" s="44" t="s">
        <v>360</v>
      </c>
      <c r="B33" s="168" t="s">
        <v>369</v>
      </c>
      <c r="C33" s="45">
        <v>1922.997</v>
      </c>
      <c r="D33" s="45">
        <v>1357.346</v>
      </c>
      <c r="E33" s="45">
        <v>2567.082</v>
      </c>
      <c r="F33" s="46">
        <f t="shared" si="0"/>
        <v>89.12510148480933</v>
      </c>
      <c r="G33" s="46"/>
      <c r="H33" s="45">
        <v>7121.145</v>
      </c>
      <c r="I33" s="45">
        <v>5068.293</v>
      </c>
      <c r="J33" s="45">
        <v>6127.632</v>
      </c>
      <c r="K33" s="46">
        <f t="shared" si="6"/>
        <v>20.90129753745491</v>
      </c>
      <c r="L33" s="46">
        <f t="shared" si="7"/>
        <v>20.472785363431473</v>
      </c>
      <c r="M33" s="49">
        <f>+I33/D33</f>
        <v>3.7339727674447043</v>
      </c>
      <c r="N33" s="49">
        <f>+J33/E33</f>
        <v>2.387002830451072</v>
      </c>
      <c r="O33" s="49">
        <f>+N33/M33*100-100</f>
        <v>-36.07337334480384</v>
      </c>
      <c r="R33" s="49"/>
    </row>
    <row r="34" spans="1:25" ht="11.25" customHeight="1">
      <c r="A34" s="44" t="s">
        <v>361</v>
      </c>
      <c r="B34" s="168" t="s">
        <v>372</v>
      </c>
      <c r="C34" s="45">
        <v>6.188</v>
      </c>
      <c r="D34" s="45">
        <v>0.999</v>
      </c>
      <c r="E34" s="45">
        <v>0.618</v>
      </c>
      <c r="F34" s="46">
        <f t="shared" si="0"/>
        <v>-38.13813813813813</v>
      </c>
      <c r="G34" s="46"/>
      <c r="H34" s="45">
        <v>58.634</v>
      </c>
      <c r="I34" s="45">
        <v>8.395</v>
      </c>
      <c r="J34" s="45">
        <v>7.781</v>
      </c>
      <c r="K34" s="46">
        <f t="shared" si="6"/>
        <v>-7.3138773079213735</v>
      </c>
      <c r="L34" s="46">
        <f t="shared" si="7"/>
        <v>0.025996786835903382</v>
      </c>
      <c r="R34" s="49"/>
      <c r="T34" s="47"/>
      <c r="U34" s="47"/>
      <c r="V34" s="47"/>
      <c r="W34" s="47"/>
      <c r="X34" s="47"/>
      <c r="Y34" s="47"/>
    </row>
    <row r="35" spans="1:18" ht="11.25" customHeight="1">
      <c r="A35" s="44" t="s">
        <v>362</v>
      </c>
      <c r="B35" s="168" t="s">
        <v>370</v>
      </c>
      <c r="C35" s="45">
        <v>895.834</v>
      </c>
      <c r="D35" s="45">
        <v>260.219</v>
      </c>
      <c r="E35" s="45">
        <v>405.685</v>
      </c>
      <c r="F35" s="46">
        <f t="shared" si="0"/>
        <v>55.901375379968414</v>
      </c>
      <c r="G35" s="46"/>
      <c r="H35" s="45">
        <v>1275.038</v>
      </c>
      <c r="I35" s="45">
        <v>428.523</v>
      </c>
      <c r="J35" s="45">
        <v>373.28</v>
      </c>
      <c r="K35" s="46">
        <f t="shared" si="6"/>
        <v>-12.891490071711459</v>
      </c>
      <c r="L35" s="46">
        <f t="shared" si="7"/>
        <v>1.247150827670738</v>
      </c>
      <c r="M35" s="49">
        <f>+I35/D35</f>
        <v>1.6467782905936923</v>
      </c>
      <c r="R35" s="49"/>
    </row>
    <row r="36" spans="1:18" ht="11.25" customHeight="1">
      <c r="A36" s="44" t="s">
        <v>363</v>
      </c>
      <c r="B36" s="168" t="s">
        <v>373</v>
      </c>
      <c r="C36" s="45">
        <v>1.13</v>
      </c>
      <c r="D36" s="45">
        <v>0.02</v>
      </c>
      <c r="E36" s="45">
        <v>0.94</v>
      </c>
      <c r="F36" s="46">
        <f t="shared" si="0"/>
        <v>4599.999999999999</v>
      </c>
      <c r="G36" s="46"/>
      <c r="H36" s="45">
        <v>5.533</v>
      </c>
      <c r="I36" s="45">
        <v>0.092</v>
      </c>
      <c r="J36" s="45">
        <v>4.604</v>
      </c>
      <c r="K36" s="46">
        <f t="shared" si="6"/>
        <v>4904.347826086957</v>
      </c>
      <c r="L36" s="46">
        <f t="shared" si="7"/>
        <v>0.015382239634044361</v>
      </c>
      <c r="R36" s="49"/>
    </row>
    <row r="37" spans="1:18" ht="11.25" customHeight="1">
      <c r="A37" s="44" t="s">
        <v>174</v>
      </c>
      <c r="B37" s="168" t="s">
        <v>233</v>
      </c>
      <c r="C37" s="45">
        <v>6544.505</v>
      </c>
      <c r="D37" s="45">
        <v>827.01</v>
      </c>
      <c r="E37" s="45">
        <v>2642.024</v>
      </c>
      <c r="F37" s="46">
        <f t="shared" si="0"/>
        <v>219.46699556232693</v>
      </c>
      <c r="G37" s="46"/>
      <c r="H37" s="45">
        <v>30918.705</v>
      </c>
      <c r="I37" s="45">
        <v>3499.029</v>
      </c>
      <c r="J37" s="45">
        <v>7071.621</v>
      </c>
      <c r="K37" s="46">
        <f t="shared" si="6"/>
        <v>102.10238326118474</v>
      </c>
      <c r="L37" s="46">
        <f t="shared" si="7"/>
        <v>23.626709127528326</v>
      </c>
      <c r="M37" s="49">
        <f aca="true" t="shared" si="8" ref="M37:N39">+I37/D37</f>
        <v>4.230939166394602</v>
      </c>
      <c r="N37" s="49">
        <f t="shared" si="8"/>
        <v>2.6765922641126654</v>
      </c>
      <c r="O37" s="49">
        <f>+N37/M37*100-100</f>
        <v>-36.73763297349593</v>
      </c>
      <c r="R37" s="49"/>
    </row>
    <row r="38" spans="1:18" ht="11.25" customHeight="1">
      <c r="A38" s="44" t="s">
        <v>364</v>
      </c>
      <c r="B38" s="168" t="s">
        <v>228</v>
      </c>
      <c r="C38" s="45">
        <v>7376.504</v>
      </c>
      <c r="D38" s="45">
        <v>499.395</v>
      </c>
      <c r="E38" s="45">
        <v>909.528</v>
      </c>
      <c r="F38" s="46">
        <f t="shared" si="0"/>
        <v>82.12597242663625</v>
      </c>
      <c r="G38" s="46"/>
      <c r="H38" s="45">
        <v>94838.485</v>
      </c>
      <c r="I38" s="45">
        <v>6068.019</v>
      </c>
      <c r="J38" s="45">
        <v>6790.902</v>
      </c>
      <c r="K38" s="46">
        <f t="shared" si="6"/>
        <v>11.912998294830658</v>
      </c>
      <c r="L38" s="46">
        <f t="shared" si="7"/>
        <v>22.688810142335168</v>
      </c>
      <c r="M38" s="49">
        <f t="shared" si="8"/>
        <v>12.150740395879014</v>
      </c>
      <c r="N38" s="49">
        <f t="shared" si="8"/>
        <v>7.466402353748317</v>
      </c>
      <c r="O38" s="49">
        <f>+N38/M38*100-100</f>
        <v>-38.5518732975269</v>
      </c>
      <c r="R38" s="49"/>
    </row>
    <row r="39" spans="1:18" ht="11.25" customHeight="1">
      <c r="A39" s="44" t="s">
        <v>375</v>
      </c>
      <c r="B39" s="168" t="s">
        <v>368</v>
      </c>
      <c r="C39" s="45">
        <v>75.241</v>
      </c>
      <c r="D39" s="45">
        <v>45.343</v>
      </c>
      <c r="E39" s="45">
        <v>50.59</v>
      </c>
      <c r="F39" s="46">
        <f t="shared" si="0"/>
        <v>11.571797190305006</v>
      </c>
      <c r="G39" s="46"/>
      <c r="H39" s="45">
        <v>5616.581</v>
      </c>
      <c r="I39" s="45">
        <v>3360</v>
      </c>
      <c r="J39" s="45">
        <v>2347.422</v>
      </c>
      <c r="K39" s="46">
        <f t="shared" si="6"/>
        <v>-30.136250000000004</v>
      </c>
      <c r="L39" s="46">
        <f t="shared" si="7"/>
        <v>7.842877438363962</v>
      </c>
      <c r="M39" s="49">
        <f t="shared" si="8"/>
        <v>74.101845929912</v>
      </c>
      <c r="N39" s="49">
        <f t="shared" si="8"/>
        <v>46.40090927060684</v>
      </c>
      <c r="O39" s="49">
        <f>+N39/M39*100-100</f>
        <v>-37.38224913520458</v>
      </c>
      <c r="R39" s="49"/>
    </row>
    <row r="40" spans="1:18" ht="11.25">
      <c r="A40" s="159"/>
      <c r="B40" s="159"/>
      <c r="C40" s="171"/>
      <c r="D40" s="171"/>
      <c r="E40" s="171"/>
      <c r="F40" s="171"/>
      <c r="G40" s="171"/>
      <c r="H40" s="171"/>
      <c r="I40" s="171"/>
      <c r="J40" s="171"/>
      <c r="K40" s="159"/>
      <c r="L40" s="159"/>
      <c r="R40" s="49"/>
    </row>
    <row r="41" spans="1:18" ht="11.25">
      <c r="A41" s="43" t="s">
        <v>93</v>
      </c>
      <c r="B41" s="43"/>
      <c r="C41" s="43"/>
      <c r="D41" s="43"/>
      <c r="E41" s="43"/>
      <c r="F41" s="43"/>
      <c r="G41" s="43"/>
      <c r="H41" s="43"/>
      <c r="I41" s="43"/>
      <c r="J41" s="43"/>
      <c r="K41" s="43"/>
      <c r="L41" s="43"/>
      <c r="R41" s="49"/>
    </row>
    <row r="42" spans="1:18" ht="11.25" customHeight="1">
      <c r="A42" s="43"/>
      <c r="B42" s="43"/>
      <c r="C42" s="45"/>
      <c r="D42" s="45"/>
      <c r="E42" s="45"/>
      <c r="F42" s="46"/>
      <c r="G42" s="46"/>
      <c r="H42" s="45"/>
      <c r="I42" s="45"/>
      <c r="J42" s="45"/>
      <c r="K42" s="46"/>
      <c r="L42" s="46"/>
      <c r="R42" s="49"/>
    </row>
    <row r="43" spans="1:21" ht="19.5" customHeight="1">
      <c r="A43" s="277" t="s">
        <v>543</v>
      </c>
      <c r="B43" s="277"/>
      <c r="C43" s="277"/>
      <c r="D43" s="277"/>
      <c r="E43" s="277"/>
      <c r="F43" s="277"/>
      <c r="G43" s="277"/>
      <c r="H43" s="277"/>
      <c r="I43" s="277"/>
      <c r="J43" s="277"/>
      <c r="K43" s="277"/>
      <c r="L43" s="277"/>
      <c r="M43" s="55"/>
      <c r="P43" s="156"/>
      <c r="Q43" s="156"/>
      <c r="R43" s="156"/>
      <c r="S43" s="156"/>
      <c r="T43" s="156"/>
      <c r="U43" s="156"/>
    </row>
    <row r="44" spans="1:21" ht="19.5" customHeight="1">
      <c r="A44" s="278" t="s">
        <v>302</v>
      </c>
      <c r="B44" s="278"/>
      <c r="C44" s="278"/>
      <c r="D44" s="278"/>
      <c r="E44" s="278"/>
      <c r="F44" s="278"/>
      <c r="G44" s="278"/>
      <c r="H44" s="278"/>
      <c r="I44" s="278"/>
      <c r="J44" s="278"/>
      <c r="K44" s="278"/>
      <c r="L44" s="278"/>
      <c r="P44" s="162"/>
      <c r="Q44" s="162"/>
      <c r="R44" s="162"/>
      <c r="S44" s="162"/>
      <c r="T44" s="162"/>
      <c r="U44" s="162"/>
    </row>
    <row r="45" spans="1:21" ht="11.25">
      <c r="A45" s="43"/>
      <c r="B45" s="43"/>
      <c r="C45" s="279" t="s">
        <v>180</v>
      </c>
      <c r="D45" s="279"/>
      <c r="E45" s="279"/>
      <c r="F45" s="279"/>
      <c r="G45" s="50"/>
      <c r="H45" s="279" t="s">
        <v>181</v>
      </c>
      <c r="I45" s="279"/>
      <c r="J45" s="279"/>
      <c r="K45" s="279"/>
      <c r="L45" s="50"/>
      <c r="M45" s="280" t="s">
        <v>347</v>
      </c>
      <c r="N45" s="280"/>
      <c r="O45" s="280"/>
      <c r="P45" s="156"/>
      <c r="Q45" s="156"/>
      <c r="R45" s="156"/>
      <c r="S45" s="156"/>
      <c r="T45" s="156"/>
      <c r="U45" s="156"/>
    </row>
    <row r="46" spans="1:21" ht="11.25">
      <c r="A46" s="43" t="s">
        <v>197</v>
      </c>
      <c r="B46" s="158" t="s">
        <v>165</v>
      </c>
      <c r="C46" s="157">
        <v>2008</v>
      </c>
      <c r="D46" s="281" t="s">
        <v>506</v>
      </c>
      <c r="E46" s="281"/>
      <c r="F46" s="281"/>
      <c r="G46" s="50"/>
      <c r="H46" s="157">
        <f>+C46</f>
        <v>2008</v>
      </c>
      <c r="I46" s="281" t="str">
        <f>+D46</f>
        <v>Enero - mayo</v>
      </c>
      <c r="J46" s="281"/>
      <c r="K46" s="281"/>
      <c r="L46" s="158" t="s">
        <v>385</v>
      </c>
      <c r="M46" s="282" t="s">
        <v>346</v>
      </c>
      <c r="N46" s="282"/>
      <c r="O46" s="282"/>
      <c r="P46" s="156"/>
      <c r="Q46" s="156"/>
      <c r="R46" s="156"/>
      <c r="S46" s="156"/>
      <c r="T46" s="156"/>
      <c r="U46" s="156"/>
    </row>
    <row r="47" spans="1:15" ht="11.25">
      <c r="A47" s="159"/>
      <c r="B47" s="163" t="s">
        <v>48</v>
      </c>
      <c r="C47" s="159"/>
      <c r="D47" s="160">
        <v>2008</v>
      </c>
      <c r="E47" s="160">
        <v>2009</v>
      </c>
      <c r="F47" s="161" t="s">
        <v>455</v>
      </c>
      <c r="G47" s="163"/>
      <c r="H47" s="159"/>
      <c r="I47" s="160">
        <f>+D47</f>
        <v>2008</v>
      </c>
      <c r="J47" s="160">
        <f>+E47</f>
        <v>2009</v>
      </c>
      <c r="K47" s="161" t="str">
        <f>+F47</f>
        <v>Var % 09/08</v>
      </c>
      <c r="L47" s="163">
        <v>2008</v>
      </c>
      <c r="M47" s="164">
        <v>2007</v>
      </c>
      <c r="N47" s="164">
        <v>2008</v>
      </c>
      <c r="O47" s="163" t="s">
        <v>319</v>
      </c>
    </row>
    <row r="48" spans="1:18" ht="11.25" customHeight="1">
      <c r="A48" s="52" t="s">
        <v>199</v>
      </c>
      <c r="B48" s="52"/>
      <c r="C48" s="53">
        <f>+C50+C56+C63+C74+C81+C86+C91</f>
        <v>541132.102</v>
      </c>
      <c r="D48" s="53">
        <f>+D50+D56+D63+D74+D81+D86+D91</f>
        <v>184979.46</v>
      </c>
      <c r="E48" s="53">
        <f>+E50+E56+E63+E74+E81+E86+E91</f>
        <v>168685.062</v>
      </c>
      <c r="F48" s="51">
        <f>+E48/D48*100-100</f>
        <v>-8.808760713216486</v>
      </c>
      <c r="G48" s="51"/>
      <c r="H48" s="53">
        <f>+H50+H56+H63+H74+H81+H86+H91</f>
        <v>1042186.272</v>
      </c>
      <c r="I48" s="53">
        <f>+I50+I56+I63+I74+I81+I86+I91</f>
        <v>349481.739</v>
      </c>
      <c r="J48" s="53">
        <f>+J50+J56+J63+J74+J81+J86+J91</f>
        <v>324307.517</v>
      </c>
      <c r="K48" s="51">
        <f>+J48/I48*100-100</f>
        <v>-7.203301114396709</v>
      </c>
      <c r="L48" s="51">
        <f>+J48/J9*100</f>
        <v>16.582742769572228</v>
      </c>
      <c r="M48" s="49">
        <f>+I48/D48</f>
        <v>1.8893002444703861</v>
      </c>
      <c r="N48" s="49">
        <f>+J48/E48</f>
        <v>1.9225621590606523</v>
      </c>
      <c r="O48" s="49">
        <f>+N48/M48*100-100</f>
        <v>1.7605414855376864</v>
      </c>
      <c r="Q48" s="49"/>
      <c r="R48" s="54"/>
    </row>
    <row r="49" spans="1:18" ht="11.25" customHeight="1">
      <c r="A49" s="43"/>
      <c r="B49" s="43"/>
      <c r="C49" s="45"/>
      <c r="D49" s="45"/>
      <c r="E49" s="45"/>
      <c r="F49" s="46"/>
      <c r="G49" s="46"/>
      <c r="H49" s="45"/>
      <c r="I49" s="45"/>
      <c r="J49" s="45"/>
      <c r="K49" s="46"/>
      <c r="L49" s="46"/>
      <c r="R49" s="49"/>
    </row>
    <row r="50" spans="1:18" s="55" customFormat="1" ht="11.25" customHeight="1">
      <c r="A50" s="52" t="s">
        <v>12</v>
      </c>
      <c r="B50" s="52"/>
      <c r="C50" s="53">
        <f>SUM(C51:C54)</f>
        <v>144514.291</v>
      </c>
      <c r="D50" s="53">
        <f>SUM(D51:D54)</f>
        <v>43871.123999999996</v>
      </c>
      <c r="E50" s="53">
        <f>SUM(E51:E54)</f>
        <v>32319.632999999994</v>
      </c>
      <c r="F50" s="51">
        <f aca="true" t="shared" si="9" ref="F50:F91">+E50/D50*100-100</f>
        <v>-26.330510702210418</v>
      </c>
      <c r="G50" s="51"/>
      <c r="H50" s="53">
        <f>SUM(H51:H54)</f>
        <v>177039.985</v>
      </c>
      <c r="I50" s="53">
        <f>SUM(I51:I54)</f>
        <v>49387.251</v>
      </c>
      <c r="J50" s="53">
        <f>SUM(J51:J54)</f>
        <v>33690.714</v>
      </c>
      <c r="K50" s="51">
        <f aca="true" t="shared" si="10" ref="K50:K91">+J50/I50*100-100</f>
        <v>-31.78256874431014</v>
      </c>
      <c r="L50" s="51"/>
      <c r="M50" s="54"/>
      <c r="N50" s="54"/>
      <c r="O50" s="54"/>
      <c r="R50" s="54"/>
    </row>
    <row r="51" spans="1:18" ht="11.25" customHeight="1">
      <c r="A51" s="43" t="s">
        <v>518</v>
      </c>
      <c r="B51"/>
      <c r="C51" s="45">
        <v>2921.699</v>
      </c>
      <c r="D51" s="45">
        <v>1259.912</v>
      </c>
      <c r="E51" s="45">
        <v>1003.91</v>
      </c>
      <c r="F51" s="46">
        <f t="shared" si="9"/>
        <v>-20.31903815504576</v>
      </c>
      <c r="G51" s="46"/>
      <c r="H51" s="45">
        <v>4857.143</v>
      </c>
      <c r="I51" s="45">
        <v>2023.448</v>
      </c>
      <c r="J51" s="45">
        <v>1114.664</v>
      </c>
      <c r="K51" s="46">
        <f t="shared" si="10"/>
        <v>-44.912644159869686</v>
      </c>
      <c r="L51" s="46"/>
      <c r="R51" s="49"/>
    </row>
    <row r="52" spans="1:18" ht="11.25" customHeight="1">
      <c r="A52" s="43" t="s">
        <v>519</v>
      </c>
      <c r="B52"/>
      <c r="C52" s="45">
        <v>51365.418</v>
      </c>
      <c r="D52" s="45">
        <v>15049.83</v>
      </c>
      <c r="E52" s="45">
        <v>10746.418</v>
      </c>
      <c r="F52" s="46">
        <f t="shared" si="9"/>
        <v>-28.59442266125265</v>
      </c>
      <c r="G52" s="46"/>
      <c r="H52" s="45">
        <v>84814.679</v>
      </c>
      <c r="I52" s="45">
        <v>23805.481</v>
      </c>
      <c r="J52" s="45">
        <v>12907.566</v>
      </c>
      <c r="K52" s="46">
        <f t="shared" si="10"/>
        <v>-45.77901618539024</v>
      </c>
      <c r="L52" s="46"/>
      <c r="R52" s="49"/>
    </row>
    <row r="53" spans="1:18" ht="11.25" customHeight="1">
      <c r="A53" s="43" t="s">
        <v>520</v>
      </c>
      <c r="B53"/>
      <c r="C53" s="45">
        <v>90161.288</v>
      </c>
      <c r="D53" s="45">
        <v>27542.235</v>
      </c>
      <c r="E53" s="45">
        <v>20559.527</v>
      </c>
      <c r="F53" s="46">
        <f t="shared" si="9"/>
        <v>-25.352728273504326</v>
      </c>
      <c r="G53" s="46"/>
      <c r="H53" s="45">
        <v>87186.631</v>
      </c>
      <c r="I53" s="45">
        <v>23506.657</v>
      </c>
      <c r="J53" s="45">
        <v>19644.24</v>
      </c>
      <c r="K53" s="46">
        <f t="shared" si="10"/>
        <v>-16.43116245751149</v>
      </c>
      <c r="L53" s="46"/>
      <c r="R53" s="49"/>
    </row>
    <row r="54" spans="1:18" ht="11.25" customHeight="1">
      <c r="A54" s="43" t="s">
        <v>294</v>
      </c>
      <c r="B54"/>
      <c r="C54" s="45">
        <v>65.886</v>
      </c>
      <c r="D54" s="45">
        <v>19.147</v>
      </c>
      <c r="E54" s="45">
        <v>9.778</v>
      </c>
      <c r="F54" s="46">
        <f t="shared" si="9"/>
        <v>-48.931947563586974</v>
      </c>
      <c r="G54" s="46"/>
      <c r="H54" s="45">
        <v>181.532</v>
      </c>
      <c r="I54" s="45">
        <v>51.665</v>
      </c>
      <c r="J54" s="45">
        <v>24.244</v>
      </c>
      <c r="K54" s="46">
        <f t="shared" si="10"/>
        <v>-53.074615310171296</v>
      </c>
      <c r="L54" s="46"/>
      <c r="R54" s="49"/>
    </row>
    <row r="55" spans="1:18" ht="11.25" customHeight="1">
      <c r="A55" s="43"/>
      <c r="B55"/>
      <c r="C55" s="45"/>
      <c r="D55" s="45"/>
      <c r="E55" s="45"/>
      <c r="F55" s="46"/>
      <c r="G55" s="46"/>
      <c r="H55" s="45"/>
      <c r="I55" s="45"/>
      <c r="J55" s="45"/>
      <c r="K55" s="46"/>
      <c r="L55" s="46"/>
      <c r="R55" s="49"/>
    </row>
    <row r="56" spans="1:18" s="55" customFormat="1" ht="11.25" customHeight="1">
      <c r="A56" s="52" t="s">
        <v>540</v>
      </c>
      <c r="B56" s="24"/>
      <c r="C56" s="53">
        <f>SUM(C57:C61)</f>
        <v>102829.18100000001</v>
      </c>
      <c r="D56" s="53">
        <f>SUM(D57:D61)</f>
        <v>67546.759</v>
      </c>
      <c r="E56" s="53">
        <f>SUM(E57:E61)</f>
        <v>58909.945999999996</v>
      </c>
      <c r="F56" s="51">
        <f t="shared" si="9"/>
        <v>-12.786421033169049</v>
      </c>
      <c r="G56" s="51"/>
      <c r="H56" s="53">
        <f>SUM(H57:H61)</f>
        <v>249906.565</v>
      </c>
      <c r="I56" s="53">
        <f>SUM(I57:I61)</f>
        <v>161398.558</v>
      </c>
      <c r="J56" s="53">
        <f>SUM(J57:J61)</f>
        <v>143661.298</v>
      </c>
      <c r="K56" s="51">
        <f t="shared" si="10"/>
        <v>-10.989726438572006</v>
      </c>
      <c r="L56" s="51"/>
      <c r="M56" s="54"/>
      <c r="N56" s="54"/>
      <c r="O56" s="54"/>
      <c r="R56" s="54"/>
    </row>
    <row r="57" spans="1:18" ht="11.25" customHeight="1">
      <c r="A57" s="43" t="s">
        <v>521</v>
      </c>
      <c r="B57"/>
      <c r="C57" s="45">
        <v>40830.697</v>
      </c>
      <c r="D57" s="45">
        <v>30943.906</v>
      </c>
      <c r="E57" s="45">
        <v>26341.797</v>
      </c>
      <c r="F57" s="46">
        <f t="shared" si="9"/>
        <v>-14.872424315146247</v>
      </c>
      <c r="G57" s="46"/>
      <c r="H57" s="45">
        <v>128727.703</v>
      </c>
      <c r="I57" s="45">
        <v>91065.412</v>
      </c>
      <c r="J57" s="45">
        <v>92799.234</v>
      </c>
      <c r="K57" s="46">
        <f t="shared" si="10"/>
        <v>1.9039303308703097</v>
      </c>
      <c r="L57" s="46"/>
      <c r="R57" s="49"/>
    </row>
    <row r="58" spans="1:18" ht="11.25" customHeight="1">
      <c r="A58" s="43" t="s">
        <v>522</v>
      </c>
      <c r="B58"/>
      <c r="C58" s="45">
        <v>20897.025</v>
      </c>
      <c r="D58" s="45">
        <v>14275.75</v>
      </c>
      <c r="E58" s="45">
        <v>12969.917</v>
      </c>
      <c r="F58" s="46">
        <f t="shared" si="9"/>
        <v>-9.147211179797907</v>
      </c>
      <c r="G58" s="46"/>
      <c r="H58" s="45">
        <v>33921.541</v>
      </c>
      <c r="I58" s="45">
        <v>23303.469</v>
      </c>
      <c r="J58" s="45">
        <v>17920.971</v>
      </c>
      <c r="K58" s="46">
        <f t="shared" si="10"/>
        <v>-23.097410947700524</v>
      </c>
      <c r="L58" s="46"/>
      <c r="R58" s="49"/>
    </row>
    <row r="59" spans="1:18" ht="11.25" customHeight="1">
      <c r="A59" s="43" t="s">
        <v>523</v>
      </c>
      <c r="B59"/>
      <c r="C59" s="45">
        <v>17898.758</v>
      </c>
      <c r="D59" s="45">
        <v>12622.2</v>
      </c>
      <c r="E59" s="45">
        <v>8404.922</v>
      </c>
      <c r="F59" s="46">
        <f t="shared" si="9"/>
        <v>-33.411592273930054</v>
      </c>
      <c r="G59" s="46"/>
      <c r="H59" s="45">
        <v>34003.883</v>
      </c>
      <c r="I59" s="45">
        <v>25150.752</v>
      </c>
      <c r="J59" s="45">
        <v>10755.309</v>
      </c>
      <c r="K59" s="46">
        <f t="shared" si="10"/>
        <v>-57.236630538919876</v>
      </c>
      <c r="L59" s="46"/>
      <c r="R59" s="49"/>
    </row>
    <row r="60" spans="1:18" ht="11.25" customHeight="1">
      <c r="A60" s="43" t="s">
        <v>524</v>
      </c>
      <c r="B60"/>
      <c r="C60" s="45">
        <v>1062.583</v>
      </c>
      <c r="D60" s="45">
        <v>728.18</v>
      </c>
      <c r="E60" s="45">
        <v>600.364</v>
      </c>
      <c r="F60" s="46">
        <f t="shared" si="9"/>
        <v>-17.55280287840918</v>
      </c>
      <c r="G60" s="46"/>
      <c r="H60" s="45">
        <v>2271.388</v>
      </c>
      <c r="I60" s="45">
        <v>1264.895</v>
      </c>
      <c r="J60" s="45">
        <v>887.111</v>
      </c>
      <c r="K60" s="46">
        <f t="shared" si="10"/>
        <v>-29.866826890769588</v>
      </c>
      <c r="L60" s="46"/>
      <c r="R60" s="49"/>
    </row>
    <row r="61" spans="1:18" ht="11.25" customHeight="1">
      <c r="A61" s="43" t="s">
        <v>525</v>
      </c>
      <c r="B61"/>
      <c r="C61" s="45">
        <v>22140.118</v>
      </c>
      <c r="D61" s="45">
        <v>8976.723</v>
      </c>
      <c r="E61" s="45">
        <v>10592.946</v>
      </c>
      <c r="F61" s="46">
        <f t="shared" si="9"/>
        <v>18.004599228471236</v>
      </c>
      <c r="G61" s="46"/>
      <c r="H61" s="45">
        <v>50982.05</v>
      </c>
      <c r="I61" s="45">
        <v>20614.03</v>
      </c>
      <c r="J61" s="45">
        <v>21298.673</v>
      </c>
      <c r="K61" s="46">
        <f t="shared" si="10"/>
        <v>3.321247713329228</v>
      </c>
      <c r="L61" s="46"/>
      <c r="R61" s="49"/>
    </row>
    <row r="62" spans="1:18" ht="11.25" customHeight="1">
      <c r="A62" s="43"/>
      <c r="B62"/>
      <c r="C62" s="45"/>
      <c r="D62" s="45"/>
      <c r="E62" s="45"/>
      <c r="F62" s="46"/>
      <c r="G62" s="46"/>
      <c r="H62" s="45"/>
      <c r="I62" s="45"/>
      <c r="J62" s="45"/>
      <c r="K62" s="46"/>
      <c r="L62" s="46"/>
      <c r="R62" s="49"/>
    </row>
    <row r="63" spans="1:18" s="55" customFormat="1" ht="11.25" customHeight="1">
      <c r="A63" s="52" t="s">
        <v>541</v>
      </c>
      <c r="B63" s="24"/>
      <c r="C63" s="53">
        <f>SUM(C64:C72)</f>
        <v>85024.085</v>
      </c>
      <c r="D63" s="53">
        <f>SUM(D64:D72)</f>
        <v>27019.75</v>
      </c>
      <c r="E63" s="53">
        <f>SUM(E64:E72)</f>
        <v>18712.621000000006</v>
      </c>
      <c r="F63" s="51">
        <f t="shared" si="9"/>
        <v>-30.744655298439085</v>
      </c>
      <c r="G63" s="51"/>
      <c r="H63" s="53">
        <f>SUM(H64:H72)</f>
        <v>132848.98200000002</v>
      </c>
      <c r="I63" s="53">
        <f>SUM(I64:I72)</f>
        <v>41795.866</v>
      </c>
      <c r="J63" s="53">
        <f>SUM(J64:J72)</f>
        <v>30432.254</v>
      </c>
      <c r="K63" s="51">
        <f t="shared" si="10"/>
        <v>-27.18836355729536</v>
      </c>
      <c r="L63" s="51"/>
      <c r="M63" s="54"/>
      <c r="N63" s="54"/>
      <c r="O63" s="54"/>
      <c r="R63" s="54"/>
    </row>
    <row r="64" spans="1:18" ht="11.25" customHeight="1">
      <c r="A64" s="43" t="s">
        <v>526</v>
      </c>
      <c r="B64"/>
      <c r="C64" s="45">
        <v>1902.622</v>
      </c>
      <c r="D64" s="45">
        <v>714.445</v>
      </c>
      <c r="E64" s="45">
        <v>1036.437</v>
      </c>
      <c r="F64" s="46">
        <f t="shared" si="9"/>
        <v>45.068829650987794</v>
      </c>
      <c r="G64" s="46"/>
      <c r="H64" s="45">
        <v>3655.802</v>
      </c>
      <c r="I64" s="45">
        <v>1267.675</v>
      </c>
      <c r="J64" s="45">
        <v>1868.535</v>
      </c>
      <c r="K64" s="46">
        <f t="shared" si="10"/>
        <v>47.398584021929906</v>
      </c>
      <c r="L64" s="46"/>
      <c r="R64" s="49"/>
    </row>
    <row r="65" spans="1:18" ht="11.25" customHeight="1">
      <c r="A65" s="43" t="s">
        <v>173</v>
      </c>
      <c r="B65"/>
      <c r="C65" s="45">
        <v>4542.061</v>
      </c>
      <c r="D65" s="45">
        <v>1666.61</v>
      </c>
      <c r="E65" s="45">
        <v>2015.723</v>
      </c>
      <c r="F65" s="46">
        <f t="shared" si="9"/>
        <v>20.947492214735306</v>
      </c>
      <c r="G65" s="46"/>
      <c r="H65" s="45">
        <v>10821.235</v>
      </c>
      <c r="I65" s="45">
        <v>3911.261</v>
      </c>
      <c r="J65" s="45">
        <v>4312.002</v>
      </c>
      <c r="K65" s="46">
        <f t="shared" si="10"/>
        <v>10.245826090358094</v>
      </c>
      <c r="L65" s="46"/>
      <c r="R65" s="49"/>
    </row>
    <row r="66" spans="1:18" ht="11.25" customHeight="1">
      <c r="A66" s="43" t="s">
        <v>518</v>
      </c>
      <c r="B66"/>
      <c r="C66" s="45">
        <v>235.68</v>
      </c>
      <c r="D66" s="45">
        <v>235.68</v>
      </c>
      <c r="E66" s="45">
        <v>201.904</v>
      </c>
      <c r="F66" s="46">
        <f t="shared" si="9"/>
        <v>-14.33129667345554</v>
      </c>
      <c r="G66" s="46"/>
      <c r="H66" s="45">
        <v>309.965</v>
      </c>
      <c r="I66" s="45">
        <v>309.965</v>
      </c>
      <c r="J66" s="45">
        <v>335.081</v>
      </c>
      <c r="K66" s="46">
        <f t="shared" si="10"/>
        <v>8.10285032181055</v>
      </c>
      <c r="L66" s="46"/>
      <c r="R66" s="49"/>
    </row>
    <row r="67" spans="1:18" ht="11.25" customHeight="1">
      <c r="A67" s="43" t="s">
        <v>519</v>
      </c>
      <c r="B67"/>
      <c r="C67" s="45">
        <v>62541.996</v>
      </c>
      <c r="D67" s="45">
        <v>18389.384</v>
      </c>
      <c r="E67" s="45">
        <v>11816.334</v>
      </c>
      <c r="F67" s="46">
        <f t="shared" si="9"/>
        <v>-35.743720398682186</v>
      </c>
      <c r="G67" s="46"/>
      <c r="H67" s="45">
        <v>85559.672</v>
      </c>
      <c r="I67" s="45">
        <v>25395.116</v>
      </c>
      <c r="J67" s="45">
        <v>15796.956</v>
      </c>
      <c r="K67" s="46">
        <f t="shared" si="10"/>
        <v>-37.79529890708119</v>
      </c>
      <c r="L67" s="46"/>
      <c r="R67" s="49"/>
    </row>
    <row r="68" spans="1:18" ht="11.25" customHeight="1">
      <c r="A68" s="43" t="s">
        <v>527</v>
      </c>
      <c r="B68"/>
      <c r="C68" s="45">
        <v>2247.512</v>
      </c>
      <c r="D68" s="45">
        <v>1359.873</v>
      </c>
      <c r="E68" s="45">
        <v>1529.056</v>
      </c>
      <c r="F68" s="46">
        <f t="shared" si="9"/>
        <v>12.441088248682036</v>
      </c>
      <c r="G68" s="46"/>
      <c r="H68" s="45">
        <v>3774.471</v>
      </c>
      <c r="I68" s="45">
        <v>1311.203</v>
      </c>
      <c r="J68" s="45">
        <v>2298.237</v>
      </c>
      <c r="K68" s="46">
        <f t="shared" si="10"/>
        <v>75.27697846939034</v>
      </c>
      <c r="L68" s="46"/>
      <c r="R68" s="49"/>
    </row>
    <row r="69" spans="1:18" ht="11.25" customHeight="1">
      <c r="A69" s="43" t="s">
        <v>528</v>
      </c>
      <c r="B69"/>
      <c r="C69" s="45">
        <v>1298.496</v>
      </c>
      <c r="D69" s="45">
        <v>464.241</v>
      </c>
      <c r="E69" s="45">
        <v>435.257</v>
      </c>
      <c r="F69" s="46">
        <f t="shared" si="9"/>
        <v>-6.243308970987044</v>
      </c>
      <c r="G69" s="46"/>
      <c r="H69" s="45">
        <v>10157.373</v>
      </c>
      <c r="I69" s="45">
        <v>3558.267</v>
      </c>
      <c r="J69" s="45">
        <v>3525.988</v>
      </c>
      <c r="K69" s="46">
        <f t="shared" si="10"/>
        <v>-0.9071550842025005</v>
      </c>
      <c r="L69" s="46"/>
      <c r="R69" s="49"/>
    </row>
    <row r="70" spans="1:18" ht="11.25" customHeight="1">
      <c r="A70" s="43" t="s">
        <v>529</v>
      </c>
      <c r="B70"/>
      <c r="C70" s="45">
        <v>11428.657</v>
      </c>
      <c r="D70" s="45">
        <v>3868.317</v>
      </c>
      <c r="E70" s="45">
        <v>1560.149</v>
      </c>
      <c r="F70" s="46">
        <f t="shared" si="9"/>
        <v>-59.66853285291769</v>
      </c>
      <c r="G70" s="46"/>
      <c r="H70" s="45">
        <v>17329.396</v>
      </c>
      <c r="I70" s="45">
        <v>5630.258</v>
      </c>
      <c r="J70" s="45">
        <v>2126.903</v>
      </c>
      <c r="K70" s="46">
        <f t="shared" si="10"/>
        <v>-62.22370271486671</v>
      </c>
      <c r="L70" s="46"/>
      <c r="R70" s="49"/>
    </row>
    <row r="71" spans="1:18" ht="11.25" customHeight="1">
      <c r="A71" s="43" t="s">
        <v>530</v>
      </c>
      <c r="B71"/>
      <c r="C71" s="45">
        <v>606.947</v>
      </c>
      <c r="D71" s="45">
        <v>232.501</v>
      </c>
      <c r="E71" s="45">
        <v>73.008</v>
      </c>
      <c r="F71" s="46">
        <f t="shared" si="9"/>
        <v>-68.59884473615168</v>
      </c>
      <c r="G71" s="46"/>
      <c r="H71" s="45">
        <v>732.003</v>
      </c>
      <c r="I71" s="45">
        <v>220.832</v>
      </c>
      <c r="J71" s="45">
        <v>98.22</v>
      </c>
      <c r="K71" s="46">
        <f t="shared" si="10"/>
        <v>-55.522750326039706</v>
      </c>
      <c r="L71" s="46"/>
      <c r="R71" s="49"/>
    </row>
    <row r="72" spans="1:18" ht="11.25" customHeight="1">
      <c r="A72" s="43" t="s">
        <v>531</v>
      </c>
      <c r="B72"/>
      <c r="C72" s="45">
        <v>220.114</v>
      </c>
      <c r="D72" s="45">
        <v>88.699</v>
      </c>
      <c r="E72" s="45">
        <v>44.753</v>
      </c>
      <c r="F72" s="46">
        <f t="shared" si="9"/>
        <v>-49.54509070000789</v>
      </c>
      <c r="G72" s="46"/>
      <c r="H72" s="45">
        <v>509.065</v>
      </c>
      <c r="I72" s="45">
        <v>191.289</v>
      </c>
      <c r="J72" s="45">
        <v>70.332</v>
      </c>
      <c r="K72" s="46">
        <f t="shared" si="10"/>
        <v>-63.23259570597368</v>
      </c>
      <c r="L72" s="46"/>
      <c r="R72" s="49"/>
    </row>
    <row r="73" spans="1:18" ht="11.25" customHeight="1">
      <c r="A73" s="43"/>
      <c r="B73"/>
      <c r="C73" s="45"/>
      <c r="D73" s="45"/>
      <c r="E73" s="45"/>
      <c r="F73" s="46"/>
      <c r="G73" s="46"/>
      <c r="H73" s="45"/>
      <c r="I73" s="45"/>
      <c r="J73" s="45"/>
      <c r="K73" s="46"/>
      <c r="L73" s="46"/>
      <c r="R73" s="49"/>
    </row>
    <row r="74" spans="1:18" s="55" customFormat="1" ht="11.25" customHeight="1">
      <c r="A74" s="52" t="s">
        <v>11</v>
      </c>
      <c r="B74" s="24"/>
      <c r="C74" s="53">
        <f>SUM(C75:C79)</f>
        <v>123561.902</v>
      </c>
      <c r="D74" s="53">
        <f>SUM(D75:D79)</f>
        <v>29882.682</v>
      </c>
      <c r="E74" s="53">
        <f>SUM(E75:E79)</f>
        <v>31327.995</v>
      </c>
      <c r="F74" s="51">
        <f t="shared" si="9"/>
        <v>4.8366241022141025</v>
      </c>
      <c r="G74" s="51"/>
      <c r="H74" s="53">
        <f>SUM(H75:H79)</f>
        <v>325158.622</v>
      </c>
      <c r="I74" s="53">
        <f>SUM(I75:I79)</f>
        <v>68407.291</v>
      </c>
      <c r="J74" s="53">
        <f>SUM(J75:J79)</f>
        <v>69365.539</v>
      </c>
      <c r="K74" s="51">
        <f t="shared" si="10"/>
        <v>1.4007980523596615</v>
      </c>
      <c r="L74" s="51"/>
      <c r="M74" s="54"/>
      <c r="N74" s="54"/>
      <c r="O74" s="54"/>
      <c r="R74" s="54"/>
    </row>
    <row r="75" spans="1:18" ht="11.25" customHeight="1">
      <c r="A75" s="43" t="s">
        <v>532</v>
      </c>
      <c r="B75"/>
      <c r="C75" s="45">
        <v>42463.603</v>
      </c>
      <c r="D75" s="45">
        <v>9278.883</v>
      </c>
      <c r="E75" s="45">
        <v>10608.601</v>
      </c>
      <c r="F75" s="46">
        <f t="shared" si="9"/>
        <v>14.330582678971183</v>
      </c>
      <c r="G75" s="46"/>
      <c r="H75" s="45">
        <v>120086.021</v>
      </c>
      <c r="I75" s="45">
        <v>23572.633</v>
      </c>
      <c r="J75" s="45">
        <v>25227.427</v>
      </c>
      <c r="K75" s="46">
        <f t="shared" si="10"/>
        <v>7.019979482139306</v>
      </c>
      <c r="L75" s="46"/>
      <c r="R75" s="49"/>
    </row>
    <row r="76" spans="1:18" ht="11.25" customHeight="1">
      <c r="A76" s="43" t="s">
        <v>169</v>
      </c>
      <c r="B76"/>
      <c r="C76" s="45">
        <v>6741.771</v>
      </c>
      <c r="D76" s="45">
        <v>1869.817</v>
      </c>
      <c r="E76" s="45">
        <v>1551.31</v>
      </c>
      <c r="F76" s="46">
        <f t="shared" si="9"/>
        <v>-17.034126869100035</v>
      </c>
      <c r="G76" s="46"/>
      <c r="H76" s="45">
        <v>39401.762</v>
      </c>
      <c r="I76" s="45">
        <v>8278.613</v>
      </c>
      <c r="J76" s="45">
        <v>9509.602</v>
      </c>
      <c r="K76" s="46">
        <f t="shared" si="10"/>
        <v>14.869507730340842</v>
      </c>
      <c r="L76" s="46"/>
      <c r="R76" s="49"/>
    </row>
    <row r="77" spans="1:18" ht="11.25" customHeight="1">
      <c r="A77" s="43" t="s">
        <v>533</v>
      </c>
      <c r="B77"/>
      <c r="C77" s="45">
        <v>8332.407</v>
      </c>
      <c r="D77" s="45">
        <v>2692.72</v>
      </c>
      <c r="E77" s="45">
        <v>1526.07</v>
      </c>
      <c r="F77" s="46">
        <f t="shared" si="9"/>
        <v>-43.32607920615585</v>
      </c>
      <c r="G77" s="46"/>
      <c r="H77" s="45">
        <v>36100.623</v>
      </c>
      <c r="I77" s="45">
        <v>9401.674</v>
      </c>
      <c r="J77" s="45">
        <v>5091.175</v>
      </c>
      <c r="K77" s="46">
        <f t="shared" si="10"/>
        <v>-45.848207457522996</v>
      </c>
      <c r="L77" s="46"/>
      <c r="R77" s="49"/>
    </row>
    <row r="78" spans="1:18" ht="11.25" customHeight="1">
      <c r="A78" s="43" t="s">
        <v>534</v>
      </c>
      <c r="B78"/>
      <c r="C78" s="45">
        <v>65611.064</v>
      </c>
      <c r="D78" s="45">
        <v>15885.817</v>
      </c>
      <c r="E78" s="45">
        <v>17553.683</v>
      </c>
      <c r="F78" s="46">
        <f t="shared" si="9"/>
        <v>10.499088589526124</v>
      </c>
      <c r="G78" s="46"/>
      <c r="H78" s="45">
        <v>126981.895</v>
      </c>
      <c r="I78" s="45">
        <v>26235.098</v>
      </c>
      <c r="J78" s="45">
        <v>28764.782</v>
      </c>
      <c r="K78" s="46">
        <f t="shared" si="10"/>
        <v>9.642365353466559</v>
      </c>
      <c r="L78" s="46"/>
      <c r="R78" s="49"/>
    </row>
    <row r="79" spans="1:18" ht="11.25" customHeight="1">
      <c r="A79" s="43" t="s">
        <v>535</v>
      </c>
      <c r="B79"/>
      <c r="C79" s="45">
        <v>413.057</v>
      </c>
      <c r="D79" s="45">
        <v>155.445</v>
      </c>
      <c r="E79" s="45">
        <v>88.331</v>
      </c>
      <c r="F79" s="46">
        <f t="shared" si="9"/>
        <v>-43.17539965904339</v>
      </c>
      <c r="G79" s="46"/>
      <c r="H79" s="45">
        <v>2588.321</v>
      </c>
      <c r="I79" s="45">
        <v>919.273</v>
      </c>
      <c r="J79" s="45">
        <v>772.553</v>
      </c>
      <c r="K79" s="46">
        <f t="shared" si="10"/>
        <v>-15.960438302876298</v>
      </c>
      <c r="L79" s="46"/>
      <c r="R79" s="49"/>
    </row>
    <row r="80" spans="1:18" ht="11.25" customHeight="1">
      <c r="A80" s="43"/>
      <c r="B80"/>
      <c r="C80" s="45"/>
      <c r="D80" s="45"/>
      <c r="E80" s="45"/>
      <c r="F80" s="46"/>
      <c r="G80" s="46"/>
      <c r="H80" s="45"/>
      <c r="I80" s="45"/>
      <c r="J80" s="45"/>
      <c r="K80" s="46"/>
      <c r="L80" s="46"/>
      <c r="R80" s="49"/>
    </row>
    <row r="81" spans="1:18" s="55" customFormat="1" ht="11.25" customHeight="1">
      <c r="A81" s="52" t="s">
        <v>542</v>
      </c>
      <c r="B81" s="24"/>
      <c r="C81" s="53">
        <f>SUM(C82:C84)</f>
        <v>1106.382</v>
      </c>
      <c r="D81" s="53">
        <f>SUM(D82:D84)</f>
        <v>449.374</v>
      </c>
      <c r="E81" s="53">
        <f>SUM(E82:E84)</f>
        <v>358.024</v>
      </c>
      <c r="F81" s="51">
        <f t="shared" si="9"/>
        <v>-20.328278894640107</v>
      </c>
      <c r="G81" s="51"/>
      <c r="H81" s="53">
        <f>SUM(H82:H84)</f>
        <v>8525.064</v>
      </c>
      <c r="I81" s="53">
        <f>SUM(I82:I84)</f>
        <v>3404.907</v>
      </c>
      <c r="J81" s="53">
        <f>SUM(J82:J84)</f>
        <v>3169.038</v>
      </c>
      <c r="K81" s="51">
        <f t="shared" si="10"/>
        <v>-6.927325768369002</v>
      </c>
      <c r="L81" s="51"/>
      <c r="M81" s="54"/>
      <c r="N81" s="54"/>
      <c r="O81" s="54"/>
      <c r="R81" s="54"/>
    </row>
    <row r="82" spans="1:18" ht="11.25" customHeight="1">
      <c r="A82" s="43" t="s">
        <v>536</v>
      </c>
      <c r="B82"/>
      <c r="C82" s="45">
        <v>853.574</v>
      </c>
      <c r="D82" s="45">
        <v>342.461</v>
      </c>
      <c r="E82" s="45">
        <v>311.684</v>
      </c>
      <c r="F82" s="46">
        <f t="shared" si="9"/>
        <v>-8.9870087396813</v>
      </c>
      <c r="G82" s="46"/>
      <c r="H82" s="45">
        <v>5098.606</v>
      </c>
      <c r="I82" s="45">
        <v>2006.332</v>
      </c>
      <c r="J82" s="45">
        <v>2494.401</v>
      </c>
      <c r="K82" s="46">
        <f t="shared" si="10"/>
        <v>24.326432514658578</v>
      </c>
      <c r="L82" s="46"/>
      <c r="R82" s="49"/>
    </row>
    <row r="83" spans="1:18" ht="11.25" customHeight="1">
      <c r="A83" s="43" t="s">
        <v>537</v>
      </c>
      <c r="B83"/>
      <c r="C83" s="45">
        <v>214.445</v>
      </c>
      <c r="D83" s="45">
        <v>91.604</v>
      </c>
      <c r="E83" s="45">
        <v>44.871</v>
      </c>
      <c r="F83" s="46">
        <f t="shared" si="9"/>
        <v>-51.01633116457796</v>
      </c>
      <c r="G83" s="46"/>
      <c r="H83" s="45">
        <v>2916.672</v>
      </c>
      <c r="I83" s="45">
        <v>1211.374</v>
      </c>
      <c r="J83" s="45">
        <v>656.547</v>
      </c>
      <c r="K83" s="46">
        <f t="shared" si="10"/>
        <v>-45.80146181113347</v>
      </c>
      <c r="L83" s="46"/>
      <c r="R83" s="49"/>
    </row>
    <row r="84" spans="1:18" ht="11.25" customHeight="1">
      <c r="A84" s="43" t="s">
        <v>10</v>
      </c>
      <c r="B84"/>
      <c r="C84" s="45">
        <v>38.363</v>
      </c>
      <c r="D84" s="45">
        <v>15.309</v>
      </c>
      <c r="E84" s="45">
        <v>1.469</v>
      </c>
      <c r="F84" s="46">
        <f t="shared" si="9"/>
        <v>-90.40433731791757</v>
      </c>
      <c r="G84" s="46"/>
      <c r="H84" s="45">
        <v>509.786</v>
      </c>
      <c r="I84" s="45">
        <v>187.201</v>
      </c>
      <c r="J84" s="45">
        <v>18.09</v>
      </c>
      <c r="K84" s="46">
        <f t="shared" si="10"/>
        <v>-90.33659008231794</v>
      </c>
      <c r="L84" s="46"/>
      <c r="R84" s="49"/>
    </row>
    <row r="85" spans="1:18" ht="11.25" customHeight="1">
      <c r="A85" s="43"/>
      <c r="B85"/>
      <c r="C85" s="45"/>
      <c r="D85" s="45"/>
      <c r="E85" s="45"/>
      <c r="F85" s="46"/>
      <c r="G85" s="46"/>
      <c r="H85" s="45"/>
      <c r="I85" s="45"/>
      <c r="J85" s="45"/>
      <c r="K85" s="46"/>
      <c r="L85" s="46"/>
      <c r="R85" s="49"/>
    </row>
    <row r="86" spans="1:18" s="55" customFormat="1" ht="11.25" customHeight="1">
      <c r="A86" s="52" t="s">
        <v>13</v>
      </c>
      <c r="B86" s="24"/>
      <c r="C86" s="53">
        <f>SUM(C87:C89)</f>
        <v>77300.37000000001</v>
      </c>
      <c r="D86" s="53">
        <f>SUM(D87:D89)</f>
        <v>14686.83</v>
      </c>
      <c r="E86" s="53">
        <f>SUM(E87:E89)</f>
        <v>23964.104</v>
      </c>
      <c r="F86" s="51">
        <f t="shared" si="9"/>
        <v>63.16730022748271</v>
      </c>
      <c r="G86" s="51"/>
      <c r="H86" s="53">
        <f>SUM(H87:H89)</f>
        <v>133828.179</v>
      </c>
      <c r="I86" s="53">
        <f>SUM(I87:I89)</f>
        <v>21456.011</v>
      </c>
      <c r="J86" s="53">
        <f>SUM(J87:J89)</f>
        <v>37085.262</v>
      </c>
      <c r="K86" s="51">
        <f t="shared" si="10"/>
        <v>72.84322794204385</v>
      </c>
      <c r="L86" s="51"/>
      <c r="M86" s="54"/>
      <c r="N86" s="54"/>
      <c r="O86" s="54"/>
      <c r="R86" s="54"/>
    </row>
    <row r="87" spans="1:18" ht="11.25" customHeight="1">
      <c r="A87" s="43" t="s">
        <v>169</v>
      </c>
      <c r="B87"/>
      <c r="C87" s="45">
        <v>38667.129</v>
      </c>
      <c r="D87" s="45">
        <v>6015.429</v>
      </c>
      <c r="E87" s="45">
        <v>11795.697</v>
      </c>
      <c r="F87" s="46">
        <f t="shared" si="9"/>
        <v>96.09070275785817</v>
      </c>
      <c r="G87" s="46"/>
      <c r="H87" s="45">
        <v>68169.466</v>
      </c>
      <c r="I87" s="45">
        <v>8819.551</v>
      </c>
      <c r="J87" s="45">
        <v>17128.225</v>
      </c>
      <c r="K87" s="46">
        <f t="shared" si="10"/>
        <v>94.20744888260185</v>
      </c>
      <c r="L87" s="46"/>
      <c r="R87" s="49"/>
    </row>
    <row r="88" spans="1:18" ht="11.25" customHeight="1">
      <c r="A88" s="43" t="s">
        <v>538</v>
      </c>
      <c r="B88"/>
      <c r="C88" s="45">
        <v>38258.286</v>
      </c>
      <c r="D88" s="45">
        <v>8559.249</v>
      </c>
      <c r="E88" s="45">
        <v>12013.393</v>
      </c>
      <c r="F88" s="46">
        <f t="shared" si="9"/>
        <v>40.35569008449221</v>
      </c>
      <c r="G88" s="46"/>
      <c r="H88" s="45">
        <v>65285.77</v>
      </c>
      <c r="I88" s="45">
        <v>12551.331</v>
      </c>
      <c r="J88" s="45">
        <v>19791.68</v>
      </c>
      <c r="K88" s="46">
        <f t="shared" si="10"/>
        <v>57.685905980807945</v>
      </c>
      <c r="L88" s="46"/>
      <c r="R88" s="49"/>
    </row>
    <row r="89" spans="1:18" ht="11.25" customHeight="1">
      <c r="A89" s="43" t="s">
        <v>10</v>
      </c>
      <c r="B89"/>
      <c r="C89" s="45">
        <v>374.955</v>
      </c>
      <c r="D89" s="45">
        <v>112.152</v>
      </c>
      <c r="E89" s="45">
        <v>155.014</v>
      </c>
      <c r="F89" s="46">
        <f t="shared" si="9"/>
        <v>38.2177758755974</v>
      </c>
      <c r="G89" s="46"/>
      <c r="H89" s="45">
        <v>372.943</v>
      </c>
      <c r="I89" s="45">
        <v>85.129</v>
      </c>
      <c r="J89" s="45">
        <v>165.357</v>
      </c>
      <c r="K89" s="46">
        <f t="shared" si="10"/>
        <v>94.24285496129403</v>
      </c>
      <c r="L89" s="46"/>
      <c r="R89" s="49"/>
    </row>
    <row r="90" spans="1:18" ht="11.25" customHeight="1">
      <c r="A90" s="43"/>
      <c r="B90"/>
      <c r="C90" s="45"/>
      <c r="D90" s="45"/>
      <c r="E90" s="45"/>
      <c r="F90" s="46"/>
      <c r="G90" s="46"/>
      <c r="H90" s="45"/>
      <c r="I90" s="45"/>
      <c r="J90" s="45"/>
      <c r="K90" s="46"/>
      <c r="L90" s="46"/>
      <c r="R90" s="49"/>
    </row>
    <row r="91" spans="1:18" s="55" customFormat="1" ht="11.25" customHeight="1">
      <c r="A91" s="52" t="s">
        <v>539</v>
      </c>
      <c r="B91" s="24"/>
      <c r="C91" s="53">
        <v>6795.891</v>
      </c>
      <c r="D91" s="53">
        <v>1522.941</v>
      </c>
      <c r="E91" s="53">
        <v>3092.739</v>
      </c>
      <c r="F91" s="51">
        <f t="shared" si="9"/>
        <v>103.07674427308743</v>
      </c>
      <c r="G91" s="51"/>
      <c r="H91" s="53">
        <v>14878.875</v>
      </c>
      <c r="I91" s="53">
        <v>3631.855</v>
      </c>
      <c r="J91" s="53">
        <v>6903.412</v>
      </c>
      <c r="K91" s="51">
        <f t="shared" si="10"/>
        <v>90.07950482604622</v>
      </c>
      <c r="L91" s="51"/>
      <c r="M91" s="54"/>
      <c r="N91" s="54"/>
      <c r="O91" s="54"/>
      <c r="R91" s="54"/>
    </row>
    <row r="92" spans="1:18" ht="11.25" customHeight="1">
      <c r="A92" s="43"/>
      <c r="B92" s="43"/>
      <c r="C92" s="45"/>
      <c r="D92" s="45"/>
      <c r="E92" s="45"/>
      <c r="F92" s="46"/>
      <c r="G92" s="46"/>
      <c r="H92" s="45"/>
      <c r="I92" s="45"/>
      <c r="J92" s="45"/>
      <c r="K92" s="46"/>
      <c r="L92" s="46"/>
      <c r="R92" s="49"/>
    </row>
    <row r="93" spans="1:18" ht="11.25">
      <c r="A93" s="159"/>
      <c r="B93" s="159"/>
      <c r="C93" s="171"/>
      <c r="D93" s="171"/>
      <c r="E93" s="171"/>
      <c r="F93" s="171"/>
      <c r="G93" s="171"/>
      <c r="H93" s="171"/>
      <c r="I93" s="171"/>
      <c r="J93" s="171"/>
      <c r="K93" s="159"/>
      <c r="L93" s="159"/>
      <c r="R93" s="49"/>
    </row>
    <row r="94" spans="1:18" ht="11.25">
      <c r="A94" s="43" t="s">
        <v>93</v>
      </c>
      <c r="B94" s="43"/>
      <c r="C94" s="43"/>
      <c r="D94" s="43"/>
      <c r="E94" s="43"/>
      <c r="F94" s="43"/>
      <c r="G94" s="43"/>
      <c r="H94" s="43"/>
      <c r="I94" s="43"/>
      <c r="J94" s="43"/>
      <c r="K94" s="43"/>
      <c r="L94" s="43"/>
      <c r="R94" s="49"/>
    </row>
    <row r="95" spans="1:18" ht="19.5" customHeight="1">
      <c r="A95" s="277" t="s">
        <v>309</v>
      </c>
      <c r="B95" s="277"/>
      <c r="C95" s="277"/>
      <c r="D95" s="277"/>
      <c r="E95" s="277"/>
      <c r="F95" s="277"/>
      <c r="G95" s="277"/>
      <c r="H95" s="277"/>
      <c r="I95" s="277"/>
      <c r="J95" s="277"/>
      <c r="K95" s="277"/>
      <c r="L95" s="277"/>
      <c r="R95" s="49"/>
    </row>
    <row r="96" spans="1:18" ht="19.5" customHeight="1">
      <c r="A96" s="278" t="s">
        <v>304</v>
      </c>
      <c r="B96" s="278"/>
      <c r="C96" s="278"/>
      <c r="D96" s="278"/>
      <c r="E96" s="278"/>
      <c r="F96" s="278"/>
      <c r="G96" s="278"/>
      <c r="H96" s="278"/>
      <c r="I96" s="278"/>
      <c r="J96" s="278"/>
      <c r="K96" s="278"/>
      <c r="L96" s="278"/>
      <c r="R96" s="49"/>
    </row>
    <row r="97" spans="1:21" ht="11.25">
      <c r="A97" s="43"/>
      <c r="B97" s="43"/>
      <c r="C97" s="279" t="s">
        <v>180</v>
      </c>
      <c r="D97" s="279"/>
      <c r="E97" s="279"/>
      <c r="F97" s="279"/>
      <c r="G97" s="50"/>
      <c r="H97" s="279" t="s">
        <v>181</v>
      </c>
      <c r="I97" s="279"/>
      <c r="J97" s="279"/>
      <c r="K97" s="279"/>
      <c r="L97" s="50"/>
      <c r="M97" s="280"/>
      <c r="N97" s="280"/>
      <c r="O97" s="280"/>
      <c r="P97" s="156"/>
      <c r="Q97" s="156"/>
      <c r="R97" s="156"/>
      <c r="S97" s="156"/>
      <c r="T97" s="156"/>
      <c r="U97" s="156"/>
    </row>
    <row r="98" spans="1:21" ht="11.25">
      <c r="A98" s="43" t="s">
        <v>197</v>
      </c>
      <c r="B98" s="158" t="s">
        <v>165</v>
      </c>
      <c r="C98" s="157">
        <f>+C4</f>
        <v>2008</v>
      </c>
      <c r="D98" s="281" t="str">
        <f>+D4</f>
        <v>Enero - mayo</v>
      </c>
      <c r="E98" s="281"/>
      <c r="F98" s="281"/>
      <c r="G98" s="50"/>
      <c r="H98" s="157">
        <f>+C98</f>
        <v>2008</v>
      </c>
      <c r="I98" s="281" t="str">
        <f>+D98</f>
        <v>Enero - mayo</v>
      </c>
      <c r="J98" s="281"/>
      <c r="K98" s="281"/>
      <c r="L98" s="158" t="s">
        <v>385</v>
      </c>
      <c r="M98" s="282"/>
      <c r="N98" s="282"/>
      <c r="O98" s="282"/>
      <c r="P98" s="156"/>
      <c r="Q98" s="156"/>
      <c r="R98" s="156"/>
      <c r="S98" s="156"/>
      <c r="T98" s="156"/>
      <c r="U98" s="156"/>
    </row>
    <row r="99" spans="1:15" ht="11.25">
      <c r="A99" s="159"/>
      <c r="B99" s="163" t="s">
        <v>48</v>
      </c>
      <c r="C99" s="159"/>
      <c r="D99" s="160">
        <f>+D5</f>
        <v>2008</v>
      </c>
      <c r="E99" s="160">
        <f>+E5</f>
        <v>2009</v>
      </c>
      <c r="F99" s="161" t="str">
        <f>+F5</f>
        <v>Var % 09/08</v>
      </c>
      <c r="G99" s="163"/>
      <c r="H99" s="159"/>
      <c r="I99" s="160">
        <f>+D99</f>
        <v>2008</v>
      </c>
      <c r="J99" s="160">
        <f>+E99</f>
        <v>2009</v>
      </c>
      <c r="K99" s="161" t="str">
        <f>+F99</f>
        <v>Var % 09/08</v>
      </c>
      <c r="L99" s="163">
        <v>2008</v>
      </c>
      <c r="M99" s="164"/>
      <c r="N99" s="164"/>
      <c r="O99" s="163"/>
    </row>
    <row r="100" spans="1:18" ht="11.25">
      <c r="A100" s="43"/>
      <c r="B100" s="43"/>
      <c r="C100" s="43"/>
      <c r="D100" s="43"/>
      <c r="E100" s="43"/>
      <c r="F100" s="43"/>
      <c r="G100" s="43"/>
      <c r="H100" s="43"/>
      <c r="I100" s="43"/>
      <c r="J100" s="43"/>
      <c r="K100" s="45"/>
      <c r="L100" s="45"/>
      <c r="R100" s="49"/>
    </row>
    <row r="101" spans="1:15" s="55" customFormat="1" ht="11.25">
      <c r="A101" s="52" t="s">
        <v>388</v>
      </c>
      <c r="B101" s="52"/>
      <c r="C101" s="52"/>
      <c r="D101" s="52"/>
      <c r="E101" s="52"/>
      <c r="F101" s="52"/>
      <c r="G101" s="52"/>
      <c r="H101" s="53">
        <f>+H7</f>
        <v>6800395</v>
      </c>
      <c r="I101" s="53">
        <f>+I7</f>
        <v>3607969</v>
      </c>
      <c r="J101" s="53">
        <f>+J7</f>
        <v>2975042</v>
      </c>
      <c r="K101" s="51">
        <f>+J101/I101*100-100</f>
        <v>-17.54247334165011</v>
      </c>
      <c r="L101" s="52"/>
      <c r="M101" s="54"/>
      <c r="N101" s="54"/>
      <c r="O101" s="54"/>
    </row>
    <row r="102" spans="1:18" s="167" customFormat="1" ht="11.25">
      <c r="A102" s="165" t="s">
        <v>391</v>
      </c>
      <c r="B102" s="165"/>
      <c r="C102" s="165">
        <f>+C104+C105+C109+C110+C111+C112+C113+C114+C115+C116+C119++C120+C121+C122+C123+C124+C125+C126+C135+C145+C146+C147+C148</f>
        <v>88843.12600000002</v>
      </c>
      <c r="D102" s="165">
        <f>+D104+D105+D109+D110+D111+D112+D113+D114+D115+D116+D119++D120+D121+D122+D123+D124+D125+D126+D135+D145+D146+D147+D148</f>
        <v>79265.40100000001</v>
      </c>
      <c r="E102" s="165">
        <f>+E104+E105+E109+E110+E111+E112+E113+E114+E115+E116+E119++E120+E121+E122+E123+E124+E125+E126+E135+E145+E146+E147+E148</f>
        <v>97880.17399999997</v>
      </c>
      <c r="F102" s="166">
        <f>+E102/D102*100-100</f>
        <v>23.48410878537024</v>
      </c>
      <c r="G102" s="165"/>
      <c r="H102" s="165">
        <f>+H104+H105+H109+H110+H111+H112+H113+H114+H115+H116+H119++H120+H121+H122+H123+H124+H125+H126+H135+H145+H146+H147+H148</f>
        <v>293848.493</v>
      </c>
      <c r="I102" s="165">
        <f>+I104+I105+I109+I110+I111+I112+I113+I114+I115+I116+I119++I120+I121+I122+I123+I124+I125+I126+I135+I145+I146+I147+I148</f>
        <v>231472.66999999995</v>
      </c>
      <c r="J102" s="165">
        <f>+J104+J105+J109+J110+J111+J112+J113+J114+J115+J116+J119++J120+J121+J122+J123+J124+J125+J126+J135+J145+J146+J147+J148</f>
        <v>265754.48399999994</v>
      </c>
      <c r="K102" s="166">
        <f>+J102/I102*100-100</f>
        <v>14.810307411237787</v>
      </c>
      <c r="L102" s="166">
        <f>+J102/$J$7*100</f>
        <v>8.932797721847287</v>
      </c>
      <c r="M102" s="172"/>
      <c r="N102" s="172"/>
      <c r="O102" s="172"/>
      <c r="R102" s="54"/>
    </row>
    <row r="103" spans="1:27" ht="11.25" customHeight="1">
      <c r="A103" s="52"/>
      <c r="B103" s="52"/>
      <c r="C103" s="53"/>
      <c r="D103" s="53"/>
      <c r="E103" s="53"/>
      <c r="F103" s="51"/>
      <c r="G103" s="51"/>
      <c r="H103" s="53"/>
      <c r="I103" s="53"/>
      <c r="J103" s="53"/>
      <c r="K103" s="46"/>
      <c r="P103" s="156"/>
      <c r="Q103" s="156"/>
      <c r="R103" s="172"/>
      <c r="S103" s="156"/>
      <c r="T103" s="156"/>
      <c r="U103" s="156"/>
      <c r="V103" s="156"/>
      <c r="W103" s="156"/>
      <c r="X103" s="156"/>
      <c r="Y103" s="156"/>
      <c r="Z103" s="156"/>
      <c r="AA103" s="156"/>
    </row>
    <row r="104" spans="1:27" s="178" customFormat="1" ht="11.25" customHeight="1">
      <c r="A104" s="173" t="s">
        <v>2</v>
      </c>
      <c r="B104" s="173">
        <v>7011000</v>
      </c>
      <c r="C104" s="174">
        <v>630.86</v>
      </c>
      <c r="D104" s="174">
        <v>75</v>
      </c>
      <c r="E104" s="174">
        <v>0</v>
      </c>
      <c r="F104" s="46">
        <f>+E104/D104*100-100</f>
        <v>-100</v>
      </c>
      <c r="G104" s="175"/>
      <c r="H104" s="174">
        <v>515.463</v>
      </c>
      <c r="I104" s="174">
        <v>54</v>
      </c>
      <c r="J104" s="174">
        <v>0</v>
      </c>
      <c r="K104" s="46">
        <f>+J104/I104*100-100</f>
        <v>-100</v>
      </c>
      <c r="L104" s="46">
        <f>+J104/$J$102*100</f>
        <v>0</v>
      </c>
      <c r="M104" s="49">
        <f>+I104/D104</f>
        <v>0.72</v>
      </c>
      <c r="N104" s="49" t="e">
        <f>+J104/E104</f>
        <v>#DIV/0!</v>
      </c>
      <c r="O104" s="49" t="e">
        <f>+N104/M104*100-100</f>
        <v>#DIV/0!</v>
      </c>
      <c r="P104" s="176"/>
      <c r="Q104" s="176"/>
      <c r="R104" s="176"/>
      <c r="S104" s="176"/>
      <c r="T104" s="176"/>
      <c r="U104" s="176"/>
      <c r="V104" s="177"/>
      <c r="W104" s="177"/>
      <c r="X104" s="177"/>
      <c r="Y104" s="177"/>
      <c r="Z104" s="177"/>
      <c r="AA104" s="177"/>
    </row>
    <row r="105" spans="1:27" ht="11.25" customHeight="1">
      <c r="A105" s="44" t="s">
        <v>251</v>
      </c>
      <c r="B105" s="44"/>
      <c r="C105" s="45">
        <f>SUM(C106:C108)</f>
        <v>2324.6150000000002</v>
      </c>
      <c r="D105" s="45">
        <f>SUM(D106:D108)</f>
        <v>1596.6670000000001</v>
      </c>
      <c r="E105" s="45">
        <f>SUM(E106:E108)</f>
        <v>924.786</v>
      </c>
      <c r="F105" s="46">
        <f>+E105/D105*100-100</f>
        <v>-42.080220860079166</v>
      </c>
      <c r="G105" s="46"/>
      <c r="H105" s="45">
        <f>SUM(H106:H108)</f>
        <v>4680.626</v>
      </c>
      <c r="I105" s="45">
        <f>SUM(I106:I108)</f>
        <v>3180.183</v>
      </c>
      <c r="J105" s="45">
        <f>SUM(J106:J108)</f>
        <v>2896.473</v>
      </c>
      <c r="K105" s="46">
        <f>+J105/I105*100-100</f>
        <v>-8.921184724275292</v>
      </c>
      <c r="L105" s="46">
        <f aca="true" t="shared" si="11" ref="L105:L148">+J105/$J$102*100</f>
        <v>1.0899055987330022</v>
      </c>
      <c r="M105" s="49">
        <f aca="true" t="shared" si="12" ref="M105:M113">+I105/D105</f>
        <v>1.9917634672727624</v>
      </c>
      <c r="N105" s="49">
        <f aca="true" t="shared" si="13" ref="N105:N113">+J105/E105</f>
        <v>3.1320467654138366</v>
      </c>
      <c r="O105" s="49">
        <f aca="true" t="shared" si="14" ref="O105:O113">+N105/M105*100-100</f>
        <v>57.24993539029089</v>
      </c>
      <c r="P105" s="156"/>
      <c r="Q105" s="156"/>
      <c r="R105" s="172"/>
      <c r="S105" s="156"/>
      <c r="T105" s="156"/>
      <c r="U105" s="156"/>
      <c r="V105" s="156"/>
      <c r="W105" s="156"/>
      <c r="X105" s="156"/>
      <c r="Y105" s="156"/>
      <c r="Z105" s="156"/>
      <c r="AA105" s="156"/>
    </row>
    <row r="106" spans="1:27" s="178" customFormat="1" ht="11.25" customHeight="1" hidden="1" outlineLevel="1">
      <c r="A106" s="173" t="s">
        <v>425</v>
      </c>
      <c r="B106" s="173">
        <v>7133110</v>
      </c>
      <c r="C106" s="174">
        <v>242.389</v>
      </c>
      <c r="D106" s="174">
        <v>242.389</v>
      </c>
      <c r="E106" s="174">
        <v>0</v>
      </c>
      <c r="F106" s="46">
        <f aca="true" t="shared" si="15" ref="F106:F113">+E106/D106*100-100</f>
        <v>-100</v>
      </c>
      <c r="G106" s="175"/>
      <c r="H106" s="174">
        <v>490.716</v>
      </c>
      <c r="I106" s="174">
        <v>490.716</v>
      </c>
      <c r="J106" s="174">
        <v>0</v>
      </c>
      <c r="K106" s="46">
        <f aca="true" t="shared" si="16" ref="K106:K113">+J106/I106*100-100</f>
        <v>-100</v>
      </c>
      <c r="L106" s="46">
        <f t="shared" si="11"/>
        <v>0</v>
      </c>
      <c r="M106" s="49">
        <f t="shared" si="12"/>
        <v>2.024497811369328</v>
      </c>
      <c r="N106" s="49" t="e">
        <f t="shared" si="13"/>
        <v>#DIV/0!</v>
      </c>
      <c r="O106" s="49" t="e">
        <f t="shared" si="14"/>
        <v>#DIV/0!</v>
      </c>
      <c r="P106" s="177"/>
      <c r="Q106" s="177"/>
      <c r="R106" s="172"/>
      <c r="S106" s="177"/>
      <c r="T106" s="177"/>
      <c r="U106" s="177"/>
      <c r="V106" s="177"/>
      <c r="W106" s="177"/>
      <c r="X106" s="177"/>
      <c r="Y106" s="177"/>
      <c r="Z106" s="177"/>
      <c r="AA106" s="177"/>
    </row>
    <row r="107" spans="1:18" s="178" customFormat="1" ht="11.25" customHeight="1" hidden="1" outlineLevel="1">
      <c r="A107" s="173" t="s">
        <v>426</v>
      </c>
      <c r="B107" s="173">
        <v>7133310</v>
      </c>
      <c r="C107" s="174">
        <v>2052.014</v>
      </c>
      <c r="D107" s="174">
        <v>1342.116</v>
      </c>
      <c r="E107" s="174">
        <v>924.786</v>
      </c>
      <c r="F107" s="46">
        <f t="shared" si="15"/>
        <v>-31.094927711166548</v>
      </c>
      <c r="G107" s="46"/>
      <c r="H107" s="174">
        <v>4131.691</v>
      </c>
      <c r="I107" s="174">
        <v>2666.543</v>
      </c>
      <c r="J107" s="174">
        <v>2896.473</v>
      </c>
      <c r="K107" s="46">
        <f t="shared" si="16"/>
        <v>8.622774881185109</v>
      </c>
      <c r="L107" s="46">
        <f t="shared" si="11"/>
        <v>1.0899055987330022</v>
      </c>
      <c r="M107" s="49">
        <f t="shared" si="12"/>
        <v>1.986820066223784</v>
      </c>
      <c r="N107" s="49">
        <f t="shared" si="13"/>
        <v>3.1320467654138366</v>
      </c>
      <c r="O107" s="49">
        <f t="shared" si="14"/>
        <v>57.64118848299677</v>
      </c>
      <c r="R107" s="49"/>
    </row>
    <row r="108" spans="1:18" s="178" customFormat="1" ht="11.25" customHeight="1" hidden="1" outlineLevel="1">
      <c r="A108" s="173" t="s">
        <v>427</v>
      </c>
      <c r="B108" s="173">
        <v>7133910</v>
      </c>
      <c r="C108" s="174">
        <v>30.212</v>
      </c>
      <c r="D108" s="174">
        <v>12.162</v>
      </c>
      <c r="E108" s="174">
        <v>0</v>
      </c>
      <c r="F108" s="46"/>
      <c r="G108" s="46"/>
      <c r="H108" s="174">
        <v>58.219</v>
      </c>
      <c r="I108" s="174">
        <v>22.924</v>
      </c>
      <c r="J108" s="174">
        <v>0</v>
      </c>
      <c r="K108" s="46"/>
      <c r="L108" s="46">
        <f t="shared" si="11"/>
        <v>0</v>
      </c>
      <c r="M108" s="49">
        <f t="shared" si="12"/>
        <v>1.8848873540536095</v>
      </c>
      <c r="N108" s="49" t="e">
        <f t="shared" si="13"/>
        <v>#DIV/0!</v>
      </c>
      <c r="O108" s="49" t="e">
        <f t="shared" si="14"/>
        <v>#DIV/0!</v>
      </c>
      <c r="R108" s="49"/>
    </row>
    <row r="109" spans="1:18" ht="11.25" customHeight="1" collapsed="1">
      <c r="A109" s="44" t="s">
        <v>249</v>
      </c>
      <c r="B109" s="44">
        <v>10011000</v>
      </c>
      <c r="C109" s="45">
        <v>0.2</v>
      </c>
      <c r="D109" s="45">
        <v>0</v>
      </c>
      <c r="E109" s="45">
        <v>0.1</v>
      </c>
      <c r="F109" s="46"/>
      <c r="G109" s="46"/>
      <c r="H109" s="45">
        <v>0.221</v>
      </c>
      <c r="I109" s="45">
        <v>0</v>
      </c>
      <c r="J109" s="45">
        <v>0.108</v>
      </c>
      <c r="K109" s="46"/>
      <c r="L109" s="46">
        <f t="shared" si="11"/>
        <v>4.063901326308384E-05</v>
      </c>
      <c r="R109" s="49"/>
    </row>
    <row r="110" spans="1:18" ht="11.25" customHeight="1">
      <c r="A110" s="44" t="s">
        <v>250</v>
      </c>
      <c r="B110" s="44">
        <v>10030000</v>
      </c>
      <c r="C110" s="45">
        <v>390.19</v>
      </c>
      <c r="D110" s="45">
        <v>390.04</v>
      </c>
      <c r="E110" s="45">
        <v>110.62</v>
      </c>
      <c r="F110" s="46">
        <f t="shared" si="15"/>
        <v>-71.63880627627935</v>
      </c>
      <c r="G110" s="46"/>
      <c r="H110" s="45">
        <v>189.551</v>
      </c>
      <c r="I110" s="45">
        <v>189.471</v>
      </c>
      <c r="J110" s="45">
        <v>43.877</v>
      </c>
      <c r="K110" s="46">
        <f t="shared" si="16"/>
        <v>-76.84236637796813</v>
      </c>
      <c r="L110" s="46">
        <f t="shared" si="11"/>
        <v>0.0165103517124475</v>
      </c>
      <c r="M110" s="49">
        <f t="shared" si="12"/>
        <v>0.48577325402522814</v>
      </c>
      <c r="N110" s="49">
        <f t="shared" si="13"/>
        <v>0.39664617609835473</v>
      </c>
      <c r="O110" s="49">
        <f t="shared" si="14"/>
        <v>-18.347465034014547</v>
      </c>
      <c r="R110" s="49"/>
    </row>
    <row r="111" spans="1:18" ht="11.25" customHeight="1">
      <c r="A111" s="44" t="s">
        <v>0</v>
      </c>
      <c r="B111" s="44">
        <v>10051000</v>
      </c>
      <c r="C111" s="45">
        <v>73393.665</v>
      </c>
      <c r="D111" s="45">
        <v>68752.688</v>
      </c>
      <c r="E111" s="179">
        <v>72674.856</v>
      </c>
      <c r="F111" s="46">
        <f t="shared" si="15"/>
        <v>5.704748591065993</v>
      </c>
      <c r="G111" s="46"/>
      <c r="H111" s="45">
        <v>176153.872</v>
      </c>
      <c r="I111" s="45">
        <v>164627.719</v>
      </c>
      <c r="J111" s="45">
        <v>149206.501</v>
      </c>
      <c r="K111" s="46">
        <f t="shared" si="16"/>
        <v>-9.367327746307424</v>
      </c>
      <c r="L111" s="46">
        <f t="shared" si="11"/>
        <v>56.14449049145678</v>
      </c>
      <c r="M111" s="49">
        <f t="shared" si="12"/>
        <v>2.3944913833768946</v>
      </c>
      <c r="N111" s="49">
        <f t="shared" si="13"/>
        <v>2.053069097240454</v>
      </c>
      <c r="O111" s="49">
        <f t="shared" si="14"/>
        <v>-14.258655867658234</v>
      </c>
      <c r="R111" s="49"/>
    </row>
    <row r="112" spans="1:18" ht="11.25" customHeight="1">
      <c r="A112" s="44" t="s">
        <v>1</v>
      </c>
      <c r="B112" s="44">
        <v>10070010</v>
      </c>
      <c r="C112" s="45">
        <v>0.346</v>
      </c>
      <c r="D112" s="45">
        <v>0.346</v>
      </c>
      <c r="E112" s="45">
        <v>7.457</v>
      </c>
      <c r="F112" s="46"/>
      <c r="G112" s="46"/>
      <c r="H112" s="45">
        <v>0.705</v>
      </c>
      <c r="I112" s="45">
        <v>0.705</v>
      </c>
      <c r="J112" s="45">
        <v>10.501</v>
      </c>
      <c r="K112" s="46"/>
      <c r="L112" s="46">
        <f t="shared" si="11"/>
        <v>0.003951391465515217</v>
      </c>
      <c r="M112" s="49">
        <f t="shared" si="12"/>
        <v>2.0375722543352603</v>
      </c>
      <c r="N112" s="49">
        <f t="shared" si="13"/>
        <v>1.4082070537749765</v>
      </c>
      <c r="O112" s="49">
        <f t="shared" si="14"/>
        <v>-30.887994240263566</v>
      </c>
      <c r="R112" s="49"/>
    </row>
    <row r="113" spans="1:18" ht="11.25">
      <c r="A113" s="44" t="s">
        <v>252</v>
      </c>
      <c r="B113" s="44">
        <v>12010010</v>
      </c>
      <c r="C113" s="45">
        <v>3285.113</v>
      </c>
      <c r="D113" s="45">
        <v>2911.309</v>
      </c>
      <c r="E113" s="45">
        <v>11891.777</v>
      </c>
      <c r="F113" s="46">
        <f t="shared" si="15"/>
        <v>308.46838999226804</v>
      </c>
      <c r="G113" s="46"/>
      <c r="H113" s="45">
        <v>4759.228</v>
      </c>
      <c r="I113" s="45">
        <v>4260.118</v>
      </c>
      <c r="J113" s="45">
        <v>23320.378</v>
      </c>
      <c r="K113" s="46">
        <f t="shared" si="16"/>
        <v>447.41155057207334</v>
      </c>
      <c r="L113" s="46">
        <f t="shared" si="11"/>
        <v>8.775158804093785</v>
      </c>
      <c r="M113" s="49">
        <f t="shared" si="12"/>
        <v>1.46329984209852</v>
      </c>
      <c r="N113" s="49">
        <f t="shared" si="13"/>
        <v>1.9610507327878752</v>
      </c>
      <c r="O113" s="49">
        <f t="shared" si="14"/>
        <v>34.015645759623</v>
      </c>
      <c r="R113" s="49"/>
    </row>
    <row r="114" spans="1:18" ht="11.25" customHeight="1">
      <c r="A114" s="44" t="s">
        <v>3</v>
      </c>
      <c r="B114" s="180">
        <v>12040010</v>
      </c>
      <c r="C114" s="45"/>
      <c r="D114" s="45"/>
      <c r="E114" s="45"/>
      <c r="F114" s="46"/>
      <c r="G114" s="46"/>
      <c r="H114" s="45"/>
      <c r="I114" s="45"/>
      <c r="J114" s="45"/>
      <c r="K114" s="46"/>
      <c r="L114" s="46"/>
      <c r="R114" s="49"/>
    </row>
    <row r="115" spans="1:18" ht="11.25" customHeight="1">
      <c r="A115" s="44" t="s">
        <v>263</v>
      </c>
      <c r="B115" s="180">
        <v>12072010</v>
      </c>
      <c r="C115" s="45"/>
      <c r="D115" s="45"/>
      <c r="E115" s="45"/>
      <c r="F115" s="46"/>
      <c r="G115" s="46"/>
      <c r="H115" s="45"/>
      <c r="I115" s="45"/>
      <c r="J115" s="45"/>
      <c r="K115" s="46"/>
      <c r="L115" s="46"/>
      <c r="R115" s="49"/>
    </row>
    <row r="116" spans="1:18" ht="12.75" customHeight="1">
      <c r="A116" s="44" t="s">
        <v>4</v>
      </c>
      <c r="B116" s="44"/>
      <c r="C116" s="45">
        <f>SUM(C117:C118)</f>
        <v>1943.353</v>
      </c>
      <c r="D116" s="45">
        <f>SUM(D117:D118)</f>
        <v>1834.126</v>
      </c>
      <c r="E116" s="45">
        <f>SUM(E117:E118)</f>
        <v>7096.651</v>
      </c>
      <c r="F116" s="46">
        <f>+E116/D116*100-100</f>
        <v>286.9227632125601</v>
      </c>
      <c r="G116" s="46"/>
      <c r="H116" s="45">
        <f>SUM(H117:H118)</f>
        <v>3707.8320000000003</v>
      </c>
      <c r="I116" s="45">
        <f>SUM(I117:I118)</f>
        <v>3474.6989999999996</v>
      </c>
      <c r="J116" s="45">
        <f>SUM(J117:J118)</f>
        <v>20598.147</v>
      </c>
      <c r="K116" s="46">
        <f>+J116/I116*100-100</f>
        <v>492.8037795504015</v>
      </c>
      <c r="L116" s="46">
        <f t="shared" si="11"/>
        <v>7.75081823266621</v>
      </c>
      <c r="R116" s="49"/>
    </row>
    <row r="117" spans="1:18" s="178" customFormat="1" ht="11.25" customHeight="1" hidden="1" outlineLevel="1">
      <c r="A117" s="173" t="s">
        <v>428</v>
      </c>
      <c r="B117" s="181" t="s">
        <v>264</v>
      </c>
      <c r="C117" s="174">
        <v>1055.663</v>
      </c>
      <c r="D117" s="174">
        <v>946.661</v>
      </c>
      <c r="E117" s="174">
        <v>4764.747</v>
      </c>
      <c r="F117" s="46">
        <f>+E117/D117*100-100</f>
        <v>403.3213579095368</v>
      </c>
      <c r="G117" s="175"/>
      <c r="H117" s="174">
        <v>1959.72</v>
      </c>
      <c r="I117" s="174">
        <v>1728.994</v>
      </c>
      <c r="J117" s="174">
        <v>14535.197</v>
      </c>
      <c r="K117" s="46">
        <f>+J117/I117*100-100</f>
        <v>740.6736518461024</v>
      </c>
      <c r="L117" s="46">
        <f t="shared" si="11"/>
        <v>5.469407996893856</v>
      </c>
      <c r="M117" s="182"/>
      <c r="N117" s="182"/>
      <c r="O117" s="182"/>
      <c r="R117" s="49"/>
    </row>
    <row r="118" spans="1:18" s="178" customFormat="1" ht="11.25" customHeight="1" hidden="1" outlineLevel="1">
      <c r="A118" s="173" t="s">
        <v>429</v>
      </c>
      <c r="B118" s="181" t="s">
        <v>265</v>
      </c>
      <c r="C118" s="174">
        <v>887.69</v>
      </c>
      <c r="D118" s="174">
        <v>887.465</v>
      </c>
      <c r="E118" s="174">
        <v>2331.904</v>
      </c>
      <c r="F118" s="46"/>
      <c r="G118" s="175"/>
      <c r="H118" s="174">
        <v>1748.112</v>
      </c>
      <c r="I118" s="174">
        <v>1745.705</v>
      </c>
      <c r="J118" s="174">
        <v>6062.95</v>
      </c>
      <c r="K118" s="46"/>
      <c r="L118" s="46">
        <f t="shared" si="11"/>
        <v>2.2814102357723534</v>
      </c>
      <c r="M118" s="182"/>
      <c r="N118" s="182"/>
      <c r="O118" s="182"/>
      <c r="R118" s="49"/>
    </row>
    <row r="119" spans="1:18" s="178" customFormat="1" ht="11.25" customHeight="1" collapsed="1">
      <c r="A119" s="173" t="s">
        <v>9</v>
      </c>
      <c r="B119" s="181">
        <v>12060010</v>
      </c>
      <c r="C119" s="174">
        <v>3059.441</v>
      </c>
      <c r="D119" s="174">
        <v>1761.368</v>
      </c>
      <c r="E119" s="174">
        <v>2270.987</v>
      </c>
      <c r="F119" s="46">
        <f>+E119/D119*100-100</f>
        <v>28.93313606242424</v>
      </c>
      <c r="G119" s="175"/>
      <c r="H119" s="174">
        <v>10409.508</v>
      </c>
      <c r="I119" s="174">
        <v>6489.927</v>
      </c>
      <c r="J119" s="174">
        <v>8916.922</v>
      </c>
      <c r="K119" s="46">
        <f>+J119/I119*100-100</f>
        <v>37.39633743183862</v>
      </c>
      <c r="L119" s="46">
        <f t="shared" si="11"/>
        <v>3.355323253924853</v>
      </c>
      <c r="M119" s="182"/>
      <c r="N119" s="182"/>
      <c r="O119" s="182"/>
      <c r="R119" s="49"/>
    </row>
    <row r="120" spans="1:18" s="178" customFormat="1" ht="11.25" customHeight="1">
      <c r="A120" s="173" t="s">
        <v>266</v>
      </c>
      <c r="B120" s="181">
        <v>12074010</v>
      </c>
      <c r="C120" s="174">
        <v>0.074</v>
      </c>
      <c r="D120" s="174">
        <v>0</v>
      </c>
      <c r="E120" s="174">
        <v>0</v>
      </c>
      <c r="F120" s="46"/>
      <c r="G120" s="175"/>
      <c r="H120" s="174">
        <v>0.157</v>
      </c>
      <c r="I120" s="174">
        <v>0.007</v>
      </c>
      <c r="J120" s="174">
        <v>0</v>
      </c>
      <c r="K120" s="46">
        <f>+J120/I120*100-100</f>
        <v>-100</v>
      </c>
      <c r="L120" s="46">
        <f t="shared" si="11"/>
        <v>0</v>
      </c>
      <c r="M120" s="182"/>
      <c r="N120" s="182"/>
      <c r="O120" s="182"/>
      <c r="R120" s="49"/>
    </row>
    <row r="121" spans="1:18" s="178" customFormat="1" ht="11.25" customHeight="1">
      <c r="A121" s="173" t="s">
        <v>267</v>
      </c>
      <c r="B121" s="181">
        <v>12075010</v>
      </c>
      <c r="C121" s="174">
        <v>1.5</v>
      </c>
      <c r="D121" s="174">
        <v>0</v>
      </c>
      <c r="E121" s="174">
        <v>0.003</v>
      </c>
      <c r="F121" s="46"/>
      <c r="G121" s="175"/>
      <c r="H121" s="174">
        <v>4.908</v>
      </c>
      <c r="I121" s="174">
        <v>0</v>
      </c>
      <c r="J121" s="174">
        <v>0.011</v>
      </c>
      <c r="K121" s="46"/>
      <c r="L121" s="46">
        <f t="shared" si="11"/>
        <v>4.1391587582770575E-06</v>
      </c>
      <c r="M121" s="182"/>
      <c r="N121" s="182"/>
      <c r="O121" s="182"/>
      <c r="R121" s="49"/>
    </row>
    <row r="122" spans="1:18" s="178" customFormat="1" ht="11.25" customHeight="1">
      <c r="A122" s="173" t="s">
        <v>268</v>
      </c>
      <c r="B122" s="181">
        <v>12079911</v>
      </c>
      <c r="C122" s="174">
        <v>30.7</v>
      </c>
      <c r="D122" s="174">
        <v>3</v>
      </c>
      <c r="E122" s="174">
        <v>0</v>
      </c>
      <c r="F122" s="46"/>
      <c r="G122" s="175"/>
      <c r="H122" s="174">
        <v>28.535</v>
      </c>
      <c r="I122" s="174">
        <v>3</v>
      </c>
      <c r="J122" s="174">
        <v>0</v>
      </c>
      <c r="K122" s="46"/>
      <c r="L122" s="46">
        <f t="shared" si="11"/>
        <v>0</v>
      </c>
      <c r="M122" s="182"/>
      <c r="N122" s="182"/>
      <c r="O122" s="182"/>
      <c r="R122" s="49"/>
    </row>
    <row r="123" spans="1:18" s="178" customFormat="1" ht="11.25" customHeight="1">
      <c r="A123" s="173" t="s">
        <v>269</v>
      </c>
      <c r="B123" s="181">
        <v>12079110</v>
      </c>
      <c r="C123" s="174"/>
      <c r="D123" s="174"/>
      <c r="E123" s="174"/>
      <c r="F123" s="46"/>
      <c r="G123" s="175"/>
      <c r="H123" s="174"/>
      <c r="I123" s="174"/>
      <c r="J123" s="174"/>
      <c r="K123" s="46"/>
      <c r="L123" s="46"/>
      <c r="M123" s="182"/>
      <c r="N123" s="182"/>
      <c r="O123" s="182"/>
      <c r="R123" s="49"/>
    </row>
    <row r="124" spans="1:18" s="178" customFormat="1" ht="11.25" customHeight="1">
      <c r="A124" s="173" t="s">
        <v>256</v>
      </c>
      <c r="B124" s="181">
        <v>12079900</v>
      </c>
      <c r="C124" s="174"/>
      <c r="D124" s="174"/>
      <c r="E124" s="174"/>
      <c r="F124" s="46"/>
      <c r="G124" s="175"/>
      <c r="H124" s="174"/>
      <c r="I124" s="174"/>
      <c r="J124" s="174"/>
      <c r="K124" s="46"/>
      <c r="L124" s="46"/>
      <c r="M124" s="182"/>
      <c r="N124" s="182"/>
      <c r="O124" s="182"/>
      <c r="R124" s="49"/>
    </row>
    <row r="125" spans="1:18" s="178" customFormat="1" ht="11.25" customHeight="1">
      <c r="A125" s="173" t="s">
        <v>8</v>
      </c>
      <c r="B125" s="173">
        <v>12091000</v>
      </c>
      <c r="C125" s="174">
        <v>102.122</v>
      </c>
      <c r="D125" s="174">
        <v>88.849</v>
      </c>
      <c r="E125" s="174">
        <v>3.762</v>
      </c>
      <c r="F125" s="46"/>
      <c r="G125" s="175"/>
      <c r="H125" s="174">
        <v>1133.367</v>
      </c>
      <c r="I125" s="174">
        <v>515.969</v>
      </c>
      <c r="J125" s="174">
        <v>7.468</v>
      </c>
      <c r="K125" s="46"/>
      <c r="L125" s="46">
        <f t="shared" si="11"/>
        <v>0.002810112509710279</v>
      </c>
      <c r="M125" s="182"/>
      <c r="N125" s="182"/>
      <c r="O125" s="182"/>
      <c r="R125" s="49"/>
    </row>
    <row r="126" spans="1:18" ht="11.25" customHeight="1">
      <c r="A126" s="44" t="s">
        <v>253</v>
      </c>
      <c r="B126" s="44"/>
      <c r="C126" s="45">
        <f>SUM(C127:C134)</f>
        <v>1871.0430000000001</v>
      </c>
      <c r="D126" s="45">
        <f>SUM(D127:D134)</f>
        <v>962.808</v>
      </c>
      <c r="E126" s="45">
        <f>SUM(E127:E134)</f>
        <v>997.369</v>
      </c>
      <c r="F126" s="46">
        <f>+E126/D126*100-100</f>
        <v>3.5896045732898045</v>
      </c>
      <c r="G126" s="46"/>
      <c r="H126" s="45">
        <f>SUM(H127:H134)</f>
        <v>6510.475</v>
      </c>
      <c r="I126" s="45">
        <f>SUM(I127:I134)</f>
        <v>2557.65</v>
      </c>
      <c r="J126" s="45">
        <f>SUM(J127:J134)</f>
        <v>3511.763</v>
      </c>
      <c r="K126" s="46">
        <f>+J126/I126*100-100</f>
        <v>37.304283228745135</v>
      </c>
      <c r="L126" s="46">
        <f t="shared" si="11"/>
        <v>1.3214313253130285</v>
      </c>
      <c r="R126" s="49"/>
    </row>
    <row r="127" spans="1:18" ht="11.25" hidden="1" outlineLevel="1">
      <c r="A127" s="44" t="s">
        <v>430</v>
      </c>
      <c r="B127" s="44">
        <v>12092100</v>
      </c>
      <c r="C127" s="45">
        <v>563.16</v>
      </c>
      <c r="D127" s="45">
        <v>94</v>
      </c>
      <c r="E127" s="45">
        <v>36</v>
      </c>
      <c r="F127" s="46">
        <f>+E127/D127*100-100</f>
        <v>-61.702127659574465</v>
      </c>
      <c r="G127" s="46"/>
      <c r="H127" s="45">
        <v>2880.65</v>
      </c>
      <c r="I127" s="45">
        <v>451.781</v>
      </c>
      <c r="J127" s="45">
        <v>200.565</v>
      </c>
      <c r="K127" s="46">
        <f>+J127/I127*100-100</f>
        <v>-55.60570276306441</v>
      </c>
      <c r="L127" s="46">
        <f t="shared" si="11"/>
        <v>0.0754700342139853</v>
      </c>
      <c r="R127" s="49"/>
    </row>
    <row r="128" spans="1:18" ht="11.25" hidden="1" outlineLevel="1">
      <c r="A128" s="44" t="s">
        <v>431</v>
      </c>
      <c r="B128" s="44">
        <v>12092200</v>
      </c>
      <c r="C128" s="45">
        <v>1077.631</v>
      </c>
      <c r="D128" s="45">
        <v>722</v>
      </c>
      <c r="E128" s="45">
        <v>896.138</v>
      </c>
      <c r="F128" s="46">
        <f>+E128/D128*100-100</f>
        <v>24.11883656509697</v>
      </c>
      <c r="G128" s="46"/>
      <c r="H128" s="45">
        <v>3320.451</v>
      </c>
      <c r="I128" s="45">
        <v>1950.057</v>
      </c>
      <c r="J128" s="45">
        <v>3180.324</v>
      </c>
      <c r="K128" s="46">
        <f>+J128/I128*100-100</f>
        <v>63.088771251301864</v>
      </c>
      <c r="L128" s="46">
        <f t="shared" si="11"/>
        <v>1.1967150853417023</v>
      </c>
      <c r="R128" s="49"/>
    </row>
    <row r="129" spans="1:18" ht="11.25" hidden="1" outlineLevel="1">
      <c r="A129" s="44" t="s">
        <v>432</v>
      </c>
      <c r="B129" s="44">
        <v>12092300</v>
      </c>
      <c r="C129" s="45"/>
      <c r="D129" s="45"/>
      <c r="E129" s="45"/>
      <c r="F129" s="46"/>
      <c r="G129" s="46"/>
      <c r="H129" s="45"/>
      <c r="I129" s="45"/>
      <c r="J129" s="45"/>
      <c r="K129" s="46"/>
      <c r="L129" s="46">
        <f t="shared" si="11"/>
        <v>0</v>
      </c>
      <c r="R129" s="49"/>
    </row>
    <row r="130" spans="1:18" ht="11.25" hidden="1" outlineLevel="1">
      <c r="A130" s="44" t="s">
        <v>433</v>
      </c>
      <c r="B130" s="44">
        <v>12092400</v>
      </c>
      <c r="C130" s="45"/>
      <c r="D130" s="45"/>
      <c r="E130" s="45"/>
      <c r="F130" s="46"/>
      <c r="G130" s="46"/>
      <c r="H130" s="45"/>
      <c r="I130" s="45"/>
      <c r="J130" s="45"/>
      <c r="K130" s="46"/>
      <c r="L130" s="46">
        <f t="shared" si="11"/>
        <v>0</v>
      </c>
      <c r="R130" s="49"/>
    </row>
    <row r="131" spans="1:18" ht="11.25" hidden="1" outlineLevel="1">
      <c r="A131" s="44" t="s">
        <v>434</v>
      </c>
      <c r="B131" s="44">
        <v>12092500</v>
      </c>
      <c r="C131" s="45">
        <v>60.25</v>
      </c>
      <c r="D131" s="45">
        <v>50.5</v>
      </c>
      <c r="E131" s="45">
        <v>3</v>
      </c>
      <c r="F131" s="46">
        <f>+E131/D131*100-100</f>
        <v>-94.05940594059406</v>
      </c>
      <c r="G131" s="46"/>
      <c r="H131" s="45">
        <v>108.137</v>
      </c>
      <c r="I131" s="45">
        <v>87.273</v>
      </c>
      <c r="J131" s="45">
        <v>5.1</v>
      </c>
      <c r="K131" s="46">
        <f>+J131/I131*100-100</f>
        <v>-94.15626826166168</v>
      </c>
      <c r="L131" s="46">
        <f t="shared" si="11"/>
        <v>0.001919064515201181</v>
      </c>
      <c r="R131" s="49"/>
    </row>
    <row r="132" spans="1:18" ht="11.25" hidden="1" outlineLevel="1">
      <c r="A132" s="44" t="s">
        <v>435</v>
      </c>
      <c r="B132" s="44">
        <v>12092600</v>
      </c>
      <c r="C132" s="45"/>
      <c r="D132" s="45"/>
      <c r="E132" s="45"/>
      <c r="F132" s="46"/>
      <c r="G132" s="46"/>
      <c r="H132" s="45"/>
      <c r="I132" s="45"/>
      <c r="J132" s="45"/>
      <c r="K132" s="46"/>
      <c r="L132" s="46">
        <f t="shared" si="11"/>
        <v>0</v>
      </c>
      <c r="R132" s="49"/>
    </row>
    <row r="133" spans="1:18" ht="11.25" hidden="1" outlineLevel="1">
      <c r="A133" s="44" t="s">
        <v>436</v>
      </c>
      <c r="B133" s="44">
        <v>12092910</v>
      </c>
      <c r="C133" s="45">
        <v>93</v>
      </c>
      <c r="D133" s="45">
        <v>93</v>
      </c>
      <c r="E133" s="45">
        <v>0</v>
      </c>
      <c r="F133" s="46"/>
      <c r="G133" s="46"/>
      <c r="H133" s="45">
        <v>17.234</v>
      </c>
      <c r="I133" s="45">
        <v>17.234</v>
      </c>
      <c r="J133" s="45">
        <v>0</v>
      </c>
      <c r="K133" s="46"/>
      <c r="L133" s="46">
        <f t="shared" si="11"/>
        <v>0</v>
      </c>
      <c r="R133" s="49"/>
    </row>
    <row r="134" spans="1:18" ht="11.25" hidden="1" outlineLevel="1">
      <c r="A134" s="44" t="s">
        <v>437</v>
      </c>
      <c r="B134" s="44">
        <v>12092990</v>
      </c>
      <c r="C134" s="45">
        <v>77.002</v>
      </c>
      <c r="D134" s="45">
        <v>3.308</v>
      </c>
      <c r="E134" s="45">
        <v>62.231</v>
      </c>
      <c r="F134" s="46">
        <f>+E134/D134*100-100</f>
        <v>1781.2273276904473</v>
      </c>
      <c r="G134" s="46"/>
      <c r="H134" s="45">
        <v>184.003</v>
      </c>
      <c r="I134" s="45">
        <v>51.305</v>
      </c>
      <c r="J134" s="45">
        <v>125.774</v>
      </c>
      <c r="K134" s="46">
        <f>+J134/I134*100-100</f>
        <v>145.14959555598872</v>
      </c>
      <c r="L134" s="46">
        <f t="shared" si="11"/>
        <v>0.04732714124213988</v>
      </c>
      <c r="R134" s="49"/>
    </row>
    <row r="135" spans="1:18" ht="11.25" collapsed="1">
      <c r="A135" s="44" t="s">
        <v>254</v>
      </c>
      <c r="B135" s="44"/>
      <c r="C135" s="45">
        <f>SUM(C136:C144)</f>
        <v>1711.0500000000002</v>
      </c>
      <c r="D135" s="45">
        <f>SUM(D136:D144)</f>
        <v>833.978</v>
      </c>
      <c r="E135" s="45">
        <f>SUM(E136:E144)</f>
        <v>1865.48</v>
      </c>
      <c r="F135" s="46">
        <f>+E135/D135*100-100</f>
        <v>123.6845576262204</v>
      </c>
      <c r="G135" s="46"/>
      <c r="H135" s="45">
        <f>SUM(H136:H144)</f>
        <v>61958.676999999996</v>
      </c>
      <c r="I135" s="45">
        <f>SUM(I136:I144)</f>
        <v>33570.142</v>
      </c>
      <c r="J135" s="45">
        <f>SUM(J136:J144)</f>
        <v>39938.852999999996</v>
      </c>
      <c r="K135" s="46">
        <f aca="true" t="shared" si="17" ref="K135:K148">+J135/I135*100-100</f>
        <v>18.971355557566596</v>
      </c>
      <c r="L135" s="46">
        <f t="shared" si="11"/>
        <v>15.02847756277181</v>
      </c>
      <c r="R135" s="49"/>
    </row>
    <row r="136" spans="1:18" ht="11.25" customHeight="1" hidden="1" outlineLevel="1" collapsed="1">
      <c r="A136" s="44" t="s">
        <v>438</v>
      </c>
      <c r="B136" s="44">
        <v>12099110</v>
      </c>
      <c r="C136" s="45">
        <v>5.791</v>
      </c>
      <c r="D136" s="45">
        <v>4.251</v>
      </c>
      <c r="E136" s="45">
        <v>3.513</v>
      </c>
      <c r="F136" s="46">
        <f aca="true" t="shared" si="18" ref="F136:F146">+E136/D136*100-100</f>
        <v>-17.36062103034581</v>
      </c>
      <c r="G136" s="46"/>
      <c r="H136" s="45">
        <v>7390.045</v>
      </c>
      <c r="I136" s="45">
        <v>5551.373</v>
      </c>
      <c r="J136" s="45">
        <v>6371.345</v>
      </c>
      <c r="K136" s="46">
        <f t="shared" si="17"/>
        <v>14.770616206116955</v>
      </c>
      <c r="L136" s="46">
        <f t="shared" si="11"/>
        <v>2.3974553144322495</v>
      </c>
      <c r="R136" s="49"/>
    </row>
    <row r="137" spans="1:18" ht="11.25" customHeight="1" hidden="1" outlineLevel="1">
      <c r="A137" s="44" t="s">
        <v>439</v>
      </c>
      <c r="B137" s="44">
        <v>12099120</v>
      </c>
      <c r="C137" s="45">
        <v>92.959</v>
      </c>
      <c r="D137" s="45">
        <v>37.23</v>
      </c>
      <c r="E137" s="45">
        <v>25.197</v>
      </c>
      <c r="F137" s="46">
        <f t="shared" si="18"/>
        <v>-32.32070910556003</v>
      </c>
      <c r="G137" s="46"/>
      <c r="H137" s="45">
        <v>3206.05</v>
      </c>
      <c r="I137" s="45">
        <v>1938.574</v>
      </c>
      <c r="J137" s="45">
        <v>2578.662</v>
      </c>
      <c r="K137" s="46">
        <f t="shared" si="17"/>
        <v>33.018497101477664</v>
      </c>
      <c r="L137" s="46">
        <f t="shared" si="11"/>
        <v>0.9703174001760212</v>
      </c>
      <c r="R137" s="49"/>
    </row>
    <row r="138" spans="1:18" ht="11.25" customHeight="1" hidden="1" outlineLevel="1">
      <c r="A138" s="44" t="s">
        <v>440</v>
      </c>
      <c r="B138" s="44">
        <v>12099130</v>
      </c>
      <c r="C138" s="45">
        <v>135.889</v>
      </c>
      <c r="D138" s="45">
        <v>96.602</v>
      </c>
      <c r="E138" s="45">
        <v>71.109</v>
      </c>
      <c r="F138" s="46">
        <f t="shared" si="18"/>
        <v>-26.389722780066677</v>
      </c>
      <c r="G138" s="46"/>
      <c r="H138" s="45">
        <v>6310.903</v>
      </c>
      <c r="I138" s="45">
        <v>2420.901</v>
      </c>
      <c r="J138" s="45">
        <v>1772.977</v>
      </c>
      <c r="K138" s="46">
        <f t="shared" si="17"/>
        <v>-26.763754486449457</v>
      </c>
      <c r="L138" s="46">
        <f t="shared" si="11"/>
        <v>0.6671484797976167</v>
      </c>
      <c r="R138" s="49"/>
    </row>
    <row r="139" spans="1:18" ht="11.25" customHeight="1" hidden="1" outlineLevel="1">
      <c r="A139" s="44" t="s">
        <v>441</v>
      </c>
      <c r="B139" s="44">
        <v>12099140</v>
      </c>
      <c r="C139" s="45">
        <v>38.23</v>
      </c>
      <c r="D139" s="45">
        <v>11.961</v>
      </c>
      <c r="E139" s="45">
        <v>11.134</v>
      </c>
      <c r="F139" s="46">
        <f t="shared" si="18"/>
        <v>-6.914137613911876</v>
      </c>
      <c r="G139" s="46"/>
      <c r="H139" s="45">
        <v>7425.919</v>
      </c>
      <c r="I139" s="45">
        <v>4091.3</v>
      </c>
      <c r="J139" s="45">
        <v>5116.601</v>
      </c>
      <c r="K139" s="46">
        <f t="shared" si="17"/>
        <v>25.060518661550105</v>
      </c>
      <c r="L139" s="46">
        <f t="shared" si="11"/>
        <v>1.925311258341741</v>
      </c>
      <c r="R139" s="49"/>
    </row>
    <row r="140" spans="1:18" ht="11.25" customHeight="1" hidden="1" outlineLevel="1">
      <c r="A140" s="44" t="s">
        <v>442</v>
      </c>
      <c r="B140" s="44">
        <v>12099150</v>
      </c>
      <c r="C140" s="45">
        <v>129.523</v>
      </c>
      <c r="D140" s="45">
        <v>58.965</v>
      </c>
      <c r="E140" s="45">
        <v>35.603</v>
      </c>
      <c r="F140" s="46">
        <f t="shared" si="18"/>
        <v>-39.620113626727715</v>
      </c>
      <c r="G140" s="46"/>
      <c r="H140" s="45">
        <v>3723.203</v>
      </c>
      <c r="I140" s="45">
        <v>1900.829</v>
      </c>
      <c r="J140" s="45">
        <v>1412.467</v>
      </c>
      <c r="K140" s="46">
        <f t="shared" si="17"/>
        <v>-25.692053309371857</v>
      </c>
      <c r="L140" s="46">
        <f t="shared" si="11"/>
        <v>0.5314931958024838</v>
      </c>
      <c r="R140" s="49"/>
    </row>
    <row r="141" spans="1:18" ht="11.25" customHeight="1" hidden="1" outlineLevel="1">
      <c r="A141" s="44" t="s">
        <v>443</v>
      </c>
      <c r="B141" s="44">
        <v>12099160</v>
      </c>
      <c r="C141" s="45">
        <v>39.587</v>
      </c>
      <c r="D141" s="45">
        <v>25.093</v>
      </c>
      <c r="E141" s="45">
        <v>30.605</v>
      </c>
      <c r="F141" s="46">
        <f t="shared" si="18"/>
        <v>21.966285418244127</v>
      </c>
      <c r="G141" s="46"/>
      <c r="H141" s="45">
        <v>3265.163</v>
      </c>
      <c r="I141" s="45">
        <v>2495.011</v>
      </c>
      <c r="J141" s="45">
        <v>5751.462</v>
      </c>
      <c r="K141" s="46">
        <f t="shared" si="17"/>
        <v>130.5185027240361</v>
      </c>
      <c r="L141" s="46">
        <f t="shared" si="11"/>
        <v>2.164201300927062</v>
      </c>
      <c r="R141" s="49"/>
    </row>
    <row r="142" spans="1:18" ht="11.25" customHeight="1" hidden="1" outlineLevel="1">
      <c r="A142" s="44" t="s">
        <v>444</v>
      </c>
      <c r="B142" s="44">
        <v>12099170</v>
      </c>
      <c r="C142" s="45">
        <v>53.616</v>
      </c>
      <c r="D142" s="45">
        <v>40.649</v>
      </c>
      <c r="E142" s="45">
        <v>32.167</v>
      </c>
      <c r="F142" s="46">
        <f t="shared" si="18"/>
        <v>-20.866441978892468</v>
      </c>
      <c r="G142" s="46"/>
      <c r="H142" s="45">
        <v>4382.717</v>
      </c>
      <c r="I142" s="45">
        <v>3360.581</v>
      </c>
      <c r="J142" s="45">
        <v>3356.124</v>
      </c>
      <c r="K142" s="46">
        <f t="shared" si="17"/>
        <v>-0.13262587629937173</v>
      </c>
      <c r="L142" s="46">
        <f t="shared" si="11"/>
        <v>1.2628663680421666</v>
      </c>
      <c r="R142" s="49"/>
    </row>
    <row r="143" spans="1:18" ht="11.25" customHeight="1" hidden="1" outlineLevel="1">
      <c r="A143" s="44" t="s">
        <v>445</v>
      </c>
      <c r="B143" s="44">
        <v>12099180</v>
      </c>
      <c r="C143" s="45">
        <v>248.122</v>
      </c>
      <c r="D143" s="45">
        <v>42.725</v>
      </c>
      <c r="E143" s="45">
        <v>31.708</v>
      </c>
      <c r="F143" s="46">
        <f t="shared" si="18"/>
        <v>-25.785839672322993</v>
      </c>
      <c r="G143" s="46"/>
      <c r="H143" s="45">
        <v>7340.456</v>
      </c>
      <c r="I143" s="45">
        <v>1442.317</v>
      </c>
      <c r="J143" s="45">
        <v>2094.582</v>
      </c>
      <c r="K143" s="46">
        <f t="shared" si="17"/>
        <v>45.22341482489631</v>
      </c>
      <c r="L143" s="46">
        <f t="shared" si="11"/>
        <v>0.7881643118390433</v>
      </c>
      <c r="R143" s="49"/>
    </row>
    <row r="144" spans="1:18" ht="11.25" customHeight="1" hidden="1" outlineLevel="1">
      <c r="A144" s="44" t="s">
        <v>446</v>
      </c>
      <c r="B144" s="44">
        <v>12099190</v>
      </c>
      <c r="C144" s="45">
        <v>967.333</v>
      </c>
      <c r="D144" s="45">
        <v>516.502</v>
      </c>
      <c r="E144" s="45">
        <v>1624.444</v>
      </c>
      <c r="F144" s="46">
        <f t="shared" si="18"/>
        <v>214.5087531122823</v>
      </c>
      <c r="G144" s="46"/>
      <c r="H144" s="45">
        <v>18914.221</v>
      </c>
      <c r="I144" s="45">
        <v>10369.256</v>
      </c>
      <c r="J144" s="45">
        <v>11484.633</v>
      </c>
      <c r="K144" s="46">
        <f t="shared" si="17"/>
        <v>10.756576942453734</v>
      </c>
      <c r="L144" s="46">
        <f t="shared" si="11"/>
        <v>4.3215199334134295</v>
      </c>
      <c r="M144" s="183"/>
      <c r="N144" s="184"/>
      <c r="O144" s="184"/>
      <c r="R144" s="49"/>
    </row>
    <row r="145" spans="1:18" ht="11.25" collapsed="1">
      <c r="A145" s="44" t="s">
        <v>7</v>
      </c>
      <c r="B145" s="44">
        <v>12099920</v>
      </c>
      <c r="C145" s="45">
        <v>16.29</v>
      </c>
      <c r="D145" s="45">
        <v>10.337</v>
      </c>
      <c r="E145" s="45">
        <v>19.726</v>
      </c>
      <c r="F145" s="46">
        <f t="shared" si="18"/>
        <v>90.82906065589628</v>
      </c>
      <c r="G145" s="46"/>
      <c r="H145" s="45">
        <v>3424.379</v>
      </c>
      <c r="I145" s="45">
        <v>2216.656</v>
      </c>
      <c r="J145" s="45">
        <v>4847.713</v>
      </c>
      <c r="K145" s="46">
        <f t="shared" si="17"/>
        <v>118.69487191517311</v>
      </c>
      <c r="L145" s="46">
        <f t="shared" si="11"/>
        <v>1.8241321565057773</v>
      </c>
      <c r="M145" s="183"/>
      <c r="N145" s="184"/>
      <c r="O145" s="184"/>
      <c r="R145" s="49"/>
    </row>
    <row r="146" spans="1:18" ht="9.75" customHeight="1">
      <c r="A146" s="44" t="s">
        <v>6</v>
      </c>
      <c r="B146" s="44">
        <v>12099930</v>
      </c>
      <c r="C146" s="45">
        <v>19.671</v>
      </c>
      <c r="D146" s="45">
        <v>14.221</v>
      </c>
      <c r="E146" s="45">
        <v>7.31</v>
      </c>
      <c r="F146" s="46">
        <f t="shared" si="18"/>
        <v>-48.597145067154216</v>
      </c>
      <c r="G146" s="46"/>
      <c r="H146" s="45">
        <v>4842.323</v>
      </c>
      <c r="I146" s="45">
        <v>2804.273</v>
      </c>
      <c r="J146" s="45">
        <v>3497.577</v>
      </c>
      <c r="K146" s="46">
        <f t="shared" si="17"/>
        <v>24.723127883768797</v>
      </c>
      <c r="L146" s="46">
        <f t="shared" si="11"/>
        <v>1.3160933156634909</v>
      </c>
      <c r="M146" s="183"/>
      <c r="N146" s="184"/>
      <c r="O146" s="184"/>
      <c r="R146" s="49"/>
    </row>
    <row r="147" spans="1:18" ht="11.25">
      <c r="A147" s="44" t="s">
        <v>5</v>
      </c>
      <c r="B147" s="44">
        <v>12099990</v>
      </c>
      <c r="C147" s="45">
        <v>39.274</v>
      </c>
      <c r="D147" s="45">
        <v>24.164</v>
      </c>
      <c r="E147" s="45">
        <v>2.896</v>
      </c>
      <c r="F147" s="46"/>
      <c r="G147" s="46"/>
      <c r="H147" s="45">
        <v>621.663</v>
      </c>
      <c r="I147" s="45">
        <v>234.229</v>
      </c>
      <c r="J147" s="45">
        <v>243.031</v>
      </c>
      <c r="K147" s="46">
        <f t="shared" si="17"/>
        <v>3.7578608968146483</v>
      </c>
      <c r="L147" s="46">
        <f t="shared" si="11"/>
        <v>0.09144944474389378</v>
      </c>
      <c r="M147" s="183"/>
      <c r="N147" s="184"/>
      <c r="O147" s="184"/>
      <c r="R147" s="49"/>
    </row>
    <row r="148" spans="1:18" ht="11.25">
      <c r="A148" s="44" t="s">
        <v>255</v>
      </c>
      <c r="B148" s="44">
        <v>12093000</v>
      </c>
      <c r="C148" s="45">
        <v>23.619</v>
      </c>
      <c r="D148" s="45">
        <v>6.5</v>
      </c>
      <c r="E148" s="45">
        <v>6.394</v>
      </c>
      <c r="F148" s="46">
        <f>+E148/D148*100-100</f>
        <v>-1.6307692307692179</v>
      </c>
      <c r="G148" s="46"/>
      <c r="H148" s="45">
        <v>14907.003</v>
      </c>
      <c r="I148" s="45">
        <v>7293.922</v>
      </c>
      <c r="J148" s="45">
        <v>8715.161</v>
      </c>
      <c r="K148" s="46">
        <f t="shared" si="17"/>
        <v>19.485250870519337</v>
      </c>
      <c r="L148" s="46">
        <f t="shared" si="11"/>
        <v>3.279403180267695</v>
      </c>
      <c r="M148" s="183"/>
      <c r="N148" s="184"/>
      <c r="O148" s="184"/>
      <c r="R148" s="49"/>
    </row>
    <row r="149" spans="1:18" ht="11.25">
      <c r="A149" s="159"/>
      <c r="B149" s="159"/>
      <c r="C149" s="171"/>
      <c r="D149" s="171"/>
      <c r="E149" s="171"/>
      <c r="F149" s="171"/>
      <c r="G149" s="171"/>
      <c r="H149" s="171"/>
      <c r="I149" s="171"/>
      <c r="J149" s="171"/>
      <c r="K149" s="159"/>
      <c r="L149" s="159"/>
      <c r="M149" s="159"/>
      <c r="N149" s="159"/>
      <c r="O149" s="159"/>
      <c r="P149" s="178"/>
      <c r="R149" s="49"/>
    </row>
    <row r="150" spans="1:18" ht="11.25">
      <c r="A150" s="43" t="s">
        <v>93</v>
      </c>
      <c r="B150" s="43"/>
      <c r="C150" s="43"/>
      <c r="D150" s="43"/>
      <c r="E150" s="43"/>
      <c r="F150" s="43"/>
      <c r="G150" s="43"/>
      <c r="H150" s="43"/>
      <c r="I150" s="43"/>
      <c r="J150" s="43"/>
      <c r="K150" s="43"/>
      <c r="L150" s="43"/>
      <c r="M150" s="185"/>
      <c r="N150" s="186"/>
      <c r="O150" s="186"/>
      <c r="P150" s="178"/>
      <c r="R150" s="49"/>
    </row>
    <row r="151" spans="1:18" ht="19.5" customHeight="1">
      <c r="A151" s="277" t="s">
        <v>312</v>
      </c>
      <c r="B151" s="277"/>
      <c r="C151" s="277"/>
      <c r="D151" s="277"/>
      <c r="E151" s="277"/>
      <c r="F151" s="277"/>
      <c r="G151" s="277"/>
      <c r="H151" s="277"/>
      <c r="I151" s="277"/>
      <c r="J151" s="277"/>
      <c r="K151" s="277"/>
      <c r="L151" s="277"/>
      <c r="M151" s="185"/>
      <c r="N151" s="186"/>
      <c r="O151" s="186"/>
      <c r="P151" s="178"/>
      <c r="R151" s="49"/>
    </row>
    <row r="152" spans="1:18" ht="19.5" customHeight="1">
      <c r="A152" s="278" t="s">
        <v>305</v>
      </c>
      <c r="B152" s="278"/>
      <c r="C152" s="278"/>
      <c r="D152" s="278"/>
      <c r="E152" s="278"/>
      <c r="F152" s="278"/>
      <c r="G152" s="278"/>
      <c r="H152" s="278"/>
      <c r="I152" s="278"/>
      <c r="J152" s="278"/>
      <c r="K152" s="278"/>
      <c r="L152" s="278"/>
      <c r="M152" s="185"/>
      <c r="N152" s="186"/>
      <c r="O152" s="186"/>
      <c r="P152" s="178"/>
      <c r="R152" s="49"/>
    </row>
    <row r="153" spans="1:21" ht="11.25">
      <c r="A153" s="43"/>
      <c r="B153" s="43"/>
      <c r="C153" s="279" t="s">
        <v>180</v>
      </c>
      <c r="D153" s="279"/>
      <c r="E153" s="279"/>
      <c r="F153" s="279"/>
      <c r="G153" s="50"/>
      <c r="H153" s="279" t="s">
        <v>181</v>
      </c>
      <c r="I153" s="279"/>
      <c r="J153" s="279"/>
      <c r="K153" s="279"/>
      <c r="L153" s="50"/>
      <c r="M153" s="280"/>
      <c r="N153" s="280"/>
      <c r="O153" s="280"/>
      <c r="P153" s="156"/>
      <c r="Q153" s="156"/>
      <c r="R153" s="156"/>
      <c r="S153" s="156"/>
      <c r="T153" s="156"/>
      <c r="U153" s="156"/>
    </row>
    <row r="154" spans="1:21" ht="11.25">
      <c r="A154" s="43" t="s">
        <v>197</v>
      </c>
      <c r="B154" s="158" t="s">
        <v>165</v>
      </c>
      <c r="C154" s="157">
        <f>+C98</f>
        <v>2008</v>
      </c>
      <c r="D154" s="281" t="str">
        <f>+D98</f>
        <v>Enero - mayo</v>
      </c>
      <c r="E154" s="281"/>
      <c r="F154" s="281"/>
      <c r="G154" s="50"/>
      <c r="H154" s="157">
        <f>+H98</f>
        <v>2008</v>
      </c>
      <c r="I154" s="281" t="str">
        <f>+D154</f>
        <v>Enero - mayo</v>
      </c>
      <c r="J154" s="281"/>
      <c r="K154" s="281"/>
      <c r="L154" s="158" t="s">
        <v>385</v>
      </c>
      <c r="M154" s="282"/>
      <c r="N154" s="282"/>
      <c r="O154" s="282"/>
      <c r="P154" s="156"/>
      <c r="Q154" s="156"/>
      <c r="R154" s="156"/>
      <c r="S154" s="156"/>
      <c r="T154" s="156"/>
      <c r="U154" s="156"/>
    </row>
    <row r="155" spans="1:15" ht="11.25">
      <c r="A155" s="159"/>
      <c r="B155" s="163" t="s">
        <v>48</v>
      </c>
      <c r="C155" s="159"/>
      <c r="D155" s="160">
        <f>+D99</f>
        <v>2008</v>
      </c>
      <c r="E155" s="160">
        <f>+E99</f>
        <v>2009</v>
      </c>
      <c r="F155" s="161" t="str">
        <f>+F99</f>
        <v>Var % 09/08</v>
      </c>
      <c r="G155" s="163"/>
      <c r="H155" s="159"/>
      <c r="I155" s="160">
        <f>+I99</f>
        <v>2008</v>
      </c>
      <c r="J155" s="160">
        <f>+J99</f>
        <v>2009</v>
      </c>
      <c r="K155" s="161" t="str">
        <f>+K99</f>
        <v>Var % 09/08</v>
      </c>
      <c r="L155" s="163">
        <v>2008</v>
      </c>
      <c r="M155" s="164"/>
      <c r="N155" s="164"/>
      <c r="O155" s="163"/>
    </row>
    <row r="156" spans="1:18" ht="11.25" customHeight="1">
      <c r="A156" s="43"/>
      <c r="B156" s="43"/>
      <c r="C156" s="45"/>
      <c r="D156" s="45"/>
      <c r="E156" s="45"/>
      <c r="F156" s="46"/>
      <c r="G156" s="46"/>
      <c r="H156" s="45"/>
      <c r="I156" s="45"/>
      <c r="J156" s="45"/>
      <c r="K156" s="46"/>
      <c r="L156" s="46"/>
      <c r="M156" s="185"/>
      <c r="N156" s="186"/>
      <c r="O156" s="186"/>
      <c r="P156" s="178"/>
      <c r="R156" s="49"/>
    </row>
    <row r="157" spans="1:15" s="55" customFormat="1" ht="11.25">
      <c r="A157" s="52" t="s">
        <v>388</v>
      </c>
      <c r="B157" s="52"/>
      <c r="C157" s="52"/>
      <c r="D157" s="52"/>
      <c r="E157" s="52"/>
      <c r="F157" s="52"/>
      <c r="G157" s="52"/>
      <c r="H157" s="53">
        <f>+H101</f>
        <v>6800395</v>
      </c>
      <c r="I157" s="53">
        <f>+I101</f>
        <v>3607969</v>
      </c>
      <c r="J157" s="53">
        <f>+J101</f>
        <v>2975042</v>
      </c>
      <c r="K157" s="51">
        <f>+J157/I157*100-100</f>
        <v>-17.54247334165011</v>
      </c>
      <c r="L157" s="52"/>
      <c r="M157" s="54"/>
      <c r="N157" s="54"/>
      <c r="O157" s="54"/>
    </row>
    <row r="158" spans="1:18" s="167" customFormat="1" ht="11.25">
      <c r="A158" s="165" t="s">
        <v>390</v>
      </c>
      <c r="B158" s="165"/>
      <c r="C158" s="165">
        <f>+C160+C166+C171+C181</f>
        <v>12587.327999999998</v>
      </c>
      <c r="D158" s="165">
        <f>+D160+D166+D171+D181</f>
        <v>1374.8580000000002</v>
      </c>
      <c r="E158" s="165">
        <f>+E160+E166+E171+E181</f>
        <v>1069.254</v>
      </c>
      <c r="F158" s="166"/>
      <c r="G158" s="165"/>
      <c r="H158" s="165">
        <f>+H160+H166+H171+H181</f>
        <v>37593.038</v>
      </c>
      <c r="I158" s="165">
        <f>+I160+I166+I171+I181</f>
        <v>6695.674</v>
      </c>
      <c r="J158" s="165">
        <f>+J160+J166+J171+J181</f>
        <v>6239.227999999999</v>
      </c>
      <c r="K158" s="166">
        <f>+J158/I158*100-100</f>
        <v>-6.8170284276086335</v>
      </c>
      <c r="L158" s="166">
        <f>+J158/$J$157*100</f>
        <v>0.2097189888411659</v>
      </c>
      <c r="M158" s="172"/>
      <c r="N158" s="172"/>
      <c r="O158" s="172"/>
      <c r="R158" s="172"/>
    </row>
    <row r="159" spans="1:26" ht="11.25" customHeight="1">
      <c r="A159" s="52"/>
      <c r="B159" s="52"/>
      <c r="C159" s="53"/>
      <c r="D159" s="53"/>
      <c r="E159" s="53"/>
      <c r="F159" s="51"/>
      <c r="G159" s="51"/>
      <c r="H159" s="53"/>
      <c r="I159" s="53"/>
      <c r="J159" s="53"/>
      <c r="K159" s="51"/>
      <c r="M159" s="185"/>
      <c r="N159" s="186"/>
      <c r="O159" s="186"/>
      <c r="P159" s="177"/>
      <c r="Q159" s="156"/>
      <c r="R159" s="172"/>
      <c r="S159" s="156"/>
      <c r="T159" s="156"/>
      <c r="U159" s="156"/>
      <c r="V159" s="156"/>
      <c r="W159" s="156"/>
      <c r="X159" s="156"/>
      <c r="Y159" s="156"/>
      <c r="Z159" s="156"/>
    </row>
    <row r="160" spans="1:26" s="55" customFormat="1" ht="11.25" customHeight="1">
      <c r="A160" s="187" t="s">
        <v>321</v>
      </c>
      <c r="B160" s="188" t="s">
        <v>235</v>
      </c>
      <c r="C160" s="53">
        <f>SUM(C161:C164)</f>
        <v>11062.430999999999</v>
      </c>
      <c r="D160" s="53">
        <f>SUM(D161:D164)</f>
        <v>503.04299999999995</v>
      </c>
      <c r="E160" s="53">
        <f>SUM(E161:E164)</f>
        <v>785.484</v>
      </c>
      <c r="F160" s="51">
        <f>+E160/D160*100-100</f>
        <v>56.146492446967784</v>
      </c>
      <c r="G160" s="51"/>
      <c r="H160" s="53">
        <f>SUM(H161:H164)</f>
        <v>31003.07</v>
      </c>
      <c r="I160" s="53">
        <f>SUM(I161:I164)</f>
        <v>2986.0699999999997</v>
      </c>
      <c r="J160" s="53">
        <f>SUM(J161:J164)</f>
        <v>4658.8589999999995</v>
      </c>
      <c r="K160" s="51">
        <f>+J160/I160*100-100</f>
        <v>56.01975171379104</v>
      </c>
      <c r="L160" s="51">
        <f>+J160/$J$160*100</f>
        <v>100</v>
      </c>
      <c r="M160" s="185"/>
      <c r="N160" s="186"/>
      <c r="O160" s="186"/>
      <c r="P160" s="189"/>
      <c r="Q160" s="189"/>
      <c r="R160" s="189"/>
      <c r="S160" s="162"/>
      <c r="T160" s="162"/>
      <c r="U160" s="162"/>
      <c r="V160" s="190"/>
      <c r="W160" s="190"/>
      <c r="X160" s="190"/>
      <c r="Y160" s="190"/>
      <c r="Z160" s="190"/>
    </row>
    <row r="161" spans="1:26" ht="11.25" customHeight="1">
      <c r="A161" s="25" t="s">
        <v>217</v>
      </c>
      <c r="B161" s="188" t="s">
        <v>236</v>
      </c>
      <c r="C161" s="45">
        <v>10183.237</v>
      </c>
      <c r="D161" s="45">
        <v>193.256</v>
      </c>
      <c r="E161" s="45">
        <v>220.299</v>
      </c>
      <c r="F161" s="46">
        <f>+E161/D161*100-100</f>
        <v>13.99335596307489</v>
      </c>
      <c r="G161" s="51"/>
      <c r="H161" s="45">
        <v>26988.566</v>
      </c>
      <c r="I161" s="45">
        <v>1710.543</v>
      </c>
      <c r="J161" s="45">
        <v>1369.006</v>
      </c>
      <c r="K161" s="46">
        <f>+J161/I161*100-100</f>
        <v>-19.966583710552726</v>
      </c>
      <c r="L161" s="46">
        <f>+J161/$J$160*100</f>
        <v>29.385006071229036</v>
      </c>
      <c r="M161" s="185"/>
      <c r="N161" s="186"/>
      <c r="O161" s="186"/>
      <c r="P161" s="177"/>
      <c r="Q161" s="156"/>
      <c r="R161" s="172"/>
      <c r="S161" s="156"/>
      <c r="T161" s="156"/>
      <c r="U161" s="156"/>
      <c r="V161" s="156"/>
      <c r="W161" s="156"/>
      <c r="X161" s="156"/>
      <c r="Y161" s="156"/>
      <c r="Z161" s="156"/>
    </row>
    <row r="162" spans="1:18" ht="11.25" customHeight="1">
      <c r="A162" s="25" t="s">
        <v>218</v>
      </c>
      <c r="B162" s="188" t="s">
        <v>237</v>
      </c>
      <c r="C162" s="45">
        <v>520.372</v>
      </c>
      <c r="D162" s="45">
        <v>261.179</v>
      </c>
      <c r="E162" s="45">
        <v>524.792</v>
      </c>
      <c r="F162" s="46"/>
      <c r="G162" s="51"/>
      <c r="H162" s="45">
        <v>2266.018</v>
      </c>
      <c r="I162" s="45">
        <v>1116.648</v>
      </c>
      <c r="J162" s="45">
        <v>3223.098</v>
      </c>
      <c r="K162" s="46"/>
      <c r="L162" s="46">
        <f>+J162/$J$160*100</f>
        <v>69.18213236331042</v>
      </c>
      <c r="M162" s="185"/>
      <c r="N162" s="186"/>
      <c r="O162" s="186"/>
      <c r="P162" s="178"/>
      <c r="R162" s="49"/>
    </row>
    <row r="163" spans="1:18" ht="11.25" customHeight="1">
      <c r="A163" s="25" t="s">
        <v>219</v>
      </c>
      <c r="B163" s="188" t="s">
        <v>238</v>
      </c>
      <c r="C163" s="45">
        <v>75.37</v>
      </c>
      <c r="D163" s="45">
        <v>5.595</v>
      </c>
      <c r="E163" s="45">
        <v>0.32</v>
      </c>
      <c r="F163" s="46">
        <f>+E163/D163*100-100</f>
        <v>-94.28060768543342</v>
      </c>
      <c r="G163" s="51"/>
      <c r="H163" s="45">
        <v>633.34</v>
      </c>
      <c r="I163" s="45">
        <v>16.543</v>
      </c>
      <c r="J163" s="45">
        <v>24.431</v>
      </c>
      <c r="K163" s="46">
        <f>+J163/I163*100-100</f>
        <v>47.68179894819562</v>
      </c>
      <c r="L163" s="46">
        <f>+J163/$J$160*100</f>
        <v>0.5243987851961178</v>
      </c>
      <c r="M163" s="185"/>
      <c r="N163" s="186"/>
      <c r="O163" s="186"/>
      <c r="P163" s="178"/>
      <c r="R163" s="49"/>
    </row>
    <row r="164" spans="1:18" ht="11.25" customHeight="1">
      <c r="A164" s="25" t="s">
        <v>220</v>
      </c>
      <c r="B164" s="191" t="s">
        <v>221</v>
      </c>
      <c r="C164" s="45">
        <v>283.452</v>
      </c>
      <c r="D164" s="45">
        <v>43.013</v>
      </c>
      <c r="E164" s="45">
        <v>40.073</v>
      </c>
      <c r="F164" s="46"/>
      <c r="G164" s="51"/>
      <c r="H164" s="45">
        <v>1115.146</v>
      </c>
      <c r="I164" s="45">
        <v>142.336</v>
      </c>
      <c r="J164" s="45">
        <v>42.324</v>
      </c>
      <c r="K164" s="46"/>
      <c r="L164" s="46">
        <f>+J164/$J$160*100</f>
        <v>0.9084627802644382</v>
      </c>
      <c r="M164" s="185"/>
      <c r="N164" s="186"/>
      <c r="O164" s="186"/>
      <c r="P164" s="178"/>
      <c r="R164" s="49"/>
    </row>
    <row r="165" spans="1:18" ht="11.25" customHeight="1">
      <c r="A165" s="25"/>
      <c r="B165" s="25"/>
      <c r="C165" s="45"/>
      <c r="D165" s="45"/>
      <c r="E165" s="45"/>
      <c r="F165" s="46"/>
      <c r="G165" s="51"/>
      <c r="H165" s="45"/>
      <c r="I165" s="45"/>
      <c r="J165" s="45"/>
      <c r="K165" s="46"/>
      <c r="L165" s="46"/>
      <c r="M165" s="185"/>
      <c r="N165" s="186"/>
      <c r="O165" s="186"/>
      <c r="P165" s="178"/>
      <c r="R165" s="49"/>
    </row>
    <row r="166" spans="1:18" s="55" customFormat="1" ht="11.25" customHeight="1">
      <c r="A166" s="187" t="s">
        <v>322</v>
      </c>
      <c r="B166" s="188" t="s">
        <v>239</v>
      </c>
      <c r="C166" s="53">
        <f>SUM(C167:C169)</f>
        <v>31.085</v>
      </c>
      <c r="D166" s="53">
        <f>SUM(D167:D169)</f>
        <v>31.085</v>
      </c>
      <c r="E166" s="53">
        <f>SUM(E167:E169)</f>
        <v>0.379</v>
      </c>
      <c r="F166" s="46"/>
      <c r="G166" s="51"/>
      <c r="H166" s="53">
        <f>SUM(H167:H169)</f>
        <v>172.503</v>
      </c>
      <c r="I166" s="53">
        <f>SUM(I167:I169)</f>
        <v>172.503</v>
      </c>
      <c r="J166" s="53">
        <f>SUM(J167:J169)</f>
        <v>22.608</v>
      </c>
      <c r="K166" s="46"/>
      <c r="L166" s="46"/>
      <c r="M166" s="54"/>
      <c r="N166" s="54"/>
      <c r="O166" s="54"/>
      <c r="R166" s="49"/>
    </row>
    <row r="167" spans="1:18" ht="11.25" customHeight="1">
      <c r="A167" s="25" t="s">
        <v>374</v>
      </c>
      <c r="B167" s="188" t="s">
        <v>240</v>
      </c>
      <c r="C167" s="45">
        <v>0</v>
      </c>
      <c r="D167" s="45">
        <v>0</v>
      </c>
      <c r="E167" s="45">
        <v>0.379</v>
      </c>
      <c r="F167" s="46"/>
      <c r="G167" s="51"/>
      <c r="H167" s="45">
        <v>0</v>
      </c>
      <c r="I167" s="45">
        <v>0</v>
      </c>
      <c r="J167" s="45">
        <v>22.608</v>
      </c>
      <c r="K167" s="46"/>
      <c r="L167" s="46"/>
      <c r="R167" s="49"/>
    </row>
    <row r="168" spans="1:18" ht="11.25" customHeight="1">
      <c r="A168" s="25" t="s">
        <v>245</v>
      </c>
      <c r="B168" s="188" t="s">
        <v>241</v>
      </c>
      <c r="C168" s="45">
        <v>31.02</v>
      </c>
      <c r="D168" s="45">
        <v>31.02</v>
      </c>
      <c r="E168" s="45">
        <v>0</v>
      </c>
      <c r="F168" s="46"/>
      <c r="G168" s="51"/>
      <c r="H168" s="45">
        <v>169.021</v>
      </c>
      <c r="I168" s="45">
        <v>169.021</v>
      </c>
      <c r="J168" s="45">
        <v>0</v>
      </c>
      <c r="K168" s="46"/>
      <c r="L168" s="46"/>
      <c r="R168" s="49"/>
    </row>
    <row r="169" spans="1:18" ht="11.25" customHeight="1">
      <c r="A169" s="25" t="s">
        <v>220</v>
      </c>
      <c r="B169" s="191" t="s">
        <v>221</v>
      </c>
      <c r="C169" s="45">
        <v>0.065</v>
      </c>
      <c r="D169" s="45">
        <v>0.065</v>
      </c>
      <c r="E169" s="45">
        <v>0</v>
      </c>
      <c r="F169" s="46"/>
      <c r="G169" s="51"/>
      <c r="H169" s="45">
        <v>3.482</v>
      </c>
      <c r="I169" s="45">
        <v>3.482</v>
      </c>
      <c r="J169" s="45">
        <v>0</v>
      </c>
      <c r="K169" s="46"/>
      <c r="L169" s="46"/>
      <c r="R169" s="49"/>
    </row>
    <row r="170" spans="1:18" ht="11.25" customHeight="1">
      <c r="A170" s="25"/>
      <c r="B170" s="25"/>
      <c r="C170" s="45"/>
      <c r="D170" s="45"/>
      <c r="E170" s="45"/>
      <c r="F170" s="46"/>
      <c r="G170" s="51"/>
      <c r="H170" s="45"/>
      <c r="I170" s="45"/>
      <c r="J170" s="45"/>
      <c r="K170" s="46"/>
      <c r="L170" s="46"/>
      <c r="R170" s="49"/>
    </row>
    <row r="171" spans="1:18" s="55" customFormat="1" ht="11.25" customHeight="1">
      <c r="A171" s="187" t="s">
        <v>215</v>
      </c>
      <c r="B171" s="188"/>
      <c r="C171" s="53">
        <f>SUM(C172:C179)</f>
        <v>426.48</v>
      </c>
      <c r="D171" s="53">
        <f>SUM(D172:D179)</f>
        <v>218.66900000000004</v>
      </c>
      <c r="E171" s="53">
        <f>SUM(E172:E179)</f>
        <v>128.891</v>
      </c>
      <c r="F171" s="51">
        <f aca="true" t="shared" si="19" ref="F171:F179">+E171/D171*100-100</f>
        <v>-41.05657409143502</v>
      </c>
      <c r="G171" s="53"/>
      <c r="H171" s="53">
        <f>SUM(H172:H179)</f>
        <v>3912.041</v>
      </c>
      <c r="I171" s="53">
        <f>SUM(I172:I179)</f>
        <v>2092.645</v>
      </c>
      <c r="J171" s="53">
        <f>SUM(J172:J179)</f>
        <v>1216.6280000000002</v>
      </c>
      <c r="K171" s="51">
        <f aca="true" t="shared" si="20" ref="K171:K179">+J171/I171*100-100</f>
        <v>-41.86171089697487</v>
      </c>
      <c r="L171" s="51">
        <f aca="true" t="shared" si="21" ref="L171:L179">+J171/$J$171*100</f>
        <v>100</v>
      </c>
      <c r="M171" s="54"/>
      <c r="N171" s="54"/>
      <c r="O171" s="54"/>
      <c r="R171" s="49"/>
    </row>
    <row r="172" spans="1:18" ht="11.25" customHeight="1">
      <c r="A172" s="48" t="s">
        <v>384</v>
      </c>
      <c r="B172" s="188" t="s">
        <v>336</v>
      </c>
      <c r="C172" s="45">
        <v>71.541</v>
      </c>
      <c r="D172" s="45">
        <v>23.584</v>
      </c>
      <c r="E172" s="45">
        <v>22.881</v>
      </c>
      <c r="F172" s="46">
        <f t="shared" si="19"/>
        <v>-2.9808344640434115</v>
      </c>
      <c r="G172" s="51"/>
      <c r="H172" s="45">
        <v>888.121</v>
      </c>
      <c r="I172" s="45">
        <v>643.447</v>
      </c>
      <c r="J172" s="45">
        <v>414.826</v>
      </c>
      <c r="K172" s="46">
        <f t="shared" si="20"/>
        <v>-35.53066530732134</v>
      </c>
      <c r="L172" s="46">
        <f t="shared" si="21"/>
        <v>34.09637128193663</v>
      </c>
      <c r="R172" s="49"/>
    </row>
    <row r="173" spans="1:18" ht="11.25" customHeight="1">
      <c r="A173" s="25" t="s">
        <v>378</v>
      </c>
      <c r="B173" s="188" t="s">
        <v>335</v>
      </c>
      <c r="C173" s="45">
        <v>90.542</v>
      </c>
      <c r="D173" s="45">
        <v>85.243</v>
      </c>
      <c r="E173" s="45">
        <v>46.952</v>
      </c>
      <c r="F173" s="46">
        <f t="shared" si="19"/>
        <v>-44.91981746301749</v>
      </c>
      <c r="G173" s="51"/>
      <c r="H173" s="45">
        <v>558.415</v>
      </c>
      <c r="I173" s="45">
        <v>514.812</v>
      </c>
      <c r="J173" s="45">
        <v>252.574</v>
      </c>
      <c r="K173" s="46">
        <f t="shared" si="20"/>
        <v>-50.93859505994421</v>
      </c>
      <c r="L173" s="46">
        <f t="shared" si="21"/>
        <v>20.760166624473545</v>
      </c>
      <c r="R173" s="49"/>
    </row>
    <row r="174" spans="1:18" ht="11.25" customHeight="1">
      <c r="A174" s="25" t="s">
        <v>380</v>
      </c>
      <c r="B174" s="188" t="s">
        <v>337</v>
      </c>
      <c r="C174" s="45">
        <v>84.555</v>
      </c>
      <c r="D174" s="45">
        <v>28.598</v>
      </c>
      <c r="E174" s="45">
        <v>20.142</v>
      </c>
      <c r="F174" s="46">
        <f t="shared" si="19"/>
        <v>-29.56850129379677</v>
      </c>
      <c r="G174" s="51"/>
      <c r="H174" s="45">
        <v>1209.58</v>
      </c>
      <c r="I174" s="45">
        <v>386.823</v>
      </c>
      <c r="J174" s="45">
        <v>248.962</v>
      </c>
      <c r="K174" s="46">
        <f t="shared" si="20"/>
        <v>-35.63929755986588</v>
      </c>
      <c r="L174" s="46">
        <f t="shared" si="21"/>
        <v>20.463280476858987</v>
      </c>
      <c r="R174" s="49"/>
    </row>
    <row r="175" spans="1:18" ht="11.25" customHeight="1">
      <c r="A175" s="25" t="s">
        <v>379</v>
      </c>
      <c r="B175" s="188" t="s">
        <v>338</v>
      </c>
      <c r="C175" s="192">
        <v>8.747</v>
      </c>
      <c r="D175" s="192">
        <v>3.032</v>
      </c>
      <c r="E175" s="45">
        <v>3.845</v>
      </c>
      <c r="F175" s="46">
        <f t="shared" si="19"/>
        <v>26.813984168865446</v>
      </c>
      <c r="G175" s="51"/>
      <c r="H175" s="192">
        <v>126.661</v>
      </c>
      <c r="I175" s="192">
        <v>61.779</v>
      </c>
      <c r="J175" s="45">
        <v>33.34</v>
      </c>
      <c r="K175" s="46">
        <f t="shared" si="20"/>
        <v>-46.03344178442512</v>
      </c>
      <c r="L175" s="46">
        <f t="shared" si="21"/>
        <v>2.74036106352969</v>
      </c>
      <c r="R175" s="49"/>
    </row>
    <row r="176" spans="1:18" ht="11.25" customHeight="1">
      <c r="A176" s="25" t="s">
        <v>382</v>
      </c>
      <c r="B176" s="188" t="s">
        <v>341</v>
      </c>
      <c r="C176" s="45">
        <v>0.02</v>
      </c>
      <c r="D176" s="45">
        <v>0.02</v>
      </c>
      <c r="E176" s="45">
        <v>0</v>
      </c>
      <c r="F176" s="46"/>
      <c r="G176" s="51"/>
      <c r="H176" s="45">
        <v>0.053</v>
      </c>
      <c r="I176" s="45">
        <v>0.053</v>
      </c>
      <c r="J176" s="45">
        <v>0</v>
      </c>
      <c r="K176" s="46"/>
      <c r="L176" s="46">
        <f t="shared" si="21"/>
        <v>0</v>
      </c>
      <c r="R176" s="49"/>
    </row>
    <row r="177" spans="1:18" ht="11.25" customHeight="1">
      <c r="A177" s="25" t="s">
        <v>381</v>
      </c>
      <c r="B177" s="188" t="s">
        <v>339</v>
      </c>
      <c r="C177" s="45">
        <v>8.025</v>
      </c>
      <c r="D177" s="45">
        <v>0</v>
      </c>
      <c r="E177" s="45">
        <v>7.5</v>
      </c>
      <c r="F177" s="46"/>
      <c r="G177" s="51"/>
      <c r="H177" s="45">
        <v>13.6</v>
      </c>
      <c r="I177" s="45">
        <v>0</v>
      </c>
      <c r="J177" s="45">
        <v>12.6</v>
      </c>
      <c r="K177" s="46"/>
      <c r="L177" s="46">
        <f t="shared" si="21"/>
        <v>1.035649352143794</v>
      </c>
      <c r="R177" s="49"/>
    </row>
    <row r="178" spans="1:18" ht="11.25" customHeight="1">
      <c r="A178" s="25" t="s">
        <v>383</v>
      </c>
      <c r="B178" s="188" t="s">
        <v>340</v>
      </c>
      <c r="C178" s="192">
        <v>0</v>
      </c>
      <c r="D178" s="192">
        <v>0</v>
      </c>
      <c r="E178" s="45">
        <v>0.025</v>
      </c>
      <c r="F178" s="46"/>
      <c r="G178" s="51"/>
      <c r="H178" s="192">
        <v>0</v>
      </c>
      <c r="I178" s="192">
        <v>0</v>
      </c>
      <c r="J178" s="45">
        <v>0.041</v>
      </c>
      <c r="K178" s="46"/>
      <c r="L178" s="46">
        <f t="shared" si="21"/>
        <v>0.003369970114118695</v>
      </c>
      <c r="R178" s="49"/>
    </row>
    <row r="179" spans="1:18" ht="11.25" customHeight="1">
      <c r="A179" s="25" t="s">
        <v>216</v>
      </c>
      <c r="B179" s="193" t="s">
        <v>221</v>
      </c>
      <c r="C179" s="192">
        <v>163.05</v>
      </c>
      <c r="D179" s="192">
        <v>78.192</v>
      </c>
      <c r="E179" s="192">
        <v>27.546</v>
      </c>
      <c r="F179" s="46">
        <f t="shared" si="19"/>
        <v>-64.77133210558625</v>
      </c>
      <c r="G179" s="51"/>
      <c r="H179" s="192">
        <v>1115.611</v>
      </c>
      <c r="I179" s="192">
        <v>485.731</v>
      </c>
      <c r="J179" s="192">
        <v>254.285</v>
      </c>
      <c r="K179" s="46">
        <f t="shared" si="20"/>
        <v>-47.649007372393356</v>
      </c>
      <c r="L179" s="46">
        <f t="shared" si="21"/>
        <v>20.900801230943227</v>
      </c>
      <c r="R179" s="49"/>
    </row>
    <row r="180" spans="1:18" ht="11.25" customHeight="1">
      <c r="A180" s="25"/>
      <c r="B180" s="25"/>
      <c r="C180" s="45"/>
      <c r="D180" s="45"/>
      <c r="E180" s="45"/>
      <c r="F180" s="46"/>
      <c r="G180" s="51"/>
      <c r="H180" s="45"/>
      <c r="I180" s="45"/>
      <c r="J180" s="45"/>
      <c r="K180" s="46"/>
      <c r="L180" s="46"/>
      <c r="R180" s="49"/>
    </row>
    <row r="181" spans="1:18" s="55" customFormat="1" ht="11.25" customHeight="1">
      <c r="A181" s="187" t="s">
        <v>214</v>
      </c>
      <c r="B181" s="168" t="s">
        <v>242</v>
      </c>
      <c r="C181" s="53">
        <v>1067.332</v>
      </c>
      <c r="D181" s="53">
        <v>622.061</v>
      </c>
      <c r="E181" s="53">
        <v>154.5</v>
      </c>
      <c r="F181" s="51">
        <f>+E181/D181*100-100</f>
        <v>-75.16320746679185</v>
      </c>
      <c r="G181" s="51"/>
      <c r="H181" s="53">
        <v>2505.424</v>
      </c>
      <c r="I181" s="53">
        <v>1444.456</v>
      </c>
      <c r="J181" s="53">
        <v>341.133</v>
      </c>
      <c r="K181" s="51">
        <f>+J181/I181*100-100</f>
        <v>-76.38328893368853</v>
      </c>
      <c r="L181" s="51">
        <f>+J181/$J$157*100</f>
        <v>0.011466493582275476</v>
      </c>
      <c r="M181" s="54"/>
      <c r="N181" s="54"/>
      <c r="O181" s="54"/>
      <c r="R181" s="49"/>
    </row>
    <row r="182" spans="1:18" ht="11.25" customHeight="1">
      <c r="A182" s="43"/>
      <c r="B182" s="43"/>
      <c r="C182" s="45"/>
      <c r="D182" s="45"/>
      <c r="E182" s="45"/>
      <c r="F182" s="46"/>
      <c r="G182" s="46"/>
      <c r="H182" s="45"/>
      <c r="I182" s="45"/>
      <c r="J182" s="45"/>
      <c r="K182" s="46"/>
      <c r="L182" s="46"/>
      <c r="R182" s="49"/>
    </row>
    <row r="183" spans="1:18" ht="11.25">
      <c r="A183" s="156"/>
      <c r="B183" s="159"/>
      <c r="C183" s="171"/>
      <c r="D183" s="171"/>
      <c r="E183" s="171"/>
      <c r="F183" s="171"/>
      <c r="G183" s="171"/>
      <c r="H183" s="171"/>
      <c r="I183" s="171"/>
      <c r="J183" s="171"/>
      <c r="K183" s="159"/>
      <c r="L183" s="159"/>
      <c r="M183" s="159"/>
      <c r="N183" s="159"/>
      <c r="O183" s="159"/>
      <c r="R183" s="49"/>
    </row>
    <row r="184" spans="1:18" ht="11.25">
      <c r="A184" s="43" t="s">
        <v>93</v>
      </c>
      <c r="B184" s="43"/>
      <c r="C184" s="43"/>
      <c r="D184" s="43"/>
      <c r="E184" s="43"/>
      <c r="F184" s="43"/>
      <c r="G184" s="43"/>
      <c r="H184" s="43"/>
      <c r="I184" s="43"/>
      <c r="J184" s="43"/>
      <c r="K184" s="43"/>
      <c r="L184" s="43"/>
      <c r="R184" s="49"/>
    </row>
    <row r="185" spans="1:18" ht="19.5" customHeight="1">
      <c r="A185" s="277" t="s">
        <v>313</v>
      </c>
      <c r="B185" s="277"/>
      <c r="C185" s="277"/>
      <c r="D185" s="277"/>
      <c r="E185" s="277"/>
      <c r="F185" s="277"/>
      <c r="G185" s="277"/>
      <c r="H185" s="277"/>
      <c r="I185" s="277"/>
      <c r="J185" s="277"/>
      <c r="K185" s="277"/>
      <c r="L185" s="277"/>
      <c r="R185" s="49"/>
    </row>
    <row r="186" spans="1:18" ht="19.5" customHeight="1">
      <c r="A186" s="278" t="s">
        <v>306</v>
      </c>
      <c r="B186" s="278"/>
      <c r="C186" s="278"/>
      <c r="D186" s="278"/>
      <c r="E186" s="278"/>
      <c r="F186" s="278"/>
      <c r="G186" s="278"/>
      <c r="H186" s="278"/>
      <c r="I186" s="278"/>
      <c r="J186" s="278"/>
      <c r="K186" s="278"/>
      <c r="L186" s="278"/>
      <c r="R186" s="49"/>
    </row>
    <row r="187" spans="1:21" ht="11.25">
      <c r="A187" s="43"/>
      <c r="B187" s="43"/>
      <c r="C187" s="279" t="s">
        <v>180</v>
      </c>
      <c r="D187" s="279"/>
      <c r="E187" s="279"/>
      <c r="F187" s="279"/>
      <c r="G187" s="50"/>
      <c r="H187" s="279" t="s">
        <v>181</v>
      </c>
      <c r="I187" s="279"/>
      <c r="J187" s="279"/>
      <c r="K187" s="279"/>
      <c r="L187" s="50"/>
      <c r="M187" s="280"/>
      <c r="N187" s="280"/>
      <c r="O187" s="280"/>
      <c r="P187" s="156"/>
      <c r="Q187" s="156"/>
      <c r="R187" s="156"/>
      <c r="S187" s="156"/>
      <c r="T187" s="156"/>
      <c r="U187" s="156"/>
    </row>
    <row r="188" spans="1:21" ht="11.25">
      <c r="A188" s="43" t="s">
        <v>197</v>
      </c>
      <c r="B188" s="158" t="s">
        <v>165</v>
      </c>
      <c r="C188" s="157">
        <f>+C154</f>
        <v>2008</v>
      </c>
      <c r="D188" s="281" t="str">
        <f>+D154</f>
        <v>Enero - mayo</v>
      </c>
      <c r="E188" s="281"/>
      <c r="F188" s="281"/>
      <c r="G188" s="50"/>
      <c r="H188" s="157">
        <f>+H154</f>
        <v>2008</v>
      </c>
      <c r="I188" s="281" t="str">
        <f>+D188</f>
        <v>Enero - mayo</v>
      </c>
      <c r="J188" s="281"/>
      <c r="K188" s="281"/>
      <c r="L188" s="158" t="s">
        <v>385</v>
      </c>
      <c r="M188" s="282"/>
      <c r="N188" s="282"/>
      <c r="O188" s="282"/>
      <c r="P188" s="156"/>
      <c r="Q188" s="156"/>
      <c r="R188" s="156"/>
      <c r="S188" s="156"/>
      <c r="T188" s="156"/>
      <c r="U188" s="156"/>
    </row>
    <row r="189" spans="1:15" ht="11.25">
      <c r="A189" s="159"/>
      <c r="B189" s="163" t="s">
        <v>48</v>
      </c>
      <c r="C189" s="159"/>
      <c r="D189" s="160">
        <f>+D155</f>
        <v>2008</v>
      </c>
      <c r="E189" s="160">
        <f>+E155</f>
        <v>2009</v>
      </c>
      <c r="F189" s="161" t="str">
        <f>+F155</f>
        <v>Var % 09/08</v>
      </c>
      <c r="G189" s="163"/>
      <c r="H189" s="159"/>
      <c r="I189" s="160">
        <f>+I155</f>
        <v>2008</v>
      </c>
      <c r="J189" s="160">
        <f>+J155</f>
        <v>2009</v>
      </c>
      <c r="K189" s="161" t="str">
        <f>+K155</f>
        <v>Var % 09/08</v>
      </c>
      <c r="L189" s="163">
        <v>2008</v>
      </c>
      <c r="M189" s="164"/>
      <c r="N189" s="164"/>
      <c r="O189" s="163"/>
    </row>
    <row r="190" spans="1:18" ht="11.25">
      <c r="A190" s="43"/>
      <c r="B190" s="43"/>
      <c r="C190" s="43"/>
      <c r="D190" s="43"/>
      <c r="E190" s="43"/>
      <c r="F190" s="43"/>
      <c r="G190" s="43"/>
      <c r="H190" s="43"/>
      <c r="I190" s="43"/>
      <c r="J190" s="43"/>
      <c r="K190" s="43"/>
      <c r="L190" s="43"/>
      <c r="R190" s="49"/>
    </row>
    <row r="191" spans="1:15" s="55" customFormat="1" ht="11.25">
      <c r="A191" s="52" t="s">
        <v>388</v>
      </c>
      <c r="B191" s="52"/>
      <c r="C191" s="52"/>
      <c r="D191" s="52"/>
      <c r="E191" s="52"/>
      <c r="F191" s="52"/>
      <c r="G191" s="52"/>
      <c r="H191" s="53">
        <f>+H157</f>
        <v>6800395</v>
      </c>
      <c r="I191" s="53">
        <f>+I157</f>
        <v>3607969</v>
      </c>
      <c r="J191" s="53">
        <f>+J157</f>
        <v>2975042</v>
      </c>
      <c r="K191" s="51">
        <f>+J191/I191*100-100</f>
        <v>-17.54247334165011</v>
      </c>
      <c r="L191" s="52"/>
      <c r="M191" s="54"/>
      <c r="N191" s="54"/>
      <c r="O191" s="54"/>
    </row>
    <row r="192" spans="1:18" s="167" customFormat="1" ht="11.25">
      <c r="A192" s="165" t="s">
        <v>451</v>
      </c>
      <c r="B192" s="165"/>
      <c r="C192" s="165">
        <f>+C194+C212</f>
        <v>204253.53999999998</v>
      </c>
      <c r="D192" s="165">
        <f>+D194+D212</f>
        <v>120373.169</v>
      </c>
      <c r="E192" s="165">
        <f>+E194+E212</f>
        <v>72095.812</v>
      </c>
      <c r="F192" s="166">
        <f>+E192/D192*100-100</f>
        <v>-40.10641025825281</v>
      </c>
      <c r="G192" s="165"/>
      <c r="H192" s="165">
        <f>+H194+H212</f>
        <v>240582.098</v>
      </c>
      <c r="I192" s="165">
        <f>+I194+I212</f>
        <v>106823.913</v>
      </c>
      <c r="J192" s="165">
        <f>+J194+J212</f>
        <v>88699.50899999999</v>
      </c>
      <c r="K192" s="166">
        <f>+J192/I192*100-100</f>
        <v>-16.966616828574715</v>
      </c>
      <c r="L192" s="166">
        <f>+J192/$J$191*100</f>
        <v>2.9814540097249043</v>
      </c>
      <c r="M192" s="172"/>
      <c r="N192" s="172"/>
      <c r="O192" s="172"/>
      <c r="R192" s="54"/>
    </row>
    <row r="193" spans="1:18" ht="11.25" customHeight="1">
      <c r="A193" s="52"/>
      <c r="B193" s="52"/>
      <c r="C193" s="45"/>
      <c r="D193" s="45"/>
      <c r="E193" s="45"/>
      <c r="F193" s="46"/>
      <c r="G193" s="46"/>
      <c r="H193" s="45"/>
      <c r="I193" s="45"/>
      <c r="J193" s="45"/>
      <c r="K193" s="46"/>
      <c r="R193" s="49"/>
    </row>
    <row r="194" spans="1:18" ht="11.25" customHeight="1">
      <c r="A194" s="52" t="s">
        <v>99</v>
      </c>
      <c r="B194" s="52"/>
      <c r="C194" s="53">
        <f>SUM(C196:C210)</f>
        <v>98884.346</v>
      </c>
      <c r="D194" s="53">
        <f>SUM(D196:D210)</f>
        <v>75483.446</v>
      </c>
      <c r="E194" s="53">
        <f>SUM(E196:E210)</f>
        <v>39742.38600000001</v>
      </c>
      <c r="F194" s="51">
        <f>+E194/D194*100-100</f>
        <v>-47.349534095197484</v>
      </c>
      <c r="G194" s="51"/>
      <c r="H194" s="53">
        <f>SUM(H196:H210)</f>
        <v>48499.773</v>
      </c>
      <c r="I194" s="53">
        <f>SUM(I196:I210)</f>
        <v>35920.443999999996</v>
      </c>
      <c r="J194" s="53">
        <f>SUM(J196:J210)</f>
        <v>19507.438000000002</v>
      </c>
      <c r="K194" s="51">
        <f>+J194/I194*100-100</f>
        <v>-45.692659032833774</v>
      </c>
      <c r="L194" s="51">
        <f>+J194/J192*100</f>
        <v>21.99272377031986</v>
      </c>
      <c r="R194" s="49"/>
    </row>
    <row r="195" spans="1:18" ht="11.25" customHeight="1">
      <c r="A195" s="52"/>
      <c r="B195" s="52"/>
      <c r="C195" s="53"/>
      <c r="D195" s="53"/>
      <c r="E195" s="53"/>
      <c r="F195" s="51"/>
      <c r="G195" s="51"/>
      <c r="H195" s="53"/>
      <c r="I195" s="53"/>
      <c r="J195" s="53"/>
      <c r="K195" s="51"/>
      <c r="L195" s="46"/>
      <c r="R195" s="49"/>
    </row>
    <row r="196" spans="1:18" ht="11.25" customHeight="1">
      <c r="A196" s="173" t="s">
        <v>212</v>
      </c>
      <c r="B196" s="173"/>
      <c r="C196" s="45">
        <v>2183.626</v>
      </c>
      <c r="D196" s="45">
        <v>2124.778</v>
      </c>
      <c r="E196" s="45">
        <v>1300.948</v>
      </c>
      <c r="F196" s="46">
        <f aca="true" t="shared" si="22" ref="F196:F210">+E196/D196*100-100</f>
        <v>-38.772521176329946</v>
      </c>
      <c r="G196" s="46"/>
      <c r="H196" s="45">
        <v>2465.411</v>
      </c>
      <c r="I196" s="45">
        <v>2401.424</v>
      </c>
      <c r="J196" s="45">
        <v>952.016</v>
      </c>
      <c r="K196" s="46">
        <f aca="true" t="shared" si="23" ref="K196:K210">+J196/I196*100-100</f>
        <v>-60.35618866139424</v>
      </c>
      <c r="L196" s="46">
        <f aca="true" t="shared" si="24" ref="L196:L210">+J196/$J$194*100</f>
        <v>4.8802718224709976</v>
      </c>
      <c r="R196" s="49"/>
    </row>
    <row r="197" spans="1:18" ht="11.25" customHeight="1">
      <c r="A197" s="173" t="s">
        <v>200</v>
      </c>
      <c r="B197" s="173"/>
      <c r="C197" s="45">
        <v>5226.127</v>
      </c>
      <c r="D197" s="45">
        <v>3228.74</v>
      </c>
      <c r="E197" s="45">
        <v>3597.17</v>
      </c>
      <c r="F197" s="46">
        <f t="shared" si="22"/>
        <v>11.410952879451443</v>
      </c>
      <c r="G197" s="46"/>
      <c r="H197" s="45">
        <v>7614.379</v>
      </c>
      <c r="I197" s="45">
        <v>5063.439</v>
      </c>
      <c r="J197" s="45">
        <v>4080.679</v>
      </c>
      <c r="K197" s="46">
        <f t="shared" si="23"/>
        <v>-19.408943210335906</v>
      </c>
      <c r="L197" s="46">
        <f t="shared" si="24"/>
        <v>20.918579877070478</v>
      </c>
      <c r="R197" s="49"/>
    </row>
    <row r="198" spans="1:18" ht="11.25" customHeight="1">
      <c r="A198" s="173" t="s">
        <v>201</v>
      </c>
      <c r="B198" s="173"/>
      <c r="C198" s="45"/>
      <c r="D198" s="45"/>
      <c r="E198" s="45"/>
      <c r="F198" s="46"/>
      <c r="G198" s="46"/>
      <c r="H198" s="45"/>
      <c r="I198" s="45"/>
      <c r="J198" s="45"/>
      <c r="K198" s="46"/>
      <c r="L198" s="46"/>
      <c r="R198" s="49"/>
    </row>
    <row r="199" spans="1:18" ht="11.25" customHeight="1">
      <c r="A199" s="173" t="s">
        <v>202</v>
      </c>
      <c r="B199" s="173"/>
      <c r="C199" s="45">
        <v>88697.22</v>
      </c>
      <c r="D199" s="45">
        <v>68590.575</v>
      </c>
      <c r="E199" s="45">
        <v>32943.438</v>
      </c>
      <c r="F199" s="46">
        <f t="shared" si="22"/>
        <v>-51.970896876137864</v>
      </c>
      <c r="G199" s="46"/>
      <c r="H199" s="45">
        <v>31304.623</v>
      </c>
      <c r="I199" s="45">
        <v>25440.947</v>
      </c>
      <c r="J199" s="45">
        <v>11909.77</v>
      </c>
      <c r="K199" s="46">
        <f t="shared" si="23"/>
        <v>-53.18660897332163</v>
      </c>
      <c r="L199" s="46">
        <f t="shared" si="24"/>
        <v>61.05245599140184</v>
      </c>
      <c r="R199" s="49"/>
    </row>
    <row r="200" spans="1:18" ht="11.25" customHeight="1">
      <c r="A200" s="173" t="s">
        <v>203</v>
      </c>
      <c r="B200" s="173"/>
      <c r="C200" s="45">
        <v>29.841</v>
      </c>
      <c r="D200" s="45">
        <v>29.309</v>
      </c>
      <c r="E200" s="45">
        <v>0.112</v>
      </c>
      <c r="F200" s="46"/>
      <c r="G200" s="46"/>
      <c r="H200" s="45">
        <v>100.96</v>
      </c>
      <c r="I200" s="45">
        <v>100.34</v>
      </c>
      <c r="J200" s="45">
        <v>0.712</v>
      </c>
      <c r="K200" s="46"/>
      <c r="L200" s="46">
        <f t="shared" si="24"/>
        <v>0.003649889852270708</v>
      </c>
      <c r="R200" s="49"/>
    </row>
    <row r="201" spans="1:18" ht="11.25" customHeight="1">
      <c r="A201" s="173" t="s">
        <v>204</v>
      </c>
      <c r="B201" s="173"/>
      <c r="C201" s="45">
        <v>151.004</v>
      </c>
      <c r="D201" s="45">
        <v>15.894</v>
      </c>
      <c r="E201" s="45">
        <v>0.233</v>
      </c>
      <c r="F201" s="46">
        <f t="shared" si="22"/>
        <v>-98.53403800176167</v>
      </c>
      <c r="G201" s="46"/>
      <c r="H201" s="45">
        <v>251.285</v>
      </c>
      <c r="I201" s="45">
        <v>47.696</v>
      </c>
      <c r="J201" s="45">
        <v>0.648</v>
      </c>
      <c r="K201" s="46">
        <f t="shared" si="23"/>
        <v>-98.64139550486414</v>
      </c>
      <c r="L201" s="46">
        <f t="shared" si="24"/>
        <v>0.0033218098655497454</v>
      </c>
      <c r="R201" s="49"/>
    </row>
    <row r="202" spans="1:18" ht="11.25" customHeight="1">
      <c r="A202" s="173" t="s">
        <v>205</v>
      </c>
      <c r="B202" s="173"/>
      <c r="C202" s="45">
        <v>0.064</v>
      </c>
      <c r="D202" s="45">
        <v>0.064</v>
      </c>
      <c r="E202" s="45">
        <v>0.07</v>
      </c>
      <c r="F202" s="46">
        <f t="shared" si="22"/>
        <v>9.375</v>
      </c>
      <c r="G202" s="46"/>
      <c r="H202" s="45">
        <v>9.925</v>
      </c>
      <c r="I202" s="45">
        <v>9.925</v>
      </c>
      <c r="J202" s="45">
        <v>2.896</v>
      </c>
      <c r="K202" s="46">
        <f t="shared" si="23"/>
        <v>-70.82115869017633</v>
      </c>
      <c r="L202" s="46">
        <f t="shared" si="24"/>
        <v>0.014845619399123553</v>
      </c>
      <c r="R202" s="49"/>
    </row>
    <row r="203" spans="1:18" ht="11.25" customHeight="1">
      <c r="A203" s="173" t="s">
        <v>206</v>
      </c>
      <c r="B203" s="173"/>
      <c r="C203" s="45">
        <v>10.047</v>
      </c>
      <c r="D203" s="45">
        <v>3.816</v>
      </c>
      <c r="E203" s="45">
        <v>1.688</v>
      </c>
      <c r="F203" s="46">
        <f t="shared" si="22"/>
        <v>-55.76519916142558</v>
      </c>
      <c r="G203" s="46"/>
      <c r="H203" s="45">
        <v>20.504</v>
      </c>
      <c r="I203" s="45">
        <v>7.805</v>
      </c>
      <c r="J203" s="45">
        <v>3.879</v>
      </c>
      <c r="K203" s="46">
        <f t="shared" si="23"/>
        <v>-50.30108904548366</v>
      </c>
      <c r="L203" s="46">
        <f t="shared" si="24"/>
        <v>0.01988472294516584</v>
      </c>
      <c r="R203" s="49"/>
    </row>
    <row r="204" spans="1:18" ht="11.25" customHeight="1">
      <c r="A204" s="173" t="s">
        <v>207</v>
      </c>
      <c r="B204" s="173"/>
      <c r="C204" s="45">
        <v>105.563</v>
      </c>
      <c r="D204" s="45">
        <v>105.414</v>
      </c>
      <c r="E204" s="45">
        <v>0.875</v>
      </c>
      <c r="F204" s="46">
        <f t="shared" si="22"/>
        <v>-99.16993947672985</v>
      </c>
      <c r="G204" s="46"/>
      <c r="H204" s="45">
        <v>117.522</v>
      </c>
      <c r="I204" s="45">
        <v>117.144</v>
      </c>
      <c r="J204" s="45">
        <v>1.638</v>
      </c>
      <c r="K204" s="46">
        <f t="shared" si="23"/>
        <v>-98.60172095881991</v>
      </c>
      <c r="L204" s="46">
        <f t="shared" si="24"/>
        <v>0.008396797160139633</v>
      </c>
      <c r="R204" s="49"/>
    </row>
    <row r="205" spans="1:18" ht="11.25" customHeight="1">
      <c r="A205" s="173" t="s">
        <v>208</v>
      </c>
      <c r="B205" s="173"/>
      <c r="C205" s="45">
        <v>1452.578</v>
      </c>
      <c r="D205" s="45">
        <v>686.98</v>
      </c>
      <c r="E205" s="45">
        <v>710.348</v>
      </c>
      <c r="F205" s="46">
        <f t="shared" si="22"/>
        <v>3.4015546304113684</v>
      </c>
      <c r="G205" s="46"/>
      <c r="H205" s="45">
        <v>4653.097</v>
      </c>
      <c r="I205" s="45">
        <v>2246.994</v>
      </c>
      <c r="J205" s="45">
        <v>1963.626</v>
      </c>
      <c r="K205" s="46">
        <f t="shared" si="23"/>
        <v>-12.6109816047573</v>
      </c>
      <c r="L205" s="46">
        <f t="shared" si="24"/>
        <v>10.066037375077135</v>
      </c>
      <c r="R205" s="49"/>
    </row>
    <row r="206" spans="1:18" ht="11.25" customHeight="1">
      <c r="A206" s="173" t="s">
        <v>213</v>
      </c>
      <c r="B206" s="173"/>
      <c r="C206" s="45">
        <v>216.762</v>
      </c>
      <c r="D206" s="45">
        <v>138.176</v>
      </c>
      <c r="E206" s="45">
        <v>149.4</v>
      </c>
      <c r="F206" s="46">
        <f t="shared" si="22"/>
        <v>8.122973598888379</v>
      </c>
      <c r="G206" s="46"/>
      <c r="H206" s="45">
        <v>134.689</v>
      </c>
      <c r="I206" s="45">
        <v>79.842</v>
      </c>
      <c r="J206" s="45">
        <v>63.358</v>
      </c>
      <c r="K206" s="46">
        <f t="shared" si="23"/>
        <v>-20.645775406427703</v>
      </c>
      <c r="L206" s="46">
        <f t="shared" si="24"/>
        <v>0.32478893435416784</v>
      </c>
      <c r="R206" s="49"/>
    </row>
    <row r="207" spans="1:18" ht="11.25" customHeight="1">
      <c r="A207" s="173" t="s">
        <v>209</v>
      </c>
      <c r="B207" s="173"/>
      <c r="C207" s="45">
        <v>37.63</v>
      </c>
      <c r="D207" s="45">
        <v>1.229</v>
      </c>
      <c r="E207" s="45">
        <v>0.441</v>
      </c>
      <c r="F207" s="46">
        <f t="shared" si="22"/>
        <v>-64.11716842961758</v>
      </c>
      <c r="G207" s="46"/>
      <c r="H207" s="45">
        <v>53.75</v>
      </c>
      <c r="I207" s="45">
        <v>4.814</v>
      </c>
      <c r="J207" s="45">
        <v>1.739</v>
      </c>
      <c r="K207" s="46">
        <f t="shared" si="23"/>
        <v>-63.87619443290403</v>
      </c>
      <c r="L207" s="46">
        <f t="shared" si="24"/>
        <v>0.008914548389183654</v>
      </c>
      <c r="R207" s="49"/>
    </row>
    <row r="208" spans="1:18" ht="11.25">
      <c r="A208" s="194" t="s">
        <v>210</v>
      </c>
      <c r="B208" s="194"/>
      <c r="C208" s="45">
        <v>237.922</v>
      </c>
      <c r="D208" s="45">
        <v>96.666</v>
      </c>
      <c r="E208" s="45">
        <v>58.158</v>
      </c>
      <c r="F208" s="46">
        <f t="shared" si="22"/>
        <v>-39.83613680094346</v>
      </c>
      <c r="G208" s="46"/>
      <c r="H208" s="45">
        <v>226.619</v>
      </c>
      <c r="I208" s="45">
        <v>115.341</v>
      </c>
      <c r="J208" s="45">
        <v>61.514</v>
      </c>
      <c r="K208" s="46">
        <f t="shared" si="23"/>
        <v>-46.66770705993532</v>
      </c>
      <c r="L208" s="46">
        <f t="shared" si="24"/>
        <v>0.3153361297367701</v>
      </c>
      <c r="R208" s="49"/>
    </row>
    <row r="209" spans="1:18" ht="11.25" customHeight="1">
      <c r="A209" s="173" t="s">
        <v>211</v>
      </c>
      <c r="B209" s="173"/>
      <c r="C209" s="45">
        <v>52.525</v>
      </c>
      <c r="D209" s="45">
        <v>2.317</v>
      </c>
      <c r="E209" s="45">
        <v>70.845</v>
      </c>
      <c r="F209" s="46">
        <f t="shared" si="22"/>
        <v>2957.617608977125</v>
      </c>
      <c r="G209" s="46"/>
      <c r="H209" s="45">
        <v>1217.977</v>
      </c>
      <c r="I209" s="45">
        <v>3.667</v>
      </c>
      <c r="J209" s="45">
        <v>27.829</v>
      </c>
      <c r="K209" s="46">
        <f t="shared" si="23"/>
        <v>658.9037360239979</v>
      </c>
      <c r="L209" s="46">
        <f t="shared" si="24"/>
        <v>0.14265840547590103</v>
      </c>
      <c r="R209" s="49"/>
    </row>
    <row r="210" spans="1:18" ht="11.25" customHeight="1">
      <c r="A210" s="173" t="s">
        <v>243</v>
      </c>
      <c r="B210" s="173"/>
      <c r="C210" s="45">
        <v>483.437</v>
      </c>
      <c r="D210" s="45">
        <v>459.488</v>
      </c>
      <c r="E210" s="45">
        <v>908.66</v>
      </c>
      <c r="F210" s="46">
        <f t="shared" si="22"/>
        <v>97.75489240197786</v>
      </c>
      <c r="G210" s="46"/>
      <c r="H210" s="45">
        <v>329.032</v>
      </c>
      <c r="I210" s="45">
        <v>281.066</v>
      </c>
      <c r="J210" s="45">
        <v>437.134</v>
      </c>
      <c r="K210" s="46">
        <f t="shared" si="23"/>
        <v>55.52717155401223</v>
      </c>
      <c r="L210" s="46">
        <f t="shared" si="24"/>
        <v>2.240858076801269</v>
      </c>
      <c r="R210" s="49"/>
    </row>
    <row r="211" spans="1:18" ht="11.25" customHeight="1">
      <c r="A211" s="173"/>
      <c r="B211" s="173"/>
      <c r="C211" s="45"/>
      <c r="D211" s="45"/>
      <c r="E211" s="45"/>
      <c r="F211" s="45"/>
      <c r="G211" s="45"/>
      <c r="H211" s="45"/>
      <c r="I211" s="45"/>
      <c r="J211" s="45"/>
      <c r="K211" s="46"/>
      <c r="L211" s="46"/>
      <c r="R211" s="49"/>
    </row>
    <row r="212" spans="1:18" s="55" customFormat="1" ht="11.25" customHeight="1">
      <c r="A212" s="169" t="s">
        <v>106</v>
      </c>
      <c r="B212" s="169"/>
      <c r="C212" s="53">
        <f>SUM(C214:C217)</f>
        <v>105369.19399999999</v>
      </c>
      <c r="D212" s="53">
        <f>SUM(D214:D217)</f>
        <v>44889.723</v>
      </c>
      <c r="E212" s="53">
        <f>SUM(E214:E217)</f>
        <v>32353.426</v>
      </c>
      <c r="F212" s="51">
        <f aca="true" t="shared" si="25" ref="F212:F217">+E212/D212*100-100</f>
        <v>-27.926875378580533</v>
      </c>
      <c r="G212" s="51"/>
      <c r="H212" s="53">
        <f>SUM(H214:H217)</f>
        <v>192082.325</v>
      </c>
      <c r="I212" s="53">
        <f>SUM(I214:I217)</f>
        <v>70903.469</v>
      </c>
      <c r="J212" s="53">
        <f>SUM(J214:J217)</f>
        <v>69192.071</v>
      </c>
      <c r="K212" s="51">
        <f aca="true" t="shared" si="26" ref="K212:K217">+J212/I212*100-100</f>
        <v>-2.4137013662899847</v>
      </c>
      <c r="L212" s="51">
        <f>+J212/J192*100</f>
        <v>78.00727622968014</v>
      </c>
      <c r="M212" s="54"/>
      <c r="N212" s="54"/>
      <c r="O212" s="54"/>
      <c r="R212" s="54"/>
    </row>
    <row r="213" spans="1:18" ht="11.25" customHeight="1">
      <c r="A213" s="52"/>
      <c r="B213" s="52"/>
      <c r="C213" s="53"/>
      <c r="D213" s="53"/>
      <c r="E213" s="53"/>
      <c r="F213" s="46"/>
      <c r="G213" s="51"/>
      <c r="H213" s="53"/>
      <c r="I213" s="53"/>
      <c r="J213" s="53"/>
      <c r="K213" s="46"/>
      <c r="L213" s="46"/>
      <c r="R213" s="49"/>
    </row>
    <row r="214" spans="1:18" ht="11.25" customHeight="1">
      <c r="A214" s="43" t="s">
        <v>192</v>
      </c>
      <c r="B214" s="43"/>
      <c r="C214" s="45">
        <v>24355.459</v>
      </c>
      <c r="D214" s="45">
        <v>9154.061</v>
      </c>
      <c r="E214" s="45">
        <v>6608.025</v>
      </c>
      <c r="F214" s="46">
        <f t="shared" si="25"/>
        <v>-27.813185863629272</v>
      </c>
      <c r="H214" s="45">
        <v>56962.703</v>
      </c>
      <c r="I214" s="45">
        <v>16926.779</v>
      </c>
      <c r="J214" s="45">
        <v>19678.147</v>
      </c>
      <c r="K214" s="46">
        <f t="shared" si="26"/>
        <v>16.25452781063663</v>
      </c>
      <c r="L214" s="46">
        <f>+J214/$J$212*100</f>
        <v>28.439887281304244</v>
      </c>
      <c r="R214" s="49"/>
    </row>
    <row r="215" spans="1:18" ht="11.25" customHeight="1">
      <c r="A215" s="43" t="s">
        <v>193</v>
      </c>
      <c r="B215" s="43"/>
      <c r="C215" s="45">
        <v>8527.523</v>
      </c>
      <c r="D215" s="45">
        <v>4229.011</v>
      </c>
      <c r="E215" s="45">
        <v>1230.111</v>
      </c>
      <c r="F215" s="46">
        <f t="shared" si="25"/>
        <v>-70.91256088007339</v>
      </c>
      <c r="H215" s="45">
        <v>34006.022</v>
      </c>
      <c r="I215" s="45">
        <v>14541.744</v>
      </c>
      <c r="J215" s="45">
        <v>12923.95</v>
      </c>
      <c r="K215" s="46">
        <f t="shared" si="26"/>
        <v>-11.125171781321413</v>
      </c>
      <c r="L215" s="46">
        <f>+J215/$J$212*100</f>
        <v>18.678368508437913</v>
      </c>
      <c r="R215" s="49"/>
    </row>
    <row r="216" spans="1:18" ht="11.25" customHeight="1">
      <c r="A216" s="43" t="s">
        <v>194</v>
      </c>
      <c r="B216" s="43"/>
      <c r="C216" s="45">
        <v>5534.206</v>
      </c>
      <c r="D216" s="45">
        <v>1577.73</v>
      </c>
      <c r="E216" s="45">
        <v>1599.102</v>
      </c>
      <c r="F216" s="46">
        <f t="shared" si="25"/>
        <v>1.3546043999923967</v>
      </c>
      <c r="H216" s="45">
        <v>26873.928</v>
      </c>
      <c r="I216" s="45">
        <v>8168.388</v>
      </c>
      <c r="J216" s="45">
        <v>7349.072</v>
      </c>
      <c r="K216" s="46">
        <f t="shared" si="26"/>
        <v>-10.030326669105335</v>
      </c>
      <c r="L216" s="46">
        <f>+J216/$J$212*100</f>
        <v>10.62126323693939</v>
      </c>
      <c r="R216" s="49"/>
    </row>
    <row r="217" spans="1:18" ht="11.25" customHeight="1">
      <c r="A217" s="43" t="s">
        <v>244</v>
      </c>
      <c r="B217" s="43"/>
      <c r="C217" s="45">
        <v>66952.006</v>
      </c>
      <c r="D217" s="45">
        <v>29928.921</v>
      </c>
      <c r="E217" s="45">
        <v>22916.188</v>
      </c>
      <c r="F217" s="46">
        <f t="shared" si="25"/>
        <v>-23.43129242781589</v>
      </c>
      <c r="H217" s="45">
        <v>74239.672</v>
      </c>
      <c r="I217" s="45">
        <v>31266.558</v>
      </c>
      <c r="J217" s="45">
        <v>29240.902</v>
      </c>
      <c r="K217" s="46">
        <f t="shared" si="26"/>
        <v>-6.478666439714928</v>
      </c>
      <c r="L217" s="46">
        <f>+J217/$J$212*100</f>
        <v>42.26048097331846</v>
      </c>
      <c r="R217" s="49"/>
    </row>
    <row r="218" spans="1:18" ht="11.25">
      <c r="A218" s="159"/>
      <c r="B218" s="159"/>
      <c r="C218" s="171"/>
      <c r="D218" s="171"/>
      <c r="E218" s="171"/>
      <c r="F218" s="171"/>
      <c r="G218" s="171"/>
      <c r="H218" s="171"/>
      <c r="I218" s="171"/>
      <c r="J218" s="171"/>
      <c r="K218" s="159"/>
      <c r="L218" s="159"/>
      <c r="R218" s="49"/>
    </row>
    <row r="219" spans="1:18" ht="11.25">
      <c r="A219" s="43" t="s">
        <v>93</v>
      </c>
      <c r="B219" s="43"/>
      <c r="C219" s="43"/>
      <c r="D219" s="43"/>
      <c r="E219" s="43"/>
      <c r="F219" s="43"/>
      <c r="G219" s="43"/>
      <c r="H219" s="43"/>
      <c r="I219" s="43"/>
      <c r="J219" s="43"/>
      <c r="K219" s="43"/>
      <c r="L219" s="43"/>
      <c r="R219" s="49"/>
    </row>
    <row r="220" spans="1:18" ht="19.5" customHeight="1">
      <c r="A220" s="277" t="s">
        <v>470</v>
      </c>
      <c r="B220" s="277"/>
      <c r="C220" s="277"/>
      <c r="D220" s="277"/>
      <c r="E220" s="277"/>
      <c r="F220" s="277"/>
      <c r="G220" s="277"/>
      <c r="H220" s="277"/>
      <c r="I220" s="277"/>
      <c r="J220" s="277"/>
      <c r="K220" s="277"/>
      <c r="L220" s="277"/>
      <c r="R220" s="49"/>
    </row>
    <row r="221" spans="1:18" ht="19.5" customHeight="1">
      <c r="A221" s="278" t="s">
        <v>308</v>
      </c>
      <c r="B221" s="278"/>
      <c r="C221" s="278"/>
      <c r="D221" s="278"/>
      <c r="E221" s="278"/>
      <c r="F221" s="278"/>
      <c r="G221" s="278"/>
      <c r="H221" s="278"/>
      <c r="I221" s="278"/>
      <c r="J221" s="278"/>
      <c r="K221" s="278"/>
      <c r="L221" s="278"/>
      <c r="R221" s="49"/>
    </row>
    <row r="222" spans="1:21" ht="11.25">
      <c r="A222" s="43"/>
      <c r="B222" s="43"/>
      <c r="C222" s="279" t="s">
        <v>262</v>
      </c>
      <c r="D222" s="279"/>
      <c r="E222" s="279"/>
      <c r="F222" s="279"/>
      <c r="G222" s="50"/>
      <c r="H222" s="279" t="s">
        <v>181</v>
      </c>
      <c r="I222" s="279"/>
      <c r="J222" s="279"/>
      <c r="K222" s="279"/>
      <c r="L222" s="50"/>
      <c r="M222" s="280"/>
      <c r="N222" s="280"/>
      <c r="O222" s="280"/>
      <c r="P222" s="156"/>
      <c r="Q222" s="156"/>
      <c r="R222" s="156"/>
      <c r="S222" s="156"/>
      <c r="T222" s="156"/>
      <c r="U222" s="156"/>
    </row>
    <row r="223" spans="1:21" ht="11.25">
      <c r="A223" s="43" t="s">
        <v>197</v>
      </c>
      <c r="B223" s="158" t="s">
        <v>165</v>
      </c>
      <c r="C223" s="157">
        <f>+C188</f>
        <v>2008</v>
      </c>
      <c r="D223" s="281" t="str">
        <f>+D188</f>
        <v>Enero - mayo</v>
      </c>
      <c r="E223" s="281"/>
      <c r="F223" s="281"/>
      <c r="G223" s="50"/>
      <c r="H223" s="157">
        <f>+H188</f>
        <v>2008</v>
      </c>
      <c r="I223" s="281" t="str">
        <f>+D223</f>
        <v>Enero - mayo</v>
      </c>
      <c r="J223" s="281"/>
      <c r="K223" s="281"/>
      <c r="L223" s="158" t="s">
        <v>385</v>
      </c>
      <c r="M223" s="282"/>
      <c r="N223" s="282"/>
      <c r="O223" s="282"/>
      <c r="P223" s="156"/>
      <c r="Q223" s="156"/>
      <c r="R223" s="156"/>
      <c r="S223" s="156"/>
      <c r="T223" s="156"/>
      <c r="U223" s="156"/>
    </row>
    <row r="224" spans="1:15" ht="11.25">
      <c r="A224" s="159"/>
      <c r="B224" s="163" t="s">
        <v>48</v>
      </c>
      <c r="C224" s="159"/>
      <c r="D224" s="160">
        <f>+D189</f>
        <v>2008</v>
      </c>
      <c r="E224" s="160">
        <f>+E189</f>
        <v>2009</v>
      </c>
      <c r="F224" s="161" t="str">
        <f>+F189</f>
        <v>Var % 09/08</v>
      </c>
      <c r="G224" s="163"/>
      <c r="H224" s="159"/>
      <c r="I224" s="160">
        <f>+I189</f>
        <v>2008</v>
      </c>
      <c r="J224" s="160">
        <f>+J189</f>
        <v>2009</v>
      </c>
      <c r="K224" s="161" t="str">
        <f>+K189</f>
        <v>Var % 09/08</v>
      </c>
      <c r="L224" s="163">
        <v>2008</v>
      </c>
      <c r="M224" s="164" t="s">
        <v>345</v>
      </c>
      <c r="N224" s="164" t="s">
        <v>345</v>
      </c>
      <c r="O224" s="163" t="s">
        <v>319</v>
      </c>
    </row>
    <row r="225" spans="1:18" ht="11.25" customHeight="1">
      <c r="A225" s="43"/>
      <c r="B225" s="43"/>
      <c r="C225" s="43"/>
      <c r="D225" s="43"/>
      <c r="E225" s="43"/>
      <c r="F225" s="43"/>
      <c r="G225" s="43"/>
      <c r="H225" s="43"/>
      <c r="I225" s="43"/>
      <c r="J225" s="43"/>
      <c r="K225" s="43"/>
      <c r="L225" s="43"/>
      <c r="R225" s="49"/>
    </row>
    <row r="226" spans="1:15" s="55" customFormat="1" ht="11.25">
      <c r="A226" s="52" t="s">
        <v>388</v>
      </c>
      <c r="B226" s="52"/>
      <c r="C226" s="52"/>
      <c r="D226" s="52"/>
      <c r="E226" s="52"/>
      <c r="F226" s="52"/>
      <c r="G226" s="52"/>
      <c r="H226" s="53">
        <f>+H191</f>
        <v>6800395</v>
      </c>
      <c r="I226" s="53">
        <f>+I191</f>
        <v>3607969</v>
      </c>
      <c r="J226" s="53">
        <f>+J191</f>
        <v>2975042</v>
      </c>
      <c r="K226" s="51">
        <f>+J226/I226*100-100</f>
        <v>-17.54247334165011</v>
      </c>
      <c r="L226" s="52"/>
      <c r="M226" s="54"/>
      <c r="N226" s="54"/>
      <c r="O226" s="54"/>
    </row>
    <row r="227" spans="1:18" s="167" customFormat="1" ht="11.25">
      <c r="A227" s="165" t="s">
        <v>389</v>
      </c>
      <c r="B227" s="165"/>
      <c r="C227" s="165">
        <f>+C229+C244+C245+C246+C247+C248</f>
        <v>599069.473</v>
      </c>
      <c r="D227" s="165">
        <f>+D229+D244+D245+D246+D247+D248</f>
        <v>241872.02700000003</v>
      </c>
      <c r="E227" s="165">
        <f>+E229+E244+E245+E246+E247+E248</f>
        <v>251088.14299999998</v>
      </c>
      <c r="F227" s="166">
        <f>+E227/D227*100-100</f>
        <v>3.810327351331111</v>
      </c>
      <c r="G227" s="165"/>
      <c r="H227" s="165">
        <f>+H229+H244+H245+H246+H247+H248</f>
        <v>1396820.2349999999</v>
      </c>
      <c r="I227" s="165">
        <f>+I229+I244+I245+I246+I247+I248</f>
        <v>542612.927</v>
      </c>
      <c r="J227" s="165">
        <f>+J229+J244+J245+J246+J247+J248</f>
        <v>505232.37500000006</v>
      </c>
      <c r="K227" s="166">
        <f>+J227/I227*100-100</f>
        <v>-6.8889903170331195</v>
      </c>
      <c r="L227" s="166">
        <f>+J227/$J$226*100</f>
        <v>16.98236108935605</v>
      </c>
      <c r="M227" s="172"/>
      <c r="N227" s="172"/>
      <c r="O227" s="172"/>
      <c r="R227" s="54"/>
    </row>
    <row r="228" spans="1:18" ht="11.25" customHeight="1">
      <c r="A228" s="43"/>
      <c r="B228" s="43"/>
      <c r="C228" s="45"/>
      <c r="D228" s="45"/>
      <c r="E228" s="45"/>
      <c r="F228" s="46"/>
      <c r="G228" s="46"/>
      <c r="H228" s="45"/>
      <c r="I228" s="45"/>
      <c r="J228" s="45"/>
      <c r="K228" s="46"/>
      <c r="L228" s="156"/>
      <c r="R228" s="49"/>
    </row>
    <row r="229" spans="1:18" s="55" customFormat="1" ht="11.25" customHeight="1">
      <c r="A229" s="52" t="s">
        <v>177</v>
      </c>
      <c r="B229" s="52">
        <v>22042110</v>
      </c>
      <c r="C229" s="53">
        <f>SUM(C230:C241)</f>
        <v>326991.899</v>
      </c>
      <c r="D229" s="53">
        <f>SUM(D230:D241)</f>
        <v>124040.34100000001</v>
      </c>
      <c r="E229" s="53">
        <f>SUM(E230:E241)</f>
        <v>127991.405</v>
      </c>
      <c r="F229" s="51">
        <f>+E229/D229*100-100</f>
        <v>3.185305657939125</v>
      </c>
      <c r="G229" s="51"/>
      <c r="H229" s="53">
        <f>SUM(H230:H241)</f>
        <v>1095456.8220000002</v>
      </c>
      <c r="I229" s="53">
        <f>SUM(I230:I241)</f>
        <v>426346.85599999997</v>
      </c>
      <c r="J229" s="53">
        <f>SUM(J230:J241)</f>
        <v>381965.77700000006</v>
      </c>
      <c r="K229" s="51">
        <f aca="true" t="shared" si="27" ref="K229:K248">+J229/I229*100-100</f>
        <v>-10.409617984845625</v>
      </c>
      <c r="L229" s="51">
        <f>+J229/J227*100</f>
        <v>75.60199937701934</v>
      </c>
      <c r="M229" s="54">
        <f>+I229/D229</f>
        <v>3.4371628823561515</v>
      </c>
      <c r="N229" s="54">
        <f>+J229/E229</f>
        <v>2.9843080244333597</v>
      </c>
      <c r="O229" s="54">
        <f>+N229/M229*100-100</f>
        <v>-13.175251607871516</v>
      </c>
      <c r="P229" s="53">
        <f>SUM(P230:P241)</f>
        <v>100</v>
      </c>
      <c r="R229" s="54"/>
    </row>
    <row r="230" spans="1:18" ht="11.25" customHeight="1">
      <c r="A230" s="43" t="s">
        <v>327</v>
      </c>
      <c r="B230" s="195">
        <v>22042111</v>
      </c>
      <c r="C230" s="45">
        <v>49802.864</v>
      </c>
      <c r="D230" s="45">
        <v>18358.126</v>
      </c>
      <c r="E230" s="45">
        <v>18503.37</v>
      </c>
      <c r="F230" s="46">
        <f aca="true" t="shared" si="28" ref="F230:F241">+E230/D230*100-100</f>
        <v>0.7911700791246403</v>
      </c>
      <c r="G230" s="46"/>
      <c r="H230" s="45">
        <v>153531.451</v>
      </c>
      <c r="I230" s="45">
        <v>58865.823</v>
      </c>
      <c r="J230" s="45">
        <v>49800.321</v>
      </c>
      <c r="K230" s="46">
        <f t="shared" si="27"/>
        <v>-15.40028073675279</v>
      </c>
      <c r="L230" s="46">
        <f aca="true" t="shared" si="29" ref="L230:L241">+J230/$J$229*100</f>
        <v>13.037901298681007</v>
      </c>
      <c r="M230" s="49">
        <f aca="true" t="shared" si="30" ref="M230:M237">+I230/D230</f>
        <v>3.2065267990861375</v>
      </c>
      <c r="N230" s="49">
        <f aca="true" t="shared" si="31" ref="N230:N237">+J230/E230</f>
        <v>2.691418968544649</v>
      </c>
      <c r="O230" s="49">
        <f aca="true" t="shared" si="32" ref="O230:O237">+N230/M230*100-100</f>
        <v>-16.064354450063988</v>
      </c>
      <c r="P230" s="196">
        <f>+J230/$J$229*100</f>
        <v>13.037901298681007</v>
      </c>
      <c r="R230" s="49"/>
    </row>
    <row r="231" spans="1:18" ht="11.25" customHeight="1">
      <c r="A231" s="43" t="s">
        <v>328</v>
      </c>
      <c r="B231" s="195">
        <v>22042112</v>
      </c>
      <c r="C231" s="45">
        <v>36726.501</v>
      </c>
      <c r="D231" s="45">
        <v>14385.377</v>
      </c>
      <c r="E231" s="45">
        <v>12694.221</v>
      </c>
      <c r="F231" s="46">
        <f t="shared" si="28"/>
        <v>-11.756077021825703</v>
      </c>
      <c r="G231" s="46"/>
      <c r="H231" s="45">
        <v>118322.767</v>
      </c>
      <c r="I231" s="45">
        <v>46789.564</v>
      </c>
      <c r="J231" s="45">
        <v>38096.234</v>
      </c>
      <c r="K231" s="46">
        <f t="shared" si="27"/>
        <v>-18.579634552696405</v>
      </c>
      <c r="L231" s="46">
        <f t="shared" si="29"/>
        <v>9.97372966217337</v>
      </c>
      <c r="M231" s="49">
        <f t="shared" si="30"/>
        <v>3.252578225791371</v>
      </c>
      <c r="N231" s="49">
        <f t="shared" si="31"/>
        <v>3.001069069145716</v>
      </c>
      <c r="O231" s="49">
        <f t="shared" si="32"/>
        <v>-7.73260900080156</v>
      </c>
      <c r="P231" s="196">
        <f aca="true" t="shared" si="33" ref="P231:P241">+J231/$J$229*100</f>
        <v>9.97372966217337</v>
      </c>
      <c r="R231" s="49"/>
    </row>
    <row r="232" spans="1:18" ht="11.25" customHeight="1">
      <c r="A232" s="43" t="s">
        <v>323</v>
      </c>
      <c r="B232" s="195">
        <v>22042113</v>
      </c>
      <c r="C232" s="45">
        <v>10754.642</v>
      </c>
      <c r="D232" s="45">
        <v>2950.926</v>
      </c>
      <c r="E232" s="45">
        <v>8039.826</v>
      </c>
      <c r="F232" s="46">
        <f t="shared" si="28"/>
        <v>172.45095268400496</v>
      </c>
      <c r="G232" s="46"/>
      <c r="H232" s="45">
        <v>28982.895</v>
      </c>
      <c r="I232" s="45">
        <v>8409.7</v>
      </c>
      <c r="J232" s="45">
        <v>18801.622</v>
      </c>
      <c r="K232" s="46">
        <f t="shared" si="27"/>
        <v>123.57066244931448</v>
      </c>
      <c r="L232" s="46">
        <f t="shared" si="29"/>
        <v>4.922331562704372</v>
      </c>
      <c r="M232" s="49">
        <f t="shared" si="30"/>
        <v>2.849851199250676</v>
      </c>
      <c r="N232" s="49">
        <f t="shared" si="31"/>
        <v>2.338560809649363</v>
      </c>
      <c r="O232" s="49">
        <f t="shared" si="32"/>
        <v>-17.940950381400583</v>
      </c>
      <c r="P232" s="196">
        <f t="shared" si="33"/>
        <v>4.922331562704372</v>
      </c>
      <c r="R232" s="49"/>
    </row>
    <row r="233" spans="1:18" ht="11.25" customHeight="1">
      <c r="A233" s="43" t="s">
        <v>324</v>
      </c>
      <c r="B233" s="195">
        <v>22042119</v>
      </c>
      <c r="C233" s="45">
        <v>3041.13</v>
      </c>
      <c r="D233" s="45">
        <v>964.861</v>
      </c>
      <c r="E233" s="45">
        <v>1148.817</v>
      </c>
      <c r="F233" s="46">
        <f t="shared" si="28"/>
        <v>19.06554415610124</v>
      </c>
      <c r="G233" s="46"/>
      <c r="H233" s="45">
        <v>10651.744</v>
      </c>
      <c r="I233" s="45">
        <v>3548.482</v>
      </c>
      <c r="J233" s="45">
        <v>3285.149</v>
      </c>
      <c r="K233" s="46">
        <f t="shared" si="27"/>
        <v>-7.421004249140907</v>
      </c>
      <c r="L233" s="46">
        <f t="shared" si="29"/>
        <v>0.8600637014661131</v>
      </c>
      <c r="M233" s="49">
        <f t="shared" si="30"/>
        <v>3.6777131628286353</v>
      </c>
      <c r="N233" s="49">
        <f t="shared" si="31"/>
        <v>2.8595929551878148</v>
      </c>
      <c r="O233" s="49">
        <f t="shared" si="32"/>
        <v>-22.24535115760851</v>
      </c>
      <c r="P233" s="196">
        <f t="shared" si="33"/>
        <v>0.8600637014661131</v>
      </c>
      <c r="R233" s="49"/>
    </row>
    <row r="234" spans="1:18" ht="11.25" customHeight="1">
      <c r="A234" s="43" t="s">
        <v>329</v>
      </c>
      <c r="B234" s="195">
        <v>22042121</v>
      </c>
      <c r="C234" s="45">
        <v>92017.749</v>
      </c>
      <c r="D234" s="45">
        <v>37908.139</v>
      </c>
      <c r="E234" s="45">
        <v>30393.222</v>
      </c>
      <c r="F234" s="46">
        <f t="shared" si="28"/>
        <v>-19.8240198496687</v>
      </c>
      <c r="G234" s="46"/>
      <c r="H234" s="45">
        <v>318387.041</v>
      </c>
      <c r="I234" s="45">
        <v>133530.417</v>
      </c>
      <c r="J234" s="45">
        <v>100016.548</v>
      </c>
      <c r="K234" s="46">
        <f t="shared" si="27"/>
        <v>-25.098303257751382</v>
      </c>
      <c r="L234" s="46">
        <f t="shared" si="29"/>
        <v>26.184688268551344</v>
      </c>
      <c r="M234" s="49">
        <f t="shared" si="30"/>
        <v>3.5224735511284258</v>
      </c>
      <c r="N234" s="49">
        <f t="shared" si="31"/>
        <v>3.2907517340543886</v>
      </c>
      <c r="O234" s="49">
        <f t="shared" si="32"/>
        <v>-6.57838344875023</v>
      </c>
      <c r="P234" s="196">
        <f t="shared" si="33"/>
        <v>26.184688268551344</v>
      </c>
      <c r="R234" s="49"/>
    </row>
    <row r="235" spans="1:18" ht="11.25" customHeight="1">
      <c r="A235" s="43" t="s">
        <v>330</v>
      </c>
      <c r="B235" s="195">
        <v>22042122</v>
      </c>
      <c r="C235" s="45">
        <v>41969.819</v>
      </c>
      <c r="D235" s="45">
        <v>16948.99</v>
      </c>
      <c r="E235" s="45">
        <v>14213.661</v>
      </c>
      <c r="F235" s="46">
        <f t="shared" si="28"/>
        <v>-16.13859586913439</v>
      </c>
      <c r="G235" s="46"/>
      <c r="H235" s="45">
        <v>131619.385</v>
      </c>
      <c r="I235" s="45">
        <v>55248.152</v>
      </c>
      <c r="J235" s="45">
        <v>38599.554</v>
      </c>
      <c r="K235" s="46">
        <f t="shared" si="27"/>
        <v>-30.134216977972414</v>
      </c>
      <c r="L235" s="46">
        <f t="shared" si="29"/>
        <v>10.105500629706937</v>
      </c>
      <c r="M235" s="49">
        <f t="shared" si="30"/>
        <v>3.259672228256669</v>
      </c>
      <c r="N235" s="49">
        <f t="shared" si="31"/>
        <v>2.7156658653952697</v>
      </c>
      <c r="O235" s="49">
        <f t="shared" si="32"/>
        <v>-16.688989713310647</v>
      </c>
      <c r="P235" s="196">
        <f t="shared" si="33"/>
        <v>10.105500629706937</v>
      </c>
      <c r="R235" s="49"/>
    </row>
    <row r="236" spans="1:18" ht="11.25" customHeight="1">
      <c r="A236" s="43" t="s">
        <v>331</v>
      </c>
      <c r="B236" s="195">
        <v>22042124</v>
      </c>
      <c r="C236" s="45">
        <v>19714.609</v>
      </c>
      <c r="D236" s="45">
        <v>7642.202</v>
      </c>
      <c r="E236" s="45">
        <v>7032.462</v>
      </c>
      <c r="F236" s="46">
        <f t="shared" si="28"/>
        <v>-7.978590463847979</v>
      </c>
      <c r="G236" s="46"/>
      <c r="H236" s="45">
        <v>70176.197</v>
      </c>
      <c r="I236" s="45">
        <v>26900.256</v>
      </c>
      <c r="J236" s="45">
        <v>24772.117</v>
      </c>
      <c r="K236" s="46">
        <f t="shared" si="27"/>
        <v>-7.911222108815636</v>
      </c>
      <c r="L236" s="46">
        <f t="shared" si="29"/>
        <v>6.485428405278307</v>
      </c>
      <c r="M236" s="49">
        <f t="shared" si="30"/>
        <v>3.5199613933261644</v>
      </c>
      <c r="N236" s="49">
        <f t="shared" si="31"/>
        <v>3.5225383372139083</v>
      </c>
      <c r="O236" s="49">
        <f t="shared" si="32"/>
        <v>0.07320943612137398</v>
      </c>
      <c r="P236" s="196">
        <f t="shared" si="33"/>
        <v>6.485428405278307</v>
      </c>
      <c r="R236" s="49"/>
    </row>
    <row r="237" spans="1:18" ht="11.25" customHeight="1">
      <c r="A237" s="43" t="s">
        <v>332</v>
      </c>
      <c r="B237" s="195">
        <v>22042125</v>
      </c>
      <c r="C237" s="45">
        <v>7892.497</v>
      </c>
      <c r="D237" s="45">
        <v>3112.521</v>
      </c>
      <c r="E237" s="45">
        <v>2402.659</v>
      </c>
      <c r="F237" s="46">
        <f t="shared" si="28"/>
        <v>-22.806657368737433</v>
      </c>
      <c r="G237" s="46"/>
      <c r="H237" s="45">
        <v>33680.472</v>
      </c>
      <c r="I237" s="45">
        <v>13155.27</v>
      </c>
      <c r="J237" s="45">
        <v>8756.086</v>
      </c>
      <c r="K237" s="46">
        <f t="shared" si="27"/>
        <v>-33.44046910477702</v>
      </c>
      <c r="L237" s="46">
        <f t="shared" si="29"/>
        <v>2.2923744814970686</v>
      </c>
      <c r="M237" s="49">
        <f t="shared" si="30"/>
        <v>4.2265642545062345</v>
      </c>
      <c r="N237" s="49">
        <f t="shared" si="31"/>
        <v>3.6443315510024514</v>
      </c>
      <c r="O237" s="49">
        <f t="shared" si="32"/>
        <v>-13.77555547352732</v>
      </c>
      <c r="P237" s="196">
        <f t="shared" si="33"/>
        <v>2.2923744814970686</v>
      </c>
      <c r="R237" s="49"/>
    </row>
    <row r="238" spans="1:18" ht="11.25" customHeight="1">
      <c r="A238" s="43" t="s">
        <v>333</v>
      </c>
      <c r="B238" s="195">
        <v>22042126</v>
      </c>
      <c r="C238" s="45">
        <v>4753.106</v>
      </c>
      <c r="D238" s="45">
        <v>2116.89</v>
      </c>
      <c r="E238" s="45">
        <v>1627.956</v>
      </c>
      <c r="F238" s="46">
        <f t="shared" si="28"/>
        <v>-23.096807108541313</v>
      </c>
      <c r="G238" s="46"/>
      <c r="H238" s="45">
        <v>22959.93</v>
      </c>
      <c r="I238" s="45">
        <v>10463.821</v>
      </c>
      <c r="J238" s="45">
        <v>7308.903</v>
      </c>
      <c r="K238" s="46">
        <f t="shared" si="27"/>
        <v>-30.150726011081417</v>
      </c>
      <c r="L238" s="46">
        <f t="shared" si="29"/>
        <v>1.913496820946867</v>
      </c>
      <c r="M238" s="49">
        <f aca="true" t="shared" si="34" ref="M238:M247">+I238/D238</f>
        <v>4.943015933751872</v>
      </c>
      <c r="N238" s="49">
        <f aca="true" t="shared" si="35" ref="N238:N247">+J238/E238</f>
        <v>4.48961949831568</v>
      </c>
      <c r="O238" s="49">
        <f aca="true" t="shared" si="36" ref="O238:O247">+N238/M238*100-100</f>
        <v>-9.172465586046641</v>
      </c>
      <c r="P238" s="196">
        <f t="shared" si="33"/>
        <v>1.913496820946867</v>
      </c>
      <c r="R238" s="49"/>
    </row>
    <row r="239" spans="1:18" ht="11.25" customHeight="1">
      <c r="A239" s="43" t="s">
        <v>325</v>
      </c>
      <c r="B239" s="195">
        <v>22042127</v>
      </c>
      <c r="C239" s="45">
        <v>48784.409</v>
      </c>
      <c r="D239" s="45">
        <v>15653.315</v>
      </c>
      <c r="E239" s="45">
        <v>26990.549</v>
      </c>
      <c r="F239" s="46">
        <f t="shared" si="28"/>
        <v>72.42704820033327</v>
      </c>
      <c r="G239" s="46"/>
      <c r="H239" s="45">
        <v>167913.58</v>
      </c>
      <c r="I239" s="45">
        <v>54754.512</v>
      </c>
      <c r="J239" s="45">
        <v>78461.349</v>
      </c>
      <c r="K239" s="46">
        <f t="shared" si="27"/>
        <v>43.29659079054525</v>
      </c>
      <c r="L239" s="46">
        <f t="shared" si="29"/>
        <v>20.54146044607551</v>
      </c>
      <c r="M239" s="49">
        <f t="shared" si="34"/>
        <v>3.4979499230674143</v>
      </c>
      <c r="N239" s="49">
        <f t="shared" si="35"/>
        <v>2.906993444260804</v>
      </c>
      <c r="O239" s="49">
        <f t="shared" si="36"/>
        <v>-16.894366466183996</v>
      </c>
      <c r="P239" s="196">
        <f t="shared" si="33"/>
        <v>20.54146044607551</v>
      </c>
      <c r="R239" s="49"/>
    </row>
    <row r="240" spans="1:18" ht="11.25" customHeight="1">
      <c r="A240" s="43" t="s">
        <v>326</v>
      </c>
      <c r="B240" s="195">
        <v>22042129</v>
      </c>
      <c r="C240" s="45">
        <v>3044.837</v>
      </c>
      <c r="D240" s="45">
        <v>1047.239</v>
      </c>
      <c r="E240" s="45">
        <v>1025.628</v>
      </c>
      <c r="F240" s="46">
        <f t="shared" si="28"/>
        <v>-2.063616805714858</v>
      </c>
      <c r="G240" s="46"/>
      <c r="H240" s="45">
        <v>16358.205</v>
      </c>
      <c r="I240" s="45">
        <v>6085.147</v>
      </c>
      <c r="J240" s="45">
        <v>5498.722</v>
      </c>
      <c r="K240" s="46">
        <f t="shared" si="27"/>
        <v>-9.636989870581601</v>
      </c>
      <c r="L240" s="46">
        <f t="shared" si="29"/>
        <v>1.4395849919297872</v>
      </c>
      <c r="M240" s="49">
        <f t="shared" si="34"/>
        <v>5.810657357107594</v>
      </c>
      <c r="N240" s="49">
        <f t="shared" si="35"/>
        <v>5.3613220387898926</v>
      </c>
      <c r="O240" s="49">
        <f t="shared" si="36"/>
        <v>-7.732951552685776</v>
      </c>
      <c r="P240" s="196">
        <f t="shared" si="33"/>
        <v>1.4395849919297872</v>
      </c>
      <c r="R240" s="49"/>
    </row>
    <row r="241" spans="1:18" ht="11.25" customHeight="1">
      <c r="A241" s="43" t="s">
        <v>334</v>
      </c>
      <c r="B241" s="195">
        <v>22042130</v>
      </c>
      <c r="C241" s="45">
        <v>8489.736</v>
      </c>
      <c r="D241" s="45">
        <v>2951.755</v>
      </c>
      <c r="E241" s="45">
        <v>3919.034</v>
      </c>
      <c r="F241" s="46">
        <f t="shared" si="28"/>
        <v>32.7696234951749</v>
      </c>
      <c r="G241" s="46"/>
      <c r="H241" s="45">
        <v>22873.155</v>
      </c>
      <c r="I241" s="45">
        <v>8595.712</v>
      </c>
      <c r="J241" s="45">
        <v>8569.172</v>
      </c>
      <c r="K241" s="46">
        <f t="shared" si="27"/>
        <v>-0.3087585996366471</v>
      </c>
      <c r="L241" s="46">
        <f t="shared" si="29"/>
        <v>2.243439730989303</v>
      </c>
      <c r="M241" s="49">
        <f t="shared" si="34"/>
        <v>2.912068244146279</v>
      </c>
      <c r="N241" s="49">
        <f t="shared" si="35"/>
        <v>2.1865520942150543</v>
      </c>
      <c r="O241" s="49">
        <f t="shared" si="36"/>
        <v>-24.914119076351582</v>
      </c>
      <c r="P241" s="196">
        <f t="shared" si="33"/>
        <v>2.243439730989303</v>
      </c>
      <c r="R241" s="49"/>
    </row>
    <row r="242" spans="1:18" ht="11.25" customHeight="1">
      <c r="A242" s="43"/>
      <c r="B242" s="195"/>
      <c r="C242" s="45"/>
      <c r="D242" s="45"/>
      <c r="E242" s="45"/>
      <c r="F242" s="46"/>
      <c r="G242" s="46"/>
      <c r="H242" s="45"/>
      <c r="I242" s="45"/>
      <c r="J242" s="45"/>
      <c r="K242" s="46"/>
      <c r="L242" s="46"/>
      <c r="P242" s="196"/>
      <c r="R242" s="49"/>
    </row>
    <row r="243" spans="1:18" s="55" customFormat="1" ht="11.25" customHeight="1">
      <c r="A243" s="52" t="s">
        <v>394</v>
      </c>
      <c r="B243" s="52"/>
      <c r="C243" s="53">
        <f>SUM(C244:C247)</f>
        <v>254968.57700000002</v>
      </c>
      <c r="D243" s="53">
        <f>SUM(D244:D247)</f>
        <v>112546.16200000001</v>
      </c>
      <c r="E243" s="53">
        <f>SUM(E244:E247)</f>
        <v>118393.062</v>
      </c>
      <c r="F243" s="51">
        <f aca="true" t="shared" si="37" ref="F243:F248">+E243/D243*100-100</f>
        <v>5.19511273960633</v>
      </c>
      <c r="G243" s="51"/>
      <c r="H243" s="53">
        <f>SUM(H244:H247)</f>
        <v>272269.979</v>
      </c>
      <c r="I243" s="53">
        <f>SUM(I244:I247)</f>
        <v>107999.704</v>
      </c>
      <c r="J243" s="53">
        <f>SUM(J244:J247)</f>
        <v>113434.86300000001</v>
      </c>
      <c r="K243" s="51">
        <f>+J243/I243*100-100</f>
        <v>5.0325684225949345</v>
      </c>
      <c r="L243" s="51">
        <f>+J243/J227*100</f>
        <v>22.45201784624352</v>
      </c>
      <c r="M243" s="54"/>
      <c r="N243" s="54"/>
      <c r="O243" s="54"/>
      <c r="P243" s="197"/>
      <c r="R243" s="54"/>
    </row>
    <row r="244" spans="1:18" ht="11.25" customHeight="1">
      <c r="A244" s="43" t="s">
        <v>178</v>
      </c>
      <c r="B244" s="43">
        <v>22042990</v>
      </c>
      <c r="C244" s="45">
        <v>208409.959</v>
      </c>
      <c r="D244" s="45">
        <v>97201.808</v>
      </c>
      <c r="E244" s="45">
        <v>100124.607</v>
      </c>
      <c r="F244" s="46">
        <f t="shared" si="37"/>
        <v>3.0069389244282263</v>
      </c>
      <c r="G244" s="46"/>
      <c r="H244" s="45">
        <v>182460.38</v>
      </c>
      <c r="I244" s="45">
        <v>79952.344</v>
      </c>
      <c r="J244" s="45">
        <v>80565</v>
      </c>
      <c r="K244" s="46">
        <f t="shared" si="27"/>
        <v>0.7662764708937146</v>
      </c>
      <c r="L244" s="46">
        <f>+J244/$J$227*100</f>
        <v>15.946127759528473</v>
      </c>
      <c r="M244" s="49">
        <f t="shared" si="34"/>
        <v>0.822539679508842</v>
      </c>
      <c r="N244" s="49">
        <f t="shared" si="35"/>
        <v>0.8046473530727566</v>
      </c>
      <c r="O244" s="49">
        <f t="shared" si="36"/>
        <v>-2.1752538973887994</v>
      </c>
      <c r="R244" s="49"/>
    </row>
    <row r="245" spans="1:18" ht="11.25" customHeight="1">
      <c r="A245" s="43" t="s">
        <v>94</v>
      </c>
      <c r="B245" s="43">
        <v>22042190</v>
      </c>
      <c r="C245" s="45">
        <v>43590.714</v>
      </c>
      <c r="D245" s="45">
        <v>14633.213</v>
      </c>
      <c r="E245" s="45">
        <v>17703.587</v>
      </c>
      <c r="F245" s="46">
        <f t="shared" si="37"/>
        <v>20.982227211481174</v>
      </c>
      <c r="G245" s="46"/>
      <c r="H245" s="45">
        <v>78936.04</v>
      </c>
      <c r="I245" s="45">
        <v>25676.736</v>
      </c>
      <c r="J245" s="45">
        <v>30528.63</v>
      </c>
      <c r="K245" s="46">
        <f t="shared" si="27"/>
        <v>18.896069967771595</v>
      </c>
      <c r="L245" s="46">
        <f>+J245/$J$227*100</f>
        <v>6.042492823228123</v>
      </c>
      <c r="M245" s="49">
        <f t="shared" si="34"/>
        <v>1.7546888711317195</v>
      </c>
      <c r="N245" s="49">
        <f t="shared" si="35"/>
        <v>1.7244318905541574</v>
      </c>
      <c r="O245" s="49">
        <f t="shared" si="36"/>
        <v>-1.7243501725777435</v>
      </c>
      <c r="R245" s="49"/>
    </row>
    <row r="246" spans="1:18" ht="11.25" customHeight="1">
      <c r="A246" s="43" t="s">
        <v>95</v>
      </c>
      <c r="B246" s="43">
        <v>22041000</v>
      </c>
      <c r="C246" s="45">
        <v>2727.894</v>
      </c>
      <c r="D246" s="45">
        <v>646.844</v>
      </c>
      <c r="E246" s="45">
        <v>463.792</v>
      </c>
      <c r="F246" s="46">
        <f t="shared" si="37"/>
        <v>-28.299249896420164</v>
      </c>
      <c r="G246" s="46"/>
      <c r="H246" s="45">
        <v>9884.507</v>
      </c>
      <c r="I246" s="45">
        <v>2082.699</v>
      </c>
      <c r="J246" s="45">
        <v>1992.634</v>
      </c>
      <c r="K246" s="46">
        <f t="shared" si="27"/>
        <v>-4.324436704487795</v>
      </c>
      <c r="L246" s="46">
        <f>+J246/$J$227*100</f>
        <v>0.3943995077512599</v>
      </c>
      <c r="M246" s="49">
        <f t="shared" si="34"/>
        <v>3.2197856051845575</v>
      </c>
      <c r="N246" s="49">
        <f t="shared" si="35"/>
        <v>4.296395798116397</v>
      </c>
      <c r="O246" s="49">
        <f t="shared" si="36"/>
        <v>33.437325491432205</v>
      </c>
      <c r="R246" s="49"/>
    </row>
    <row r="247" spans="1:18" ht="11.25" customHeight="1">
      <c r="A247" s="43" t="s">
        <v>96</v>
      </c>
      <c r="B247" s="43">
        <v>22082010</v>
      </c>
      <c r="C247" s="45">
        <v>240.01</v>
      </c>
      <c r="D247" s="45">
        <v>64.297</v>
      </c>
      <c r="E247" s="45">
        <v>101.076</v>
      </c>
      <c r="F247" s="46">
        <f t="shared" si="37"/>
        <v>57.201735695289045</v>
      </c>
      <c r="G247" s="46"/>
      <c r="H247" s="45">
        <v>989.052</v>
      </c>
      <c r="I247" s="45">
        <v>287.925</v>
      </c>
      <c r="J247" s="45">
        <v>348.599</v>
      </c>
      <c r="K247" s="46">
        <f t="shared" si="27"/>
        <v>21.072848832161142</v>
      </c>
      <c r="L247" s="46">
        <f>+J247/$J$227*100</f>
        <v>0.06899775573566519</v>
      </c>
      <c r="M247" s="49">
        <f t="shared" si="34"/>
        <v>4.478047187271568</v>
      </c>
      <c r="N247" s="49">
        <f t="shared" si="35"/>
        <v>3.4488800506549526</v>
      </c>
      <c r="O247" s="49">
        <f t="shared" si="36"/>
        <v>-22.982498700369376</v>
      </c>
      <c r="R247" s="49"/>
    </row>
    <row r="248" spans="1:18" ht="11.25" customHeight="1">
      <c r="A248" s="43" t="s">
        <v>10</v>
      </c>
      <c r="B248" s="50" t="s">
        <v>221</v>
      </c>
      <c r="C248" s="45">
        <v>17108.997</v>
      </c>
      <c r="D248" s="45">
        <v>5285.524</v>
      </c>
      <c r="E248" s="45">
        <v>4703.676</v>
      </c>
      <c r="F248" s="46">
        <f t="shared" si="37"/>
        <v>-11.008331435066793</v>
      </c>
      <c r="G248" s="46"/>
      <c r="H248" s="45">
        <v>29093.434</v>
      </c>
      <c r="I248" s="45">
        <v>8266.367</v>
      </c>
      <c r="J248" s="45">
        <v>9831.735</v>
      </c>
      <c r="K248" s="46">
        <f t="shared" si="27"/>
        <v>18.936589677182255</v>
      </c>
      <c r="L248" s="46">
        <f>+J248/$J$227*100</f>
        <v>1.9459827767371398</v>
      </c>
      <c r="R248" s="49"/>
    </row>
    <row r="249" spans="1:18" ht="11.25">
      <c r="A249" s="159"/>
      <c r="B249" s="159"/>
      <c r="C249" s="171"/>
      <c r="D249" s="171"/>
      <c r="E249" s="171"/>
      <c r="F249" s="171"/>
      <c r="G249" s="171"/>
      <c r="H249" s="171"/>
      <c r="I249" s="171"/>
      <c r="J249" s="171"/>
      <c r="K249" s="159"/>
      <c r="L249" s="159"/>
      <c r="R249" s="49"/>
    </row>
    <row r="250" spans="1:18" ht="11.25">
      <c r="A250" s="43" t="s">
        <v>93</v>
      </c>
      <c r="B250" s="43"/>
      <c r="C250" s="43"/>
      <c r="D250" s="43"/>
      <c r="E250" s="43"/>
      <c r="F250" s="43"/>
      <c r="G250" s="43"/>
      <c r="H250" s="43"/>
      <c r="I250" s="43"/>
      <c r="J250" s="43"/>
      <c r="K250" s="43"/>
      <c r="L250" s="43"/>
      <c r="R250" s="49"/>
    </row>
    <row r="251" spans="1:18" ht="19.5" customHeight="1">
      <c r="A251" s="277" t="s">
        <v>471</v>
      </c>
      <c r="B251" s="277"/>
      <c r="C251" s="277"/>
      <c r="D251" s="277"/>
      <c r="E251" s="277"/>
      <c r="F251" s="277"/>
      <c r="G251" s="277"/>
      <c r="H251" s="277"/>
      <c r="I251" s="277"/>
      <c r="J251" s="277"/>
      <c r="K251" s="277"/>
      <c r="L251" s="277"/>
      <c r="R251" s="49"/>
    </row>
    <row r="252" spans="1:18" ht="19.5" customHeight="1">
      <c r="A252" s="278" t="s">
        <v>310</v>
      </c>
      <c r="B252" s="278"/>
      <c r="C252" s="278"/>
      <c r="D252" s="278"/>
      <c r="E252" s="278"/>
      <c r="F252" s="278"/>
      <c r="G252" s="278"/>
      <c r="H252" s="278"/>
      <c r="I252" s="278"/>
      <c r="J252" s="278"/>
      <c r="K252" s="278"/>
      <c r="L252" s="278"/>
      <c r="R252" s="49"/>
    </row>
    <row r="253" spans="1:21" ht="11.25">
      <c r="A253" s="43"/>
      <c r="B253" s="43"/>
      <c r="C253" s="279" t="s">
        <v>180</v>
      </c>
      <c r="D253" s="279"/>
      <c r="E253" s="279"/>
      <c r="F253" s="279"/>
      <c r="G253" s="50"/>
      <c r="H253" s="279" t="s">
        <v>181</v>
      </c>
      <c r="I253" s="279"/>
      <c r="J253" s="279"/>
      <c r="K253" s="279"/>
      <c r="L253" s="50"/>
      <c r="M253" s="280" t="s">
        <v>344</v>
      </c>
      <c r="N253" s="280" t="s">
        <v>344</v>
      </c>
      <c r="O253" s="280" t="s">
        <v>319</v>
      </c>
      <c r="P253" s="156"/>
      <c r="Q253" s="156"/>
      <c r="R253" s="156"/>
      <c r="S253" s="156"/>
      <c r="T253" s="156"/>
      <c r="U253" s="156"/>
    </row>
    <row r="254" spans="1:21" ht="11.25">
      <c r="A254" s="43" t="s">
        <v>197</v>
      </c>
      <c r="B254" s="158" t="s">
        <v>165</v>
      </c>
      <c r="C254" s="157">
        <f>+C223</f>
        <v>2008</v>
      </c>
      <c r="D254" s="281" t="str">
        <f>+D223</f>
        <v>Enero - mayo</v>
      </c>
      <c r="E254" s="281"/>
      <c r="F254" s="281"/>
      <c r="G254" s="50"/>
      <c r="H254" s="157">
        <f>+H223</f>
        <v>2008</v>
      </c>
      <c r="I254" s="281" t="str">
        <f>+D254</f>
        <v>Enero - mayo</v>
      </c>
      <c r="J254" s="281"/>
      <c r="K254" s="281"/>
      <c r="L254" s="158" t="s">
        <v>385</v>
      </c>
      <c r="M254" s="282"/>
      <c r="N254" s="282"/>
      <c r="O254" s="282"/>
      <c r="P254" s="156"/>
      <c r="Q254" s="156"/>
      <c r="R254" s="156"/>
      <c r="S254" s="156"/>
      <c r="T254" s="156"/>
      <c r="U254" s="156"/>
    </row>
    <row r="255" spans="1:15" ht="11.25">
      <c r="A255" s="159"/>
      <c r="B255" s="163" t="s">
        <v>48</v>
      </c>
      <c r="C255" s="159"/>
      <c r="D255" s="160">
        <f>+D224</f>
        <v>2008</v>
      </c>
      <c r="E255" s="160">
        <f>+E224</f>
        <v>2009</v>
      </c>
      <c r="F255" s="161" t="str">
        <f>+F224</f>
        <v>Var % 09/08</v>
      </c>
      <c r="G255" s="163"/>
      <c r="H255" s="159"/>
      <c r="I255" s="160">
        <f>+I224</f>
        <v>2008</v>
      </c>
      <c r="J255" s="160">
        <f>+J224</f>
        <v>2009</v>
      </c>
      <c r="K255" s="161" t="str">
        <f>+K224</f>
        <v>Var % 09/08</v>
      </c>
      <c r="L255" s="163">
        <v>2008</v>
      </c>
      <c r="M255" s="164"/>
      <c r="N255" s="164"/>
      <c r="O255" s="163"/>
    </row>
    <row r="256" spans="1:18" ht="11.25">
      <c r="A256" s="43"/>
      <c r="B256" s="43"/>
      <c r="C256" s="43"/>
      <c r="D256" s="43"/>
      <c r="E256" s="43"/>
      <c r="F256" s="43"/>
      <c r="G256" s="43"/>
      <c r="H256" s="43"/>
      <c r="I256" s="43"/>
      <c r="J256" s="43"/>
      <c r="K256" s="43"/>
      <c r="L256" s="43"/>
      <c r="R256" s="49"/>
    </row>
    <row r="257" spans="1:18" s="167" customFormat="1" ht="11.25">
      <c r="A257" s="165" t="s">
        <v>387</v>
      </c>
      <c r="B257" s="165"/>
      <c r="C257" s="165"/>
      <c r="D257" s="165"/>
      <c r="E257" s="165"/>
      <c r="F257" s="165"/>
      <c r="G257" s="165"/>
      <c r="H257" s="165">
        <f>(H259+H268)</f>
        <v>1084040.219</v>
      </c>
      <c r="I257" s="165">
        <f>(+I259+I268)</f>
        <v>474800.847</v>
      </c>
      <c r="J257" s="165">
        <f>(+J259+J268)</f>
        <v>399309.46599999996</v>
      </c>
      <c r="K257" s="166">
        <f>+J257/I257*100-100</f>
        <v>-15.899588527903376</v>
      </c>
      <c r="L257" s="165">
        <f>(+L259+L268)</f>
        <v>100.00000000000001</v>
      </c>
      <c r="M257" s="172"/>
      <c r="N257" s="172"/>
      <c r="O257" s="172"/>
      <c r="R257" s="172"/>
    </row>
    <row r="258" spans="1:18" ht="11.25" customHeight="1">
      <c r="A258" s="43"/>
      <c r="B258" s="43"/>
      <c r="C258" s="45"/>
      <c r="D258" s="45"/>
      <c r="E258" s="45"/>
      <c r="F258" s="46"/>
      <c r="G258" s="46"/>
      <c r="H258" s="45"/>
      <c r="I258" s="45"/>
      <c r="J258" s="45"/>
      <c r="K258" s="46"/>
      <c r="L258" s="46"/>
      <c r="R258" s="49"/>
    </row>
    <row r="259" spans="1:13" ht="11.25" customHeight="1">
      <c r="A259" s="52" t="s">
        <v>99</v>
      </c>
      <c r="B259" s="52"/>
      <c r="C259" s="53"/>
      <c r="D259" s="53"/>
      <c r="E259" s="53"/>
      <c r="F259" s="51"/>
      <c r="G259" s="51"/>
      <c r="H259" s="53">
        <f>SUM(H261:H266)</f>
        <v>88711.83299999998</v>
      </c>
      <c r="I259" s="53">
        <f>SUM(I261:I266)</f>
        <v>43929.473</v>
      </c>
      <c r="J259" s="53">
        <f>SUM(J261:J266)</f>
        <v>44781.175</v>
      </c>
      <c r="K259" s="51">
        <f>+J259/I259*100-100</f>
        <v>1.9387940301492108</v>
      </c>
      <c r="L259" s="198">
        <f>+J259/$J$257*100</f>
        <v>11.214653999712596</v>
      </c>
      <c r="M259" s="48"/>
    </row>
    <row r="260" spans="1:13" ht="11.25" customHeight="1">
      <c r="A260" s="52"/>
      <c r="B260" s="52"/>
      <c r="C260" s="45"/>
      <c r="D260" s="45"/>
      <c r="E260" s="45"/>
      <c r="F260" s="46"/>
      <c r="G260" s="46"/>
      <c r="H260" s="45"/>
      <c r="I260" s="45"/>
      <c r="J260" s="45"/>
      <c r="K260" s="46"/>
      <c r="L260" s="172"/>
      <c r="M260" s="48"/>
    </row>
    <row r="261" spans="1:13" ht="11.25" customHeight="1">
      <c r="A261" s="43" t="s">
        <v>100</v>
      </c>
      <c r="B261" s="43"/>
      <c r="C261" s="45">
        <v>1071118</v>
      </c>
      <c r="D261" s="45">
        <v>521040</v>
      </c>
      <c r="E261" s="45">
        <v>572451</v>
      </c>
      <c r="F261" s="46">
        <f aca="true" t="shared" si="38" ref="F261:F277">+E261/D261*100-100</f>
        <v>9.86699677567941</v>
      </c>
      <c r="G261" s="46"/>
      <c r="H261" s="45">
        <v>2306.362</v>
      </c>
      <c r="I261" s="45">
        <v>1087.861</v>
      </c>
      <c r="J261" s="45">
        <v>1218.176</v>
      </c>
      <c r="K261" s="46">
        <f aca="true" t="shared" si="39" ref="K261:K278">+J261/I261*100-100</f>
        <v>11.979012024514148</v>
      </c>
      <c r="L261" s="172">
        <f aca="true" t="shared" si="40" ref="L261:L266">+J261/$J$257*100</f>
        <v>0.3050706541477281</v>
      </c>
      <c r="M261" s="48"/>
    </row>
    <row r="262" spans="1:13" ht="11.25" customHeight="1">
      <c r="A262" s="43" t="s">
        <v>101</v>
      </c>
      <c r="B262" s="43"/>
      <c r="C262" s="45">
        <v>890</v>
      </c>
      <c r="D262" s="45">
        <v>190</v>
      </c>
      <c r="E262" s="45">
        <v>105</v>
      </c>
      <c r="F262" s="46">
        <f t="shared" si="38"/>
        <v>-44.73684210526315</v>
      </c>
      <c r="G262" s="46"/>
      <c r="H262" s="45">
        <v>5538.315</v>
      </c>
      <c r="I262" s="45">
        <v>2017.666</v>
      </c>
      <c r="J262" s="45">
        <v>2389.35</v>
      </c>
      <c r="K262" s="46">
        <f t="shared" si="39"/>
        <v>18.421483040304977</v>
      </c>
      <c r="L262" s="172">
        <f t="shared" si="40"/>
        <v>0.5983704879162569</v>
      </c>
      <c r="M262" s="48"/>
    </row>
    <row r="263" spans="1:13" ht="11.25" customHeight="1">
      <c r="A263" s="43" t="s">
        <v>102</v>
      </c>
      <c r="B263" s="43"/>
      <c r="C263" s="45">
        <v>390</v>
      </c>
      <c r="D263" s="45">
        <v>0</v>
      </c>
      <c r="E263" s="45">
        <v>151</v>
      </c>
      <c r="F263" s="46"/>
      <c r="G263" s="46"/>
      <c r="H263" s="45">
        <v>491.661</v>
      </c>
      <c r="I263" s="45">
        <v>0</v>
      </c>
      <c r="J263" s="45">
        <v>76.516</v>
      </c>
      <c r="K263" s="46"/>
      <c r="L263" s="172"/>
      <c r="M263" s="48"/>
    </row>
    <row r="264" spans="1:13" ht="11.25" customHeight="1">
      <c r="A264" s="43" t="s">
        <v>103</v>
      </c>
      <c r="B264" s="43"/>
      <c r="C264" s="45">
        <v>3350.741</v>
      </c>
      <c r="D264" s="45">
        <v>2365.413</v>
      </c>
      <c r="E264" s="45">
        <v>1473.397</v>
      </c>
      <c r="F264" s="46">
        <f t="shared" si="38"/>
        <v>-37.710792998939304</v>
      </c>
      <c r="G264" s="46"/>
      <c r="H264" s="45">
        <v>8683.423</v>
      </c>
      <c r="I264" s="45">
        <v>6519.16</v>
      </c>
      <c r="J264" s="45">
        <v>2578.348</v>
      </c>
      <c r="K264" s="46">
        <f t="shared" si="39"/>
        <v>-60.44968983734101</v>
      </c>
      <c r="L264" s="172">
        <f t="shared" si="40"/>
        <v>0.6457016974398498</v>
      </c>
      <c r="M264" s="48"/>
    </row>
    <row r="265" spans="1:13" ht="11.25" customHeight="1">
      <c r="A265" s="43" t="s">
        <v>104</v>
      </c>
      <c r="B265" s="43"/>
      <c r="C265" s="45">
        <v>10335.609</v>
      </c>
      <c r="D265" s="45">
        <v>6003.766</v>
      </c>
      <c r="E265" s="45">
        <v>7432.471</v>
      </c>
      <c r="F265" s="46">
        <f t="shared" si="38"/>
        <v>23.796813533372216</v>
      </c>
      <c r="G265" s="46"/>
      <c r="H265" s="45">
        <v>29774.571</v>
      </c>
      <c r="I265" s="45">
        <v>16474.726</v>
      </c>
      <c r="J265" s="45">
        <v>21541.919</v>
      </c>
      <c r="K265" s="46">
        <f t="shared" si="39"/>
        <v>30.757373445846696</v>
      </c>
      <c r="L265" s="172">
        <f t="shared" si="40"/>
        <v>5.394792969921731</v>
      </c>
      <c r="M265" s="48"/>
    </row>
    <row r="266" spans="1:13" ht="11.25" customHeight="1">
      <c r="A266" s="43" t="s">
        <v>105</v>
      </c>
      <c r="B266" s="43"/>
      <c r="C266" s="199"/>
      <c r="D266" s="199"/>
      <c r="E266" s="45"/>
      <c r="F266" s="200"/>
      <c r="G266" s="46"/>
      <c r="H266" s="45">
        <v>41917.501</v>
      </c>
      <c r="I266" s="45">
        <v>17830.06</v>
      </c>
      <c r="J266" s="45">
        <v>16976.866</v>
      </c>
      <c r="K266" s="46">
        <f t="shared" si="39"/>
        <v>-4.785143740402447</v>
      </c>
      <c r="L266" s="172">
        <f t="shared" si="40"/>
        <v>4.2515561101173605</v>
      </c>
      <c r="M266" s="48"/>
    </row>
    <row r="267" spans="1:13" ht="11.25" customHeight="1">
      <c r="A267" s="43"/>
      <c r="B267" s="43"/>
      <c r="C267" s="45"/>
      <c r="D267" s="45"/>
      <c r="E267" s="45"/>
      <c r="F267" s="46"/>
      <c r="G267" s="46"/>
      <c r="H267" s="45"/>
      <c r="I267" s="45"/>
      <c r="J267" s="45"/>
      <c r="K267" s="46"/>
      <c r="L267" s="172"/>
      <c r="M267" s="48"/>
    </row>
    <row r="268" spans="1:13" ht="11.25" customHeight="1">
      <c r="A268" s="52" t="s">
        <v>106</v>
      </c>
      <c r="B268" s="52"/>
      <c r="C268" s="45"/>
      <c r="D268" s="45"/>
      <c r="E268" s="45"/>
      <c r="F268" s="46"/>
      <c r="G268" s="46"/>
      <c r="H268" s="53">
        <f>(H270+H280+H287)</f>
        <v>995328.3859999999</v>
      </c>
      <c r="I268" s="53">
        <f>(I270+I280+I287)</f>
        <v>430871.374</v>
      </c>
      <c r="J268" s="53">
        <f>(J270+J280+J287)</f>
        <v>354528.29099999997</v>
      </c>
      <c r="K268" s="51">
        <f t="shared" si="39"/>
        <v>-17.718300079039366</v>
      </c>
      <c r="L268" s="198">
        <f>+J268/$J$257*100</f>
        <v>88.78534600028742</v>
      </c>
      <c r="M268" s="48"/>
    </row>
    <row r="269" spans="1:13" ht="11.25" customHeight="1">
      <c r="A269" s="52"/>
      <c r="B269" s="52"/>
      <c r="C269" s="45"/>
      <c r="D269" s="45"/>
      <c r="E269" s="45"/>
      <c r="F269" s="46"/>
      <c r="G269" s="46"/>
      <c r="H269" s="45"/>
      <c r="I269" s="45"/>
      <c r="J269" s="45"/>
      <c r="K269" s="46"/>
      <c r="L269" s="172"/>
      <c r="M269" s="48"/>
    </row>
    <row r="270" spans="1:13" ht="11.25" customHeight="1">
      <c r="A270" s="52" t="s">
        <v>107</v>
      </c>
      <c r="B270" s="52"/>
      <c r="C270" s="45"/>
      <c r="D270" s="45"/>
      <c r="E270" s="45"/>
      <c r="F270" s="46"/>
      <c r="G270" s="46"/>
      <c r="H270" s="53">
        <f>SUM(H271:H278)</f>
        <v>226339.173</v>
      </c>
      <c r="I270" s="53">
        <f>SUM(I271:I278)</f>
        <v>102548.016</v>
      </c>
      <c r="J270" s="53">
        <f>SUM(J271:J278)</f>
        <v>67922.144</v>
      </c>
      <c r="K270" s="51">
        <f t="shared" si="39"/>
        <v>-33.76552111939445</v>
      </c>
      <c r="L270" s="198">
        <f aca="true" t="shared" si="41" ref="L270:L278">+J270/$J$257*100</f>
        <v>17.009900787075257</v>
      </c>
      <c r="M270" s="48"/>
    </row>
    <row r="271" spans="1:15" ht="11.25" customHeight="1">
      <c r="A271" s="43" t="s">
        <v>108</v>
      </c>
      <c r="B271" s="43"/>
      <c r="C271" s="45">
        <v>629.006</v>
      </c>
      <c r="D271" s="45">
        <v>235.256</v>
      </c>
      <c r="E271" s="45">
        <v>702.293</v>
      </c>
      <c r="F271" s="46">
        <f t="shared" si="38"/>
        <v>198.5228857074846</v>
      </c>
      <c r="G271" s="46"/>
      <c r="H271" s="45">
        <v>1236.57</v>
      </c>
      <c r="I271" s="45">
        <v>321.683</v>
      </c>
      <c r="J271" s="45">
        <v>1199.258</v>
      </c>
      <c r="K271" s="46">
        <f t="shared" si="39"/>
        <v>272.8073911272899</v>
      </c>
      <c r="L271" s="172">
        <f t="shared" si="41"/>
        <v>0.3003329753269611</v>
      </c>
      <c r="M271" s="47">
        <f>+I271/D271*1000</f>
        <v>1367.3742646308701</v>
      </c>
      <c r="N271" s="47">
        <f>+J271/E271*1000</f>
        <v>1707.6319997493922</v>
      </c>
      <c r="O271" s="46">
        <f aca="true" t="shared" si="42" ref="O271:O285">+N271/M271*100-100</f>
        <v>24.88402362979798</v>
      </c>
    </row>
    <row r="272" spans="1:15" ht="11.25" customHeight="1">
      <c r="A272" s="43" t="s">
        <v>109</v>
      </c>
      <c r="B272" s="43"/>
      <c r="C272" s="45">
        <v>4694.391</v>
      </c>
      <c r="D272" s="45">
        <v>368.03</v>
      </c>
      <c r="E272" s="45">
        <v>42.808</v>
      </c>
      <c r="F272" s="46">
        <f t="shared" si="38"/>
        <v>-88.36833953753771</v>
      </c>
      <c r="G272" s="46"/>
      <c r="H272" s="45">
        <v>18074.339</v>
      </c>
      <c r="I272" s="45">
        <v>1692.958</v>
      </c>
      <c r="J272" s="45">
        <v>118.639</v>
      </c>
      <c r="K272" s="46">
        <f t="shared" si="39"/>
        <v>-92.99220654026857</v>
      </c>
      <c r="L272" s="172">
        <f t="shared" si="41"/>
        <v>0.029711041210327832</v>
      </c>
      <c r="M272" s="47">
        <f aca="true" t="shared" si="43" ref="M272:M285">+I272/D272*1000</f>
        <v>4600.05434339592</v>
      </c>
      <c r="N272" s="47">
        <f aca="true" t="shared" si="44" ref="N272:N277">+J272/E272*1000</f>
        <v>2771.421229676696</v>
      </c>
      <c r="O272" s="46">
        <f t="shared" si="42"/>
        <v>-39.752424150043055</v>
      </c>
    </row>
    <row r="273" spans="1:15" ht="11.25" customHeight="1">
      <c r="A273" s="43" t="s">
        <v>110</v>
      </c>
      <c r="B273" s="43"/>
      <c r="C273" s="45">
        <v>14527.851</v>
      </c>
      <c r="D273" s="45">
        <v>6857.661</v>
      </c>
      <c r="E273" s="45">
        <v>9144.985</v>
      </c>
      <c r="F273" s="46">
        <f t="shared" si="38"/>
        <v>33.354287999946365</v>
      </c>
      <c r="G273" s="46"/>
      <c r="H273" s="45">
        <v>66755.124</v>
      </c>
      <c r="I273" s="45">
        <v>34492.363</v>
      </c>
      <c r="J273" s="45">
        <v>32124.566</v>
      </c>
      <c r="K273" s="46">
        <f t="shared" si="39"/>
        <v>-6.864699295899214</v>
      </c>
      <c r="L273" s="172">
        <f t="shared" si="41"/>
        <v>8.045029916721283</v>
      </c>
      <c r="M273" s="47">
        <f t="shared" si="43"/>
        <v>5029.756209879724</v>
      </c>
      <c r="N273" s="47">
        <f t="shared" si="44"/>
        <v>3512.8068553420258</v>
      </c>
      <c r="O273" s="46">
        <f t="shared" si="42"/>
        <v>-30.159500604781257</v>
      </c>
    </row>
    <row r="274" spans="1:15" ht="11.25" customHeight="1">
      <c r="A274" s="43" t="s">
        <v>111</v>
      </c>
      <c r="B274" s="43"/>
      <c r="C274" s="45">
        <v>29.485</v>
      </c>
      <c r="D274" s="45">
        <v>15.222</v>
      </c>
      <c r="E274" s="45">
        <v>16.596</v>
      </c>
      <c r="F274" s="46">
        <f t="shared" si="38"/>
        <v>9.026409144659041</v>
      </c>
      <c r="G274" s="46"/>
      <c r="H274" s="45">
        <v>23.306</v>
      </c>
      <c r="I274" s="45">
        <v>8.419</v>
      </c>
      <c r="J274" s="45">
        <v>14.895</v>
      </c>
      <c r="K274" s="46">
        <f t="shared" si="39"/>
        <v>76.9212495545789</v>
      </c>
      <c r="L274" s="172">
        <f t="shared" si="41"/>
        <v>0.0037301895567885186</v>
      </c>
      <c r="M274" s="47">
        <f t="shared" si="43"/>
        <v>553.0810668768887</v>
      </c>
      <c r="N274" s="47">
        <f t="shared" si="44"/>
        <v>897.5054229934923</v>
      </c>
      <c r="O274" s="46">
        <f t="shared" si="42"/>
        <v>62.273756370197646</v>
      </c>
    </row>
    <row r="275" spans="1:15" ht="11.25" customHeight="1">
      <c r="A275" s="43" t="s">
        <v>112</v>
      </c>
      <c r="B275" s="43"/>
      <c r="C275" s="45">
        <v>12253.95</v>
      </c>
      <c r="D275" s="45">
        <v>6058.224</v>
      </c>
      <c r="E275" s="45">
        <v>4551.064</v>
      </c>
      <c r="F275" s="46">
        <f t="shared" si="38"/>
        <v>-24.877918016897354</v>
      </c>
      <c r="G275" s="46"/>
      <c r="H275" s="45">
        <v>55808.889</v>
      </c>
      <c r="I275" s="45">
        <v>27856.46</v>
      </c>
      <c r="J275" s="45">
        <v>13346.123</v>
      </c>
      <c r="K275" s="46">
        <f t="shared" si="39"/>
        <v>-52.0896660954048</v>
      </c>
      <c r="L275" s="172">
        <f t="shared" si="41"/>
        <v>3.342300680645523</v>
      </c>
      <c r="M275" s="47">
        <f t="shared" si="43"/>
        <v>4598.12314632143</v>
      </c>
      <c r="N275" s="47">
        <f t="shared" si="44"/>
        <v>2932.52808573995</v>
      </c>
      <c r="O275" s="46">
        <f t="shared" si="42"/>
        <v>-36.22336783028489</v>
      </c>
    </row>
    <row r="276" spans="1:15" ht="11.25" customHeight="1">
      <c r="A276" s="43" t="s">
        <v>179</v>
      </c>
      <c r="B276" s="43"/>
      <c r="C276" s="45">
        <v>34100.385</v>
      </c>
      <c r="D276" s="45">
        <v>17158.531</v>
      </c>
      <c r="E276" s="45">
        <v>9506.493</v>
      </c>
      <c r="F276" s="46">
        <f t="shared" si="38"/>
        <v>-44.596113734911214</v>
      </c>
      <c r="G276" s="46"/>
      <c r="H276" s="45">
        <v>64014.917</v>
      </c>
      <c r="I276" s="45">
        <v>29933.284</v>
      </c>
      <c r="J276" s="45">
        <v>15478.792</v>
      </c>
      <c r="K276" s="46">
        <f t="shared" si="39"/>
        <v>-48.289028360536726</v>
      </c>
      <c r="L276" s="172">
        <f t="shared" si="41"/>
        <v>3.8763899476402597</v>
      </c>
      <c r="M276" s="47">
        <f t="shared" si="43"/>
        <v>1744.5132103674844</v>
      </c>
      <c r="N276" s="47">
        <f t="shared" si="44"/>
        <v>1628.233671449608</v>
      </c>
      <c r="O276" s="46">
        <f t="shared" si="42"/>
        <v>-6.665443301136236</v>
      </c>
    </row>
    <row r="277" spans="1:15" ht="11.25" customHeight="1">
      <c r="A277" s="43" t="s">
        <v>113</v>
      </c>
      <c r="B277" s="43"/>
      <c r="C277" s="45">
        <v>3525.594</v>
      </c>
      <c r="D277" s="45">
        <v>1504.279</v>
      </c>
      <c r="E277" s="45">
        <v>1520.266</v>
      </c>
      <c r="F277" s="46">
        <f t="shared" si="38"/>
        <v>1.0627682763636273</v>
      </c>
      <c r="G277" s="46"/>
      <c r="H277" s="45">
        <v>5741.342</v>
      </c>
      <c r="I277" s="45">
        <v>2487.743</v>
      </c>
      <c r="J277" s="45">
        <v>2150.23</v>
      </c>
      <c r="K277" s="46">
        <f t="shared" si="39"/>
        <v>-13.567036466387407</v>
      </c>
      <c r="L277" s="172">
        <f t="shared" si="41"/>
        <v>0.5384871091435635</v>
      </c>
      <c r="M277" s="47">
        <f t="shared" si="43"/>
        <v>1653.7776569373102</v>
      </c>
      <c r="N277" s="47">
        <f t="shared" si="44"/>
        <v>1414.3774839403104</v>
      </c>
      <c r="O277" s="46">
        <f t="shared" si="42"/>
        <v>-14.475958844452748</v>
      </c>
    </row>
    <row r="278" spans="1:19" ht="11.25" customHeight="1">
      <c r="A278" s="43" t="s">
        <v>10</v>
      </c>
      <c r="B278" s="43"/>
      <c r="C278" s="199"/>
      <c r="D278" s="199"/>
      <c r="E278" s="199"/>
      <c r="F278" s="46"/>
      <c r="G278" s="46"/>
      <c r="H278" s="45">
        <v>14684.686</v>
      </c>
      <c r="I278" s="45">
        <v>5755.106</v>
      </c>
      <c r="J278" s="45">
        <v>3489.641</v>
      </c>
      <c r="K278" s="46">
        <f t="shared" si="39"/>
        <v>-39.36443568545913</v>
      </c>
      <c r="L278" s="172">
        <f t="shared" si="41"/>
        <v>0.8739189268305501</v>
      </c>
      <c r="M278" s="47"/>
      <c r="O278" s="46"/>
      <c r="S278" s="47"/>
    </row>
    <row r="279" spans="1:15" ht="11.25" customHeight="1">
      <c r="A279" s="43"/>
      <c r="B279" s="43"/>
      <c r="C279" s="45"/>
      <c r="D279" s="45"/>
      <c r="E279" s="45"/>
      <c r="F279" s="46"/>
      <c r="G279" s="46"/>
      <c r="H279" s="45"/>
      <c r="I279" s="45"/>
      <c r="J279" s="45"/>
      <c r="K279" s="46"/>
      <c r="L279" s="172"/>
      <c r="M279" s="47"/>
      <c r="O279" s="46"/>
    </row>
    <row r="280" spans="1:15" ht="11.25" customHeight="1">
      <c r="A280" s="52" t="s">
        <v>114</v>
      </c>
      <c r="B280" s="52"/>
      <c r="C280" s="53">
        <f>SUM(C281:C285)</f>
        <v>212879.601</v>
      </c>
      <c r="D280" s="53">
        <f>SUM(D281:D285)</f>
        <v>87825.25700000001</v>
      </c>
      <c r="E280" s="53">
        <f>SUM(E281:E285)</f>
        <v>99815.97899999999</v>
      </c>
      <c r="F280" s="51">
        <f aca="true" t="shared" si="45" ref="F280:F285">+E280/D280*100-100</f>
        <v>13.652931297428466</v>
      </c>
      <c r="G280" s="51"/>
      <c r="H280" s="53">
        <f>SUM(H281:H285)</f>
        <v>611165.449</v>
      </c>
      <c r="I280" s="53">
        <f>SUM(I281:I285)</f>
        <v>261630.897</v>
      </c>
      <c r="J280" s="53">
        <f>SUM(J281:J285)</f>
        <v>241970.368</v>
      </c>
      <c r="K280" s="51">
        <f aca="true" t="shared" si="46" ref="K280:K285">+J280/I280*100-100</f>
        <v>-7.51460520352839</v>
      </c>
      <c r="L280" s="198">
        <f aca="true" t="shared" si="47" ref="L280:L285">+J280/$J$257*100</f>
        <v>60.59720307256629</v>
      </c>
      <c r="M280" s="47">
        <f t="shared" si="43"/>
        <v>2978.993810402399</v>
      </c>
      <c r="N280" s="47">
        <f aca="true" t="shared" si="48" ref="N280:N285">+J280/E280*1000</f>
        <v>2424.16465203432</v>
      </c>
      <c r="O280" s="46">
        <f t="shared" si="42"/>
        <v>-18.62471672249407</v>
      </c>
    </row>
    <row r="281" spans="1:15" ht="11.25" customHeight="1">
      <c r="A281" s="43" t="s">
        <v>115</v>
      </c>
      <c r="B281" s="43"/>
      <c r="C281" s="45">
        <v>4504.998</v>
      </c>
      <c r="D281" s="45">
        <v>1762.562</v>
      </c>
      <c r="E281" s="45">
        <v>1591.311</v>
      </c>
      <c r="F281" s="46">
        <f t="shared" si="45"/>
        <v>-9.716027010681046</v>
      </c>
      <c r="G281" s="46"/>
      <c r="H281" s="45">
        <v>32105.871</v>
      </c>
      <c r="I281" s="45">
        <v>9983.614</v>
      </c>
      <c r="J281" s="45">
        <v>8587.73</v>
      </c>
      <c r="K281" s="46">
        <f t="shared" si="46"/>
        <v>-13.981750496363347</v>
      </c>
      <c r="L281" s="172">
        <f t="shared" si="47"/>
        <v>2.1506452341402795</v>
      </c>
      <c r="M281" s="47">
        <f t="shared" si="43"/>
        <v>5664.262590479087</v>
      </c>
      <c r="N281" s="47">
        <f t="shared" si="48"/>
        <v>5396.638369243975</v>
      </c>
      <c r="O281" s="46">
        <f t="shared" si="42"/>
        <v>-4.724784858755569</v>
      </c>
    </row>
    <row r="282" spans="1:15" ht="11.25" customHeight="1">
      <c r="A282" s="43" t="s">
        <v>116</v>
      </c>
      <c r="B282" s="43"/>
      <c r="C282" s="45">
        <v>78014.299</v>
      </c>
      <c r="D282" s="45">
        <v>28822.89</v>
      </c>
      <c r="E282" s="45">
        <v>39541.382</v>
      </c>
      <c r="F282" s="46">
        <f t="shared" si="45"/>
        <v>37.187429851760186</v>
      </c>
      <c r="G282" s="46"/>
      <c r="H282" s="45">
        <v>184979.809</v>
      </c>
      <c r="I282" s="45">
        <v>72255.703</v>
      </c>
      <c r="J282" s="45">
        <v>75246.334</v>
      </c>
      <c r="K282" s="46">
        <f t="shared" si="46"/>
        <v>4.138954955569403</v>
      </c>
      <c r="L282" s="172">
        <f t="shared" si="47"/>
        <v>18.844114754845307</v>
      </c>
      <c r="M282" s="47">
        <f t="shared" si="43"/>
        <v>2506.886124188102</v>
      </c>
      <c r="N282" s="47">
        <f t="shared" si="48"/>
        <v>1902.9768357615828</v>
      </c>
      <c r="O282" s="46">
        <f t="shared" si="42"/>
        <v>-24.090016798114647</v>
      </c>
    </row>
    <row r="283" spans="1:27" ht="11.25" customHeight="1">
      <c r="A283" s="43" t="s">
        <v>117</v>
      </c>
      <c r="B283" s="43"/>
      <c r="C283" s="45">
        <v>4472.679</v>
      </c>
      <c r="D283" s="45">
        <v>2692.87</v>
      </c>
      <c r="E283" s="45">
        <v>3176.987</v>
      </c>
      <c r="F283" s="46">
        <f t="shared" si="45"/>
        <v>17.97773379331346</v>
      </c>
      <c r="G283" s="46"/>
      <c r="H283" s="45">
        <v>23965.251</v>
      </c>
      <c r="I283" s="45">
        <v>14688.972</v>
      </c>
      <c r="J283" s="45">
        <v>14604.295</v>
      </c>
      <c r="K283" s="46">
        <f t="shared" si="46"/>
        <v>-0.5764664811124902</v>
      </c>
      <c r="L283" s="172">
        <f t="shared" si="47"/>
        <v>3.657387626267793</v>
      </c>
      <c r="M283" s="47">
        <f t="shared" si="43"/>
        <v>5454.764619160969</v>
      </c>
      <c r="N283" s="47">
        <f t="shared" si="48"/>
        <v>4596.901088987774</v>
      </c>
      <c r="O283" s="46">
        <f t="shared" si="42"/>
        <v>-15.726866144870414</v>
      </c>
      <c r="V283" s="47"/>
      <c r="W283" s="47"/>
      <c r="X283" s="47"/>
      <c r="Y283" s="47"/>
      <c r="Z283" s="47"/>
      <c r="AA283" s="47"/>
    </row>
    <row r="284" spans="1:15" ht="11.25" customHeight="1">
      <c r="A284" s="43" t="s">
        <v>118</v>
      </c>
      <c r="B284" s="43"/>
      <c r="C284" s="45">
        <v>105817.328</v>
      </c>
      <c r="D284" s="45">
        <v>47266.919</v>
      </c>
      <c r="E284" s="45">
        <v>47355.41</v>
      </c>
      <c r="F284" s="46">
        <f t="shared" si="45"/>
        <v>0.1872155026647846</v>
      </c>
      <c r="G284" s="46"/>
      <c r="H284" s="45">
        <v>343186.904</v>
      </c>
      <c r="I284" s="45">
        <v>154871.909</v>
      </c>
      <c r="J284" s="45">
        <v>135119.631</v>
      </c>
      <c r="K284" s="46">
        <f t="shared" si="46"/>
        <v>-12.7539449391045</v>
      </c>
      <c r="L284" s="172">
        <f t="shared" si="47"/>
        <v>33.83832403311972</v>
      </c>
      <c r="M284" s="47">
        <f t="shared" si="43"/>
        <v>3276.539116078203</v>
      </c>
      <c r="N284" s="47">
        <f t="shared" si="48"/>
        <v>2853.3092839867713</v>
      </c>
      <c r="O284" s="46">
        <f t="shared" si="42"/>
        <v>-12.91697785674566</v>
      </c>
    </row>
    <row r="285" spans="1:25" ht="11.25" customHeight="1">
      <c r="A285" s="43" t="s">
        <v>119</v>
      </c>
      <c r="B285" s="43"/>
      <c r="C285" s="45">
        <v>20070.297</v>
      </c>
      <c r="D285" s="45">
        <v>7280.016</v>
      </c>
      <c r="E285" s="45">
        <v>8150.889</v>
      </c>
      <c r="F285" s="46">
        <f t="shared" si="45"/>
        <v>11.962514917549655</v>
      </c>
      <c r="G285" s="46"/>
      <c r="H285" s="45">
        <v>26927.614</v>
      </c>
      <c r="I285" s="45">
        <v>9830.699</v>
      </c>
      <c r="J285" s="45">
        <v>8412.378</v>
      </c>
      <c r="K285" s="46">
        <f t="shared" si="46"/>
        <v>-14.427468484184075</v>
      </c>
      <c r="L285" s="172">
        <f t="shared" si="47"/>
        <v>2.106731424193185</v>
      </c>
      <c r="M285" s="47">
        <f t="shared" si="43"/>
        <v>1350.3677739169807</v>
      </c>
      <c r="N285" s="47">
        <f t="shared" si="48"/>
        <v>1032.081040485277</v>
      </c>
      <c r="O285" s="46">
        <f t="shared" si="42"/>
        <v>-23.570373906988067</v>
      </c>
      <c r="T285" s="47"/>
      <c r="U285" s="47"/>
      <c r="V285" s="47"/>
      <c r="W285" s="47"/>
      <c r="X285" s="47"/>
      <c r="Y285" s="47"/>
    </row>
    <row r="286" spans="1:25" ht="11.25" customHeight="1">
      <c r="A286" s="43"/>
      <c r="B286" s="43"/>
      <c r="C286" s="45"/>
      <c r="D286" s="45"/>
      <c r="E286" s="45"/>
      <c r="F286" s="46"/>
      <c r="G286" s="46"/>
      <c r="H286" s="45"/>
      <c r="I286" s="45"/>
      <c r="J286" s="45"/>
      <c r="K286" s="46"/>
      <c r="L286" s="172"/>
      <c r="M286" s="48"/>
      <c r="O286" s="201"/>
      <c r="T286" s="47"/>
      <c r="U286" s="47"/>
      <c r="V286" s="47"/>
      <c r="W286" s="47"/>
      <c r="X286" s="47"/>
      <c r="Y286" s="47"/>
    </row>
    <row r="287" spans="1:15" ht="11.25" customHeight="1">
      <c r="A287" s="52" t="s">
        <v>120</v>
      </c>
      <c r="B287" s="52"/>
      <c r="C287" s="45"/>
      <c r="D287" s="45"/>
      <c r="E287" s="45"/>
      <c r="F287" s="46"/>
      <c r="G287" s="46"/>
      <c r="H287" s="53">
        <v>157823.764</v>
      </c>
      <c r="I287" s="53">
        <v>66692.461</v>
      </c>
      <c r="J287" s="53">
        <v>44635.779</v>
      </c>
      <c r="K287" s="51">
        <f>+J287/I287*100-100</f>
        <v>-33.07222685934471</v>
      </c>
      <c r="L287" s="198">
        <f>+J287/$J$257*100</f>
        <v>11.178242140645873</v>
      </c>
      <c r="M287" s="48"/>
      <c r="O287" s="201"/>
    </row>
    <row r="288" spans="1:15" ht="11.25" customHeight="1">
      <c r="A288" s="156" t="s">
        <v>270</v>
      </c>
      <c r="B288" s="43">
        <v>16010000</v>
      </c>
      <c r="C288" s="45">
        <v>3879.633</v>
      </c>
      <c r="D288" s="45">
        <v>1852.389</v>
      </c>
      <c r="E288" s="45">
        <v>1889.104</v>
      </c>
      <c r="F288" s="46">
        <f>+E288/D288*100-100</f>
        <v>1.9820350909015332</v>
      </c>
      <c r="G288" s="46"/>
      <c r="H288" s="45">
        <v>7048.209</v>
      </c>
      <c r="I288" s="45">
        <v>3006.825</v>
      </c>
      <c r="J288" s="45">
        <v>3444.466</v>
      </c>
      <c r="K288" s="46">
        <f>+J288/I288*100-100</f>
        <v>14.554920888312424</v>
      </c>
      <c r="L288" s="172">
        <f>+J288/$J$257*100</f>
        <v>0.8626056463184373</v>
      </c>
      <c r="M288" s="48"/>
      <c r="O288" s="201"/>
    </row>
    <row r="289" spans="1:13" ht="11.25">
      <c r="A289" s="43" t="s">
        <v>10</v>
      </c>
      <c r="B289" s="43"/>
      <c r="C289" s="45"/>
      <c r="D289" s="45"/>
      <c r="E289" s="45"/>
      <c r="F289" s="45"/>
      <c r="G289" s="45"/>
      <c r="H289" s="45">
        <f>+H287-H288</f>
        <v>150775.555</v>
      </c>
      <c r="I289" s="45">
        <f>+I287-I288</f>
        <v>63685.636</v>
      </c>
      <c r="J289" s="45">
        <f>+J287-J288</f>
        <v>41191.313</v>
      </c>
      <c r="K289" s="46">
        <f>+J289/I289*100-100</f>
        <v>-35.32087361112323</v>
      </c>
      <c r="L289" s="172">
        <f>+J289/$J$257*100</f>
        <v>10.315636494327435</v>
      </c>
      <c r="M289" s="48"/>
    </row>
    <row r="290" spans="1:18" ht="11.25">
      <c r="A290" s="159"/>
      <c r="B290" s="159"/>
      <c r="C290" s="171"/>
      <c r="D290" s="171"/>
      <c r="E290" s="171"/>
      <c r="F290" s="171"/>
      <c r="G290" s="171"/>
      <c r="H290" s="171"/>
      <c r="I290" s="171"/>
      <c r="J290" s="171"/>
      <c r="K290" s="159"/>
      <c r="L290" s="159"/>
      <c r="R290" s="49"/>
    </row>
    <row r="291" spans="1:18" ht="11.25">
      <c r="A291" s="43" t="s">
        <v>393</v>
      </c>
      <c r="B291" s="43"/>
      <c r="C291" s="43"/>
      <c r="D291" s="43"/>
      <c r="E291" s="43"/>
      <c r="F291" s="43"/>
      <c r="G291" s="43"/>
      <c r="H291" s="43"/>
      <c r="I291" s="43"/>
      <c r="J291" s="43"/>
      <c r="K291" s="43"/>
      <c r="L291" s="43"/>
      <c r="R291" s="49"/>
    </row>
    <row r="292" spans="1:18" ht="19.5" customHeight="1">
      <c r="A292" s="277" t="s">
        <v>472</v>
      </c>
      <c r="B292" s="277"/>
      <c r="C292" s="277"/>
      <c r="D292" s="277"/>
      <c r="E292" s="277"/>
      <c r="F292" s="277"/>
      <c r="G292" s="277"/>
      <c r="H292" s="277"/>
      <c r="I292" s="277"/>
      <c r="J292" s="277"/>
      <c r="K292" s="277"/>
      <c r="L292" s="277"/>
      <c r="R292" s="49"/>
    </row>
    <row r="293" spans="1:18" ht="19.5" customHeight="1">
      <c r="A293" s="278" t="s">
        <v>311</v>
      </c>
      <c r="B293" s="278"/>
      <c r="C293" s="278"/>
      <c r="D293" s="278"/>
      <c r="E293" s="278"/>
      <c r="F293" s="278"/>
      <c r="G293" s="278"/>
      <c r="H293" s="278"/>
      <c r="I293" s="278"/>
      <c r="J293" s="278"/>
      <c r="K293" s="278"/>
      <c r="L293" s="278"/>
      <c r="R293" s="49"/>
    </row>
    <row r="294" spans="1:21" ht="11.25">
      <c r="A294" s="43"/>
      <c r="B294" s="43"/>
      <c r="C294" s="279" t="s">
        <v>180</v>
      </c>
      <c r="D294" s="279"/>
      <c r="E294" s="279"/>
      <c r="F294" s="279"/>
      <c r="G294" s="50"/>
      <c r="H294" s="279" t="s">
        <v>181</v>
      </c>
      <c r="I294" s="279"/>
      <c r="J294" s="279"/>
      <c r="K294" s="279"/>
      <c r="L294" s="50"/>
      <c r="M294" s="280" t="s">
        <v>344</v>
      </c>
      <c r="N294" s="280" t="s">
        <v>344</v>
      </c>
      <c r="O294" s="280" t="s">
        <v>319</v>
      </c>
      <c r="P294" s="156"/>
      <c r="Q294" s="156"/>
      <c r="R294" s="156"/>
      <c r="S294" s="156"/>
      <c r="T294" s="156"/>
      <c r="U294" s="156"/>
    </row>
    <row r="295" spans="1:21" ht="11.25">
      <c r="A295" s="43" t="s">
        <v>197</v>
      </c>
      <c r="B295" s="158" t="s">
        <v>165</v>
      </c>
      <c r="C295" s="157">
        <f>+C254</f>
        <v>2008</v>
      </c>
      <c r="D295" s="281" t="str">
        <f>+D254</f>
        <v>Enero - mayo</v>
      </c>
      <c r="E295" s="281"/>
      <c r="F295" s="281"/>
      <c r="G295" s="50"/>
      <c r="H295" s="157">
        <f>+H254</f>
        <v>2008</v>
      </c>
      <c r="I295" s="281" t="str">
        <f>+D295</f>
        <v>Enero - mayo</v>
      </c>
      <c r="J295" s="281"/>
      <c r="K295" s="281"/>
      <c r="L295" s="158" t="s">
        <v>385</v>
      </c>
      <c r="M295" s="282"/>
      <c r="N295" s="282"/>
      <c r="O295" s="282"/>
      <c r="P295" s="156"/>
      <c r="Q295" s="156"/>
      <c r="R295" s="156"/>
      <c r="S295" s="156"/>
      <c r="T295" s="156"/>
      <c r="U295" s="156"/>
    </row>
    <row r="296" spans="1:15" ht="11.25">
      <c r="A296" s="159"/>
      <c r="B296" s="163" t="s">
        <v>48</v>
      </c>
      <c r="C296" s="159"/>
      <c r="D296" s="160">
        <f>+D255</f>
        <v>2008</v>
      </c>
      <c r="E296" s="160">
        <f>+E255</f>
        <v>2009</v>
      </c>
      <c r="F296" s="161" t="str">
        <f>+F255</f>
        <v>Var % 09/08</v>
      </c>
      <c r="G296" s="163"/>
      <c r="H296" s="159"/>
      <c r="I296" s="160">
        <f>+I255</f>
        <v>2008</v>
      </c>
      <c r="J296" s="160">
        <f>+J255</f>
        <v>2009</v>
      </c>
      <c r="K296" s="161" t="str">
        <f>+K255</f>
        <v>Var % 09/08</v>
      </c>
      <c r="L296" s="163">
        <v>2008</v>
      </c>
      <c r="M296" s="164"/>
      <c r="N296" s="164"/>
      <c r="O296" s="163"/>
    </row>
    <row r="297" spans="1:18" ht="11.25">
      <c r="A297" s="43"/>
      <c r="B297" s="43"/>
      <c r="C297" s="45"/>
      <c r="D297" s="45"/>
      <c r="E297" s="45"/>
      <c r="F297" s="46"/>
      <c r="G297" s="46"/>
      <c r="H297" s="45"/>
      <c r="I297" s="45"/>
      <c r="J297" s="45"/>
      <c r="K297" s="46"/>
      <c r="L297" s="46"/>
      <c r="R297" s="49"/>
    </row>
    <row r="298" spans="1:18" s="167" customFormat="1" ht="11.25">
      <c r="A298" s="165" t="s">
        <v>386</v>
      </c>
      <c r="B298" s="165"/>
      <c r="C298" s="165"/>
      <c r="D298" s="165"/>
      <c r="E298" s="165"/>
      <c r="F298" s="165"/>
      <c r="G298" s="165"/>
      <c r="H298" s="165">
        <f>+H300+H310</f>
        <v>4850639.806000001</v>
      </c>
      <c r="I298" s="165">
        <f>+I300+I310</f>
        <v>2070196.0389999999</v>
      </c>
      <c r="J298" s="165">
        <f>+J300+J310</f>
        <v>1428162.477</v>
      </c>
      <c r="K298" s="166">
        <f>+J298/I298*100-100</f>
        <v>-31.013177008595363</v>
      </c>
      <c r="L298" s="165">
        <f>+L300+L310</f>
        <v>100</v>
      </c>
      <c r="M298" s="172"/>
      <c r="N298" s="172"/>
      <c r="O298" s="172"/>
      <c r="R298" s="172"/>
    </row>
    <row r="299" spans="1:18" ht="11.25">
      <c r="A299" s="43"/>
      <c r="B299" s="43"/>
      <c r="C299" s="45"/>
      <c r="D299" s="45"/>
      <c r="E299" s="45"/>
      <c r="F299" s="46"/>
      <c r="G299" s="46"/>
      <c r="H299" s="45"/>
      <c r="I299" s="45"/>
      <c r="J299" s="45"/>
      <c r="K299" s="46"/>
      <c r="L299" s="46"/>
      <c r="R299" s="49"/>
    </row>
    <row r="300" spans="1:18" ht="11.25">
      <c r="A300" s="52" t="s">
        <v>99</v>
      </c>
      <c r="B300" s="52"/>
      <c r="C300" s="53"/>
      <c r="D300" s="53"/>
      <c r="E300" s="53"/>
      <c r="F300" s="51"/>
      <c r="G300" s="51"/>
      <c r="H300" s="53">
        <f>+H302+H305+H308</f>
        <v>348448.33800000005</v>
      </c>
      <c r="I300" s="53">
        <f>+I302+I305+I308</f>
        <v>140596.747</v>
      </c>
      <c r="J300" s="53">
        <f>+J302+J305+J308</f>
        <v>125854.454</v>
      </c>
      <c r="K300" s="51">
        <f>+J300/I300*100-100</f>
        <v>-10.485515002704872</v>
      </c>
      <c r="L300" s="51">
        <f>+J300/$J$298*100</f>
        <v>8.812334452615646</v>
      </c>
      <c r="R300" s="49"/>
    </row>
    <row r="301" spans="1:18" ht="11.25">
      <c r="A301" s="52"/>
      <c r="B301" s="52"/>
      <c r="C301" s="45"/>
      <c r="D301" s="45"/>
      <c r="E301" s="45"/>
      <c r="F301" s="46"/>
      <c r="G301" s="46"/>
      <c r="H301" s="45"/>
      <c r="I301" s="45"/>
      <c r="J301" s="45"/>
      <c r="K301" s="51"/>
      <c r="L301" s="46"/>
      <c r="R301" s="49"/>
    </row>
    <row r="302" spans="1:18" ht="11.25">
      <c r="A302" s="52" t="s">
        <v>123</v>
      </c>
      <c r="B302" s="52"/>
      <c r="C302" s="53">
        <f>+C303+C304</f>
        <v>4059140.864</v>
      </c>
      <c r="D302" s="53">
        <f>+D303+D304</f>
        <v>1649382.726</v>
      </c>
      <c r="E302" s="53">
        <f>+E303+E304</f>
        <v>1412502.167</v>
      </c>
      <c r="F302" s="51">
        <f aca="true" t="shared" si="49" ref="F302:F307">+E302/D302*100-100</f>
        <v>-14.361770331769563</v>
      </c>
      <c r="G302" s="45"/>
      <c r="H302" s="53">
        <f>+H303+H304</f>
        <v>338508.292</v>
      </c>
      <c r="I302" s="53">
        <f>+I303+I304</f>
        <v>136391.606</v>
      </c>
      <c r="J302" s="53">
        <f>+J303+J304</f>
        <v>122545.746</v>
      </c>
      <c r="K302" s="51">
        <f aca="true" t="shared" si="50" ref="K302:K308">+J302/I302*100-100</f>
        <v>-10.151548475791088</v>
      </c>
      <c r="L302" s="51">
        <f aca="true" t="shared" si="51" ref="L302:L329">+J302/$J$298*100</f>
        <v>8.580658571664742</v>
      </c>
      <c r="R302" s="49"/>
    </row>
    <row r="303" spans="1:18" ht="11.25">
      <c r="A303" s="43" t="s">
        <v>151</v>
      </c>
      <c r="B303" s="43"/>
      <c r="C303" s="45">
        <v>51669.99</v>
      </c>
      <c r="D303" s="45">
        <v>18142.47</v>
      </c>
      <c r="E303" s="45">
        <v>0</v>
      </c>
      <c r="F303" s="46"/>
      <c r="G303" s="46"/>
      <c r="H303" s="45">
        <v>3452.048</v>
      </c>
      <c r="I303" s="45">
        <v>1347.39</v>
      </c>
      <c r="J303" s="45">
        <v>0</v>
      </c>
      <c r="K303" s="46"/>
      <c r="L303" s="46">
        <f t="shared" si="51"/>
        <v>0</v>
      </c>
      <c r="R303" s="49"/>
    </row>
    <row r="304" spans="1:18" ht="11.25">
      <c r="A304" s="43" t="s">
        <v>152</v>
      </c>
      <c r="B304" s="43"/>
      <c r="C304" s="45">
        <v>4007470.874</v>
      </c>
      <c r="D304" s="45">
        <v>1631240.256</v>
      </c>
      <c r="E304" s="45">
        <v>1412502.167</v>
      </c>
      <c r="F304" s="46">
        <f t="shared" si="49"/>
        <v>-13.409311607866556</v>
      </c>
      <c r="G304" s="46"/>
      <c r="H304" s="45">
        <v>335056.244</v>
      </c>
      <c r="I304" s="45">
        <v>135044.216</v>
      </c>
      <c r="J304" s="45">
        <v>122545.746</v>
      </c>
      <c r="K304" s="46">
        <f t="shared" si="50"/>
        <v>-9.255094642483613</v>
      </c>
      <c r="L304" s="46">
        <f t="shared" si="51"/>
        <v>8.580658571664742</v>
      </c>
      <c r="R304" s="49"/>
    </row>
    <row r="305" spans="1:18" ht="11.25">
      <c r="A305" s="52" t="s">
        <v>153</v>
      </c>
      <c r="B305" s="52"/>
      <c r="C305" s="53">
        <f>+C306+C307</f>
        <v>25479</v>
      </c>
      <c r="D305" s="53">
        <f>+D306+D307</f>
        <v>11934</v>
      </c>
      <c r="E305" s="53">
        <f>+E306+E307</f>
        <v>3735</v>
      </c>
      <c r="F305" s="51">
        <f t="shared" si="49"/>
        <v>-68.7028657616893</v>
      </c>
      <c r="G305" s="46"/>
      <c r="H305" s="53">
        <f>+H306+H307</f>
        <v>5494.706</v>
      </c>
      <c r="I305" s="53">
        <f>+I306+I307</f>
        <v>2459.462</v>
      </c>
      <c r="J305" s="53">
        <f>+J306+J307</f>
        <v>810.4580000000001</v>
      </c>
      <c r="K305" s="51">
        <f t="shared" si="50"/>
        <v>-67.04734612691718</v>
      </c>
      <c r="L305" s="46">
        <f t="shared" si="51"/>
        <v>0.05674830511598717</v>
      </c>
      <c r="R305" s="49"/>
    </row>
    <row r="306" spans="1:18" ht="11.25">
      <c r="A306" s="43" t="s">
        <v>151</v>
      </c>
      <c r="B306" s="43"/>
      <c r="C306" s="45">
        <v>23976</v>
      </c>
      <c r="D306" s="45">
        <v>11395</v>
      </c>
      <c r="E306" s="45">
        <v>3287</v>
      </c>
      <c r="F306" s="46">
        <f t="shared" si="49"/>
        <v>-71.15401491882405</v>
      </c>
      <c r="G306" s="46"/>
      <c r="H306" s="45">
        <v>4582.008</v>
      </c>
      <c r="I306" s="45">
        <v>2132.741</v>
      </c>
      <c r="J306" s="45">
        <v>588.272</v>
      </c>
      <c r="K306" s="46">
        <f t="shared" si="50"/>
        <v>-72.4170914330432</v>
      </c>
      <c r="L306" s="46">
        <f t="shared" si="51"/>
        <v>0.041190831538700345</v>
      </c>
      <c r="R306" s="49"/>
    </row>
    <row r="307" spans="1:18" ht="11.25">
      <c r="A307" s="43" t="s">
        <v>152</v>
      </c>
      <c r="B307" s="43"/>
      <c r="C307" s="45">
        <v>1503</v>
      </c>
      <c r="D307" s="45">
        <v>539</v>
      </c>
      <c r="E307" s="45">
        <v>448</v>
      </c>
      <c r="F307" s="46">
        <f t="shared" si="49"/>
        <v>-16.883116883116884</v>
      </c>
      <c r="G307" s="46"/>
      <c r="H307" s="45">
        <v>912.698</v>
      </c>
      <c r="I307" s="45">
        <v>326.721</v>
      </c>
      <c r="J307" s="45">
        <v>222.186</v>
      </c>
      <c r="K307" s="46">
        <f t="shared" si="50"/>
        <v>-31.995188555372934</v>
      </c>
      <c r="L307" s="46">
        <f t="shared" si="51"/>
        <v>0.015557473577286823</v>
      </c>
      <c r="R307" s="49"/>
    </row>
    <row r="308" spans="1:18" ht="11.25">
      <c r="A308" s="52" t="s">
        <v>124</v>
      </c>
      <c r="B308" s="52"/>
      <c r="C308" s="199"/>
      <c r="D308" s="199"/>
      <c r="E308" s="199"/>
      <c r="F308" s="46"/>
      <c r="G308" s="46"/>
      <c r="H308" s="53">
        <v>4445.34</v>
      </c>
      <c r="I308" s="53">
        <v>1745.679</v>
      </c>
      <c r="J308" s="53">
        <v>2498.25</v>
      </c>
      <c r="K308" s="51">
        <f t="shared" si="50"/>
        <v>43.11050313373764</v>
      </c>
      <c r="L308" s="46">
        <f t="shared" si="51"/>
        <v>0.17492757583491672</v>
      </c>
      <c r="R308" s="49"/>
    </row>
    <row r="309" spans="1:18" ht="11.25">
      <c r="A309" s="43"/>
      <c r="B309" s="43"/>
      <c r="C309" s="45"/>
      <c r="D309" s="45"/>
      <c r="E309" s="45"/>
      <c r="F309" s="46"/>
      <c r="G309" s="46"/>
      <c r="H309" s="45"/>
      <c r="I309" s="45"/>
      <c r="J309" s="45"/>
      <c r="K309" s="46"/>
      <c r="L309" s="46"/>
      <c r="R309" s="49"/>
    </row>
    <row r="310" spans="1:18" ht="11.25">
      <c r="A310" s="52" t="s">
        <v>106</v>
      </c>
      <c r="B310" s="52"/>
      <c r="C310" s="45"/>
      <c r="D310" s="45"/>
      <c r="E310" s="45"/>
      <c r="F310" s="46"/>
      <c r="G310" s="46"/>
      <c r="H310" s="53">
        <f>+H312+H319+H324+H328+H329</f>
        <v>4502191.468</v>
      </c>
      <c r="I310" s="53">
        <f>+I312+I319+I324+I328+I329</f>
        <v>1929599.292</v>
      </c>
      <c r="J310" s="53">
        <f>+J312+J319+J324+J328+J329</f>
        <v>1302308.023</v>
      </c>
      <c r="K310" s="51">
        <f>+J310/I310*100-100</f>
        <v>-32.50888780902392</v>
      </c>
      <c r="L310" s="51">
        <f t="shared" si="51"/>
        <v>91.18766554738436</v>
      </c>
      <c r="R310" s="49"/>
    </row>
    <row r="311" spans="1:18" ht="11.25">
      <c r="A311" s="52"/>
      <c r="B311" s="52"/>
      <c r="C311" s="45"/>
      <c r="D311" s="45"/>
      <c r="E311" s="45"/>
      <c r="F311" s="46"/>
      <c r="G311" s="46"/>
      <c r="H311" s="45"/>
      <c r="I311" s="45"/>
      <c r="J311" s="45"/>
      <c r="K311" s="46"/>
      <c r="L311" s="46"/>
      <c r="R311" s="49"/>
    </row>
    <row r="312" spans="1:18" ht="11.25">
      <c r="A312" s="52" t="s">
        <v>125</v>
      </c>
      <c r="B312" s="52"/>
      <c r="C312" s="53">
        <f>SUM(C313:C317)</f>
        <v>4060314.7670000005</v>
      </c>
      <c r="D312" s="53">
        <f>SUM(D313:D317)</f>
        <v>1735119.877</v>
      </c>
      <c r="E312" s="53">
        <f>SUM(E313:E317)</f>
        <v>1807049.224</v>
      </c>
      <c r="F312" s="51">
        <f>+E312/D312*100-100</f>
        <v>4.145497262377319</v>
      </c>
      <c r="G312" s="46"/>
      <c r="H312" s="53">
        <f>SUM(H313:H317)</f>
        <v>2583660.915</v>
      </c>
      <c r="I312" s="53">
        <f>SUM(I313:I317)</f>
        <v>1158926.38</v>
      </c>
      <c r="J312" s="53">
        <f>SUM(J313:J317)</f>
        <v>757229.675</v>
      </c>
      <c r="K312" s="51">
        <f>+J312/I312*100-100</f>
        <v>-34.66110634223374</v>
      </c>
      <c r="L312" s="51">
        <f t="shared" si="51"/>
        <v>53.02125543801135</v>
      </c>
      <c r="M312" s="47">
        <f>+I312/D312*1000</f>
        <v>667.9229460524472</v>
      </c>
      <c r="N312" s="47">
        <f>+J312/E312*1000</f>
        <v>419.04208526419205</v>
      </c>
      <c r="O312" s="46">
        <f>+N312/M312*100-100</f>
        <v>-37.26191206024419</v>
      </c>
      <c r="R312" s="49"/>
    </row>
    <row r="313" spans="1:18" ht="11.25">
      <c r="A313" s="43" t="s">
        <v>161</v>
      </c>
      <c r="B313" s="43"/>
      <c r="C313" s="45">
        <v>317647.997</v>
      </c>
      <c r="D313" s="45">
        <v>144077.602</v>
      </c>
      <c r="E313" s="45">
        <v>136284.749</v>
      </c>
      <c r="F313" s="46">
        <f>+E313/D313*100-100</f>
        <v>-5.408788660988407</v>
      </c>
      <c r="G313" s="46"/>
      <c r="H313" s="45">
        <v>167082.126</v>
      </c>
      <c r="I313" s="45">
        <v>77017.679</v>
      </c>
      <c r="J313" s="45">
        <v>51412.387</v>
      </c>
      <c r="K313" s="46">
        <f>+J313/I313*100-100</f>
        <v>-33.24599278043682</v>
      </c>
      <c r="L313" s="46">
        <f t="shared" si="51"/>
        <v>3.5998976186516907</v>
      </c>
      <c r="M313" s="47">
        <f>+I313/D313*1000</f>
        <v>534.5569188471086</v>
      </c>
      <c r="N313" s="47">
        <f>+J313/E313*1000</f>
        <v>377.2424088332877</v>
      </c>
      <c r="O313" s="46">
        <f>+N313/M313*100-100</f>
        <v>-29.428954049103837</v>
      </c>
      <c r="R313" s="49"/>
    </row>
    <row r="314" spans="1:18" ht="11.25">
      <c r="A314" s="43" t="s">
        <v>162</v>
      </c>
      <c r="B314" s="43"/>
      <c r="C314" s="45">
        <v>0</v>
      </c>
      <c r="D314" s="45">
        <v>0</v>
      </c>
      <c r="E314" s="45">
        <v>0</v>
      </c>
      <c r="F314" s="46"/>
      <c r="G314" s="46"/>
      <c r="H314" s="45">
        <v>0</v>
      </c>
      <c r="I314" s="45">
        <v>0</v>
      </c>
      <c r="J314" s="45">
        <v>0</v>
      </c>
      <c r="K314" s="46"/>
      <c r="L314" s="46">
        <f t="shared" si="51"/>
        <v>0</v>
      </c>
      <c r="M314" s="47"/>
      <c r="N314" s="47"/>
      <c r="O314" s="46"/>
      <c r="R314" s="49"/>
    </row>
    <row r="315" spans="1:18" ht="11.25">
      <c r="A315" s="43" t="s">
        <v>163</v>
      </c>
      <c r="B315" s="43"/>
      <c r="C315" s="45">
        <v>1891474.124</v>
      </c>
      <c r="D315" s="45">
        <v>792334.269</v>
      </c>
      <c r="E315" s="45">
        <v>907559.873</v>
      </c>
      <c r="F315" s="46">
        <f>+E315/D315*100-100</f>
        <v>14.542549591528513</v>
      </c>
      <c r="G315" s="46"/>
      <c r="H315" s="45">
        <v>1227648.059</v>
      </c>
      <c r="I315" s="45">
        <v>551132.914</v>
      </c>
      <c r="J315" s="45">
        <v>404178.154</v>
      </c>
      <c r="K315" s="46">
        <f>+J315/I315*100-100</f>
        <v>-26.66412334792983</v>
      </c>
      <c r="L315" s="46">
        <f t="shared" si="51"/>
        <v>28.300572274452772</v>
      </c>
      <c r="M315" s="47">
        <f>+I315/D315*1000</f>
        <v>695.5813165768802</v>
      </c>
      <c r="N315" s="47">
        <f>+J315/E315*1000</f>
        <v>445.3459942691847</v>
      </c>
      <c r="O315" s="46">
        <f>+N315/M315*100-100</f>
        <v>-35.97499190161729</v>
      </c>
      <c r="R315" s="49"/>
    </row>
    <row r="316" spans="1:18" ht="11.25">
      <c r="A316" s="43" t="s">
        <v>164</v>
      </c>
      <c r="B316" s="43"/>
      <c r="C316" s="45">
        <v>1851190.41</v>
      </c>
      <c r="D316" s="45">
        <v>798705.77</v>
      </c>
      <c r="E316" s="45">
        <v>763204.602</v>
      </c>
      <c r="F316" s="46">
        <f>+E316/D316*100-100</f>
        <v>-4.4448368014168835</v>
      </c>
      <c r="G316" s="46"/>
      <c r="H316" s="45">
        <v>1188929.002</v>
      </c>
      <c r="I316" s="45">
        <v>530774.059</v>
      </c>
      <c r="J316" s="45">
        <v>301639.134</v>
      </c>
      <c r="K316" s="46">
        <f>+J316/I316*100-100</f>
        <v>-43.16995548571072</v>
      </c>
      <c r="L316" s="46">
        <f t="shared" si="51"/>
        <v>21.120785544906877</v>
      </c>
      <c r="M316" s="47">
        <f>+I316/D316*1000</f>
        <v>664.5426625627107</v>
      </c>
      <c r="N316" s="47">
        <f>+J316/E316*1000</f>
        <v>395.2270901008011</v>
      </c>
      <c r="O316" s="46">
        <f>+N316/M316*100-100</f>
        <v>-40.52645339929476</v>
      </c>
      <c r="R316" s="49"/>
    </row>
    <row r="317" spans="1:18" ht="11.25">
      <c r="A317" s="43" t="s">
        <v>10</v>
      </c>
      <c r="B317" s="43"/>
      <c r="C317" s="45">
        <v>2.236</v>
      </c>
      <c r="D317" s="45">
        <v>2.236</v>
      </c>
      <c r="E317" s="45">
        <v>0</v>
      </c>
      <c r="F317" s="46"/>
      <c r="G317" s="46"/>
      <c r="H317" s="45">
        <v>1.728</v>
      </c>
      <c r="I317" s="45">
        <v>1.728</v>
      </c>
      <c r="J317" s="45">
        <v>0</v>
      </c>
      <c r="K317" s="46"/>
      <c r="L317" s="46">
        <f t="shared" si="51"/>
        <v>0</v>
      </c>
      <c r="M317" s="47"/>
      <c r="N317" s="47"/>
      <c r="O317" s="46"/>
      <c r="R317" s="49"/>
    </row>
    <row r="318" spans="1:18" ht="11.25">
      <c r="A318" s="43"/>
      <c r="B318" s="43"/>
      <c r="C318" s="45"/>
      <c r="D318" s="45"/>
      <c r="E318" s="45"/>
      <c r="F318" s="46"/>
      <c r="G318" s="46"/>
      <c r="H318" s="45"/>
      <c r="I318" s="45"/>
      <c r="J318" s="45"/>
      <c r="K318" s="46"/>
      <c r="L318" s="46"/>
      <c r="M318" s="47"/>
      <c r="N318" s="47"/>
      <c r="O318" s="46"/>
      <c r="R318" s="49"/>
    </row>
    <row r="319" spans="1:18" ht="11.25">
      <c r="A319" s="52" t="s">
        <v>154</v>
      </c>
      <c r="B319" s="52"/>
      <c r="C319" s="45"/>
      <c r="D319" s="45"/>
      <c r="E319" s="45"/>
      <c r="F319" s="46"/>
      <c r="G319" s="46"/>
      <c r="H319" s="53">
        <f>+H320+H321+H322</f>
        <v>742053.2470000001</v>
      </c>
      <c r="I319" s="53">
        <f>+I320+I321+I322</f>
        <v>326266.689</v>
      </c>
      <c r="J319" s="53">
        <f>+J320+J321+J322</f>
        <v>160653.16300000003</v>
      </c>
      <c r="K319" s="51">
        <f aca="true" t="shared" si="52" ref="K319:K329">+J319/I319*100-100</f>
        <v>-50.760170003135066</v>
      </c>
      <c r="L319" s="51">
        <f t="shared" si="51"/>
        <v>11.248941600641146</v>
      </c>
      <c r="M319" s="47"/>
      <c r="N319" s="47"/>
      <c r="O319" s="46"/>
      <c r="R319" s="49"/>
    </row>
    <row r="320" spans="1:18" ht="11.25">
      <c r="A320" s="43" t="s">
        <v>155</v>
      </c>
      <c r="B320" s="43"/>
      <c r="C320" s="45">
        <v>5369872</v>
      </c>
      <c r="D320" s="45">
        <v>1654172</v>
      </c>
      <c r="E320" s="45">
        <v>878111</v>
      </c>
      <c r="F320" s="46">
        <f>+E320/D320*100-100</f>
        <v>-46.915375184684535</v>
      </c>
      <c r="G320" s="46"/>
      <c r="H320" s="45">
        <v>729935.925</v>
      </c>
      <c r="I320" s="45">
        <v>319439.688</v>
      </c>
      <c r="J320" s="45">
        <v>157456.412</v>
      </c>
      <c r="K320" s="46">
        <f t="shared" si="52"/>
        <v>-50.708563176407814</v>
      </c>
      <c r="L320" s="46">
        <f t="shared" si="51"/>
        <v>11.025104953797216</v>
      </c>
      <c r="M320" s="47">
        <f>+I320/D320*1000</f>
        <v>193.1115313280602</v>
      </c>
      <c r="N320" s="47">
        <f>+J320/E320*1000</f>
        <v>179.31265181736705</v>
      </c>
      <c r="O320" s="46">
        <f>+N320/M320*100-100</f>
        <v>-7.145549214899788</v>
      </c>
      <c r="R320" s="49"/>
    </row>
    <row r="321" spans="1:18" ht="11.25">
      <c r="A321" s="43" t="s">
        <v>156</v>
      </c>
      <c r="B321" s="43"/>
      <c r="C321" s="45">
        <v>64044</v>
      </c>
      <c r="D321" s="45">
        <v>25889</v>
      </c>
      <c r="E321" s="45">
        <v>22634</v>
      </c>
      <c r="F321" s="46">
        <f>+E321/D321*100-100</f>
        <v>-12.572907412414537</v>
      </c>
      <c r="G321" s="46"/>
      <c r="H321" s="45">
        <v>10364.613</v>
      </c>
      <c r="I321" s="45">
        <v>5756.293</v>
      </c>
      <c r="J321" s="45">
        <v>1737.355</v>
      </c>
      <c r="K321" s="46">
        <f t="shared" si="52"/>
        <v>-69.81816248755926</v>
      </c>
      <c r="L321" s="46">
        <f t="shared" si="51"/>
        <v>0.12164967417779314</v>
      </c>
      <c r="M321" s="47">
        <f>+I321/D321*1000</f>
        <v>222.34512727413187</v>
      </c>
      <c r="N321" s="47">
        <f>+J321/E321*1000</f>
        <v>76.75863744808694</v>
      </c>
      <c r="O321" s="46">
        <f>+N321/M321*100-100</f>
        <v>-65.47770648760368</v>
      </c>
      <c r="R321" s="49"/>
    </row>
    <row r="322" spans="1:18" ht="11.25">
      <c r="A322" s="43" t="s">
        <v>157</v>
      </c>
      <c r="B322" s="43"/>
      <c r="C322" s="199"/>
      <c r="D322" s="199"/>
      <c r="E322" s="199"/>
      <c r="F322" s="46"/>
      <c r="G322" s="46"/>
      <c r="H322" s="45">
        <v>1752.709</v>
      </c>
      <c r="I322" s="45">
        <v>1070.708</v>
      </c>
      <c r="J322" s="45">
        <v>1459.396</v>
      </c>
      <c r="K322" s="46">
        <f t="shared" si="52"/>
        <v>36.30196094546784</v>
      </c>
      <c r="L322" s="46">
        <f t="shared" si="51"/>
        <v>0.10218697266613594</v>
      </c>
      <c r="M322" s="47"/>
      <c r="N322" s="47"/>
      <c r="O322" s="46"/>
      <c r="R322" s="49"/>
    </row>
    <row r="323" spans="1:18" ht="11.25">
      <c r="A323" s="43"/>
      <c r="B323" s="43"/>
      <c r="C323" s="45"/>
      <c r="D323" s="45"/>
      <c r="E323" s="45"/>
      <c r="F323" s="46"/>
      <c r="G323" s="46"/>
      <c r="H323" s="45"/>
      <c r="I323" s="45"/>
      <c r="J323" s="45"/>
      <c r="K323" s="46"/>
      <c r="L323" s="46"/>
      <c r="M323" s="47"/>
      <c r="N323" s="47"/>
      <c r="O323" s="46"/>
      <c r="R323" s="49"/>
    </row>
    <row r="324" spans="1:18" ht="11.25">
      <c r="A324" s="52" t="s">
        <v>126</v>
      </c>
      <c r="B324" s="52"/>
      <c r="C324" s="45"/>
      <c r="D324" s="45"/>
      <c r="E324" s="45"/>
      <c r="F324" s="46"/>
      <c r="G324" s="46"/>
      <c r="H324" s="53">
        <f>SUM(H325:H327)</f>
        <v>1024250.352</v>
      </c>
      <c r="I324" s="53">
        <f>SUM(I325:I327)</f>
        <v>391590.532</v>
      </c>
      <c r="J324" s="53">
        <f>SUM(J325:J327)</f>
        <v>332211.543</v>
      </c>
      <c r="K324" s="51">
        <f t="shared" si="52"/>
        <v>-15.16354052196543</v>
      </c>
      <c r="L324" s="51">
        <f t="shared" si="51"/>
        <v>23.261466979432484</v>
      </c>
      <c r="M324" s="47"/>
      <c r="N324" s="47"/>
      <c r="O324" s="46"/>
      <c r="R324" s="49"/>
    </row>
    <row r="325" spans="1:18" ht="11.25">
      <c r="A325" s="43" t="s">
        <v>158</v>
      </c>
      <c r="B325" s="43"/>
      <c r="C325" s="199"/>
      <c r="D325" s="199"/>
      <c r="E325" s="199"/>
      <c r="F325" s="46"/>
      <c r="G325" s="46"/>
      <c r="H325" s="45">
        <v>559406.85</v>
      </c>
      <c r="I325" s="45">
        <v>204136.105</v>
      </c>
      <c r="J325" s="45">
        <v>174779.814</v>
      </c>
      <c r="K325" s="46">
        <f t="shared" si="52"/>
        <v>-14.380744160862662</v>
      </c>
      <c r="L325" s="46">
        <f t="shared" si="51"/>
        <v>12.23809033039033</v>
      </c>
      <c r="M325" s="47"/>
      <c r="N325" s="47"/>
      <c r="O325" s="46"/>
      <c r="R325" s="49"/>
    </row>
    <row r="326" spans="1:18" ht="11.25">
      <c r="A326" s="43" t="s">
        <v>159</v>
      </c>
      <c r="B326" s="43"/>
      <c r="C326" s="199"/>
      <c r="D326" s="199"/>
      <c r="E326" s="199"/>
      <c r="F326" s="46"/>
      <c r="G326" s="46"/>
      <c r="H326" s="45">
        <v>15235.88</v>
      </c>
      <c r="I326" s="45">
        <v>3791.903</v>
      </c>
      <c r="J326" s="45">
        <v>5015.164</v>
      </c>
      <c r="K326" s="46">
        <f t="shared" si="52"/>
        <v>32.25981782761849</v>
      </c>
      <c r="L326" s="46">
        <f t="shared" si="51"/>
        <v>0.3511620057778622</v>
      </c>
      <c r="M326" s="47"/>
      <c r="N326" s="47"/>
      <c r="O326" s="46"/>
      <c r="R326" s="49"/>
    </row>
    <row r="327" spans="1:18" ht="11.25">
      <c r="A327" s="43" t="s">
        <v>160</v>
      </c>
      <c r="B327" s="43"/>
      <c r="C327" s="199"/>
      <c r="D327" s="199"/>
      <c r="E327" s="199"/>
      <c r="F327" s="46"/>
      <c r="G327" s="46"/>
      <c r="H327" s="45">
        <v>449607.622</v>
      </c>
      <c r="I327" s="45">
        <v>183662.524</v>
      </c>
      <c r="J327" s="45">
        <v>152416.565</v>
      </c>
      <c r="K327" s="46">
        <f t="shared" si="52"/>
        <v>-17.01270260230116</v>
      </c>
      <c r="L327" s="46">
        <f t="shared" si="51"/>
        <v>10.672214643264292</v>
      </c>
      <c r="M327" s="47"/>
      <c r="N327" s="47"/>
      <c r="O327" s="46"/>
      <c r="R327" s="49"/>
    </row>
    <row r="328" spans="1:18" ht="11.25">
      <c r="A328" s="52" t="s">
        <v>25</v>
      </c>
      <c r="B328" s="52"/>
      <c r="C328" s="53">
        <v>220100.219</v>
      </c>
      <c r="D328" s="53">
        <v>83256.288</v>
      </c>
      <c r="E328" s="53">
        <v>72917.298</v>
      </c>
      <c r="F328" s="51">
        <f>+E328/D328*100-100</f>
        <v>-12.418269236312824</v>
      </c>
      <c r="G328" s="46"/>
      <c r="H328" s="53">
        <v>151314.844</v>
      </c>
      <c r="I328" s="53">
        <v>52647.691</v>
      </c>
      <c r="J328" s="53">
        <v>52117.88</v>
      </c>
      <c r="K328" s="51">
        <f t="shared" si="52"/>
        <v>-1.0063328323363692</v>
      </c>
      <c r="L328" s="46">
        <f t="shared" si="51"/>
        <v>3.649296269810903</v>
      </c>
      <c r="M328" s="47">
        <f>+I328/D328*1000</f>
        <v>632.3569338090115</v>
      </c>
      <c r="N328" s="47">
        <f>+J328/E328*1000</f>
        <v>714.753308604496</v>
      </c>
      <c r="O328" s="46">
        <f>+N328/M328*100-100</f>
        <v>13.030042115481962</v>
      </c>
      <c r="R328" s="49"/>
    </row>
    <row r="329" spans="1:18" ht="11.25">
      <c r="A329" s="52" t="s">
        <v>127</v>
      </c>
      <c r="B329" s="52"/>
      <c r="C329" s="53"/>
      <c r="D329" s="53"/>
      <c r="E329" s="53"/>
      <c r="F329" s="51"/>
      <c r="G329" s="51"/>
      <c r="H329" s="53">
        <v>912.11</v>
      </c>
      <c r="I329" s="53">
        <v>168</v>
      </c>
      <c r="J329" s="53">
        <v>95.762</v>
      </c>
      <c r="K329" s="51">
        <f t="shared" si="52"/>
        <v>-42.99880952380952</v>
      </c>
      <c r="L329" s="46">
        <f t="shared" si="51"/>
        <v>0.006705259488483256</v>
      </c>
      <c r="M329" s="47"/>
      <c r="N329" s="47"/>
      <c r="O329" s="46"/>
      <c r="R329" s="49"/>
    </row>
    <row r="330" spans="1:18" ht="11.25">
      <c r="A330" s="159"/>
      <c r="B330" s="159"/>
      <c r="C330" s="171"/>
      <c r="D330" s="171"/>
      <c r="E330" s="171"/>
      <c r="F330" s="171"/>
      <c r="G330" s="171"/>
      <c r="H330" s="171"/>
      <c r="I330" s="171"/>
      <c r="J330" s="171"/>
      <c r="K330" s="159"/>
      <c r="L330" s="159"/>
      <c r="R330" s="49"/>
    </row>
    <row r="331" spans="1:18" ht="11.25">
      <c r="A331" s="43" t="s">
        <v>93</v>
      </c>
      <c r="B331" s="43"/>
      <c r="C331" s="43"/>
      <c r="D331" s="43"/>
      <c r="E331" s="43"/>
      <c r="F331" s="43"/>
      <c r="G331" s="43"/>
      <c r="H331" s="43"/>
      <c r="I331" s="43"/>
      <c r="J331" s="43"/>
      <c r="K331" s="43"/>
      <c r="L331" s="43"/>
      <c r="R331" s="49"/>
    </row>
    <row r="332" spans="1:18" ht="19.5" customHeight="1">
      <c r="A332" s="277" t="s">
        <v>473</v>
      </c>
      <c r="B332" s="277"/>
      <c r="C332" s="277"/>
      <c r="D332" s="277"/>
      <c r="E332" s="277"/>
      <c r="F332" s="277"/>
      <c r="G332" s="277"/>
      <c r="H332" s="277"/>
      <c r="I332" s="277"/>
      <c r="J332" s="277"/>
      <c r="K332" s="277"/>
      <c r="L332" s="154"/>
      <c r="R332" s="49"/>
    </row>
    <row r="333" spans="1:18" ht="19.5" customHeight="1">
      <c r="A333" s="278" t="s">
        <v>420</v>
      </c>
      <c r="B333" s="278"/>
      <c r="C333" s="278"/>
      <c r="D333" s="278"/>
      <c r="E333" s="278"/>
      <c r="F333" s="278"/>
      <c r="G333" s="278"/>
      <c r="H333" s="278"/>
      <c r="I333" s="278"/>
      <c r="J333" s="278"/>
      <c r="K333" s="278"/>
      <c r="L333" s="155"/>
      <c r="R333" s="49"/>
    </row>
    <row r="334" spans="1:21" ht="11.25">
      <c r="A334" s="43"/>
      <c r="B334" s="43"/>
      <c r="C334" s="279" t="s">
        <v>180</v>
      </c>
      <c r="D334" s="279"/>
      <c r="E334" s="279"/>
      <c r="F334" s="279"/>
      <c r="G334" s="50"/>
      <c r="H334" s="279" t="s">
        <v>348</v>
      </c>
      <c r="I334" s="279"/>
      <c r="J334" s="279"/>
      <c r="K334" s="279"/>
      <c r="L334" s="50"/>
      <c r="M334" s="280"/>
      <c r="N334" s="280"/>
      <c r="O334" s="280"/>
      <c r="P334" s="156"/>
      <c r="Q334" s="156"/>
      <c r="R334" s="156"/>
      <c r="S334" s="156"/>
      <c r="T334" s="156"/>
      <c r="U334" s="156"/>
    </row>
    <row r="335" spans="1:21" ht="11.25">
      <c r="A335" s="43" t="s">
        <v>197</v>
      </c>
      <c r="B335" s="158" t="s">
        <v>165</v>
      </c>
      <c r="C335" s="157">
        <f>+C295</f>
        <v>2008</v>
      </c>
      <c r="D335" s="281" t="str">
        <f>+D295</f>
        <v>Enero - mayo</v>
      </c>
      <c r="E335" s="281"/>
      <c r="F335" s="281"/>
      <c r="G335" s="50"/>
      <c r="H335" s="157">
        <f>+H295</f>
        <v>2008</v>
      </c>
      <c r="I335" s="281" t="str">
        <f>+D335</f>
        <v>Enero - mayo</v>
      </c>
      <c r="J335" s="281"/>
      <c r="K335" s="281"/>
      <c r="L335" s="158" t="s">
        <v>385</v>
      </c>
      <c r="M335" s="283" t="s">
        <v>344</v>
      </c>
      <c r="N335" s="282"/>
      <c r="O335" s="282"/>
      <c r="P335" s="156"/>
      <c r="Q335" s="156"/>
      <c r="R335" s="156"/>
      <c r="S335" s="156"/>
      <c r="T335" s="156"/>
      <c r="U335" s="156"/>
    </row>
    <row r="336" spans="1:22" ht="12.75">
      <c r="A336" s="159"/>
      <c r="B336" s="163" t="s">
        <v>48</v>
      </c>
      <c r="C336" s="159"/>
      <c r="D336" s="160">
        <f>+D296</f>
        <v>2008</v>
      </c>
      <c r="E336" s="160">
        <f>+E296</f>
        <v>2009</v>
      </c>
      <c r="F336" s="161" t="str">
        <f>+F296</f>
        <v>Var % 09/08</v>
      </c>
      <c r="G336" s="163"/>
      <c r="H336" s="159"/>
      <c r="I336" s="160">
        <f>+I296</f>
        <v>2008</v>
      </c>
      <c r="J336" s="160">
        <f>+J296</f>
        <v>2009</v>
      </c>
      <c r="K336" s="161" t="str">
        <f>+K296</f>
        <v>Var % 09/08</v>
      </c>
      <c r="L336" s="163">
        <v>2008</v>
      </c>
      <c r="M336" s="164"/>
      <c r="N336" s="164"/>
      <c r="O336" s="163"/>
      <c r="T336" s="57"/>
      <c r="U336" s="57"/>
      <c r="V336" s="57"/>
    </row>
    <row r="337" spans="1:22" ht="12.75">
      <c r="A337" s="43"/>
      <c r="B337" s="43"/>
      <c r="C337" s="43"/>
      <c r="D337" s="43"/>
      <c r="E337" s="43"/>
      <c r="F337" s="43"/>
      <c r="G337" s="43"/>
      <c r="H337" s="43"/>
      <c r="I337" s="43"/>
      <c r="J337" s="43"/>
      <c r="K337" s="43"/>
      <c r="L337" s="43"/>
      <c r="M337" s="48"/>
      <c r="N337" s="48"/>
      <c r="O337" s="48"/>
      <c r="R337" s="49"/>
      <c r="T337" s="58"/>
      <c r="U337" s="58"/>
      <c r="V337" s="58"/>
    </row>
    <row r="338" spans="1:23" s="167" customFormat="1" ht="12.75">
      <c r="A338" s="165" t="s">
        <v>128</v>
      </c>
      <c r="B338" s="165"/>
      <c r="C338" s="165"/>
      <c r="D338" s="165"/>
      <c r="E338" s="165"/>
      <c r="F338" s="165"/>
      <c r="G338" s="165"/>
      <c r="H338" s="165">
        <f>+H340+H349</f>
        <v>4010769</v>
      </c>
      <c r="I338" s="165">
        <f>(I340+I349)</f>
        <v>1565601</v>
      </c>
      <c r="J338" s="165">
        <f>(J340+J349)</f>
        <v>1152080</v>
      </c>
      <c r="K338" s="166">
        <f>+J338/I338*100-100</f>
        <v>-26.41292385480081</v>
      </c>
      <c r="L338" s="165">
        <f>(L340+L349)</f>
        <v>100</v>
      </c>
      <c r="M338" s="48"/>
      <c r="N338" s="48"/>
      <c r="O338" s="48"/>
      <c r="R338" s="172"/>
      <c r="S338" s="56"/>
      <c r="T338" s="61"/>
      <c r="U338" s="57"/>
      <c r="V338" s="57"/>
      <c r="W338" s="57"/>
    </row>
    <row r="339" spans="1:23" ht="12.75">
      <c r="A339" s="43"/>
      <c r="B339" s="43"/>
      <c r="C339" s="45"/>
      <c r="D339" s="45"/>
      <c r="E339" s="45"/>
      <c r="F339" s="46"/>
      <c r="G339" s="46"/>
      <c r="H339" s="45"/>
      <c r="I339" s="45"/>
      <c r="J339" s="45"/>
      <c r="K339" s="46"/>
      <c r="L339" s="46"/>
      <c r="M339" s="48"/>
      <c r="N339" s="48"/>
      <c r="O339" s="48"/>
      <c r="R339" s="49"/>
      <c r="S339" s="55"/>
      <c r="T339" s="110"/>
      <c r="U339" s="58"/>
      <c r="V339" s="58"/>
      <c r="W339" s="58"/>
    </row>
    <row r="340" spans="1:23" ht="12.75">
      <c r="A340" s="52" t="s">
        <v>99</v>
      </c>
      <c r="B340" s="52"/>
      <c r="C340" s="53"/>
      <c r="D340" s="53"/>
      <c r="E340" s="53"/>
      <c r="F340" s="51"/>
      <c r="G340" s="51"/>
      <c r="H340" s="53">
        <f>SUM(H342:H347)</f>
        <v>1251133</v>
      </c>
      <c r="I340" s="53">
        <f>SUM(I342:I347)</f>
        <v>454503</v>
      </c>
      <c r="J340" s="53">
        <f>SUM(J342:J347)</f>
        <v>286578</v>
      </c>
      <c r="K340" s="51">
        <f>+J340/I340*100-100</f>
        <v>-36.946950845208946</v>
      </c>
      <c r="L340" s="51">
        <f>+J340/$J$338*100</f>
        <v>24.87483508089716</v>
      </c>
      <c r="M340" s="48"/>
      <c r="N340" s="48"/>
      <c r="O340" s="48"/>
      <c r="P340" s="47">
        <f>+'balanza productos_clase_sector'!B19</f>
        <v>1251133</v>
      </c>
      <c r="Q340" s="47">
        <f>+'balanza productos_clase_sector'!C19</f>
        <v>454503</v>
      </c>
      <c r="R340" s="47">
        <f>+'balanza productos_clase_sector'!D19</f>
        <v>286578</v>
      </c>
      <c r="S340" s="57"/>
      <c r="T340" s="110"/>
      <c r="U340" s="58"/>
      <c r="V340" s="58"/>
      <c r="W340" s="58"/>
    </row>
    <row r="341" spans="1:23" ht="12.75">
      <c r="A341" s="52"/>
      <c r="B341" s="52"/>
      <c r="C341" s="45"/>
      <c r="D341" s="45"/>
      <c r="E341" s="45"/>
      <c r="F341" s="46"/>
      <c r="G341" s="46"/>
      <c r="H341" s="45"/>
      <c r="I341" s="45"/>
      <c r="J341" s="45"/>
      <c r="K341" s="46"/>
      <c r="L341" s="51"/>
      <c r="M341" s="48"/>
      <c r="N341" s="48"/>
      <c r="O341" s="48"/>
      <c r="P341" s="47">
        <f>+P340-H340</f>
        <v>0</v>
      </c>
      <c r="Q341" s="47">
        <f>+Q340-I340</f>
        <v>0</v>
      </c>
      <c r="R341" s="47">
        <f>+R340-J340</f>
        <v>0</v>
      </c>
      <c r="S341" s="57"/>
      <c r="T341" s="110"/>
      <c r="U341" s="58"/>
      <c r="V341" s="58"/>
      <c r="W341" s="58"/>
    </row>
    <row r="342" spans="1:25" ht="12.75">
      <c r="A342" s="43" t="s">
        <v>129</v>
      </c>
      <c r="B342" s="44">
        <v>10059000</v>
      </c>
      <c r="C342" s="45">
        <v>1438073.429</v>
      </c>
      <c r="D342" s="45">
        <v>567338.505</v>
      </c>
      <c r="E342" s="45">
        <v>253442.472</v>
      </c>
      <c r="F342" s="46">
        <f>+E342/D342*100-100</f>
        <v>-55.32782108628428</v>
      </c>
      <c r="G342" s="46"/>
      <c r="H342" s="45">
        <v>398999.121</v>
      </c>
      <c r="I342" s="45">
        <v>153484.615</v>
      </c>
      <c r="J342" s="45">
        <v>49467.187</v>
      </c>
      <c r="K342" s="46">
        <f aca="true" t="shared" si="53" ref="K342:K368">+J342/I342*100-100</f>
        <v>-67.77058925417379</v>
      </c>
      <c r="L342" s="46">
        <f aca="true" t="shared" si="54" ref="L342:L368">+J342/$J$338*100</f>
        <v>4.293728473717103</v>
      </c>
      <c r="M342" s="47">
        <f>+I342/D342*1000</f>
        <v>270.5344580833624</v>
      </c>
      <c r="N342" s="47">
        <f>+J342/E342*1000</f>
        <v>195.1811257585903</v>
      </c>
      <c r="O342" s="46">
        <f>+N342/M342*100-100</f>
        <v>-27.853506299575614</v>
      </c>
      <c r="P342" s="47"/>
      <c r="R342" s="49"/>
      <c r="S342" s="57"/>
      <c r="T342" s="61"/>
      <c r="U342" s="57"/>
      <c r="V342" s="57"/>
      <c r="W342" s="57"/>
      <c r="X342" s="57"/>
      <c r="Y342" s="57"/>
    </row>
    <row r="343" spans="1:25" ht="12.75">
      <c r="A343" s="43" t="s">
        <v>130</v>
      </c>
      <c r="B343" s="44">
        <v>10019000</v>
      </c>
      <c r="C343" s="45">
        <v>778467.216</v>
      </c>
      <c r="D343" s="45">
        <v>237492.332</v>
      </c>
      <c r="E343" s="45">
        <v>353359.182</v>
      </c>
      <c r="F343" s="46">
        <f>+E343/D343*100-100</f>
        <v>48.78761727768119</v>
      </c>
      <c r="G343" s="46"/>
      <c r="H343" s="45">
        <v>301488.976</v>
      </c>
      <c r="I343" s="45">
        <v>93949.274</v>
      </c>
      <c r="J343" s="45">
        <v>85733.553</v>
      </c>
      <c r="K343" s="46">
        <f t="shared" si="53"/>
        <v>-8.744847778174432</v>
      </c>
      <c r="L343" s="46">
        <f t="shared" si="54"/>
        <v>7.441631917922366</v>
      </c>
      <c r="M343" s="47">
        <f aca="true" t="shared" si="55" ref="M343:M367">+I343/D343*1000</f>
        <v>395.58866262680016</v>
      </c>
      <c r="N343" s="47">
        <f aca="true" t="shared" si="56" ref="N343:N367">+J343/E343*1000</f>
        <v>242.62438155632816</v>
      </c>
      <c r="O343" s="46">
        <f aca="true" t="shared" si="57" ref="O343:O367">+N343/M343*100-100</f>
        <v>-38.66750883474612</v>
      </c>
      <c r="R343" s="49"/>
      <c r="S343" s="57"/>
      <c r="T343" s="110"/>
      <c r="U343" s="58"/>
      <c r="V343" s="58"/>
      <c r="W343" s="58"/>
      <c r="X343" s="58"/>
      <c r="Y343" s="58"/>
    </row>
    <row r="344" spans="1:25" ht="12.75">
      <c r="A344" s="43" t="s">
        <v>131</v>
      </c>
      <c r="B344" s="44">
        <v>10011000</v>
      </c>
      <c r="C344" s="45">
        <v>13947.12</v>
      </c>
      <c r="D344" s="45">
        <v>1.5</v>
      </c>
      <c r="E344" s="45">
        <v>1465.27</v>
      </c>
      <c r="F344" s="46"/>
      <c r="G344" s="46"/>
      <c r="H344" s="45">
        <v>8039.56</v>
      </c>
      <c r="I344" s="45">
        <v>0.622</v>
      </c>
      <c r="J344" s="45">
        <v>545.113</v>
      </c>
      <c r="K344" s="46"/>
      <c r="L344" s="46">
        <f t="shared" si="54"/>
        <v>0.047315551003402546</v>
      </c>
      <c r="M344" s="47">
        <f t="shared" si="55"/>
        <v>414.6666666666667</v>
      </c>
      <c r="N344" s="47">
        <f t="shared" si="56"/>
        <v>372.0222211606052</v>
      </c>
      <c r="O344" s="46">
        <f t="shared" si="57"/>
        <v>-10.284030266735073</v>
      </c>
      <c r="R344" s="49"/>
      <c r="S344" s="57"/>
      <c r="T344" s="110"/>
      <c r="U344" s="58"/>
      <c r="V344" s="58"/>
      <c r="W344" s="58"/>
      <c r="X344" s="58"/>
      <c r="Y344" s="58"/>
    </row>
    <row r="345" spans="1:25" ht="12.75">
      <c r="A345" s="43" t="s">
        <v>132</v>
      </c>
      <c r="B345" s="44">
        <v>10030000</v>
      </c>
      <c r="C345" s="45">
        <v>72900.165</v>
      </c>
      <c r="D345" s="45">
        <v>59249.229</v>
      </c>
      <c r="E345" s="45">
        <v>67412.422</v>
      </c>
      <c r="F345" s="46">
        <f>+E345/D345*100-100</f>
        <v>13.777720213034343</v>
      </c>
      <c r="G345" s="46"/>
      <c r="H345" s="45">
        <v>32252.732</v>
      </c>
      <c r="I345" s="45">
        <v>26450.608</v>
      </c>
      <c r="J345" s="45">
        <v>14763.24</v>
      </c>
      <c r="K345" s="46">
        <f t="shared" si="53"/>
        <v>-44.18563081801371</v>
      </c>
      <c r="L345" s="46">
        <f t="shared" si="54"/>
        <v>1.2814422609541003</v>
      </c>
      <c r="M345" s="47">
        <f t="shared" si="55"/>
        <v>446.42957294853574</v>
      </c>
      <c r="N345" s="47">
        <f t="shared" si="56"/>
        <v>218.99880707445874</v>
      </c>
      <c r="O345" s="46">
        <f t="shared" si="57"/>
        <v>-50.944377266936826</v>
      </c>
      <c r="R345" s="49"/>
      <c r="S345" s="57"/>
      <c r="T345" s="110"/>
      <c r="U345" s="58"/>
      <c r="V345" s="58"/>
      <c r="W345" s="58"/>
      <c r="X345" s="58"/>
      <c r="Y345" s="58"/>
    </row>
    <row r="346" spans="1:25" ht="12.75">
      <c r="A346" s="44" t="s">
        <v>47</v>
      </c>
      <c r="B346" s="44">
        <v>12010000</v>
      </c>
      <c r="C346" s="45">
        <v>133008.724</v>
      </c>
      <c r="D346" s="45">
        <v>71613.672</v>
      </c>
      <c r="E346" s="45">
        <v>11846.421</v>
      </c>
      <c r="F346" s="46">
        <f>+E346/D346*100-100</f>
        <v>-83.45787798732063</v>
      </c>
      <c r="G346" s="46"/>
      <c r="H346" s="45">
        <v>66132.441</v>
      </c>
      <c r="I346" s="45">
        <v>33095.285</v>
      </c>
      <c r="J346" s="45">
        <v>4758.103</v>
      </c>
      <c r="K346" s="46">
        <f t="shared" si="53"/>
        <v>-85.62301850550615</v>
      </c>
      <c r="L346" s="46">
        <f t="shared" si="54"/>
        <v>0.41300109367405047</v>
      </c>
      <c r="M346" s="47">
        <f t="shared" si="55"/>
        <v>462.13640602034764</v>
      </c>
      <c r="N346" s="47">
        <f t="shared" si="56"/>
        <v>401.6489874874445</v>
      </c>
      <c r="O346" s="46">
        <f t="shared" si="57"/>
        <v>-13.088650395190868</v>
      </c>
      <c r="S346" s="57"/>
      <c r="T346" s="57"/>
      <c r="U346" s="57"/>
      <c r="W346" s="57"/>
      <c r="X346" s="57"/>
      <c r="Y346" s="57"/>
    </row>
    <row r="347" spans="1:25" ht="12.75">
      <c r="A347" s="43" t="s">
        <v>133</v>
      </c>
      <c r="B347" s="50" t="s">
        <v>221</v>
      </c>
      <c r="C347" s="45"/>
      <c r="D347" s="45"/>
      <c r="E347" s="45"/>
      <c r="F347" s="46"/>
      <c r="G347" s="46"/>
      <c r="H347" s="45">
        <v>444220.1699999999</v>
      </c>
      <c r="I347" s="45">
        <v>147522.59600000002</v>
      </c>
      <c r="J347" s="45">
        <v>131310.804</v>
      </c>
      <c r="K347" s="46">
        <f t="shared" si="53"/>
        <v>-10.989361927985613</v>
      </c>
      <c r="L347" s="46">
        <f t="shared" si="54"/>
        <v>11.397715783626138</v>
      </c>
      <c r="M347" s="47"/>
      <c r="N347" s="47"/>
      <c r="O347" s="46"/>
      <c r="P347" s="47"/>
      <c r="S347" s="58"/>
      <c r="T347" s="57"/>
      <c r="U347" s="57"/>
      <c r="V347" s="57"/>
      <c r="W347" s="58"/>
      <c r="X347" s="58"/>
      <c r="Y347" s="58"/>
    </row>
    <row r="348" spans="1:25" ht="12.75">
      <c r="A348" s="43"/>
      <c r="B348" s="43"/>
      <c r="C348" s="45"/>
      <c r="D348" s="45"/>
      <c r="E348" s="45"/>
      <c r="F348" s="46"/>
      <c r="G348" s="46"/>
      <c r="H348" s="45"/>
      <c r="I348" s="45"/>
      <c r="J348" s="45"/>
      <c r="K348" s="46"/>
      <c r="L348" s="51"/>
      <c r="M348" s="47"/>
      <c r="N348" s="47"/>
      <c r="O348" s="46"/>
      <c r="Q348" s="45"/>
      <c r="R348" s="45"/>
      <c r="S348" s="45"/>
      <c r="T348" s="58"/>
      <c r="U348" s="58"/>
      <c r="V348" s="58"/>
      <c r="W348" s="58"/>
      <c r="X348" s="58"/>
      <c r="Y348" s="58"/>
    </row>
    <row r="349" spans="1:25" ht="12.75">
      <c r="A349" s="52" t="s">
        <v>106</v>
      </c>
      <c r="B349" s="52"/>
      <c r="C349" s="45"/>
      <c r="D349" s="45"/>
      <c r="E349" s="45"/>
      <c r="F349" s="46"/>
      <c r="G349" s="46"/>
      <c r="H349" s="53">
        <f>SUM(H351:H368)</f>
        <v>2759636</v>
      </c>
      <c r="I349" s="53">
        <f>SUM(I351:I368)</f>
        <v>1111098</v>
      </c>
      <c r="J349" s="53">
        <f>SUM(J351:J368)-1</f>
        <v>865502</v>
      </c>
      <c r="K349" s="51">
        <f t="shared" si="53"/>
        <v>-22.103900826029744</v>
      </c>
      <c r="L349" s="51">
        <f t="shared" si="54"/>
        <v>75.12516491910284</v>
      </c>
      <c r="M349" s="47"/>
      <c r="N349" s="47"/>
      <c r="O349" s="46"/>
      <c r="P349" s="47">
        <f>+'balanza productos_clase_sector'!B23</f>
        <v>2759636</v>
      </c>
      <c r="Q349" s="47">
        <f>+'balanza productos_clase_sector'!C23</f>
        <v>1111098</v>
      </c>
      <c r="R349" s="47">
        <f>+'balanza productos_clase_sector'!D23</f>
        <v>865502</v>
      </c>
      <c r="S349" s="47"/>
      <c r="T349" s="58"/>
      <c r="U349" s="58"/>
      <c r="V349" s="58"/>
      <c r="W349" s="58"/>
      <c r="X349" s="58"/>
      <c r="Y349" s="58"/>
    </row>
    <row r="350" spans="1:23" ht="12.75">
      <c r="A350" s="43"/>
      <c r="B350" s="43"/>
      <c r="C350" s="45"/>
      <c r="D350" s="45"/>
      <c r="E350" s="45"/>
      <c r="F350" s="46"/>
      <c r="G350" s="46"/>
      <c r="H350" s="45"/>
      <c r="I350" s="45"/>
      <c r="J350" s="45"/>
      <c r="K350" s="46"/>
      <c r="L350" s="51"/>
      <c r="M350" s="47"/>
      <c r="N350" s="47"/>
      <c r="O350" s="46"/>
      <c r="P350" s="47">
        <f>+P349-H349</f>
        <v>0</v>
      </c>
      <c r="Q350" s="47">
        <f>+Q349-I349</f>
        <v>0</v>
      </c>
      <c r="R350" s="47">
        <f>+R349-J349</f>
        <v>0</v>
      </c>
      <c r="T350" s="58"/>
      <c r="U350" s="58"/>
      <c r="V350" s="58"/>
      <c r="W350" s="47"/>
    </row>
    <row r="351" spans="1:25" ht="11.25" customHeight="1">
      <c r="A351" s="43" t="s">
        <v>134</v>
      </c>
      <c r="B351" s="44">
        <v>10062000</v>
      </c>
      <c r="C351" s="45">
        <v>2405.536</v>
      </c>
      <c r="D351" s="45">
        <v>0.348</v>
      </c>
      <c r="E351" s="45">
        <v>0</v>
      </c>
      <c r="F351" s="46"/>
      <c r="G351" s="46"/>
      <c r="H351" s="45">
        <v>2077.426</v>
      </c>
      <c r="I351" s="45">
        <v>4.143</v>
      </c>
      <c r="J351" s="45">
        <v>0</v>
      </c>
      <c r="K351" s="46"/>
      <c r="L351" s="46">
        <f t="shared" si="54"/>
        <v>0</v>
      </c>
      <c r="M351" s="47">
        <f t="shared" si="55"/>
        <v>11905.172413793103</v>
      </c>
      <c r="N351" s="47" t="e">
        <f t="shared" si="56"/>
        <v>#DIV/0!</v>
      </c>
      <c r="O351" s="46" t="e">
        <f t="shared" si="57"/>
        <v>#DIV/0!</v>
      </c>
      <c r="T351" s="57"/>
      <c r="U351" s="57"/>
      <c r="V351" s="57"/>
      <c r="W351" s="47"/>
      <c r="X351" s="47"/>
      <c r="Y351" s="47"/>
    </row>
    <row r="352" spans="1:22" ht="12.75">
      <c r="A352" s="43" t="s">
        <v>135</v>
      </c>
      <c r="B352" s="44">
        <v>10063000</v>
      </c>
      <c r="C352" s="45">
        <v>92816.906</v>
      </c>
      <c r="D352" s="45">
        <v>36368.082</v>
      </c>
      <c r="E352" s="45">
        <v>39317.956</v>
      </c>
      <c r="F352" s="46">
        <f aca="true" t="shared" si="58" ref="F352:F367">+E352/D352*100-100</f>
        <v>8.111161869905587</v>
      </c>
      <c r="G352" s="46"/>
      <c r="H352" s="45">
        <v>68335.419</v>
      </c>
      <c r="I352" s="45">
        <v>19274.87</v>
      </c>
      <c r="J352" s="45">
        <v>20569.034</v>
      </c>
      <c r="K352" s="46">
        <f t="shared" si="53"/>
        <v>6.714255400944353</v>
      </c>
      <c r="L352" s="46">
        <f t="shared" si="54"/>
        <v>1.7853824387195332</v>
      </c>
      <c r="M352" s="47">
        <f t="shared" si="55"/>
        <v>529.9941305675674</v>
      </c>
      <c r="N352" s="47">
        <f t="shared" si="56"/>
        <v>523.1460658839945</v>
      </c>
      <c r="O352" s="46">
        <f t="shared" si="57"/>
        <v>-1.2921019854010893</v>
      </c>
      <c r="T352" s="58"/>
      <c r="U352" s="58"/>
      <c r="V352" s="58"/>
    </row>
    <row r="353" spans="1:22" ht="12.75">
      <c r="A353" s="43" t="s">
        <v>136</v>
      </c>
      <c r="B353" s="44">
        <v>10064000</v>
      </c>
      <c r="C353" s="45">
        <v>29668.9</v>
      </c>
      <c r="D353" s="45">
        <v>10624.309</v>
      </c>
      <c r="E353" s="45">
        <v>5826.357</v>
      </c>
      <c r="F353" s="46">
        <f t="shared" si="58"/>
        <v>-45.16013229660395</v>
      </c>
      <c r="G353" s="46"/>
      <c r="H353" s="45">
        <v>17065.018</v>
      </c>
      <c r="I353" s="45">
        <v>4879.577</v>
      </c>
      <c r="J353" s="45">
        <v>2163.931</v>
      </c>
      <c r="K353" s="46">
        <f t="shared" si="53"/>
        <v>-55.65330765351177</v>
      </c>
      <c r="L353" s="46">
        <f t="shared" si="54"/>
        <v>0.18782818901465176</v>
      </c>
      <c r="M353" s="47">
        <f t="shared" si="55"/>
        <v>459.28417556379435</v>
      </c>
      <c r="N353" s="47">
        <f t="shared" si="56"/>
        <v>371.4037776950503</v>
      </c>
      <c r="O353" s="46">
        <f t="shared" si="57"/>
        <v>-19.134209830083194</v>
      </c>
      <c r="Q353" s="47"/>
      <c r="R353" s="47"/>
      <c r="S353" s="47"/>
      <c r="T353" s="58"/>
      <c r="U353" s="58"/>
      <c r="V353" s="58"/>
    </row>
    <row r="354" spans="1:22" ht="12.75">
      <c r="A354" s="43" t="s">
        <v>137</v>
      </c>
      <c r="B354" s="44">
        <v>11010000</v>
      </c>
      <c r="C354" s="45">
        <v>4466.003</v>
      </c>
      <c r="D354" s="45">
        <v>1755.05</v>
      </c>
      <c r="E354" s="45">
        <v>1122.689</v>
      </c>
      <c r="F354" s="46">
        <f t="shared" si="58"/>
        <v>-36.03093928947892</v>
      </c>
      <c r="G354" s="46"/>
      <c r="H354" s="45">
        <v>1889.908</v>
      </c>
      <c r="I354" s="45">
        <v>537.056</v>
      </c>
      <c r="J354" s="45">
        <v>415.042</v>
      </c>
      <c r="K354" s="46">
        <f t="shared" si="53"/>
        <v>-22.71904605851161</v>
      </c>
      <c r="L354" s="46">
        <f t="shared" si="54"/>
        <v>0.03602544962155406</v>
      </c>
      <c r="M354" s="47">
        <f t="shared" si="55"/>
        <v>306.00609669240197</v>
      </c>
      <c r="N354" s="47">
        <f t="shared" si="56"/>
        <v>369.68563867642774</v>
      </c>
      <c r="O354" s="46">
        <f t="shared" si="57"/>
        <v>20.809893225113285</v>
      </c>
      <c r="P354" s="47"/>
      <c r="T354" s="58"/>
      <c r="U354" s="58"/>
      <c r="V354" s="58"/>
    </row>
    <row r="355" spans="1:15" ht="11.25">
      <c r="A355" s="43" t="s">
        <v>138</v>
      </c>
      <c r="B355" s="44">
        <v>15121110</v>
      </c>
      <c r="C355" s="45">
        <v>1813.336</v>
      </c>
      <c r="D355" s="45">
        <v>306.016</v>
      </c>
      <c r="E355" s="45">
        <v>889.824</v>
      </c>
      <c r="F355" s="46">
        <f t="shared" si="58"/>
        <v>190.77695283906723</v>
      </c>
      <c r="G355" s="46"/>
      <c r="H355" s="45">
        <v>3291.884</v>
      </c>
      <c r="I355" s="45">
        <v>540.667</v>
      </c>
      <c r="J355" s="45">
        <v>1334.803</v>
      </c>
      <c r="K355" s="46">
        <f t="shared" si="53"/>
        <v>146.8807972374863</v>
      </c>
      <c r="L355" s="46">
        <f t="shared" si="54"/>
        <v>0.11586027012013055</v>
      </c>
      <c r="M355" s="47">
        <f t="shared" si="55"/>
        <v>1766.7932395691728</v>
      </c>
      <c r="N355" s="47">
        <f t="shared" si="56"/>
        <v>1500.0752957888303</v>
      </c>
      <c r="O355" s="46">
        <f t="shared" si="57"/>
        <v>-15.096160535761442</v>
      </c>
    </row>
    <row r="356" spans="1:22" ht="11.25">
      <c r="A356" s="43" t="s">
        <v>139</v>
      </c>
      <c r="B356" s="44">
        <v>15121910</v>
      </c>
      <c r="C356" s="45">
        <v>3851.353</v>
      </c>
      <c r="D356" s="45">
        <v>1756.364</v>
      </c>
      <c r="E356" s="45">
        <v>4103.885</v>
      </c>
      <c r="F356" s="46">
        <f t="shared" si="58"/>
        <v>133.65800027784672</v>
      </c>
      <c r="G356" s="46"/>
      <c r="H356" s="45">
        <v>6983.906</v>
      </c>
      <c r="I356" s="45">
        <v>3259.36</v>
      </c>
      <c r="J356" s="45">
        <v>4649.603</v>
      </c>
      <c r="K356" s="46">
        <f t="shared" si="53"/>
        <v>42.65386456236806</v>
      </c>
      <c r="L356" s="46">
        <f t="shared" si="54"/>
        <v>0.4035833449066037</v>
      </c>
      <c r="M356" s="47">
        <f t="shared" si="55"/>
        <v>1855.7428870097542</v>
      </c>
      <c r="N356" s="47">
        <f t="shared" si="56"/>
        <v>1132.9759484001133</v>
      </c>
      <c r="O356" s="46">
        <f t="shared" si="57"/>
        <v>-38.94757962803076</v>
      </c>
      <c r="T356" s="47"/>
      <c r="U356" s="47"/>
      <c r="V356" s="47"/>
    </row>
    <row r="357" spans="1:15" ht="11.25">
      <c r="A357" s="43" t="s">
        <v>140</v>
      </c>
      <c r="B357" s="44">
        <v>15071000</v>
      </c>
      <c r="C357" s="45">
        <v>54.001</v>
      </c>
      <c r="D357" s="45">
        <v>0</v>
      </c>
      <c r="E357" s="45">
        <v>0</v>
      </c>
      <c r="F357" s="46"/>
      <c r="G357" s="46"/>
      <c r="H357" s="45">
        <v>45.498</v>
      </c>
      <c r="I357" s="45">
        <v>0</v>
      </c>
      <c r="J357" s="45">
        <v>0</v>
      </c>
      <c r="K357" s="46"/>
      <c r="L357" s="46">
        <f t="shared" si="54"/>
        <v>0</v>
      </c>
      <c r="M357" s="47"/>
      <c r="N357" s="47"/>
      <c r="O357" s="46"/>
    </row>
    <row r="358" spans="1:15" ht="11.25">
      <c r="A358" s="43" t="s">
        <v>141</v>
      </c>
      <c r="B358" s="44">
        <v>15079000</v>
      </c>
      <c r="C358" s="45">
        <v>4132.332</v>
      </c>
      <c r="D358" s="45">
        <v>902.814</v>
      </c>
      <c r="E358" s="45">
        <v>1137.326</v>
      </c>
      <c r="F358" s="46">
        <f t="shared" si="58"/>
        <v>25.97567162228323</v>
      </c>
      <c r="G358" s="46"/>
      <c r="H358" s="45">
        <v>6325.249</v>
      </c>
      <c r="I358" s="45">
        <v>1216.048</v>
      </c>
      <c r="J358" s="45">
        <v>1412.015</v>
      </c>
      <c r="K358" s="46">
        <f t="shared" si="53"/>
        <v>16.11507111561386</v>
      </c>
      <c r="L358" s="46">
        <f t="shared" si="54"/>
        <v>0.12256223526144018</v>
      </c>
      <c r="M358" s="47">
        <f t="shared" si="55"/>
        <v>1346.9529714869286</v>
      </c>
      <c r="N358" s="47">
        <f t="shared" si="56"/>
        <v>1241.5217800349242</v>
      </c>
      <c r="O358" s="46">
        <f t="shared" si="57"/>
        <v>-7.827384747933465</v>
      </c>
    </row>
    <row r="359" spans="1:15" ht="11.25">
      <c r="A359" s="43" t="s">
        <v>142</v>
      </c>
      <c r="B359" s="44">
        <v>15179000</v>
      </c>
      <c r="C359" s="45">
        <v>275962.662</v>
      </c>
      <c r="D359" s="45">
        <v>144589.835</v>
      </c>
      <c r="E359" s="45">
        <v>97100.839</v>
      </c>
      <c r="F359" s="46">
        <f t="shared" si="58"/>
        <v>-32.84393816480943</v>
      </c>
      <c r="G359" s="46"/>
      <c r="H359" s="45">
        <v>382398.035</v>
      </c>
      <c r="I359" s="45">
        <v>197014.334</v>
      </c>
      <c r="J359" s="45">
        <v>98197.828</v>
      </c>
      <c r="K359" s="46">
        <f t="shared" si="53"/>
        <v>-50.157013448574766</v>
      </c>
      <c r="L359" s="46">
        <f t="shared" si="54"/>
        <v>8.523525102423442</v>
      </c>
      <c r="M359" s="47">
        <f t="shared" si="55"/>
        <v>1362.5738904813054</v>
      </c>
      <c r="N359" s="47">
        <f t="shared" si="56"/>
        <v>1011.2974204064291</v>
      </c>
      <c r="O359" s="46">
        <f t="shared" si="57"/>
        <v>-25.780361162710534</v>
      </c>
    </row>
    <row r="360" spans="1:15" ht="11.25">
      <c r="A360" s="43" t="s">
        <v>14</v>
      </c>
      <c r="B360" s="44">
        <v>17019900</v>
      </c>
      <c r="C360" s="45">
        <v>548540.027</v>
      </c>
      <c r="D360" s="45">
        <v>230803.854</v>
      </c>
      <c r="E360" s="45">
        <v>254041.12</v>
      </c>
      <c r="F360" s="46">
        <f t="shared" si="58"/>
        <v>10.067971395313009</v>
      </c>
      <c r="G360" s="46"/>
      <c r="H360" s="45">
        <v>222185.267</v>
      </c>
      <c r="I360" s="45">
        <v>88070.076</v>
      </c>
      <c r="J360" s="45">
        <v>107858.379</v>
      </c>
      <c r="K360" s="46">
        <f t="shared" si="53"/>
        <v>22.468815628136852</v>
      </c>
      <c r="L360" s="46">
        <f t="shared" si="54"/>
        <v>9.36205636761336</v>
      </c>
      <c r="M360" s="47">
        <f t="shared" si="55"/>
        <v>381.579746064379</v>
      </c>
      <c r="N360" s="47">
        <f t="shared" si="56"/>
        <v>424.57055377491645</v>
      </c>
      <c r="O360" s="46">
        <f t="shared" si="57"/>
        <v>11.266532921085442</v>
      </c>
    </row>
    <row r="361" spans="1:18" ht="11.25">
      <c r="A361" s="43" t="s">
        <v>109</v>
      </c>
      <c r="B361" s="50" t="s">
        <v>221</v>
      </c>
      <c r="C361" s="45">
        <v>7068.525</v>
      </c>
      <c r="D361" s="45">
        <v>3103.976</v>
      </c>
      <c r="E361" s="45">
        <v>2289.352</v>
      </c>
      <c r="F361" s="46">
        <f t="shared" si="58"/>
        <v>-26.244532818552727</v>
      </c>
      <c r="G361" s="46"/>
      <c r="H361" s="45">
        <v>24949.988</v>
      </c>
      <c r="I361" s="45">
        <v>10973.153</v>
      </c>
      <c r="J361" s="45">
        <v>5125.985</v>
      </c>
      <c r="K361" s="46">
        <f t="shared" si="53"/>
        <v>-53.28612478109073</v>
      </c>
      <c r="L361" s="46">
        <f t="shared" si="54"/>
        <v>0.444933077564058</v>
      </c>
      <c r="M361" s="47">
        <f t="shared" si="55"/>
        <v>3535.192604581994</v>
      </c>
      <c r="N361" s="47">
        <f t="shared" si="56"/>
        <v>2239.0549814969477</v>
      </c>
      <c r="O361" s="46">
        <f t="shared" si="57"/>
        <v>-36.663847435217846</v>
      </c>
      <c r="R361" s="49"/>
    </row>
    <row r="362" spans="1:18" ht="11.25">
      <c r="A362" s="43" t="s">
        <v>110</v>
      </c>
      <c r="B362" s="50" t="s">
        <v>221</v>
      </c>
      <c r="C362" s="45">
        <v>416.202</v>
      </c>
      <c r="D362" s="45">
        <v>164.613</v>
      </c>
      <c r="E362" s="45">
        <v>676.239</v>
      </c>
      <c r="F362" s="46">
        <f t="shared" si="58"/>
        <v>310.80534344189095</v>
      </c>
      <c r="G362" s="51"/>
      <c r="H362" s="45">
        <v>1944.142</v>
      </c>
      <c r="I362" s="45">
        <v>772.538</v>
      </c>
      <c r="J362" s="45">
        <v>1426.759</v>
      </c>
      <c r="K362" s="46">
        <f t="shared" si="53"/>
        <v>84.68463687223152</v>
      </c>
      <c r="L362" s="46">
        <f t="shared" si="54"/>
        <v>0.12384200749947921</v>
      </c>
      <c r="M362" s="47">
        <f t="shared" si="55"/>
        <v>4693.055833986381</v>
      </c>
      <c r="N362" s="47">
        <f t="shared" si="56"/>
        <v>2109.8443006096954</v>
      </c>
      <c r="O362" s="46">
        <f t="shared" si="57"/>
        <v>-55.04327297087473</v>
      </c>
      <c r="R362" s="49"/>
    </row>
    <row r="363" spans="1:18" ht="11.25">
      <c r="A363" s="43" t="s">
        <v>112</v>
      </c>
      <c r="B363" s="50" t="s">
        <v>221</v>
      </c>
      <c r="C363" s="45">
        <v>7139.1</v>
      </c>
      <c r="D363" s="45">
        <v>2698.157</v>
      </c>
      <c r="E363" s="45">
        <v>2959.831</v>
      </c>
      <c r="F363" s="46">
        <f t="shared" si="58"/>
        <v>9.698249582956066</v>
      </c>
      <c r="G363" s="46"/>
      <c r="H363" s="45">
        <v>33620.638</v>
      </c>
      <c r="I363" s="45">
        <v>12702.096</v>
      </c>
      <c r="J363" s="45">
        <v>9864.067</v>
      </c>
      <c r="K363" s="46">
        <f t="shared" si="53"/>
        <v>-22.342997565126268</v>
      </c>
      <c r="L363" s="46">
        <f t="shared" si="54"/>
        <v>0.8561963578918129</v>
      </c>
      <c r="M363" s="47">
        <f t="shared" si="55"/>
        <v>4707.693436668066</v>
      </c>
      <c r="N363" s="47">
        <f t="shared" si="56"/>
        <v>3332.6453436023876</v>
      </c>
      <c r="O363" s="46">
        <f t="shared" si="57"/>
        <v>-29.208530919950633</v>
      </c>
      <c r="R363" s="49"/>
    </row>
    <row r="364" spans="1:18" ht="11.25">
      <c r="A364" s="43" t="s">
        <v>143</v>
      </c>
      <c r="B364" s="50" t="s">
        <v>221</v>
      </c>
      <c r="C364" s="45">
        <v>86840.178</v>
      </c>
      <c r="D364" s="45">
        <v>31428.585</v>
      </c>
      <c r="E364" s="45">
        <v>40223.524</v>
      </c>
      <c r="F364" s="46">
        <f t="shared" si="58"/>
        <v>27.983884734231594</v>
      </c>
      <c r="G364" s="46"/>
      <c r="H364" s="45">
        <v>419426.659</v>
      </c>
      <c r="I364" s="45">
        <v>132778.434</v>
      </c>
      <c r="J364" s="45">
        <v>137724.162</v>
      </c>
      <c r="K364" s="46">
        <f t="shared" si="53"/>
        <v>3.724797658029317</v>
      </c>
      <c r="L364" s="46">
        <f t="shared" si="54"/>
        <v>11.954392229706272</v>
      </c>
      <c r="M364" s="47">
        <f t="shared" si="55"/>
        <v>4224.766530214453</v>
      </c>
      <c r="N364" s="47">
        <f t="shared" si="56"/>
        <v>3423.970560113033</v>
      </c>
      <c r="O364" s="46">
        <f t="shared" si="57"/>
        <v>-18.95479819711531</v>
      </c>
      <c r="P364" s="47"/>
      <c r="R364" s="49"/>
    </row>
    <row r="365" spans="1:18" ht="11.25">
      <c r="A365" s="43" t="s">
        <v>144</v>
      </c>
      <c r="B365" s="50" t="s">
        <v>221</v>
      </c>
      <c r="C365" s="45">
        <v>3095.952</v>
      </c>
      <c r="D365" s="45">
        <v>840.485</v>
      </c>
      <c r="E365" s="45">
        <v>1096.46</v>
      </c>
      <c r="F365" s="46">
        <f t="shared" si="58"/>
        <v>30.455629785183532</v>
      </c>
      <c r="G365" s="46"/>
      <c r="H365" s="45">
        <v>13164.136</v>
      </c>
      <c r="I365" s="45">
        <v>3323.782</v>
      </c>
      <c r="J365" s="45">
        <v>3049.071</v>
      </c>
      <c r="K365" s="46">
        <f t="shared" si="53"/>
        <v>-8.265012567009506</v>
      </c>
      <c r="L365" s="46">
        <f t="shared" si="54"/>
        <v>0.2646579230608985</v>
      </c>
      <c r="M365" s="47">
        <f t="shared" si="55"/>
        <v>3954.6000226059955</v>
      </c>
      <c r="N365" s="47">
        <f t="shared" si="56"/>
        <v>2780.8319500939388</v>
      </c>
      <c r="O365" s="46">
        <f t="shared" si="57"/>
        <v>-29.681081924906508</v>
      </c>
      <c r="P365" s="47"/>
      <c r="Q365" s="47"/>
      <c r="R365" s="49"/>
    </row>
    <row r="366" spans="1:18" ht="11.25">
      <c r="A366" s="43" t="s">
        <v>145</v>
      </c>
      <c r="B366" s="50" t="s">
        <v>221</v>
      </c>
      <c r="C366" s="45">
        <v>2854.1</v>
      </c>
      <c r="D366" s="45">
        <v>1648.458</v>
      </c>
      <c r="E366" s="45">
        <v>1435.059</v>
      </c>
      <c r="F366" s="46">
        <f t="shared" si="58"/>
        <v>-12.945370764678259</v>
      </c>
      <c r="G366" s="46"/>
      <c r="H366" s="45">
        <v>7727.731</v>
      </c>
      <c r="I366" s="45">
        <v>4496.708</v>
      </c>
      <c r="J366" s="45">
        <v>3747.283</v>
      </c>
      <c r="K366" s="46">
        <f t="shared" si="53"/>
        <v>-16.666081053072602</v>
      </c>
      <c r="L366" s="46">
        <f t="shared" si="54"/>
        <v>0.32526239497257137</v>
      </c>
      <c r="M366" s="47">
        <f t="shared" si="55"/>
        <v>2727.8268539447167</v>
      </c>
      <c r="N366" s="47">
        <f t="shared" si="56"/>
        <v>2611.2396772536877</v>
      </c>
      <c r="O366" s="46">
        <f t="shared" si="57"/>
        <v>-4.273994756024635</v>
      </c>
      <c r="P366" s="47"/>
      <c r="Q366" s="47"/>
      <c r="R366" s="49"/>
    </row>
    <row r="367" spans="1:18" ht="11.25">
      <c r="A367" s="43" t="s">
        <v>146</v>
      </c>
      <c r="B367" s="50" t="s">
        <v>221</v>
      </c>
      <c r="C367" s="45">
        <v>24477.33</v>
      </c>
      <c r="D367" s="45">
        <v>10504.467</v>
      </c>
      <c r="E367" s="45">
        <v>12220.936</v>
      </c>
      <c r="F367" s="46">
        <f t="shared" si="58"/>
        <v>16.340372148344116</v>
      </c>
      <c r="G367" s="46"/>
      <c r="H367" s="45">
        <v>41443.83</v>
      </c>
      <c r="I367" s="45">
        <v>17477.736</v>
      </c>
      <c r="J367" s="45">
        <v>15926.509</v>
      </c>
      <c r="K367" s="46">
        <f t="shared" si="53"/>
        <v>-8.875445881548956</v>
      </c>
      <c r="L367" s="46">
        <f t="shared" si="54"/>
        <v>1.3824134608707728</v>
      </c>
      <c r="M367" s="47">
        <f t="shared" si="55"/>
        <v>1663.8384413031142</v>
      </c>
      <c r="N367" s="47">
        <f t="shared" si="56"/>
        <v>1303.2151547148271</v>
      </c>
      <c r="O367" s="46">
        <f t="shared" si="57"/>
        <v>-21.67417686935083</v>
      </c>
      <c r="R367" s="49"/>
    </row>
    <row r="368" spans="1:21" ht="11.25">
      <c r="A368" s="43" t="s">
        <v>133</v>
      </c>
      <c r="B368" s="50" t="s">
        <v>221</v>
      </c>
      <c r="C368" s="45"/>
      <c r="D368" s="45"/>
      <c r="E368" s="45"/>
      <c r="F368" s="46"/>
      <c r="G368" s="46"/>
      <c r="H368" s="45">
        <v>1506761.266</v>
      </c>
      <c r="I368" s="45">
        <v>613777.422</v>
      </c>
      <c r="J368" s="45">
        <v>452038.529</v>
      </c>
      <c r="K368" s="46">
        <f t="shared" si="53"/>
        <v>-26.351391759079732</v>
      </c>
      <c r="L368" s="46">
        <f t="shared" si="54"/>
        <v>39.23673086938407</v>
      </c>
      <c r="M368" s="47"/>
      <c r="N368" s="47"/>
      <c r="O368" s="46"/>
      <c r="R368" s="49"/>
      <c r="S368" s="47"/>
      <c r="T368" s="47"/>
      <c r="U368" s="47"/>
    </row>
    <row r="369" spans="1:18" ht="11.25">
      <c r="A369" s="159"/>
      <c r="B369" s="159"/>
      <c r="C369" s="171"/>
      <c r="D369" s="171"/>
      <c r="E369" s="171"/>
      <c r="F369" s="171"/>
      <c r="G369" s="171"/>
      <c r="H369" s="202"/>
      <c r="I369" s="202"/>
      <c r="J369" s="202"/>
      <c r="K369" s="159"/>
      <c r="L369" s="159"/>
      <c r="R369" s="49"/>
    </row>
    <row r="370" spans="1:18" ht="11.25">
      <c r="A370" s="43" t="s">
        <v>147</v>
      </c>
      <c r="B370" s="43"/>
      <c r="C370" s="43"/>
      <c r="D370" s="43"/>
      <c r="E370" s="43"/>
      <c r="F370" s="43"/>
      <c r="G370" s="43"/>
      <c r="H370" s="43"/>
      <c r="I370" s="43"/>
      <c r="J370" s="43"/>
      <c r="K370" s="43"/>
      <c r="L370" s="43"/>
      <c r="R370" s="49"/>
    </row>
    <row r="371" ht="11.25">
      <c r="R371" s="49"/>
    </row>
    <row r="372" spans="1:18" ht="19.5" customHeight="1">
      <c r="A372" s="277" t="s">
        <v>474</v>
      </c>
      <c r="B372" s="277"/>
      <c r="C372" s="277"/>
      <c r="D372" s="277"/>
      <c r="E372" s="277"/>
      <c r="F372" s="277"/>
      <c r="G372" s="277"/>
      <c r="H372" s="277"/>
      <c r="I372" s="277"/>
      <c r="J372" s="277"/>
      <c r="K372" s="277"/>
      <c r="L372" s="154"/>
      <c r="R372" s="49"/>
    </row>
    <row r="373" spans="1:20" ht="19.5" customHeight="1">
      <c r="A373" s="278" t="s">
        <v>421</v>
      </c>
      <c r="B373" s="278"/>
      <c r="C373" s="278"/>
      <c r="D373" s="278"/>
      <c r="E373" s="278"/>
      <c r="F373" s="278"/>
      <c r="G373" s="278"/>
      <c r="H373" s="278"/>
      <c r="I373" s="278"/>
      <c r="J373" s="278"/>
      <c r="K373" s="278"/>
      <c r="L373" s="155"/>
      <c r="R373" s="49"/>
      <c r="S373" s="47"/>
      <c r="T373" s="47"/>
    </row>
    <row r="374" spans="1:21" ht="12.75">
      <c r="A374" s="43"/>
      <c r="B374" s="43"/>
      <c r="C374" s="279" t="s">
        <v>180</v>
      </c>
      <c r="D374" s="279"/>
      <c r="E374" s="279"/>
      <c r="F374" s="279"/>
      <c r="G374" s="50"/>
      <c r="H374" s="279" t="s">
        <v>348</v>
      </c>
      <c r="I374" s="279"/>
      <c r="J374" s="279"/>
      <c r="K374" s="279"/>
      <c r="L374" s="50"/>
      <c r="M374" s="280"/>
      <c r="N374" s="280"/>
      <c r="O374" s="280"/>
      <c r="P374" s="156"/>
      <c r="Q374" s="156"/>
      <c r="R374" s="57"/>
      <c r="S374" s="57"/>
      <c r="T374" s="57"/>
      <c r="U374" s="156"/>
    </row>
    <row r="375" spans="1:21" ht="12.75">
      <c r="A375" s="43" t="s">
        <v>197</v>
      </c>
      <c r="B375" s="158" t="s">
        <v>165</v>
      </c>
      <c r="C375" s="157">
        <f>+C335</f>
        <v>2008</v>
      </c>
      <c r="D375" s="281" t="str">
        <f>+D335</f>
        <v>Enero - mayo</v>
      </c>
      <c r="E375" s="281"/>
      <c r="F375" s="281"/>
      <c r="G375" s="50"/>
      <c r="H375" s="157">
        <f>+H335</f>
        <v>2008</v>
      </c>
      <c r="I375" s="281" t="str">
        <f>+D375</f>
        <v>Enero - mayo</v>
      </c>
      <c r="J375" s="281"/>
      <c r="K375" s="281"/>
      <c r="L375" s="158" t="s">
        <v>385</v>
      </c>
      <c r="M375" s="282"/>
      <c r="N375" s="282"/>
      <c r="O375" s="282"/>
      <c r="P375" s="156"/>
      <c r="Q375" s="156"/>
      <c r="R375" s="58"/>
      <c r="S375" s="58"/>
      <c r="T375" s="58"/>
      <c r="U375" s="156"/>
    </row>
    <row r="376" spans="1:20" ht="12.75">
      <c r="A376" s="159"/>
      <c r="B376" s="163" t="s">
        <v>48</v>
      </c>
      <c r="C376" s="159"/>
      <c r="D376" s="160">
        <f>+D336</f>
        <v>2008</v>
      </c>
      <c r="E376" s="160">
        <f>+E336</f>
        <v>2009</v>
      </c>
      <c r="F376" s="161" t="str">
        <f>+F336</f>
        <v>Var % 09/08</v>
      </c>
      <c r="G376" s="163"/>
      <c r="H376" s="159"/>
      <c r="I376" s="160">
        <f>+I336</f>
        <v>2008</v>
      </c>
      <c r="J376" s="160">
        <f>+J336</f>
        <v>2009</v>
      </c>
      <c r="K376" s="161" t="str">
        <f>+K336</f>
        <v>Var % 09/08</v>
      </c>
      <c r="L376" s="163">
        <v>2008</v>
      </c>
      <c r="M376" s="164"/>
      <c r="N376" s="164"/>
      <c r="O376" s="163"/>
      <c r="R376" s="58"/>
      <c r="S376" s="58"/>
      <c r="T376" s="58"/>
    </row>
    <row r="377" spans="1:20" s="167" customFormat="1" ht="12.75">
      <c r="A377" s="165" t="s">
        <v>395</v>
      </c>
      <c r="B377" s="165"/>
      <c r="C377" s="165"/>
      <c r="D377" s="165"/>
      <c r="E377" s="165"/>
      <c r="F377" s="165"/>
      <c r="G377" s="165"/>
      <c r="H377" s="165">
        <f>+H387+H379+H393+H398</f>
        <v>1124268.377</v>
      </c>
      <c r="I377" s="165">
        <f>+I387+I379+I393+I398</f>
        <v>348800.468</v>
      </c>
      <c r="J377" s="165">
        <f>+J387+J379+J393+J398</f>
        <v>172226.16999999998</v>
      </c>
      <c r="K377" s="166">
        <f>+J377/I377*100-100</f>
        <v>-50.62329732883272</v>
      </c>
      <c r="L377" s="165"/>
      <c r="R377" s="58"/>
      <c r="S377" s="58"/>
      <c r="T377" s="58"/>
    </row>
    <row r="378" spans="1:20" ht="12.75">
      <c r="A378" s="156"/>
      <c r="B378" s="167"/>
      <c r="C378" s="167"/>
      <c r="D378" s="167"/>
      <c r="F378" s="167"/>
      <c r="G378" s="167"/>
      <c r="H378" s="167"/>
      <c r="J378" s="203"/>
      <c r="K378" s="167"/>
      <c r="M378" s="48"/>
      <c r="N378" s="48"/>
      <c r="O378" s="48"/>
      <c r="R378" s="57"/>
      <c r="S378" s="57"/>
      <c r="T378" s="57"/>
    </row>
    <row r="379" spans="1:20" ht="12.75">
      <c r="A379" s="190" t="s">
        <v>401</v>
      </c>
      <c r="B379" s="204"/>
      <c r="C379" s="56">
        <f>SUM(C380:C385)</f>
        <v>1045509.089</v>
      </c>
      <c r="D379" s="56">
        <f>SUM(D380:D385)</f>
        <v>372223.548</v>
      </c>
      <c r="E379" s="56">
        <f>SUM(E380:E385)</f>
        <v>191216.251</v>
      </c>
      <c r="F379" s="51">
        <f aca="true" t="shared" si="59" ref="F379:F396">+E379/D379*100-100</f>
        <v>-48.62865285460124</v>
      </c>
      <c r="G379" s="56"/>
      <c r="H379" s="56">
        <f>SUM(H380:H385)</f>
        <v>787179.025</v>
      </c>
      <c r="I379" s="56">
        <f>SUM(I380:I385)</f>
        <v>236441.916</v>
      </c>
      <c r="J379" s="56">
        <f>SUM(J380:J385)</f>
        <v>69119.594</v>
      </c>
      <c r="K379" s="51">
        <f aca="true" t="shared" si="60" ref="K379:K396">+J379/I379*100-100</f>
        <v>-70.76677639509569</v>
      </c>
      <c r="L379" s="54">
        <f aca="true" t="shared" si="61" ref="L379:L385">+J379/$J$379*100</f>
        <v>100</v>
      </c>
      <c r="M379" s="47">
        <f aca="true" t="shared" si="62" ref="M379:M406">+I379/D379*1000</f>
        <v>635.2148252587178</v>
      </c>
      <c r="N379" s="47">
        <f aca="true" t="shared" si="63" ref="N379:N406">+J379/E379*1000</f>
        <v>361.47342936872036</v>
      </c>
      <c r="O379" s="46">
        <f aca="true" t="shared" si="64" ref="O379:O406">+N379/M379*100-100</f>
        <v>-43.094302117162464</v>
      </c>
      <c r="R379" s="58"/>
      <c r="S379" s="58"/>
      <c r="T379" s="58"/>
    </row>
    <row r="380" spans="1:20" ht="12.75">
      <c r="A380" s="156" t="s">
        <v>402</v>
      </c>
      <c r="B380" s="204" t="s">
        <v>221</v>
      </c>
      <c r="C380" s="205">
        <v>492926.06</v>
      </c>
      <c r="D380" s="205">
        <v>163124.592</v>
      </c>
      <c r="E380" s="205">
        <v>80976.088</v>
      </c>
      <c r="F380" s="46">
        <f t="shared" si="59"/>
        <v>-50.35936212487201</v>
      </c>
      <c r="G380" s="205"/>
      <c r="H380" s="205">
        <v>324133.092</v>
      </c>
      <c r="I380" s="205">
        <v>78364.852</v>
      </c>
      <c r="J380" s="205">
        <v>24737.582</v>
      </c>
      <c r="K380" s="46">
        <f t="shared" si="60"/>
        <v>-68.43280964787633</v>
      </c>
      <c r="L380" s="49">
        <f t="shared" si="61"/>
        <v>35.7895360322863</v>
      </c>
      <c r="M380" s="47">
        <f t="shared" si="62"/>
        <v>480.3987617023434</v>
      </c>
      <c r="N380" s="47">
        <f t="shared" si="63"/>
        <v>305.4924312965082</v>
      </c>
      <c r="O380" s="46">
        <f t="shared" si="64"/>
        <v>-36.4085722839993</v>
      </c>
      <c r="R380" s="58"/>
      <c r="S380" s="58"/>
      <c r="T380" s="58"/>
    </row>
    <row r="381" spans="1:20" ht="12.75">
      <c r="A381" s="156" t="s">
        <v>403</v>
      </c>
      <c r="B381" s="204" t="s">
        <v>221</v>
      </c>
      <c r="C381" s="205">
        <v>100795.883</v>
      </c>
      <c r="D381" s="205">
        <v>61152.316</v>
      </c>
      <c r="E381" s="205">
        <v>48333.153</v>
      </c>
      <c r="F381" s="46">
        <f t="shared" si="59"/>
        <v>-20.962677848538064</v>
      </c>
      <c r="G381" s="205"/>
      <c r="H381" s="205">
        <v>95730.416</v>
      </c>
      <c r="I381" s="205">
        <v>52668.043</v>
      </c>
      <c r="J381" s="205">
        <v>17299.788</v>
      </c>
      <c r="K381" s="46">
        <f t="shared" si="60"/>
        <v>-67.15315964939118</v>
      </c>
      <c r="L381" s="49">
        <f t="shared" si="61"/>
        <v>25.028775487309723</v>
      </c>
      <c r="M381" s="47">
        <f t="shared" si="62"/>
        <v>861.2599889103137</v>
      </c>
      <c r="N381" s="47">
        <f t="shared" si="63"/>
        <v>357.92798371751167</v>
      </c>
      <c r="O381" s="46">
        <f t="shared" si="64"/>
        <v>-58.441354721427324</v>
      </c>
      <c r="R381" s="58"/>
      <c r="S381" s="58"/>
      <c r="T381" s="58"/>
    </row>
    <row r="382" spans="1:20" ht="11.25">
      <c r="A382" s="156" t="s">
        <v>404</v>
      </c>
      <c r="B382" s="204" t="s">
        <v>221</v>
      </c>
      <c r="C382" s="205">
        <v>68035.668</v>
      </c>
      <c r="D382" s="205">
        <v>25487.682</v>
      </c>
      <c r="E382" s="205">
        <v>16023.417</v>
      </c>
      <c r="F382" s="46">
        <f t="shared" si="59"/>
        <v>-37.13270198521781</v>
      </c>
      <c r="G382" s="205"/>
      <c r="H382" s="205">
        <v>38412.426</v>
      </c>
      <c r="I382" s="205">
        <v>10636.948</v>
      </c>
      <c r="J382" s="205">
        <v>8132.988</v>
      </c>
      <c r="K382" s="46">
        <f t="shared" si="60"/>
        <v>-23.540210970289593</v>
      </c>
      <c r="L382" s="49">
        <f t="shared" si="61"/>
        <v>11.766544809276514</v>
      </c>
      <c r="M382" s="47">
        <f t="shared" si="62"/>
        <v>417.3368139166206</v>
      </c>
      <c r="N382" s="47">
        <f t="shared" si="63"/>
        <v>507.56889120466633</v>
      </c>
      <c r="O382" s="46">
        <f t="shared" si="64"/>
        <v>21.620924461764133</v>
      </c>
      <c r="R382" s="47"/>
      <c r="S382" s="47"/>
      <c r="T382" s="47"/>
    </row>
    <row r="383" spans="1:15" ht="11.25">
      <c r="A383" s="156" t="s">
        <v>405</v>
      </c>
      <c r="B383" s="204" t="s">
        <v>221</v>
      </c>
      <c r="C383" s="205">
        <v>75583.712</v>
      </c>
      <c r="D383" s="205">
        <v>18966.579</v>
      </c>
      <c r="E383" s="205">
        <v>628.8</v>
      </c>
      <c r="F383" s="46">
        <f t="shared" si="59"/>
        <v>-96.68469469375579</v>
      </c>
      <c r="G383" s="205"/>
      <c r="H383" s="205">
        <v>90936.434</v>
      </c>
      <c r="I383" s="205">
        <v>21348.889</v>
      </c>
      <c r="J383" s="205">
        <v>923.484</v>
      </c>
      <c r="K383" s="46">
        <f t="shared" si="60"/>
        <v>-95.67432291207285</v>
      </c>
      <c r="L383" s="49">
        <f t="shared" si="61"/>
        <v>1.3360668756242984</v>
      </c>
      <c r="M383" s="47">
        <f t="shared" si="62"/>
        <v>1125.6056772283498</v>
      </c>
      <c r="N383" s="47">
        <f t="shared" si="63"/>
        <v>1468.645038167939</v>
      </c>
      <c r="O383" s="46">
        <f t="shared" si="64"/>
        <v>30.475979988327396</v>
      </c>
    </row>
    <row r="384" spans="1:15" ht="11.25">
      <c r="A384" s="156" t="s">
        <v>406</v>
      </c>
      <c r="B384" s="204" t="s">
        <v>221</v>
      </c>
      <c r="C384" s="205">
        <v>87767.065</v>
      </c>
      <c r="D384" s="205">
        <v>48750.417</v>
      </c>
      <c r="E384" s="205">
        <v>3995.307</v>
      </c>
      <c r="F384" s="46">
        <f t="shared" si="59"/>
        <v>-91.80456856399813</v>
      </c>
      <c r="G384" s="205"/>
      <c r="H384" s="205">
        <v>96510.637</v>
      </c>
      <c r="I384" s="205">
        <v>46757.416</v>
      </c>
      <c r="J384" s="205">
        <v>1878.116</v>
      </c>
      <c r="K384" s="46">
        <f t="shared" si="60"/>
        <v>-95.98327674908296</v>
      </c>
      <c r="L384" s="49">
        <f t="shared" si="61"/>
        <v>2.717197673354389</v>
      </c>
      <c r="M384" s="47">
        <f t="shared" si="62"/>
        <v>959.1182779010895</v>
      </c>
      <c r="N384" s="47">
        <f t="shared" si="63"/>
        <v>470.08052197240414</v>
      </c>
      <c r="O384" s="46">
        <f t="shared" si="64"/>
        <v>-50.98826361633764</v>
      </c>
    </row>
    <row r="385" spans="1:15" ht="11.25">
      <c r="A385" s="156" t="s">
        <v>407</v>
      </c>
      <c r="B385" s="204" t="s">
        <v>221</v>
      </c>
      <c r="C385" s="205">
        <v>220400.701</v>
      </c>
      <c r="D385" s="205">
        <v>54741.962</v>
      </c>
      <c r="E385" s="205">
        <v>41259.486</v>
      </c>
      <c r="F385" s="46">
        <f t="shared" si="59"/>
        <v>-24.629142813697484</v>
      </c>
      <c r="G385" s="205"/>
      <c r="H385" s="205">
        <v>141456.02</v>
      </c>
      <c r="I385" s="205">
        <v>26665.768</v>
      </c>
      <c r="J385" s="205">
        <v>16147.636</v>
      </c>
      <c r="K385" s="46">
        <f t="shared" si="60"/>
        <v>-39.44432427372803</v>
      </c>
      <c r="L385" s="49">
        <f t="shared" si="61"/>
        <v>23.36187912214878</v>
      </c>
      <c r="M385" s="47">
        <f t="shared" si="62"/>
        <v>487.11750594543906</v>
      </c>
      <c r="N385" s="47">
        <f t="shared" si="63"/>
        <v>391.36784205212837</v>
      </c>
      <c r="O385" s="46">
        <f t="shared" si="64"/>
        <v>-19.656379153828922</v>
      </c>
    </row>
    <row r="386" spans="1:15" ht="11.25">
      <c r="A386" s="156"/>
      <c r="B386" s="204"/>
      <c r="C386" s="167"/>
      <c r="D386" s="167"/>
      <c r="E386" s="167"/>
      <c r="F386" s="46"/>
      <c r="G386" s="167"/>
      <c r="H386" s="167"/>
      <c r="I386" s="167"/>
      <c r="J386" s="206"/>
      <c r="K386" s="46"/>
      <c r="M386" s="47"/>
      <c r="N386" s="47"/>
      <c r="O386" s="46"/>
    </row>
    <row r="387" spans="1:15" ht="11.25">
      <c r="A387" s="190" t="s">
        <v>396</v>
      </c>
      <c r="C387" s="56">
        <f>SUM(C388:C391)</f>
        <v>32544.638</v>
      </c>
      <c r="D387" s="56">
        <f>SUM(D388:D391)</f>
        <v>11833.758000000002</v>
      </c>
      <c r="E387" s="56">
        <f>SUM(E388:E391)</f>
        <v>12525.882</v>
      </c>
      <c r="F387" s="51">
        <f>+E387/D387*100-100</f>
        <v>5.848725316167517</v>
      </c>
      <c r="G387" s="56"/>
      <c r="H387" s="56">
        <f>SUM(H388:H391)</f>
        <v>252952.463</v>
      </c>
      <c r="I387" s="56">
        <f>SUM(I388:I391)</f>
        <v>72111.97899999999</v>
      </c>
      <c r="J387" s="56">
        <f>SUM(J388:J391)</f>
        <v>74804.605</v>
      </c>
      <c r="K387" s="51">
        <f>+J387/I387*100-100</f>
        <v>3.733951054096025</v>
      </c>
      <c r="L387" s="54">
        <f>+J387/$J$387*100</f>
        <v>100</v>
      </c>
      <c r="M387" s="48"/>
      <c r="N387" s="48"/>
      <c r="O387" s="48"/>
    </row>
    <row r="388" spans="1:15" ht="11.25">
      <c r="A388" s="156" t="s">
        <v>397</v>
      </c>
      <c r="B388" s="204" t="s">
        <v>221</v>
      </c>
      <c r="C388" s="47">
        <v>9670.295</v>
      </c>
      <c r="D388" s="205">
        <v>3500.183</v>
      </c>
      <c r="E388" s="205">
        <v>3559.474</v>
      </c>
      <c r="F388" s="46">
        <f>+E388/D388*100-100</f>
        <v>1.6939400025655686</v>
      </c>
      <c r="G388" s="47"/>
      <c r="H388" s="205">
        <v>64902.985</v>
      </c>
      <c r="I388" s="205">
        <v>18522.493</v>
      </c>
      <c r="J388" s="205">
        <v>23728.21</v>
      </c>
      <c r="K388" s="46">
        <f>+J388/I388*100-100</f>
        <v>28.104839883054638</v>
      </c>
      <c r="L388" s="49">
        <f>+J388/$J$387*100</f>
        <v>31.720253051266027</v>
      </c>
      <c r="M388" s="47">
        <f aca="true" t="shared" si="65" ref="M388:N391">+I388/D388*1000</f>
        <v>5291.864168244917</v>
      </c>
      <c r="N388" s="47">
        <f t="shared" si="65"/>
        <v>6666.21247970908</v>
      </c>
      <c r="O388" s="46">
        <f>+N388/M388*100-100</f>
        <v>25.970967276735195</v>
      </c>
    </row>
    <row r="389" spans="1:15" ht="11.25">
      <c r="A389" s="156" t="s">
        <v>398</v>
      </c>
      <c r="B389" s="204" t="s">
        <v>221</v>
      </c>
      <c r="C389" s="47">
        <v>3911.104</v>
      </c>
      <c r="D389" s="205">
        <v>1067.081</v>
      </c>
      <c r="E389" s="205">
        <v>1057.491</v>
      </c>
      <c r="F389" s="46">
        <f>+E389/D389*100-100</f>
        <v>-0.8987134060113391</v>
      </c>
      <c r="G389" s="205"/>
      <c r="H389" s="205">
        <v>56369.893</v>
      </c>
      <c r="I389" s="205">
        <v>13651.701</v>
      </c>
      <c r="J389" s="205">
        <v>14592.061</v>
      </c>
      <c r="K389" s="46">
        <f>+J389/I389*100-100</f>
        <v>6.888225870168128</v>
      </c>
      <c r="L389" s="49">
        <f>+J389/$J$387*100</f>
        <v>19.506902014922744</v>
      </c>
      <c r="M389" s="47">
        <f t="shared" si="65"/>
        <v>12793.5002122613</v>
      </c>
      <c r="N389" s="47">
        <f t="shared" si="65"/>
        <v>13798.75667972588</v>
      </c>
      <c r="O389" s="46">
        <f>+N389/M389*100-100</f>
        <v>7.857556187017067</v>
      </c>
    </row>
    <row r="390" spans="1:15" ht="11.25">
      <c r="A390" s="156" t="s">
        <v>399</v>
      </c>
      <c r="B390" s="204" t="s">
        <v>221</v>
      </c>
      <c r="C390" s="47">
        <v>8336.048</v>
      </c>
      <c r="D390" s="205">
        <v>2769.426</v>
      </c>
      <c r="E390" s="205">
        <v>2636.722</v>
      </c>
      <c r="F390" s="46">
        <f>+E390/D390*100-100</f>
        <v>-4.7917510704384085</v>
      </c>
      <c r="G390" s="205"/>
      <c r="H390" s="205">
        <v>91431.712</v>
      </c>
      <c r="I390" s="205">
        <v>25228.338</v>
      </c>
      <c r="J390" s="205">
        <v>18965.217</v>
      </c>
      <c r="K390" s="46">
        <f>+J390/I390*100-100</f>
        <v>-24.825737628852124</v>
      </c>
      <c r="L390" s="49">
        <f>+J390/$J$387*100</f>
        <v>25.35300734493552</v>
      </c>
      <c r="M390" s="47">
        <f t="shared" si="65"/>
        <v>9109.59094050536</v>
      </c>
      <c r="N390" s="47">
        <f t="shared" si="65"/>
        <v>7192.725285411203</v>
      </c>
      <c r="O390" s="46">
        <f>+N390/M390*100-100</f>
        <v>-21.042280247413814</v>
      </c>
    </row>
    <row r="391" spans="1:15" ht="11.25">
      <c r="A391" s="156" t="s">
        <v>400</v>
      </c>
      <c r="B391" s="204" t="s">
        <v>221</v>
      </c>
      <c r="C391" s="205">
        <v>10627.191</v>
      </c>
      <c r="D391" s="205">
        <v>4497.068</v>
      </c>
      <c r="E391" s="205">
        <v>5272.195</v>
      </c>
      <c r="F391" s="46">
        <f>+E391/D391*100-100</f>
        <v>17.236274835070304</v>
      </c>
      <c r="G391" s="205"/>
      <c r="H391" s="205">
        <v>40247.873</v>
      </c>
      <c r="I391" s="205">
        <v>14709.447</v>
      </c>
      <c r="J391" s="205">
        <v>17519.117</v>
      </c>
      <c r="K391" s="46">
        <f>+J391/I391*100-100</f>
        <v>19.10112596347095</v>
      </c>
      <c r="L391" s="49">
        <f>+J391/$J$387*100</f>
        <v>23.419837588875712</v>
      </c>
      <c r="M391" s="47">
        <f t="shared" si="65"/>
        <v>3270.8971712235616</v>
      </c>
      <c r="N391" s="47">
        <f t="shared" si="65"/>
        <v>3322.926598883387</v>
      </c>
      <c r="O391" s="46">
        <f>+N391/M391*100-100</f>
        <v>1.5906775705933427</v>
      </c>
    </row>
    <row r="392" spans="1:15" ht="11.25">
      <c r="A392" s="156"/>
      <c r="B392" s="204"/>
      <c r="C392" s="205"/>
      <c r="D392" s="205"/>
      <c r="E392" s="205"/>
      <c r="F392" s="46"/>
      <c r="G392" s="205"/>
      <c r="H392" s="205"/>
      <c r="I392" s="205"/>
      <c r="J392" s="205"/>
      <c r="K392" s="46"/>
      <c r="L392" s="49"/>
      <c r="M392" s="47"/>
      <c r="N392" s="47"/>
      <c r="O392" s="46"/>
    </row>
    <row r="393" spans="1:15" ht="11.25">
      <c r="A393" s="190" t="s">
        <v>408</v>
      </c>
      <c r="B393" s="204"/>
      <c r="C393" s="56">
        <f>SUM(C394:C396)</f>
        <v>2207.164</v>
      </c>
      <c r="D393" s="56">
        <f>SUM(D394:D396)</f>
        <v>813.3209999999999</v>
      </c>
      <c r="E393" s="56">
        <f>SUM(E394:E396)</f>
        <v>839.2470000000001</v>
      </c>
      <c r="F393" s="51">
        <f t="shared" si="59"/>
        <v>3.187671288458077</v>
      </c>
      <c r="G393" s="56"/>
      <c r="H393" s="56">
        <f>SUM(H394:H396)</f>
        <v>57062.007999999994</v>
      </c>
      <c r="I393" s="56">
        <f>SUM(I394:I396)</f>
        <v>29196.979</v>
      </c>
      <c r="J393" s="56">
        <f>SUM(J394:J396)</f>
        <v>20150.584</v>
      </c>
      <c r="K393" s="51">
        <f t="shared" si="60"/>
        <v>-30.98401036627797</v>
      </c>
      <c r="L393" s="54">
        <f>+J393/$J$393*100</f>
        <v>100</v>
      </c>
      <c r="M393" s="47">
        <f t="shared" si="62"/>
        <v>35898.469362035416</v>
      </c>
      <c r="N393" s="47">
        <f t="shared" si="63"/>
        <v>24010.314007675926</v>
      </c>
      <c r="O393" s="46">
        <f t="shared" si="64"/>
        <v>-33.11605081115759</v>
      </c>
    </row>
    <row r="394" spans="1:15" ht="11.25">
      <c r="A394" s="156" t="s">
        <v>409</v>
      </c>
      <c r="B394" s="204" t="s">
        <v>221</v>
      </c>
      <c r="C394" s="205">
        <v>1282.861</v>
      </c>
      <c r="D394" s="205">
        <v>457.914</v>
      </c>
      <c r="E394" s="205">
        <v>498.749</v>
      </c>
      <c r="F394" s="46">
        <f t="shared" si="59"/>
        <v>8.917613350978584</v>
      </c>
      <c r="G394" s="205"/>
      <c r="H394" s="205">
        <v>11896.124</v>
      </c>
      <c r="I394" s="205">
        <v>4896.159</v>
      </c>
      <c r="J394" s="205">
        <v>4052.586</v>
      </c>
      <c r="K394" s="46">
        <f t="shared" si="60"/>
        <v>-17.22928115692322</v>
      </c>
      <c r="L394" s="49">
        <f>+J394/$J$393*100</f>
        <v>20.111506445669267</v>
      </c>
      <c r="M394" s="47">
        <f t="shared" si="62"/>
        <v>10692.311220010744</v>
      </c>
      <c r="N394" s="47">
        <f t="shared" si="63"/>
        <v>8125.502006019058</v>
      </c>
      <c r="O394" s="46">
        <f t="shared" si="64"/>
        <v>-24.006121419173454</v>
      </c>
    </row>
    <row r="395" spans="1:15" ht="11.25">
      <c r="A395" s="156" t="s">
        <v>410</v>
      </c>
      <c r="B395" s="204" t="s">
        <v>221</v>
      </c>
      <c r="C395" s="205">
        <v>120.995</v>
      </c>
      <c r="D395" s="205">
        <v>53.938</v>
      </c>
      <c r="E395" s="205">
        <v>47.797</v>
      </c>
      <c r="F395" s="46">
        <f t="shared" si="59"/>
        <v>-11.385294226704744</v>
      </c>
      <c r="G395" s="205"/>
      <c r="H395" s="205">
        <v>26280.909</v>
      </c>
      <c r="I395" s="205">
        <v>15893.543</v>
      </c>
      <c r="J395" s="205">
        <v>10966.56</v>
      </c>
      <c r="K395" s="46">
        <f t="shared" si="60"/>
        <v>-30.999903545735535</v>
      </c>
      <c r="L395" s="49">
        <f>+J395/$J$393*100</f>
        <v>54.42303806182491</v>
      </c>
      <c r="M395" s="47">
        <f t="shared" si="62"/>
        <v>294663.1873632689</v>
      </c>
      <c r="N395" s="47">
        <f t="shared" si="63"/>
        <v>229440.34144402368</v>
      </c>
      <c r="O395" s="46">
        <f t="shared" si="64"/>
        <v>-22.134711330206542</v>
      </c>
    </row>
    <row r="396" spans="1:15" ht="11.25">
      <c r="A396" s="156" t="s">
        <v>411</v>
      </c>
      <c r="B396" s="204" t="s">
        <v>221</v>
      </c>
      <c r="C396" s="205">
        <v>803.308</v>
      </c>
      <c r="D396" s="205">
        <v>301.469</v>
      </c>
      <c r="E396" s="205">
        <v>292.701</v>
      </c>
      <c r="F396" s="46">
        <f t="shared" si="59"/>
        <v>-2.9084250785321046</v>
      </c>
      <c r="G396" s="205"/>
      <c r="H396" s="205">
        <v>18884.975</v>
      </c>
      <c r="I396" s="205">
        <v>8407.277</v>
      </c>
      <c r="J396" s="205">
        <v>5131.438</v>
      </c>
      <c r="K396" s="46">
        <f t="shared" si="60"/>
        <v>-38.96432816475537</v>
      </c>
      <c r="L396" s="49">
        <f>+J396/$J$393*100</f>
        <v>25.46545549250583</v>
      </c>
      <c r="M396" s="47">
        <f t="shared" si="62"/>
        <v>27887.699896175065</v>
      </c>
      <c r="N396" s="47">
        <f t="shared" si="63"/>
        <v>17531.330607001684</v>
      </c>
      <c r="O396" s="46">
        <f t="shared" si="64"/>
        <v>-37.13597509916481</v>
      </c>
    </row>
    <row r="397" spans="1:15" ht="11.25">
      <c r="A397" s="156"/>
      <c r="C397" s="167"/>
      <c r="D397" s="167"/>
      <c r="E397" s="167"/>
      <c r="F397" s="206"/>
      <c r="G397" s="167"/>
      <c r="H397" s="167"/>
      <c r="I397" s="167"/>
      <c r="J397" s="205"/>
      <c r="K397" s="206"/>
      <c r="M397" s="47"/>
      <c r="N397" s="47"/>
      <c r="O397" s="46"/>
    </row>
    <row r="398" spans="1:15" ht="11.25">
      <c r="A398" s="190" t="s">
        <v>411</v>
      </c>
      <c r="C398" s="56"/>
      <c r="D398" s="56"/>
      <c r="E398" s="56"/>
      <c r="F398" s="206"/>
      <c r="G398" s="56"/>
      <c r="H398" s="56">
        <f>SUM(H399:H400)</f>
        <v>27074.881</v>
      </c>
      <c r="I398" s="56">
        <f>SUM(I399:I400)</f>
        <v>11049.594000000001</v>
      </c>
      <c r="J398" s="56">
        <f>SUM(J399:J400)</f>
        <v>8151.387</v>
      </c>
      <c r="K398" s="51">
        <f>+J398/I398*100-100</f>
        <v>-26.229081358102405</v>
      </c>
      <c r="L398" s="54">
        <f>+J398/$J$398*100</f>
        <v>100</v>
      </c>
      <c r="M398" s="47"/>
      <c r="N398" s="47"/>
      <c r="O398" s="46"/>
    </row>
    <row r="399" spans="1:15" ht="22.5">
      <c r="A399" s="207" t="s">
        <v>412</v>
      </c>
      <c r="C399" s="205">
        <v>499.534</v>
      </c>
      <c r="D399" s="205">
        <v>213.854</v>
      </c>
      <c r="E399" s="205">
        <v>179.312</v>
      </c>
      <c r="F399" s="46">
        <f>+E399/D399*100-100</f>
        <v>-16.152141180431514</v>
      </c>
      <c r="G399" s="205"/>
      <c r="H399" s="205">
        <v>15015.23</v>
      </c>
      <c r="I399" s="205">
        <v>6384.457</v>
      </c>
      <c r="J399" s="205">
        <v>4428.82</v>
      </c>
      <c r="K399" s="46">
        <f>+J399/I399*100-100</f>
        <v>-30.631218911804098</v>
      </c>
      <c r="L399" s="49">
        <f>+J399/$J$398*100</f>
        <v>54.33210323592782</v>
      </c>
      <c r="M399" s="47">
        <f t="shared" si="62"/>
        <v>29854.279087601823</v>
      </c>
      <c r="N399" s="47">
        <f t="shared" si="63"/>
        <v>24698.960471134113</v>
      </c>
      <c r="O399" s="46">
        <f t="shared" si="64"/>
        <v>-17.26827367473986</v>
      </c>
    </row>
    <row r="400" spans="1:15" ht="11.25">
      <c r="A400" s="156" t="s">
        <v>413</v>
      </c>
      <c r="C400" s="205">
        <v>4009.368</v>
      </c>
      <c r="D400" s="205">
        <v>1632.032</v>
      </c>
      <c r="E400" s="205">
        <v>1499.246</v>
      </c>
      <c r="F400" s="46">
        <f>+E400/D400*100-100</f>
        <v>-8.136237524754407</v>
      </c>
      <c r="G400" s="205"/>
      <c r="H400" s="205">
        <v>12059.651</v>
      </c>
      <c r="I400" s="205">
        <v>4665.137</v>
      </c>
      <c r="J400" s="205">
        <v>3722.567</v>
      </c>
      <c r="K400" s="46">
        <f>+J400/I400*100-100</f>
        <v>-20.20455133471964</v>
      </c>
      <c r="L400" s="49">
        <f>+J400/$J$398*100</f>
        <v>45.66789676407218</v>
      </c>
      <c r="M400" s="47">
        <f t="shared" si="62"/>
        <v>2858.483779729809</v>
      </c>
      <c r="N400" s="47">
        <f t="shared" si="63"/>
        <v>2482.959434275629</v>
      </c>
      <c r="O400" s="46">
        <f t="shared" si="64"/>
        <v>-13.137186508354986</v>
      </c>
    </row>
    <row r="401" spans="1:15" ht="11.25">
      <c r="A401" s="156"/>
      <c r="C401" s="167"/>
      <c r="D401" s="167"/>
      <c r="E401" s="167"/>
      <c r="G401" s="167"/>
      <c r="H401" s="167"/>
      <c r="I401" s="167"/>
      <c r="M401" s="47"/>
      <c r="N401" s="47"/>
      <c r="O401" s="46"/>
    </row>
    <row r="402" spans="1:15" s="167" customFormat="1" ht="11.25">
      <c r="A402" s="165" t="s">
        <v>419</v>
      </c>
      <c r="B402" s="165"/>
      <c r="C402" s="165"/>
      <c r="D402" s="165"/>
      <c r="E402" s="165"/>
      <c r="F402" s="165"/>
      <c r="G402" s="165"/>
      <c r="H402" s="165">
        <f>SUM(H404:H407)</f>
        <v>514130.28099999996</v>
      </c>
      <c r="I402" s="165">
        <f>SUM(I404:I407)</f>
        <v>201245.732</v>
      </c>
      <c r="J402" s="165">
        <f>SUM(J404:J407)</f>
        <v>118863.49300000002</v>
      </c>
      <c r="K402" s="166">
        <f>+J402/I402*100-100</f>
        <v>-40.93614218859557</v>
      </c>
      <c r="L402" s="165"/>
      <c r="M402" s="47"/>
      <c r="N402" s="47"/>
      <c r="O402" s="46"/>
    </row>
    <row r="403" spans="1:15" ht="11.25">
      <c r="A403" s="156"/>
      <c r="C403" s="167"/>
      <c r="D403" s="167"/>
      <c r="E403" s="167"/>
      <c r="F403" s="47"/>
      <c r="G403" s="167"/>
      <c r="H403" s="167"/>
      <c r="I403" s="167"/>
      <c r="J403" s="47"/>
      <c r="K403" s="47"/>
      <c r="M403" s="47"/>
      <c r="N403" s="47"/>
      <c r="O403" s="46"/>
    </row>
    <row r="404" spans="1:15" ht="11.25">
      <c r="A404" s="156" t="s">
        <v>414</v>
      </c>
      <c r="C404" s="205">
        <v>4268</v>
      </c>
      <c r="D404" s="205">
        <v>1887</v>
      </c>
      <c r="E404" s="205">
        <v>617</v>
      </c>
      <c r="F404" s="46">
        <f>+E404/D404*100-100</f>
        <v>-67.30259671436141</v>
      </c>
      <c r="G404" s="205"/>
      <c r="H404" s="205">
        <v>107091.379</v>
      </c>
      <c r="I404" s="205">
        <v>42177.253</v>
      </c>
      <c r="J404" s="205">
        <v>17666.094</v>
      </c>
      <c r="K404" s="46">
        <f>+J404/I404*100-100</f>
        <v>-58.11464060971443</v>
      </c>
      <c r="L404" s="49">
        <f>+J404/$J$402*100</f>
        <v>14.862506185982602</v>
      </c>
      <c r="M404" s="47">
        <f t="shared" si="62"/>
        <v>22351.485426603074</v>
      </c>
      <c r="N404" s="47">
        <f t="shared" si="63"/>
        <v>28632.24311183144</v>
      </c>
      <c r="O404" s="46">
        <f t="shared" si="64"/>
        <v>28.099956514536217</v>
      </c>
    </row>
    <row r="405" spans="1:15" ht="11.25">
      <c r="A405" s="156" t="s">
        <v>415</v>
      </c>
      <c r="C405" s="205">
        <v>200</v>
      </c>
      <c r="D405" s="205">
        <v>76</v>
      </c>
      <c r="E405" s="205">
        <v>24</v>
      </c>
      <c r="F405" s="46">
        <f>+E405/D405*100-100</f>
        <v>-68.42105263157895</v>
      </c>
      <c r="G405" s="205"/>
      <c r="H405" s="205">
        <v>9277.54</v>
      </c>
      <c r="I405" s="205">
        <v>2431.791</v>
      </c>
      <c r="J405" s="205">
        <v>2310.634</v>
      </c>
      <c r="K405" s="46">
        <f>+J405/I405*100-100</f>
        <v>-4.982212698377452</v>
      </c>
      <c r="L405" s="49">
        <f>+J405/$J$402*100</f>
        <v>1.9439391706249114</v>
      </c>
      <c r="M405" s="47">
        <f t="shared" si="62"/>
        <v>31997.25</v>
      </c>
      <c r="N405" s="47">
        <f t="shared" si="63"/>
        <v>96276.41666666666</v>
      </c>
      <c r="O405" s="46">
        <f t="shared" si="64"/>
        <v>200.88965978847136</v>
      </c>
    </row>
    <row r="406" spans="1:15" ht="22.5">
      <c r="A406" s="207" t="s">
        <v>416</v>
      </c>
      <c r="C406" s="205">
        <v>1006</v>
      </c>
      <c r="D406" s="205">
        <v>380</v>
      </c>
      <c r="E406" s="205">
        <v>305</v>
      </c>
      <c r="F406" s="46">
        <f>+E406/D406*100-100</f>
        <v>-19.73684210526315</v>
      </c>
      <c r="G406" s="205"/>
      <c r="H406" s="205">
        <v>8827.133</v>
      </c>
      <c r="I406" s="205">
        <v>3050.717</v>
      </c>
      <c r="J406" s="205">
        <v>1332.305</v>
      </c>
      <c r="K406" s="46">
        <f>+J406/I406*100-100</f>
        <v>-56.32813532031978</v>
      </c>
      <c r="L406" s="49">
        <f>+J406/$J$402*100</f>
        <v>1.120869803144688</v>
      </c>
      <c r="M406" s="47">
        <f t="shared" si="62"/>
        <v>8028.202631578948</v>
      </c>
      <c r="N406" s="47">
        <f t="shared" si="63"/>
        <v>4368.213114754099</v>
      </c>
      <c r="O406" s="46">
        <f t="shared" si="64"/>
        <v>-45.58915220236563</v>
      </c>
    </row>
    <row r="407" spans="1:15" ht="11.25">
      <c r="A407" s="156" t="s">
        <v>417</v>
      </c>
      <c r="C407" s="167"/>
      <c r="D407" s="167"/>
      <c r="E407" s="167"/>
      <c r="G407" s="167"/>
      <c r="H407" s="167">
        <v>388934.229</v>
      </c>
      <c r="I407" s="167">
        <v>153585.971</v>
      </c>
      <c r="J407" s="205">
        <v>97554.46</v>
      </c>
      <c r="K407" s="46">
        <f>+J407/I407*100-100</f>
        <v>-36.48218039393715</v>
      </c>
      <c r="L407" s="49">
        <f>+J407/$J$402*100</f>
        <v>82.07268484024779</v>
      </c>
      <c r="M407" s="47"/>
      <c r="N407" s="47"/>
      <c r="O407" s="46"/>
    </row>
    <row r="408" spans="3:15" ht="11.25">
      <c r="C408" s="205"/>
      <c r="D408" s="205"/>
      <c r="E408" s="205"/>
      <c r="G408" s="167"/>
      <c r="H408" s="167"/>
      <c r="I408" s="167"/>
      <c r="J408" s="205"/>
      <c r="M408" s="48"/>
      <c r="N408" s="48"/>
      <c r="O408" s="48"/>
    </row>
    <row r="409" spans="1:15" ht="11.25">
      <c r="A409" s="208"/>
      <c r="B409" s="208"/>
      <c r="C409" s="208"/>
      <c r="D409" s="209"/>
      <c r="E409" s="209"/>
      <c r="F409" s="209"/>
      <c r="G409" s="209"/>
      <c r="H409" s="209"/>
      <c r="I409" s="209"/>
      <c r="J409" s="209"/>
      <c r="K409" s="209"/>
      <c r="L409" s="209"/>
      <c r="M409" s="48"/>
      <c r="N409" s="48"/>
      <c r="O409" s="48"/>
    </row>
    <row r="410" spans="1:15" ht="11.25">
      <c r="A410" s="156" t="s">
        <v>418</v>
      </c>
      <c r="B410" s="167"/>
      <c r="C410" s="167"/>
      <c r="D410" s="167"/>
      <c r="F410" s="167"/>
      <c r="G410" s="167"/>
      <c r="H410" s="167"/>
      <c r="J410" s="203"/>
      <c r="K410" s="167"/>
      <c r="M410" s="48"/>
      <c r="N410" s="48"/>
      <c r="O410" s="48"/>
    </row>
    <row r="411" spans="13:15" ht="11.25">
      <c r="M411" s="48"/>
      <c r="N411" s="48"/>
      <c r="O411" s="48"/>
    </row>
  </sheetData>
  <sheetProtection/>
  <mergeCells count="80">
    <mergeCell ref="M374:O374"/>
    <mergeCell ref="D375:F375"/>
    <mergeCell ref="I375:K375"/>
    <mergeCell ref="M375:O375"/>
    <mergeCell ref="C374:F374"/>
    <mergeCell ref="H374:K374"/>
    <mergeCell ref="A372:K372"/>
    <mergeCell ref="A373:K373"/>
    <mergeCell ref="M334:O334"/>
    <mergeCell ref="M335:O335"/>
    <mergeCell ref="A333:K333"/>
    <mergeCell ref="A332:K332"/>
    <mergeCell ref="D335:F335"/>
    <mergeCell ref="I335:K335"/>
    <mergeCell ref="C334:F334"/>
    <mergeCell ref="H334:K334"/>
    <mergeCell ref="D188:F188"/>
    <mergeCell ref="I188:K188"/>
    <mergeCell ref="A1:L1"/>
    <mergeCell ref="A2:L2"/>
    <mergeCell ref="A95:L95"/>
    <mergeCell ref="A96:L96"/>
    <mergeCell ref="C3:F3"/>
    <mergeCell ref="H3:K3"/>
    <mergeCell ref="A151:L151"/>
    <mergeCell ref="A152:L152"/>
    <mergeCell ref="A185:L185"/>
    <mergeCell ref="A186:L186"/>
    <mergeCell ref="M222:O222"/>
    <mergeCell ref="M223:O223"/>
    <mergeCell ref="M153:O153"/>
    <mergeCell ref="M154:O154"/>
    <mergeCell ref="M187:O187"/>
    <mergeCell ref="M188:O188"/>
    <mergeCell ref="C153:F153"/>
    <mergeCell ref="H153:K153"/>
    <mergeCell ref="D154:F154"/>
    <mergeCell ref="I154:K154"/>
    <mergeCell ref="M294:O294"/>
    <mergeCell ref="M295:O295"/>
    <mergeCell ref="M253:O253"/>
    <mergeCell ref="M254:O254"/>
    <mergeCell ref="C187:F187"/>
    <mergeCell ref="H187:K187"/>
    <mergeCell ref="C253:F253"/>
    <mergeCell ref="H253:K253"/>
    <mergeCell ref="A251:L251"/>
    <mergeCell ref="A252:L252"/>
    <mergeCell ref="A220:L220"/>
    <mergeCell ref="A221:L221"/>
    <mergeCell ref="D223:F223"/>
    <mergeCell ref="I223:K223"/>
    <mergeCell ref="C222:F222"/>
    <mergeCell ref="H222:K222"/>
    <mergeCell ref="D254:F254"/>
    <mergeCell ref="I254:K254"/>
    <mergeCell ref="D295:F295"/>
    <mergeCell ref="I295:K295"/>
    <mergeCell ref="A292:L292"/>
    <mergeCell ref="A293:L293"/>
    <mergeCell ref="C294:F294"/>
    <mergeCell ref="H294:K294"/>
    <mergeCell ref="M3:O3"/>
    <mergeCell ref="M4:O4"/>
    <mergeCell ref="D98:F98"/>
    <mergeCell ref="I98:K98"/>
    <mergeCell ref="C97:F97"/>
    <mergeCell ref="H97:K97"/>
    <mergeCell ref="D4:F4"/>
    <mergeCell ref="I4:K4"/>
    <mergeCell ref="M97:O97"/>
    <mergeCell ref="M98:O98"/>
    <mergeCell ref="A43:L43"/>
    <mergeCell ref="A44:L44"/>
    <mergeCell ref="C45:F45"/>
    <mergeCell ref="H45:K45"/>
    <mergeCell ref="M45:O45"/>
    <mergeCell ref="D46:F46"/>
    <mergeCell ref="I46:K46"/>
    <mergeCell ref="M46:O46"/>
  </mergeCells>
  <printOptions horizontalCentered="1" verticalCentered="1"/>
  <pageMargins left="1.3385826771653544" right="0.7874015748031497" top="0.5118110236220472" bottom="0.7874015748031497" header="0" footer="0.5905511811023623"/>
  <pageSetup horizontalDpi="300" verticalDpi="300" orientation="landscape" paperSize="119" scale="80" r:id="rId1"/>
  <headerFooter alignWithMargins="0">
    <oddFooter>&amp;C&amp;P</oddFooter>
  </headerFooter>
  <rowBreaks count="9" manualBreakCount="9">
    <brk id="42" max="11" man="1"/>
    <brk id="94" max="11" man="1"/>
    <brk id="150" max="255" man="1"/>
    <brk id="184" max="255" man="1"/>
    <brk id="219" max="255" man="1"/>
    <brk id="250" max="255" man="1"/>
    <brk id="291" max="255" man="1"/>
    <brk id="331" max="255" man="1"/>
    <brk id="3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2009-06-12T21:25:21Z</cp:lastPrinted>
  <dcterms:created xsi:type="dcterms:W3CDTF">2004-11-22T15:10:56Z</dcterms:created>
  <dcterms:modified xsi:type="dcterms:W3CDTF">2009-06-15T14:51:07Z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