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91" windowWidth="9645" windowHeight="1209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'productos'!$A$1:$K$412</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<sst xmlns="http://schemas.openxmlformats.org/spreadsheetml/2006/main" count="847" uniqueCount="561">
  <si>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</si>
  <si>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</si>
  <si>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</si>
  <si>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</si>
  <si>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</si>
  <si>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</si>
  <si>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</si>
  <si>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</si>
  <si>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</si>
  <si>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</si>
  <si>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</si>
  <si>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</si>
  <si>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</si>
  <si>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</si>
  <si>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</si>
  <si>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</si>
  <si>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</si>
  <si>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</si>
  <si>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</si>
  <si>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</si>
  <si>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</si>
  <si>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</si>
  <si>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</si>
  <si>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</si>
  <si>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</si>
  <si>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</si>
  <si>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</si>
  <si>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</si>
  <si>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</si>
  <si>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</si>
  <si>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</si>
  <si>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</si>
  <si>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</si>
  <si>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</si>
  <si>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</si>
  <si>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</si>
  <si>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</si>
  <si>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</si>
  <si>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</si>
  <si>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</si>
  <si>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</si>
  <si>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</si>
  <si>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</si>
  <si>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</si>
  <si>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</si>
  <si>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</si>
  <si>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</si>
  <si>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</si>
  <si>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</si>
  <si>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</si>
  <si>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</si>
  <si>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</si>
  <si>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</si>
  <si>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</si>
  <si>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</si>
  <si>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</si>
  <si>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</si>
  <si>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</si>
  <si>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</si>
  <si>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</si>
  <si>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</si>
  <si>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</si>
  <si>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</si>
  <si>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</si>
  <si>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</si>
  <si>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</si>
  <si>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</si>
  <si>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</si>
  <si>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</si>
  <si>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</si>
  <si>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</si>
  <si>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</si>
  <si>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</si>
  <si>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</si>
  <si>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</si>
  <si>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</si>
  <si>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</si>
  <si>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</si>
  <si>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</si>
  <si>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</si>
  <si>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</si>
  <si>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</si>
  <si>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</si>
  <si>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</si>
  <si>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</si>
  <si>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</si>
  <si>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</si>
  <si>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</si>
  <si>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</si>
  <si>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</si>
  <si>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</si>
  <si>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</si>
  <si>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</si>
  <si>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</si>
  <si>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</si>
  <si>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</si>
  <si>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</si>
  <si>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</si>
  <si>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</si>
  <si>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</si>
  <si>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</si>
  <si>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</si>
  <si>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</si>
  <si>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</si>
  <si>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</si>
  <si>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</si>
  <si>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</si>
  <si>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</si>
  <si>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</si>
  <si>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</si>
  <si>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</si>
  <si>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</si>
  <si>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</si>
  <si>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</si>
  <si>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</si>
  <si>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</si>
  <si>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</si>
  <si>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</si>
  <si>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</si>
  <si>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</si>
  <si>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</si>
  <si>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</si>
  <si>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</si>
  <si>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</si>
  <si>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</si>
  <si>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</si>
  <si>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</si>
  <si>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</si>
  <si>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</si>
  <si>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</si>
  <si>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</si>
  <si>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</si>
  <si>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</si>
  <si>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</si>
  <si>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</si>
  <si>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</si>
  <si>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</si>
  <si>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</si>
  <si>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</si>
  <si>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</si>
  <si>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</si>
  <si>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</si>
  <si>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</si>
  <si>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</si>
  <si>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</si>
  <si>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</si>
  <si>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</si>
  <si>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</si>
  <si>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</si>
  <si>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</si>
  <si>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</si>
  <si>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</si>
  <si>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</si>
  <si>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</si>
  <si>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</si>
  <si>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</si>
  <si>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</si>
  <si>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</si>
  <si>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</si>
  <si>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</si>
  <si>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</si>
  <si>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</si>
  <si>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</si>
  <si>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</si>
  <si>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</si>
  <si>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</si>
  <si>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</si>
  <si>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</si>
  <si>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</si>
  <si>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</si>
  <si>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</si>
  <si>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</si>
  <si>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</si>
  <si>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</si>
  <si>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</si>
  <si>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</si>
  <si>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</si>
  <si>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</si>
  <si>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</si>
  <si>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</si>
  <si>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</si>
  <si>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</si>
  <si>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</si>
  <si>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</si>
  <si>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</si>
  <si>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</si>
  <si>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</si>
  <si>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</si>
  <si>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</si>
  <si>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</si>
  <si>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</si>
  <si>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</si>
  <si>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</si>
  <si>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</si>
  <si>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</si>
  <si>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</si>
  <si>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</si>
  <si>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</si>
  <si>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</si>
  <si>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</si>
  <si>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</si>
  <si>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</si>
  <si>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</si>
  <si>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</si>
  <si>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</si>
  <si>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</si>
  <si>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</si>
  <si>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</si>
  <si>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</si>
  <si>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</si>
  <si>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</si>
  <si>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</si>
  <si>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</si>
  <si>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</si>
  <si>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</si>
  <si>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</si>
  <si>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</si>
  <si>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</si>
  <si>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</si>
  <si>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</si>
  <si>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</si>
  <si>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</si>
  <si>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</si>
  <si>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</si>
  <si>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</si>
  <si>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</si>
  <si>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</si>
  <si>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</si>
  <si>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</si>
  <si>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</si>
  <si>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</si>
  <si>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</si>
  <si>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</si>
  <si>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</si>
  <si>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</si>
  <si>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</si>
  <si>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</si>
  <si>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</si>
  <si>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</si>
  <si>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</si>
  <si>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</si>
  <si>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</si>
  <si>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</si>
  <si>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</si>
  <si>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</si>
  <si>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</si>
  <si>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</si>
  <si>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</si>
  <si>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</si>
  <si>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</si>
  <si>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</si>
  <si>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</si>
  <si>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</si>
  <si>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</si>
  <si>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</si>
  <si>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</si>
  <si>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</si>
  <si>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</si>
  <si>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</si>
  <si>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</si>
  <si>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</si>
  <si>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</si>
  <si>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</si>
  <si>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</si>
  <si>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</si>
  <si>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</si>
  <si>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</si>
  <si>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</si>
  <si>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</si>
  <si>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</si>
  <si>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</si>
  <si>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</si>
  <si>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</si>
  <si>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</si>
  <si>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</si>
  <si>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</si>
  <si>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</si>
  <si>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</si>
  <si>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</si>
  <si>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</si>
  <si>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</si>
  <si>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</si>
  <si>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</si>
  <si>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</si>
  <si>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</si>
  <si>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</si>
  <si>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</si>
  <si>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</si>
  <si>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</si>
  <si>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</si>
  <si>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</si>
  <si>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</si>
  <si>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</si>
  <si>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</si>
  <si>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</si>
  <si>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</si>
  <si>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</si>
  <si>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</si>
  <si>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</si>
  <si>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</si>
  <si>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</si>
  <si>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</si>
  <si>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</si>
  <si>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</si>
  <si>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</si>
  <si>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</si>
  <si>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</si>
  <si>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</si>
  <si>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</si>
  <si>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</si>
  <si>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</si>
  <si>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</si>
  <si>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</si>
  <si>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</si>
  <si>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</si>
  <si>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</si>
  <si>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</si>
  <si>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</si>
  <si>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</si>
  <si>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</si>
  <si>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</si>
  <si>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</si>
  <si>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</si>
  <si>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</si>
  <si>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</si>
  <si>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</si>
  <si>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</si>
  <si>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</si>
  <si>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</si>
  <si>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</si>
  <si>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</si>
  <si>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</si>
  <si>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</si>
  <si>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</si>
  <si>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</si>
  <si>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</si>
  <si>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</si>
  <si>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</si>
  <si>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</si>
  <si>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</si>
  <si>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</si>
  <si>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</si>
  <si>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</si>
  <si>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</si>
  <si>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</si>
  <si>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</si>
  <si>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</si>
  <si>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</si>
  <si>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</si>
  <si>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</si>
  <si>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</si>
  <si>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</si>
  <si>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</si>
  <si>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</si>
  <si>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</si>
  <si>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</si>
  <si>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</si>
  <si>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</si>
  <si>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</si>
  <si>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</si>
  <si>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</si>
  <si>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</si>
  <si>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</si>
  <si>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</si>
  <si>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</si>
  <si>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</si>
  <si>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</si>
  <si>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</si>
  <si>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</si>
  <si>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</si>
  <si>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</si>
  <si>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</si>
  <si>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</si>
  <si>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</si>
  <si>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</si>
  <si>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</si>
  <si>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</si>
  <si>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</si>
  <si>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</si>
  <si>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</si>
  <si>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</si>
  <si>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</si>
  <si>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</si>
  <si>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</si>
  <si>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</si>
  <si>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</si>
  <si>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</si>
  <si>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</si>
  <si>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</si>
  <si>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</si>
  <si>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</si>
  <si>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</si>
  <si>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</si>
  <si>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</si>
  <si>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</si>
  <si>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</si>
  <si>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</si>
  <si>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</si>
  <si>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</si>
  <si>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</si>
  <si>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</si>
  <si>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</si>
  <si>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</si>
  <si>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</si>
  <si>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</si>
  <si>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</si>
  <si>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</si>
  <si>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</si>
  <si>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</si>
  <si>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</si>
  <si>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</si>
  <si>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</si>
  <si>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</si>
  <si>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</si>
  <si>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</si>
  <si>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</si>
  <si>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</si>
  <si>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</si>
  <si>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</si>
  <si>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</si>
  <si>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</si>
  <si>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</si>
  <si>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</si>
  <si>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</si>
  <si>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</si>
  <si>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</si>
  <si>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</si>
  <si>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</si>
  <si>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</si>
  <si>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</si>
  <si>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</si>
  <si>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</si>
  <si>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</si>
  <si>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</si>
  <si>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</si>
  <si>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</si>
  <si>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</si>
  <si>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Fuente: ODEPA con información del Servicio Nacional de Aduanas   
* Cifras sujetas a revisión por informes de variación de valor (IVV).
</t>
  </si>
  <si>
    <t xml:space="preserve">Fuente: ODEPA con información del Servicio Nacional de Aduanas   
</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</si>
  <si>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</si>
  <si>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</si>
  <si>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</si>
  <si>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</si>
  <si>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</si>
  <si>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</si>
  <si>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</si>
  <si>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</si>
  <si>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</si>
  <si>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</si>
  <si>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</si>
  <si>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</si>
  <si>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</si>
  <si>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</si>
  <si>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</si>
  <si>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</si>
  <si>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</si>
  <si>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</si>
  <si>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</si>
  <si>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</si>
  <si>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</si>
  <si>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</si>
  <si>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</si>
  <si>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</si>
  <si>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</si>
  <si>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</si>
  <si>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</si>
  <si>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</si>
  <si>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</si>
  <si>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</si>
  <si>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</si>
  <si>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</si>
  <si>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</si>
  <si>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</si>
  <si>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</si>
  <si>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</si>
  <si>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</si>
  <si>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</si>
  <si>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</si>
  <si>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</si>
  <si>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</si>
  <si>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</si>
  <si>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</si>
  <si>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</si>
  <si>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</si>
  <si>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</si>
  <si>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</si>
  <si>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</si>
  <si>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</si>
  <si>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</si>
  <si>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</si>
  <si>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</si>
  <si>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</si>
  <si>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</si>
  <si>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</si>
  <si>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</si>
  <si>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</si>
  <si>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</si>
  <si>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</si>
  <si>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Las demás carnes porcinas congeladas</t>
  </si>
  <si>
    <t>02032900</t>
  </si>
  <si>
    <t>Mezclas aceites</t>
  </si>
  <si>
    <t>Tortas y residuos de soja</t>
  </si>
  <si>
    <t>02013000</t>
  </si>
  <si>
    <t>02071400</t>
  </si>
  <si>
    <t xml:space="preserve">           Agrícola</t>
  </si>
  <si>
    <t xml:space="preserve">           Pecuario</t>
  </si>
  <si>
    <t xml:space="preserve">           Forestal</t>
  </si>
  <si>
    <t>ene-nov 10</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</si>
  <si>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</si>
  <si>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</si>
  <si>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</si>
  <si>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</si>
  <si>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</si>
  <si>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</si>
  <si>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</si>
  <si>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</si>
  <si>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</si>
  <si>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</si>
  <si>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</si>
  <si>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</si>
  <si>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</si>
  <si>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</si>
  <si>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</si>
  <si>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 xml:space="preserve">Fuente: ODEPA con información del Servicio Nacional de Aduanas;
* Cifras sujetas a revisión por informes de variación de valor (IVV).
</t>
  </si>
  <si>
    <t>Ciruelas frescas</t>
  </si>
  <si>
    <t>Pasta química de maderas distintas a las coníferas</t>
  </si>
  <si>
    <t>Pasta química de coníferas a la sosa cruda</t>
  </si>
  <si>
    <t>Sorgo para grano (granífero)</t>
  </si>
  <si>
    <t>Manzanas frescas</t>
  </si>
  <si>
    <t>Las demás maderas en plaquitas o partículas no coníferas</t>
  </si>
  <si>
    <t>Carne bovina deshuesada fresca o refrigerada</t>
  </si>
  <si>
    <t>Las demás preparaciones para alimentar animales</t>
  </si>
  <si>
    <t>Pimento  fresco o refrigerado</t>
  </si>
  <si>
    <t>Alemania (desde 1994)</t>
  </si>
  <si>
    <t>Maíz para la siembra</t>
  </si>
  <si>
    <t>Hong Kong</t>
  </si>
  <si>
    <t xml:space="preserve">          Avance mensual enero a mayo 2011</t>
  </si>
  <si>
    <t xml:space="preserve">          Junio 2011</t>
  </si>
  <si>
    <t>Avance mensual enero - mayo 2011</t>
  </si>
  <si>
    <t>enero - mayo</t>
  </si>
  <si>
    <t>enero - mayo  2010</t>
  </si>
  <si>
    <t>enero - mayo  2011</t>
  </si>
  <si>
    <t>ene-may 07</t>
  </si>
  <si>
    <t>ene-may 08</t>
  </si>
  <si>
    <t>ene-may 09</t>
  </si>
  <si>
    <t>ene-may 10</t>
  </si>
  <si>
    <t>ene-may 11</t>
  </si>
  <si>
    <t xml:space="preserve">Uvas frescas </t>
  </si>
  <si>
    <t>Pasta química de coníferas a la sosa  semiblanqueada</t>
  </si>
  <si>
    <t>Arándanos</t>
  </si>
  <si>
    <t>Madera simplemente aserrada</t>
  </si>
  <si>
    <t xml:space="preserve">Las demás maderas contrachapadas, maderas chapadas </t>
  </si>
  <si>
    <t>Trozos y despojos de gallo o gallina, congelados</t>
  </si>
  <si>
    <t>Aceites de nabo o de colza, de bajo contenido ácido erúcico</t>
  </si>
  <si>
    <t>Barriles, cubas, tinas</t>
  </si>
  <si>
    <t>Fruta fresca y frutos secos</t>
  </si>
  <si>
    <t>Nueces de marañón (merey, cajuil o anacardos), sin cáscara</t>
  </si>
  <si>
    <t>Nueces de brasil, sin cáscara</t>
  </si>
  <si>
    <t>Total Frutas</t>
  </si>
  <si>
    <t>08013200</t>
  </si>
  <si>
    <t>08012200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</si>
</sst>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9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5.45"/>
      <color indexed="8"/>
      <name val="Calibri"/>
      <family val="0"/>
    </font>
    <font>
      <b/>
      <sz val="5.45"/>
      <color indexed="8"/>
      <name val="Arial"/>
      <family val="0"/>
    </font>
    <font>
      <sz val="1"/>
      <color indexed="8"/>
      <name val="Arial"/>
      <family val="0"/>
    </font>
    <font>
      <sz val="3.4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0"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2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7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7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9" xfId="7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3" fontId="2" fillId="0" borderId="0" xfId="63" applyNumberFormat="1" applyFont="1">
      <alignment/>
      <protection/>
    </xf>
    <xf numFmtId="3" fontId="2" fillId="0" borderId="0" xfId="64"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3" fontId="83"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8" applyNumberFormat="1" applyFont="1" applyFill="1" applyBorder="1" applyAlignment="1">
      <alignment vertical="center"/>
    </xf>
    <xf numFmtId="169" fontId="14" fillId="0" borderId="0" xfId="48" applyNumberFormat="1" applyFont="1" applyFill="1" applyAlignment="1">
      <alignment vertical="center"/>
    </xf>
    <xf numFmtId="169" fontId="0" fillId="0" borderId="13" xfId="48" applyNumberFormat="1" applyFont="1" applyBorder="1" applyAlignment="1">
      <alignment/>
    </xf>
    <xf numFmtId="169" fontId="64" fillId="0" borderId="0" xfId="48" applyNumberFormat="1" applyFont="1" applyAlignment="1">
      <alignment/>
    </xf>
    <xf numFmtId="169" fontId="0" fillId="0" borderId="22" xfId="48" applyNumberFormat="1" applyFont="1" applyBorder="1" applyAlignment="1">
      <alignment horizontal="center"/>
    </xf>
    <xf numFmtId="0" fontId="0" fillId="0" borderId="22" xfId="0" applyBorder="1" applyAlignment="1">
      <alignment/>
    </xf>
    <xf numFmtId="169" fontId="0" fillId="0" borderId="0" xfId="48" applyNumberFormat="1" applyFont="1" applyBorder="1" applyAlignment="1">
      <alignment horizontal="center"/>
    </xf>
    <xf numFmtId="169" fontId="84" fillId="0" borderId="0" xfId="48" applyNumberFormat="1" applyFont="1" applyAlignment="1">
      <alignment/>
    </xf>
    <xf numFmtId="0" fontId="85" fillId="0" borderId="0" xfId="65" applyFont="1">
      <alignment/>
      <protection/>
    </xf>
    <xf numFmtId="0" fontId="86" fillId="0" borderId="0" xfId="65" applyFont="1">
      <alignment/>
      <protection/>
    </xf>
    <xf numFmtId="0" fontId="64" fillId="0" borderId="0" xfId="65">
      <alignment/>
      <protection/>
    </xf>
    <xf numFmtId="0" fontId="87" fillId="0" borderId="0" xfId="65" applyFont="1" applyAlignment="1">
      <alignment horizontal="center"/>
      <protection/>
    </xf>
    <xf numFmtId="17" fontId="87" fillId="0" borderId="0" xfId="65" applyNumberFormat="1" applyFont="1" applyAlignment="1" quotePrefix="1">
      <alignment horizontal="center"/>
      <protection/>
    </xf>
    <xf numFmtId="0" fontId="88" fillId="0" borderId="0" xfId="65" applyFont="1" applyAlignment="1">
      <alignment horizontal="left" indent="15"/>
      <protection/>
    </xf>
    <xf numFmtId="0" fontId="89" fillId="0" borderId="0" xfId="65" applyFont="1" applyAlignment="1">
      <alignment horizontal="center"/>
      <protection/>
    </xf>
    <xf numFmtId="0" fontId="90" fillId="0" borderId="0" xfId="65" applyFont="1" applyAlignment="1">
      <alignment/>
      <protection/>
    </xf>
    <xf numFmtId="0" fontId="91" fillId="0" borderId="0" xfId="65" applyFont="1">
      <alignment/>
      <protection/>
    </xf>
    <xf numFmtId="0" fontId="85" fillId="0" borderId="0" xfId="65" applyFont="1" quotePrefix="1">
      <alignment/>
      <protection/>
    </xf>
    <xf numFmtId="17" fontId="87" fillId="0" borderId="0" xfId="65" applyNumberFormat="1" applyFont="1" applyAlignment="1">
      <alignment horizontal="center"/>
      <protection/>
    </xf>
    <xf numFmtId="0" fontId="92" fillId="0" borderId="0" xfId="65" applyFont="1">
      <alignment/>
      <protection/>
    </xf>
    <xf numFmtId="0" fontId="20" fillId="0" borderId="0" xfId="71" applyFont="1" applyBorder="1" applyProtection="1">
      <alignment/>
      <protection/>
    </xf>
    <xf numFmtId="0" fontId="19" fillId="0" borderId="23" xfId="71" applyFont="1" applyBorder="1" applyAlignment="1" applyProtection="1">
      <alignment horizontal="left"/>
      <protection/>
    </xf>
    <xf numFmtId="0" fontId="19" fillId="0" borderId="23" xfId="71" applyFont="1" applyBorder="1" applyProtection="1">
      <alignment/>
      <protection/>
    </xf>
    <xf numFmtId="0" fontId="19" fillId="0" borderId="23" xfId="71" applyFont="1" applyBorder="1" applyAlignment="1" applyProtection="1">
      <alignment horizontal="center"/>
      <protection/>
    </xf>
    <xf numFmtId="0" fontId="21" fillId="0" borderId="0" xfId="71" applyFont="1" applyBorder="1" applyProtection="1">
      <alignment/>
      <protection/>
    </xf>
    <xf numFmtId="0" fontId="21" fillId="0" borderId="0" xfId="71" applyFont="1" applyBorder="1" applyAlignment="1" applyProtection="1">
      <alignment horizontal="center"/>
      <protection/>
    </xf>
    <xf numFmtId="0" fontId="93" fillId="0" borderId="0" xfId="65" applyFont="1">
      <alignment/>
      <protection/>
    </xf>
    <xf numFmtId="0" fontId="20" fillId="0" borderId="0" xfId="71" applyFont="1" applyBorder="1" applyAlignment="1" applyProtection="1">
      <alignment horizontal="left"/>
      <protection/>
    </xf>
    <xf numFmtId="0" fontId="20" fillId="0" borderId="0" xfId="65" applyFont="1">
      <alignment/>
      <protection/>
    </xf>
    <xf numFmtId="0" fontId="20" fillId="0" borderId="0" xfId="71" applyFont="1" applyBorder="1" applyAlignment="1" applyProtection="1">
      <alignment horizontal="center"/>
      <protection/>
    </xf>
    <xf numFmtId="0" fontId="20" fillId="0" borderId="0" xfId="71" applyFont="1" applyBorder="1" applyAlignment="1" applyProtection="1">
      <alignment horizontal="right"/>
      <protection/>
    </xf>
    <xf numFmtId="0" fontId="19" fillId="0" borderId="0" xfId="71" applyFont="1" applyBorder="1" applyAlignment="1" applyProtection="1">
      <alignment horizontal="left"/>
      <protection/>
    </xf>
    <xf numFmtId="0" fontId="21" fillId="0" borderId="0" xfId="71" applyFont="1" applyBorder="1" applyAlignment="1" applyProtection="1">
      <alignment horizontal="right"/>
      <protection/>
    </xf>
    <xf numFmtId="0" fontId="20" fillId="0" borderId="0" xfId="65" applyFont="1" applyBorder="1" applyAlignment="1">
      <alignment horizontal="justify" vertical="center" wrapText="1"/>
      <protection/>
    </xf>
    <xf numFmtId="0" fontId="21" fillId="0" borderId="0" xfId="65" applyFont="1" applyBorder="1" applyAlignment="1">
      <alignment horizontal="justify" vertical="top" wrapText="1"/>
      <protection/>
    </xf>
    <xf numFmtId="0" fontId="15" fillId="0" borderId="0" xfId="65" applyFont="1">
      <alignment/>
      <protection/>
    </xf>
    <xf numFmtId="0" fontId="64" fillId="0" borderId="0" xfId="65" applyBorder="1">
      <alignment/>
      <protection/>
    </xf>
    <xf numFmtId="0" fontId="4" fillId="0" borderId="0" xfId="65" applyFont="1">
      <alignment/>
      <protection/>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3" fontId="0" fillId="0" borderId="0" xfId="0" applyNumberFormat="1" applyFont="1" applyFill="1" applyAlignment="1">
      <alignment vertical="center"/>
    </xf>
    <xf numFmtId="0" fontId="94" fillId="0" borderId="0" xfId="65" applyFont="1" applyAlignment="1">
      <alignment horizontal="left"/>
      <protection/>
    </xf>
    <xf numFmtId="0" fontId="19" fillId="0" borderId="0" xfId="71" applyFont="1" applyBorder="1" applyAlignment="1" applyProtection="1">
      <alignment horizontal="center" vertical="center"/>
      <protection/>
    </xf>
    <xf numFmtId="0" fontId="20" fillId="0" borderId="17" xfId="6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0"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Neutral" xfId="62"/>
    <cellStyle name="Normal 2" xfId="63"/>
    <cellStyle name="Normal 3" xfId="64"/>
    <cellStyle name="Normal 4" xfId="65"/>
    <cellStyle name="Normal 5" xfId="66"/>
    <cellStyle name="Normal 6" xfId="67"/>
    <cellStyle name="Normal 7" xfId="68"/>
    <cellStyle name="Normal 8" xfId="69"/>
    <cellStyle name="Normal 9" xfId="70"/>
    <cellStyle name="Normal_indice" xfId="71"/>
    <cellStyle name="Notas" xfId="72"/>
    <cellStyle name="Notas 2" xfId="73"/>
    <cellStyle name="Notas 3" xfId="74"/>
    <cellStyle name="Notas 4" xfId="75"/>
    <cellStyle name="Notas 5" xfId="76"/>
    <cellStyle name="Notas 6" xfId="77"/>
    <cellStyle name="Notas 7"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72"/>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8119339"/>
        <c:axId val="7529732"/>
      </c:lineChart>
      <c:catAx>
        <c:axId val="38119339"/>
        <c:scaling>
          <c:orientation val="minMax"/>
        </c:scaling>
        <c:axPos val="b"/>
        <c:delete val="0"/>
        <c:numFmt formatCode="General" sourceLinked="1"/>
        <c:majorTickMark val="none"/>
        <c:minorTickMark val="none"/>
        <c:tickLblPos val="nextTo"/>
        <c:spPr>
          <a:ln w="3175">
            <a:solidFill>
              <a:srgbClr val="808080"/>
            </a:solidFill>
          </a:ln>
        </c:spPr>
        <c:crossAx val="7529732"/>
        <c:crosses val="autoZero"/>
        <c:auto val="1"/>
        <c:lblOffset val="100"/>
        <c:tickLblSkip val="1"/>
        <c:noMultiLvlLbl val="0"/>
      </c:catAx>
      <c:valAx>
        <c:axId val="752973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119339"/>
        <c:crossesAt val="1"/>
        <c:crossBetween val="between"/>
        <c:dispUnits>
          <c:builtInUnit val="thousands"/>
          <c:dispUnitsLbl>
            <c:layout>
              <c:manualLayout>
                <c:xMode val="edge"/>
                <c:yMode val="edge"/>
                <c:x val="-0.018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025"/>
          <c:y val="0.48175"/>
          <c:w val="0.12975"/>
          <c:h val="0.203"/>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mayo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3704531"/>
        <c:axId val="34905324"/>
      </c:barChart>
      <c:catAx>
        <c:axId val="337045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905324"/>
        <c:crosses val="autoZero"/>
        <c:auto val="1"/>
        <c:lblOffset val="100"/>
        <c:tickLblSkip val="1"/>
        <c:noMultiLvlLbl val="0"/>
      </c:catAx>
      <c:valAx>
        <c:axId val="349053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0453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mayo  de  2011</a:t>
            </a:r>
          </a:p>
        </c:rich>
      </c:tx>
      <c:layout>
        <c:manualLayout>
          <c:xMode val="factor"/>
          <c:yMode val="factor"/>
          <c:x val="-0.0015"/>
          <c:y val="-0.012"/>
        </c:manualLayout>
      </c:layout>
      <c:spPr>
        <a:noFill/>
        <a:ln w="3175">
          <a:noFill/>
        </a:ln>
      </c:spPr>
    </c:title>
    <c:plotArea>
      <c:layout>
        <c:manualLayout>
          <c:xMode val="edge"/>
          <c:yMode val="edge"/>
          <c:x val="0.01325"/>
          <c:y val="0.17475"/>
          <c:w val="0.972"/>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5712461"/>
        <c:axId val="8758966"/>
      </c:barChart>
      <c:catAx>
        <c:axId val="4571246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758966"/>
        <c:crosses val="autoZero"/>
        <c:auto val="1"/>
        <c:lblOffset val="100"/>
        <c:tickLblSkip val="1"/>
        <c:noMultiLvlLbl val="0"/>
      </c:catAx>
      <c:valAx>
        <c:axId val="8758966"/>
        <c:scaling>
          <c:orientation val="minMax"/>
          <c:max val="10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12461"/>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mayo de  2011</a:t>
            </a:r>
          </a:p>
        </c:rich>
      </c:tx>
      <c:layout>
        <c:manualLayout>
          <c:xMode val="factor"/>
          <c:yMode val="factor"/>
          <c:x val="-0.00275"/>
          <c:y val="-0.00925"/>
        </c:manualLayout>
      </c:layout>
      <c:spPr>
        <a:noFill/>
        <a:ln w="3175">
          <a:noFill/>
        </a:ln>
      </c:spPr>
    </c:title>
    <c:plotArea>
      <c:layout>
        <c:manualLayout>
          <c:xMode val="edge"/>
          <c:yMode val="edge"/>
          <c:x val="0.013"/>
          <c:y val="0.18075"/>
          <c:w val="0.97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1721831"/>
        <c:axId val="38387616"/>
      </c:barChart>
      <c:catAx>
        <c:axId val="1172183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387616"/>
        <c:crossesAt val="0"/>
        <c:auto val="1"/>
        <c:lblOffset val="100"/>
        <c:tickLblSkip val="1"/>
        <c:noMultiLvlLbl val="0"/>
      </c:catAx>
      <c:valAx>
        <c:axId val="38387616"/>
        <c:scaling>
          <c:orientation val="minMax"/>
          <c:max val="26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721831"/>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mayo  de  2011</a:t>
            </a:r>
          </a:p>
        </c:rich>
      </c:tx>
      <c:layout>
        <c:manualLayout>
          <c:xMode val="factor"/>
          <c:yMode val="factor"/>
          <c:x val="-0.0035"/>
          <c:y val="-0.01525"/>
        </c:manualLayout>
      </c:layout>
      <c:spPr>
        <a:noFill/>
        <a:ln w="3175">
          <a:noFill/>
        </a:ln>
      </c:spPr>
    </c:title>
    <c:plotArea>
      <c:layout>
        <c:manualLayout>
          <c:xMode val="edge"/>
          <c:yMode val="edge"/>
          <c:x val="0.01675"/>
          <c:y val="0.149"/>
          <c:w val="0.964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9944225"/>
        <c:axId val="22389162"/>
      </c:barChart>
      <c:catAx>
        <c:axId val="9944225"/>
        <c:scaling>
          <c:orientation val="minMax"/>
        </c:scaling>
        <c:axPos val="l"/>
        <c:delete val="0"/>
        <c:numFmt formatCode="General" sourceLinked="1"/>
        <c:majorTickMark val="out"/>
        <c:minorTickMark val="none"/>
        <c:tickLblPos val="nextTo"/>
        <c:spPr>
          <a:ln w="3175">
            <a:solidFill>
              <a:srgbClr val="808080"/>
            </a:solidFill>
          </a:ln>
        </c:spPr>
        <c:crossAx val="22389162"/>
        <c:crosses val="autoZero"/>
        <c:auto val="1"/>
        <c:lblOffset val="100"/>
        <c:tickLblSkip val="1"/>
        <c:noMultiLvlLbl val="0"/>
      </c:catAx>
      <c:valAx>
        <c:axId val="22389162"/>
        <c:scaling>
          <c:orientation val="minMax"/>
          <c:max val="2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9944225"/>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49"/>
          <c:y val="0.2195"/>
          <c:w val="0.80375"/>
          <c:h val="0.745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58725"/>
        <c:axId val="5928526"/>
      </c:lineChart>
      <c:catAx>
        <c:axId val="65872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28526"/>
        <c:crosses val="autoZero"/>
        <c:auto val="1"/>
        <c:lblOffset val="100"/>
        <c:tickLblSkip val="1"/>
        <c:noMultiLvlLbl val="0"/>
      </c:catAx>
      <c:valAx>
        <c:axId val="592852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8725"/>
        <c:crossesAt val="1"/>
        <c:crossBetween val="between"/>
        <c:dispUnits>
          <c:builtInUnit val="thousands"/>
        </c:dispUnits>
      </c:valAx>
      <c:spPr>
        <a:solidFill>
          <a:srgbClr val="FFFFFF"/>
        </a:solidFill>
        <a:ln w="3175">
          <a:noFill/>
        </a:ln>
      </c:spPr>
    </c:plotArea>
    <c:legend>
      <c:legendPos val="r"/>
      <c:layout>
        <c:manualLayout>
          <c:xMode val="edge"/>
          <c:yMode val="edge"/>
          <c:x val="0.87675"/>
          <c:y val="0.487"/>
          <c:w val="0.1165"/>
          <c:h val="0.2045"/>
        </c:manualLayout>
      </c:layout>
      <c:overlay val="0"/>
      <c:spPr>
        <a:noFill/>
        <a:ln w="3175">
          <a:no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95"/>
          <c:y val="0.22325"/>
          <c:w val="0.81125"/>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3356735"/>
        <c:axId val="10448568"/>
      </c:lineChart>
      <c:catAx>
        <c:axId val="53356735"/>
        <c:scaling>
          <c:orientation val="minMax"/>
        </c:scaling>
        <c:axPos val="b"/>
        <c:delete val="0"/>
        <c:numFmt formatCode="General" sourceLinked="1"/>
        <c:majorTickMark val="out"/>
        <c:minorTickMark val="none"/>
        <c:tickLblPos val="nextTo"/>
        <c:spPr>
          <a:ln w="3175">
            <a:solidFill>
              <a:srgbClr val="808080"/>
            </a:solidFill>
          </a:ln>
        </c:spPr>
        <c:crossAx val="10448568"/>
        <c:crosses val="autoZero"/>
        <c:auto val="1"/>
        <c:lblOffset val="100"/>
        <c:tickLblSkip val="1"/>
        <c:noMultiLvlLbl val="0"/>
      </c:catAx>
      <c:valAx>
        <c:axId val="104485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56735"/>
        <c:crossesAt val="1"/>
        <c:crossBetween val="between"/>
        <c:dispUnits>
          <c:builtInUnit val="thousands"/>
          <c:dispUnitsLbl>
            <c:layout>
              <c:manualLayout>
                <c:xMode val="edge"/>
                <c:yMode val="edge"/>
                <c:x val="-0.0127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845"/>
          <c:y val="0.48175"/>
          <c:w val="0.10725"/>
          <c:h val="0.221"/>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mayo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mayo  de 2011
</a:t>
            </a:r>
          </a:p>
        </c:rich>
      </c:tx>
      <c:layout>
        <c:manualLayout>
          <c:xMode val="factor"/>
          <c:yMode val="factor"/>
          <c:x val="-0.00175"/>
          <c:y val="-0.01225"/>
        </c:manualLayout>
      </c:layout>
      <c:spPr>
        <a:noFill/>
        <a:ln w="3175">
          <a:noFill/>
        </a:ln>
      </c:spPr>
    </c:title>
    <c:plotArea>
      <c:layout>
        <c:manualLayout>
          <c:xMode val="edge"/>
          <c:yMode val="edge"/>
          <c:x val="0.32325"/>
          <c:y val="0.33025"/>
          <c:w val="0.379"/>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mayo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mayo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mayo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6928249"/>
        <c:axId val="41027650"/>
      </c:barChart>
      <c:catAx>
        <c:axId val="2692824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027650"/>
        <c:crosses val="autoZero"/>
        <c:auto val="1"/>
        <c:lblOffset val="100"/>
        <c:tickLblSkip val="1"/>
        <c:noMultiLvlLbl val="0"/>
      </c:catAx>
      <c:valAx>
        <c:axId val="410276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2824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130</xdr:row>
      <xdr:rowOff>57150</xdr:rowOff>
    </xdr:from>
    <xdr:to>
      <xdr:col>1</xdr:col>
      <xdr:colOff>476250</xdr:colOff>
      <xdr:row>130</xdr:row>
      <xdr:rowOff>114300</xdr:rowOff>
    </xdr:to>
    <xdr:pic>
      <xdr:nvPicPr>
        <xdr:cNvPr id="4" name="Picture 41" descr="pie"/>
        <xdr:cNvPicPr preferRelativeResize="1">
          <a:picLocks noChangeAspect="1"/>
        </xdr:cNvPicPr>
      </xdr:nvPicPr>
      <xdr:blipFill>
        <a:blip r:embed="rId1"/>
        <a:stretch>
          <a:fillRect/>
        </a:stretch>
      </xdr:blipFill>
      <xdr:spPr>
        <a:xfrm>
          <a:off x="0" y="24031575"/>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0.96475</cdr:y>
    </cdr:from>
    <cdr:to>
      <cdr:x>0.84075</cdr:x>
      <cdr:y>1</cdr:y>
    </cdr:to>
    <cdr:sp>
      <cdr:nvSpPr>
        <cdr:cNvPr id="1" name="1 CuadroTexto"/>
        <cdr:cNvSpPr txBox="1">
          <a:spLocks noChangeArrowheads="1"/>
        </cdr:cNvSpPr>
      </cdr:nvSpPr>
      <cdr:spPr>
        <a:xfrm>
          <a:off x="-47624" y="3552825"/>
          <a:ext cx="59436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0.9625</cdr:y>
    </cdr:from>
    <cdr:to>
      <cdr:x>0.82</cdr:x>
      <cdr:y>1</cdr:y>
    </cdr:to>
    <cdr:sp>
      <cdr:nvSpPr>
        <cdr:cNvPr id="1" name="1 CuadroTexto"/>
        <cdr:cNvSpPr txBox="1">
          <a:spLocks noChangeArrowheads="1"/>
        </cdr:cNvSpPr>
      </cdr:nvSpPr>
      <cdr:spPr>
        <a:xfrm>
          <a:off x="-47624" y="3438525"/>
          <a:ext cx="589597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0104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1342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-0.019</cdr:y>
    </cdr:from>
    <cdr:to>
      <cdr:x>-0.00625</cdr:x>
      <cdr:y>-0.00925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-0.011</cdr:x>
      <cdr:y>0.95725</cdr:y>
    </cdr:from>
    <cdr:to>
      <cdr:x>0.8955</cdr:x>
      <cdr:y>1</cdr:y>
    </cdr:to>
    <cdr:sp>
      <cdr:nvSpPr>
        <cdr:cNvPr id="2" name="1 CuadroTexto"/>
        <cdr:cNvSpPr txBox="1">
          <a:spLocks noChangeArrowheads="1"/>
        </cdr:cNvSpPr>
      </cdr:nvSpPr>
      <cdr:spPr>
        <a:xfrm>
          <a:off x="-47624" y="3086100"/>
          <a:ext cx="44005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0.958</cdr:y>
    </cdr:from>
    <cdr:to>
      <cdr:x>0.75475</cdr:x>
      <cdr:y>1</cdr:y>
    </cdr:to>
    <cdr:sp>
      <cdr:nvSpPr>
        <cdr:cNvPr id="1" name="1 CuadroTexto"/>
        <cdr:cNvSpPr txBox="1">
          <a:spLocks noChangeArrowheads="1"/>
        </cdr:cNvSpPr>
      </cdr:nvSpPr>
      <cdr:spPr>
        <a:xfrm>
          <a:off x="-47624" y="3657600"/>
          <a:ext cx="4210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0.95525</cdr:y>
    </cdr:from>
    <cdr:to>
      <cdr:x>0.908</cdr:x>
      <cdr:y>1</cdr:y>
    </cdr:to>
    <cdr:sp>
      <cdr:nvSpPr>
        <cdr:cNvPr id="1" name="1 CuadroTexto"/>
        <cdr:cNvSpPr txBox="1">
          <a:spLocks noChangeArrowheads="1"/>
        </cdr:cNvSpPr>
      </cdr:nvSpPr>
      <cdr:spPr>
        <a:xfrm>
          <a:off x="-19049" y="2876550"/>
          <a:ext cx="53625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0.95675</cdr:y>
    </cdr:from>
    <cdr:to>
      <cdr:x>0.8605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0.57125</cdr:y>
    </cdr:from>
    <cdr:to>
      <cdr:x>0.504</cdr:x>
      <cdr:y>0.635</cdr:y>
    </cdr:to>
    <cdr:sp>
      <cdr:nvSpPr>
        <cdr:cNvPr id="1" name="Text Box 1"/>
        <cdr:cNvSpPr txBox="1">
          <a:spLocks noChangeArrowheads="1"/>
        </cdr:cNvSpPr>
      </cdr:nvSpPr>
      <cdr:spPr>
        <a:xfrm>
          <a:off x="-276224" y="0"/>
          <a:ext cx="27813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0.93875</cdr:y>
    </cdr:from>
    <cdr:to>
      <cdr:x>0.707</cdr:x>
      <cdr:y>1</cdr:y>
    </cdr:to>
    <cdr:sp>
      <cdr:nvSpPr>
        <cdr:cNvPr id="1" name="1 CuadroTexto"/>
        <cdr:cNvSpPr txBox="1">
          <a:spLocks noChangeArrowheads="1"/>
        </cdr:cNvSpPr>
      </cdr:nvSpPr>
      <cdr:spPr>
        <a:xfrm>
          <a:off x="-57149" y="3790950"/>
          <a:ext cx="4029075" cy="2667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-0.00575</cdr:x>
      <cdr:y>-0.0085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-0.0165</cdr:y>
    </cdr:from>
    <cdr:to>
      <cdr:x>-0.00575</cdr:x>
      <cdr:y>-0.0085</cdr:y>
    </cdr:to>
    <cdr:pic>
      <cdr:nvPicPr>
        <cdr:cNvPr id="2"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0.962</cdr:y>
    </cdr:from>
    <cdr:to>
      <cdr:x>0.72125</cdr:x>
      <cdr:y>1</cdr:y>
    </cdr:to>
    <cdr:sp>
      <cdr:nvSpPr>
        <cdr:cNvPr id="3" name="1 CuadroTexto"/>
        <cdr:cNvSpPr txBox="1">
          <a:spLocks noChangeArrowheads="1"/>
        </cdr:cNvSpPr>
      </cdr:nvSpPr>
      <cdr:spPr>
        <a:xfrm>
          <a:off x="-47624" y="3810000"/>
          <a:ext cx="4067175" cy="2095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view="pageBreakPreview" zoomScaleSheetLayoutView="100" zoomScalePageLayoutView="0" workbookViewId="0" topLeftCell="A1">
      <selection activeCell="A1" sqref="A1"/>
    </sheetView>
  </sheetViews>
  <sheetFormatPr defaultColWidth="11.421875" defaultRowHeight="12.75"/>
  <cols>
    <col min="1" max="2" width="11.421875" style="252" customWidth="1"/>
    <col min="3" max="3" width="10.7109375" style="252" customWidth="1"/>
    <col min="4" max="6" width="11.421875" style="252" customWidth="1"/>
    <col min="7" max="7" width="11.140625" style="252" customWidth="1"/>
    <col min="8" max="8" width="4.421875" style="252" customWidth="1"/>
    <col min="9" max="16384" width="11.421875" style="252" customWidth="1"/>
  </cols>
  <sheetData>
    <row r="1" spans="1:7" ht="15.75">
      <c r="A1" s="250"/>
      <c r="B1" s="251"/>
      <c r="C1" s="251"/>
      <c r="D1" s="251"/>
      <c r="E1" s="251"/>
      <c r="F1" s="251"/>
      <c r="G1" s="251"/>
    </row>
    <row r="2" spans="1:7" ht="15">
      <c r="A2" s="251"/>
      <c r="B2" s="251"/>
      <c r="C2" s="251"/>
      <c r="D2" s="251"/>
      <c r="E2" s="251"/>
      <c r="F2" s="251"/>
      <c r="G2" s="251"/>
    </row>
    <row r="3" spans="1:7" ht="15.75">
      <c r="A3" s="250"/>
      <c r="B3" s="251"/>
      <c r="C3" s="251"/>
      <c r="D3" s="251"/>
      <c r="E3" s="251"/>
      <c r="F3" s="251"/>
      <c r="G3" s="251"/>
    </row>
    <row r="4" spans="1:7" ht="15">
      <c r="A4" s="251"/>
      <c r="B4" s="251"/>
      <c r="C4" s="251"/>
      <c r="D4" s="253"/>
      <c r="E4" s="251"/>
      <c r="F4" s="251"/>
      <c r="G4" s="251"/>
    </row>
    <row r="5" spans="1:7" ht="15.75">
      <c r="A5" s="250"/>
      <c r="B5" s="251"/>
      <c r="C5" s="251"/>
      <c r="D5" s="254"/>
      <c r="E5" s="251"/>
      <c r="F5" s="251"/>
      <c r="G5" s="251"/>
    </row>
    <row r="6" spans="1:7" ht="15.75">
      <c r="A6" s="250"/>
      <c r="B6" s="251"/>
      <c r="C6" s="251"/>
      <c r="D6" s="251"/>
      <c r="E6" s="251"/>
      <c r="F6" s="251"/>
      <c r="G6" s="251"/>
    </row>
    <row r="7" spans="1:7" ht="15.75">
      <c r="A7" s="250"/>
      <c r="B7" s="251"/>
      <c r="C7" s="251"/>
      <c r="D7" s="251"/>
      <c r="E7" s="251"/>
      <c r="F7" s="251"/>
      <c r="G7" s="251"/>
    </row>
    <row r="8" spans="1:7" ht="15">
      <c r="A8" s="251"/>
      <c r="B8" s="251"/>
      <c r="C8" s="251"/>
      <c r="D8" s="253"/>
      <c r="E8" s="251"/>
      <c r="F8" s="251"/>
      <c r="G8" s="251"/>
    </row>
    <row r="9" spans="1:7" ht="15.75">
      <c r="A9" s="255"/>
      <c r="B9" s="251"/>
      <c r="C9" s="251"/>
      <c r="D9" s="251"/>
      <c r="E9" s="251"/>
      <c r="F9" s="251"/>
      <c r="G9" s="251"/>
    </row>
    <row r="10" spans="1:7" ht="15.75">
      <c r="A10" s="250"/>
      <c r="B10" s="251"/>
      <c r="C10" s="251"/>
      <c r="D10" s="251"/>
      <c r="E10" s="251"/>
      <c r="F10" s="251"/>
      <c r="G10" s="251"/>
    </row>
    <row r="11" spans="1:7" ht="15.75">
      <c r="A11" s="250"/>
      <c r="B11" s="251"/>
      <c r="C11" s="251"/>
      <c r="D11" s="251"/>
      <c r="E11" s="251"/>
      <c r="F11" s="251"/>
      <c r="G11" s="251"/>
    </row>
    <row r="12" spans="1:7" ht="15.75">
      <c r="A12" s="250"/>
      <c r="B12" s="251"/>
      <c r="C12" s="251"/>
      <c r="D12" s="251"/>
      <c r="E12" s="251"/>
      <c r="F12" s="251"/>
      <c r="G12" s="251"/>
    </row>
    <row r="13" spans="1:8" ht="19.5">
      <c r="A13" s="251"/>
      <c r="B13" s="251"/>
      <c r="C13" s="283" t="s">
        <v>513</v>
      </c>
      <c r="D13" s="283"/>
      <c r="E13" s="283"/>
      <c r="F13" s="283"/>
      <c r="G13" s="283"/>
      <c r="H13" s="283"/>
    </row>
    <row r="14" spans="1:8" ht="19.5">
      <c r="A14" s="251"/>
      <c r="B14" s="251"/>
      <c r="C14" s="283" t="s">
        <v>514</v>
      </c>
      <c r="D14" s="283"/>
      <c r="E14" s="283"/>
      <c r="F14" s="283"/>
      <c r="G14" s="283"/>
      <c r="H14" s="283"/>
    </row>
    <row r="15" spans="1:7" ht="15">
      <c r="A15" s="251"/>
      <c r="B15" s="251"/>
      <c r="C15" s="251"/>
      <c r="D15" s="251"/>
      <c r="E15" s="251"/>
      <c r="F15" s="251"/>
      <c r="G15" s="251"/>
    </row>
    <row r="16" spans="1:7" ht="15">
      <c r="A16" s="251"/>
      <c r="B16" s="251"/>
      <c r="C16" s="251"/>
      <c r="D16" s="256"/>
      <c r="E16" s="251"/>
      <c r="F16" s="251"/>
      <c r="G16" s="251"/>
    </row>
    <row r="17" spans="1:7" ht="15.75">
      <c r="A17" s="251"/>
      <c r="B17" s="251"/>
      <c r="C17" s="257" t="s">
        <v>536</v>
      </c>
      <c r="D17" s="257"/>
      <c r="E17" s="257"/>
      <c r="F17" s="257"/>
      <c r="G17" s="257"/>
    </row>
    <row r="18" spans="1:7" ht="15">
      <c r="A18" s="251"/>
      <c r="B18" s="251"/>
      <c r="C18" s="251"/>
      <c r="D18" s="251"/>
      <c r="E18" s="251"/>
      <c r="F18" s="251"/>
      <c r="G18" s="251"/>
    </row>
    <row r="19" spans="1:7" ht="15">
      <c r="A19" s="251"/>
      <c r="B19" s="251"/>
      <c r="C19" s="251"/>
      <c r="D19" s="251"/>
      <c r="E19" s="251"/>
      <c r="F19" s="251"/>
      <c r="G19" s="251"/>
    </row>
    <row r="20" spans="1:7" ht="15">
      <c r="A20" s="251"/>
      <c r="B20" s="251"/>
      <c r="C20" s="251"/>
      <c r="D20" s="251"/>
      <c r="E20" s="251"/>
      <c r="F20" s="251"/>
      <c r="G20" s="251"/>
    </row>
    <row r="21" spans="1:7" ht="15.75">
      <c r="A21" s="250"/>
      <c r="B21" s="251"/>
      <c r="C21" s="251"/>
      <c r="D21" s="251"/>
      <c r="E21" s="251"/>
      <c r="F21" s="251"/>
      <c r="G21" s="251"/>
    </row>
    <row r="22" spans="1:7" ht="15.75">
      <c r="A22" s="250"/>
      <c r="B22" s="251"/>
      <c r="C22" s="251"/>
      <c r="D22" s="253"/>
      <c r="E22" s="251"/>
      <c r="F22" s="251"/>
      <c r="G22" s="251"/>
    </row>
    <row r="23" spans="1:7" ht="15.75">
      <c r="A23" s="250"/>
      <c r="B23" s="251"/>
      <c r="C23" s="251"/>
      <c r="D23" s="256"/>
      <c r="E23" s="251"/>
      <c r="F23" s="251"/>
      <c r="G23" s="251"/>
    </row>
    <row r="24" spans="1:7" ht="15.75">
      <c r="A24" s="250"/>
      <c r="B24" s="251"/>
      <c r="C24" s="251"/>
      <c r="D24" s="251"/>
      <c r="E24" s="251"/>
      <c r="F24" s="251"/>
      <c r="G24" s="251"/>
    </row>
    <row r="25" spans="1:7" ht="15.75">
      <c r="A25" s="250"/>
      <c r="B25" s="251"/>
      <c r="C25" s="251"/>
      <c r="D25" s="251"/>
      <c r="E25" s="251"/>
      <c r="F25" s="251"/>
      <c r="G25" s="251"/>
    </row>
    <row r="26" spans="1:7" ht="15.75">
      <c r="A26" s="250"/>
      <c r="B26" s="251"/>
      <c r="C26" s="251"/>
      <c r="D26" s="251"/>
      <c r="E26" s="251"/>
      <c r="F26" s="251"/>
      <c r="G26" s="251"/>
    </row>
    <row r="27" spans="1:7" ht="15.75">
      <c r="A27" s="250"/>
      <c r="B27" s="251"/>
      <c r="C27" s="251"/>
      <c r="D27" s="253"/>
      <c r="E27" s="251"/>
      <c r="F27" s="251"/>
      <c r="G27" s="251"/>
    </row>
    <row r="28" spans="1:7" ht="15.75">
      <c r="A28" s="250"/>
      <c r="B28" s="251"/>
      <c r="C28" s="251"/>
      <c r="D28" s="251"/>
      <c r="E28" s="251"/>
      <c r="F28" s="251"/>
      <c r="G28" s="251"/>
    </row>
    <row r="29" spans="1:7" ht="15.75">
      <c r="A29" s="250"/>
      <c r="B29" s="251"/>
      <c r="C29" s="251"/>
      <c r="D29" s="251"/>
      <c r="E29" s="251"/>
      <c r="F29" s="251"/>
      <c r="G29" s="251"/>
    </row>
    <row r="30" spans="1:7" ht="15.75">
      <c r="A30" s="250"/>
      <c r="B30" s="251"/>
      <c r="C30" s="251"/>
      <c r="D30" s="251"/>
      <c r="E30" s="251"/>
      <c r="F30" s="251"/>
      <c r="G30" s="251"/>
    </row>
    <row r="31" spans="1:7" ht="15.75">
      <c r="A31" s="250"/>
      <c r="B31" s="251"/>
      <c r="C31" s="251"/>
      <c r="D31" s="251"/>
      <c r="E31" s="251"/>
      <c r="F31" s="251"/>
      <c r="G31" s="251"/>
    </row>
    <row r="32" spans="6:7" ht="15">
      <c r="F32" s="251"/>
      <c r="G32" s="251"/>
    </row>
    <row r="33" spans="6:7" ht="15">
      <c r="F33" s="251"/>
      <c r="G33" s="251"/>
    </row>
    <row r="34" spans="1:7" ht="15.75">
      <c r="A34" s="250"/>
      <c r="B34" s="251"/>
      <c r="C34" s="251"/>
      <c r="D34" s="251"/>
      <c r="E34" s="251"/>
      <c r="F34" s="251"/>
      <c r="G34" s="251"/>
    </row>
    <row r="35" spans="1:7" ht="15.75">
      <c r="A35" s="250"/>
      <c r="B35" s="251"/>
      <c r="C35" s="251"/>
      <c r="D35" s="251"/>
      <c r="E35" s="251"/>
      <c r="F35" s="251"/>
      <c r="G35" s="251"/>
    </row>
    <row r="36" spans="1:7" ht="15.75">
      <c r="A36" s="250"/>
      <c r="B36" s="251"/>
      <c r="C36" s="251"/>
      <c r="D36" s="251"/>
      <c r="E36" s="251"/>
      <c r="F36" s="251"/>
      <c r="G36" s="251"/>
    </row>
    <row r="37" spans="1:7" ht="15.75">
      <c r="A37" s="258"/>
      <c r="B37" s="251"/>
      <c r="C37" s="258"/>
      <c r="D37" s="259"/>
      <c r="E37" s="251"/>
      <c r="F37" s="251"/>
      <c r="G37" s="251"/>
    </row>
    <row r="38" spans="1:7" ht="15.75">
      <c r="A38" s="250"/>
      <c r="E38" s="251"/>
      <c r="F38" s="251"/>
      <c r="G38" s="251"/>
    </row>
    <row r="39" spans="3:7" ht="15.75">
      <c r="C39" s="250" t="s">
        <v>537</v>
      </c>
      <c r="D39" s="259"/>
      <c r="E39" s="251"/>
      <c r="F39" s="251"/>
      <c r="G39" s="251"/>
    </row>
    <row r="45" spans="1:7" ht="15">
      <c r="A45" s="251"/>
      <c r="B45" s="251"/>
      <c r="C45" s="251"/>
      <c r="D45" s="253" t="s">
        <v>411</v>
      </c>
      <c r="E45" s="251"/>
      <c r="F45" s="251"/>
      <c r="G45" s="251"/>
    </row>
    <row r="46" spans="1:7" ht="15.75">
      <c r="A46" s="250"/>
      <c r="B46" s="251"/>
      <c r="C46" s="251"/>
      <c r="D46" s="260" t="s">
        <v>538</v>
      </c>
      <c r="E46" s="251"/>
      <c r="F46" s="251"/>
      <c r="G46" s="251"/>
    </row>
    <row r="47" spans="1:7" ht="15.75">
      <c r="A47" s="250"/>
      <c r="B47" s="251"/>
      <c r="C47" s="251"/>
      <c r="D47" s="251"/>
      <c r="E47" s="251"/>
      <c r="F47" s="251"/>
      <c r="G47" s="251"/>
    </row>
    <row r="48" spans="1:7" ht="15.75">
      <c r="A48" s="250"/>
      <c r="B48" s="251"/>
      <c r="C48" s="251"/>
      <c r="D48" s="251"/>
      <c r="E48" s="251"/>
      <c r="F48" s="251"/>
      <c r="G48" s="251"/>
    </row>
    <row r="49" spans="1:7" ht="15">
      <c r="A49" s="251"/>
      <c r="B49" s="251"/>
      <c r="C49" s="251"/>
      <c r="D49" s="253" t="s">
        <v>266</v>
      </c>
      <c r="E49" s="251"/>
      <c r="F49" s="251"/>
      <c r="G49" s="251"/>
    </row>
    <row r="50" spans="1:7" ht="15.75">
      <c r="A50" s="255"/>
      <c r="B50" s="251"/>
      <c r="C50" s="251"/>
      <c r="D50" s="251"/>
      <c r="E50" s="251"/>
      <c r="F50" s="251"/>
      <c r="G50" s="251"/>
    </row>
    <row r="51" spans="1:7" ht="15.75">
      <c r="A51" s="250"/>
      <c r="B51" s="251"/>
      <c r="C51" s="251"/>
      <c r="D51" s="251"/>
      <c r="E51" s="251"/>
      <c r="F51" s="251"/>
      <c r="G51" s="251"/>
    </row>
    <row r="52" spans="1:7" ht="15.75">
      <c r="A52" s="250"/>
      <c r="B52" s="251"/>
      <c r="C52" s="251"/>
      <c r="D52" s="251"/>
      <c r="E52" s="251"/>
      <c r="F52" s="251"/>
      <c r="G52" s="251"/>
    </row>
    <row r="53" spans="1:7" ht="15.75">
      <c r="A53" s="250"/>
      <c r="B53" s="251"/>
      <c r="C53" s="251"/>
      <c r="D53" s="251"/>
      <c r="E53" s="251"/>
      <c r="F53" s="251"/>
      <c r="G53" s="251"/>
    </row>
    <row r="54" spans="1:7" ht="15">
      <c r="A54" s="251"/>
      <c r="B54" s="251"/>
      <c r="C54" s="251"/>
      <c r="D54" s="251"/>
      <c r="E54" s="251"/>
      <c r="F54" s="251"/>
      <c r="G54" s="251"/>
    </row>
    <row r="55" spans="1:7" ht="15">
      <c r="A55" s="251"/>
      <c r="B55" s="251"/>
      <c r="C55" s="251"/>
      <c r="D55" s="251"/>
      <c r="E55" s="251"/>
      <c r="F55" s="251"/>
      <c r="G55" s="251"/>
    </row>
    <row r="56" spans="1:7" ht="15">
      <c r="A56" s="251"/>
      <c r="B56" s="251"/>
      <c r="C56" s="251"/>
      <c r="D56" s="256" t="s">
        <v>515</v>
      </c>
      <c r="E56" s="251"/>
      <c r="F56" s="251"/>
      <c r="G56" s="251"/>
    </row>
    <row r="57" spans="1:7" ht="15">
      <c r="A57" s="251"/>
      <c r="B57" s="251"/>
      <c r="C57" s="251"/>
      <c r="D57" s="256" t="s">
        <v>516</v>
      </c>
      <c r="E57" s="251"/>
      <c r="F57" s="251"/>
      <c r="G57" s="251"/>
    </row>
    <row r="58" spans="1:7" ht="15">
      <c r="A58" s="251"/>
      <c r="B58" s="251"/>
      <c r="C58" s="251"/>
      <c r="D58" s="251"/>
      <c r="E58" s="251"/>
      <c r="F58" s="251"/>
      <c r="G58" s="251"/>
    </row>
    <row r="59" spans="1:7" ht="15">
      <c r="A59" s="251"/>
      <c r="B59" s="251"/>
      <c r="C59" s="251"/>
      <c r="D59" s="251"/>
      <c r="E59" s="251"/>
      <c r="F59" s="251"/>
      <c r="G59" s="251"/>
    </row>
    <row r="60" spans="1:7" ht="15">
      <c r="A60" s="251"/>
      <c r="B60" s="251"/>
      <c r="C60" s="251"/>
      <c r="D60" s="251"/>
      <c r="E60" s="251"/>
      <c r="F60" s="251"/>
      <c r="G60" s="251"/>
    </row>
    <row r="61" spans="1:7" ht="15">
      <c r="A61" s="251"/>
      <c r="B61" s="251"/>
      <c r="C61" s="251"/>
      <c r="D61" s="251"/>
      <c r="E61" s="251"/>
      <c r="F61" s="251"/>
      <c r="G61" s="251"/>
    </row>
    <row r="62" spans="1:7" ht="15.75">
      <c r="A62" s="250"/>
      <c r="B62" s="251"/>
      <c r="C62" s="251"/>
      <c r="D62" s="251"/>
      <c r="E62" s="251"/>
      <c r="F62" s="251"/>
      <c r="G62" s="251"/>
    </row>
    <row r="63" spans="1:7" ht="15.75">
      <c r="A63" s="250"/>
      <c r="B63" s="251"/>
      <c r="C63" s="251"/>
      <c r="D63" s="253" t="s">
        <v>65</v>
      </c>
      <c r="E63" s="251"/>
      <c r="F63" s="251"/>
      <c r="G63" s="251"/>
    </row>
    <row r="64" spans="1:7" ht="15.75">
      <c r="A64" s="250"/>
      <c r="B64" s="251"/>
      <c r="C64" s="251"/>
      <c r="D64" s="256" t="s">
        <v>451</v>
      </c>
      <c r="E64" s="251"/>
      <c r="F64" s="251"/>
      <c r="G64" s="251"/>
    </row>
    <row r="65" spans="1:7" ht="15.75">
      <c r="A65" s="250"/>
      <c r="B65" s="251"/>
      <c r="C65" s="251"/>
      <c r="D65" s="251"/>
      <c r="E65" s="251"/>
      <c r="F65" s="251"/>
      <c r="G65" s="251"/>
    </row>
    <row r="66" spans="1:7" ht="15.75">
      <c r="A66" s="250"/>
      <c r="B66" s="251"/>
      <c r="C66" s="251"/>
      <c r="D66" s="251"/>
      <c r="E66" s="251"/>
      <c r="F66" s="251"/>
      <c r="G66" s="251"/>
    </row>
    <row r="67" spans="1:7" ht="15.75">
      <c r="A67" s="250"/>
      <c r="B67" s="251"/>
      <c r="C67" s="251"/>
      <c r="D67" s="251"/>
      <c r="E67" s="251"/>
      <c r="F67" s="251"/>
      <c r="G67" s="251"/>
    </row>
    <row r="68" spans="1:7" ht="15.75">
      <c r="A68" s="250"/>
      <c r="B68" s="251"/>
      <c r="C68" s="251"/>
      <c r="D68" s="253" t="s">
        <v>432</v>
      </c>
      <c r="E68" s="251"/>
      <c r="F68" s="251"/>
      <c r="G68" s="251"/>
    </row>
    <row r="69" spans="1:7" ht="15.75">
      <c r="A69" s="250"/>
      <c r="B69" s="251"/>
      <c r="C69" s="251"/>
      <c r="D69" s="251"/>
      <c r="E69" s="251"/>
      <c r="F69" s="251"/>
      <c r="G69" s="251"/>
    </row>
    <row r="70" spans="1:7" ht="15.75">
      <c r="A70" s="250"/>
      <c r="B70" s="251"/>
      <c r="C70" s="251"/>
      <c r="D70" s="251"/>
      <c r="E70" s="251"/>
      <c r="F70" s="251"/>
      <c r="G70" s="251"/>
    </row>
    <row r="71" spans="1:7" ht="15.75">
      <c r="A71" s="250"/>
      <c r="B71" s="251"/>
      <c r="C71" s="251"/>
      <c r="D71" s="251"/>
      <c r="E71" s="251"/>
      <c r="F71" s="251"/>
      <c r="G71" s="251"/>
    </row>
    <row r="72" spans="1:7" ht="15.75">
      <c r="A72" s="250"/>
      <c r="B72" s="251"/>
      <c r="C72" s="251"/>
      <c r="D72" s="251"/>
      <c r="E72" s="251"/>
      <c r="F72" s="251"/>
      <c r="G72" s="251"/>
    </row>
    <row r="73" spans="1:7" ht="15.75">
      <c r="A73" s="250"/>
      <c r="B73" s="251"/>
      <c r="C73" s="251"/>
      <c r="D73" s="251"/>
      <c r="E73" s="251"/>
      <c r="F73" s="251"/>
      <c r="G73" s="251"/>
    </row>
    <row r="74" spans="1:7" ht="15.75">
      <c r="A74" s="250"/>
      <c r="B74" s="251"/>
      <c r="C74" s="251"/>
      <c r="D74" s="251"/>
      <c r="E74" s="251"/>
      <c r="F74" s="251"/>
      <c r="G74" s="251"/>
    </row>
    <row r="75" spans="1:7" ht="15.75">
      <c r="A75" s="250"/>
      <c r="B75" s="251"/>
      <c r="C75" s="251"/>
      <c r="D75" s="251"/>
      <c r="E75" s="251"/>
      <c r="F75" s="251"/>
      <c r="G75" s="251"/>
    </row>
    <row r="76" spans="1:7" ht="15.75">
      <c r="A76" s="250"/>
      <c r="B76" s="251"/>
      <c r="C76" s="251"/>
      <c r="D76" s="251"/>
      <c r="E76" s="251"/>
      <c r="F76" s="251"/>
      <c r="G76" s="251"/>
    </row>
    <row r="77" spans="1:7" ht="15.75">
      <c r="A77" s="250"/>
      <c r="B77" s="251"/>
      <c r="C77" s="251"/>
      <c r="D77" s="251"/>
      <c r="E77" s="251"/>
      <c r="F77" s="251"/>
      <c r="G77" s="251"/>
    </row>
    <row r="78" spans="1:7" ht="15.75">
      <c r="A78" s="250"/>
      <c r="B78" s="251"/>
      <c r="C78" s="251"/>
      <c r="D78" s="251"/>
      <c r="E78" s="251"/>
      <c r="F78" s="251"/>
      <c r="G78" s="251"/>
    </row>
    <row r="79" spans="1:7" ht="15.75">
      <c r="A79" s="250"/>
      <c r="B79" s="251"/>
      <c r="C79" s="251"/>
      <c r="D79" s="251"/>
      <c r="E79" s="251"/>
      <c r="F79" s="251"/>
      <c r="G79" s="251"/>
    </row>
    <row r="80" spans="1:7" ht="10.5" customHeight="1">
      <c r="A80" s="258" t="s">
        <v>517</v>
      </c>
      <c r="B80" s="251"/>
      <c r="C80" s="251"/>
      <c r="D80" s="251"/>
      <c r="E80" s="251"/>
      <c r="F80" s="251"/>
      <c r="G80" s="251"/>
    </row>
    <row r="81" spans="1:7" ht="10.5" customHeight="1">
      <c r="A81" s="258" t="s">
        <v>518</v>
      </c>
      <c r="B81" s="251"/>
      <c r="C81" s="251"/>
      <c r="D81" s="251"/>
      <c r="E81" s="251"/>
      <c r="F81" s="251"/>
      <c r="G81" s="251"/>
    </row>
    <row r="82" spans="1:7" ht="10.5" customHeight="1">
      <c r="A82" s="258" t="s">
        <v>519</v>
      </c>
      <c r="B82" s="251"/>
      <c r="C82" s="258"/>
      <c r="D82" s="259"/>
      <c r="E82" s="251"/>
      <c r="F82" s="251"/>
      <c r="G82" s="251"/>
    </row>
    <row r="83" spans="1:7" ht="10.5" customHeight="1">
      <c r="A83" s="261" t="s">
        <v>520</v>
      </c>
      <c r="B83" s="251"/>
      <c r="C83" s="251"/>
      <c r="D83" s="251"/>
      <c r="E83" s="251"/>
      <c r="F83" s="251"/>
      <c r="G83" s="251"/>
    </row>
    <row r="84" spans="1:7" ht="15">
      <c r="A84" s="251"/>
      <c r="B84" s="251"/>
      <c r="C84" s="251"/>
      <c r="D84" s="251"/>
      <c r="E84" s="251"/>
      <c r="F84" s="251"/>
      <c r="G84" s="251"/>
    </row>
    <row r="85" spans="1:7" ht="15">
      <c r="A85" s="284" t="s">
        <v>521</v>
      </c>
      <c r="B85" s="284"/>
      <c r="C85" s="284"/>
      <c r="D85" s="284"/>
      <c r="E85" s="284"/>
      <c r="F85" s="284"/>
      <c r="G85" s="284"/>
    </row>
    <row r="86" spans="1:12" ht="6.75" customHeight="1">
      <c r="A86" s="262"/>
      <c r="B86" s="262"/>
      <c r="C86" s="262"/>
      <c r="D86" s="262"/>
      <c r="E86" s="262"/>
      <c r="F86" s="262"/>
      <c r="G86" s="262"/>
      <c r="L86" s="253"/>
    </row>
    <row r="87" spans="1:12" ht="15">
      <c r="A87" s="263" t="s">
        <v>55</v>
      </c>
      <c r="B87" s="264" t="s">
        <v>56</v>
      </c>
      <c r="C87" s="264"/>
      <c r="D87" s="264"/>
      <c r="E87" s="264"/>
      <c r="F87" s="264"/>
      <c r="G87" s="265" t="s">
        <v>57</v>
      </c>
      <c r="L87" s="256"/>
    </row>
    <row r="88" spans="1:12" ht="6.75" customHeight="1">
      <c r="A88" s="266"/>
      <c r="B88" s="266"/>
      <c r="C88" s="266"/>
      <c r="D88" s="266"/>
      <c r="E88" s="266"/>
      <c r="F88" s="266"/>
      <c r="G88" s="267"/>
      <c r="L88" s="268"/>
    </row>
    <row r="89" spans="1:12" ht="12.75" customHeight="1">
      <c r="A89" s="269" t="s">
        <v>58</v>
      </c>
      <c r="B89" s="270" t="s">
        <v>412</v>
      </c>
      <c r="C89" s="262"/>
      <c r="D89" s="262"/>
      <c r="E89" s="262"/>
      <c r="F89" s="262"/>
      <c r="G89" s="271">
        <v>4</v>
      </c>
      <c r="L89" s="268"/>
    </row>
    <row r="90" spans="1:12" ht="12.75" customHeight="1">
      <c r="A90" s="269" t="s">
        <v>59</v>
      </c>
      <c r="B90" s="270" t="s">
        <v>448</v>
      </c>
      <c r="C90" s="262"/>
      <c r="D90" s="262"/>
      <c r="E90" s="262"/>
      <c r="F90" s="262"/>
      <c r="G90" s="271">
        <v>5</v>
      </c>
      <c r="L90" s="268"/>
    </row>
    <row r="91" spans="1:12" ht="12.75" customHeight="1">
      <c r="A91" s="269" t="s">
        <v>60</v>
      </c>
      <c r="B91" s="270" t="s">
        <v>449</v>
      </c>
      <c r="C91" s="262"/>
      <c r="D91" s="262"/>
      <c r="E91" s="262"/>
      <c r="F91" s="262"/>
      <c r="G91" s="271">
        <v>6</v>
      </c>
      <c r="L91" s="253"/>
    </row>
    <row r="92" spans="1:12" ht="12.75" customHeight="1">
      <c r="A92" s="269" t="s">
        <v>61</v>
      </c>
      <c r="B92" s="270" t="s">
        <v>413</v>
      </c>
      <c r="C92" s="262"/>
      <c r="D92" s="262"/>
      <c r="E92" s="262"/>
      <c r="F92" s="262"/>
      <c r="G92" s="271">
        <v>7</v>
      </c>
      <c r="L92" s="268"/>
    </row>
    <row r="93" spans="1:12" ht="12.75" customHeight="1">
      <c r="A93" s="269" t="s">
        <v>62</v>
      </c>
      <c r="B93" s="270" t="s">
        <v>428</v>
      </c>
      <c r="C93" s="262"/>
      <c r="D93" s="262"/>
      <c r="E93" s="262"/>
      <c r="F93" s="262"/>
      <c r="G93" s="271">
        <v>9</v>
      </c>
      <c r="L93" s="268"/>
    </row>
    <row r="94" spans="1:12" ht="12.75" customHeight="1">
      <c r="A94" s="269" t="s">
        <v>63</v>
      </c>
      <c r="B94" s="270" t="s">
        <v>426</v>
      </c>
      <c r="C94" s="262"/>
      <c r="D94" s="262"/>
      <c r="E94" s="262"/>
      <c r="F94" s="262"/>
      <c r="G94" s="271">
        <v>11</v>
      </c>
      <c r="L94" s="268"/>
    </row>
    <row r="95" spans="1:12" ht="12.75" customHeight="1">
      <c r="A95" s="269" t="s">
        <v>64</v>
      </c>
      <c r="B95" s="270" t="s">
        <v>427</v>
      </c>
      <c r="C95" s="262"/>
      <c r="D95" s="262"/>
      <c r="E95" s="262"/>
      <c r="F95" s="262"/>
      <c r="G95" s="271">
        <v>12</v>
      </c>
      <c r="L95" s="268"/>
    </row>
    <row r="96" spans="1:12" ht="12.75" customHeight="1">
      <c r="A96" s="269" t="s">
        <v>66</v>
      </c>
      <c r="B96" s="270" t="s">
        <v>414</v>
      </c>
      <c r="C96" s="262"/>
      <c r="D96" s="262"/>
      <c r="E96" s="262"/>
      <c r="F96" s="262"/>
      <c r="G96" s="271">
        <v>13</v>
      </c>
      <c r="L96" s="268"/>
    </row>
    <row r="97" spans="1:12" ht="12.75" customHeight="1">
      <c r="A97" s="269" t="s">
        <v>67</v>
      </c>
      <c r="B97" s="270" t="s">
        <v>248</v>
      </c>
      <c r="C97" s="262"/>
      <c r="D97" s="262"/>
      <c r="E97" s="262"/>
      <c r="F97" s="262"/>
      <c r="G97" s="271">
        <v>14</v>
      </c>
      <c r="L97" s="268"/>
    </row>
    <row r="98" spans="1:12" ht="12.75" customHeight="1">
      <c r="A98" s="269" t="s">
        <v>93</v>
      </c>
      <c r="B98" s="270" t="s">
        <v>457</v>
      </c>
      <c r="C98" s="270"/>
      <c r="D98" s="270"/>
      <c r="E98" s="262"/>
      <c r="F98" s="262"/>
      <c r="G98" s="271">
        <v>15</v>
      </c>
      <c r="L98" s="268"/>
    </row>
    <row r="99" spans="1:12" ht="12.75" customHeight="1">
      <c r="A99" s="269" t="s">
        <v>116</v>
      </c>
      <c r="B99" s="270" t="s">
        <v>415</v>
      </c>
      <c r="C99" s="262"/>
      <c r="D99" s="262"/>
      <c r="E99" s="262"/>
      <c r="F99" s="262"/>
      <c r="G99" s="271">
        <v>16</v>
      </c>
      <c r="L99" s="258"/>
    </row>
    <row r="100" spans="1:12" ht="12.75" customHeight="1">
      <c r="A100" s="269" t="s">
        <v>117</v>
      </c>
      <c r="B100" s="270" t="s">
        <v>522</v>
      </c>
      <c r="C100" s="262"/>
      <c r="D100" s="262"/>
      <c r="E100" s="262"/>
      <c r="F100" s="262"/>
      <c r="G100" s="271">
        <v>18</v>
      </c>
      <c r="L100" s="258"/>
    </row>
    <row r="101" spans="1:12" ht="12.75" customHeight="1">
      <c r="A101" s="269" t="s">
        <v>150</v>
      </c>
      <c r="B101" s="270" t="s">
        <v>416</v>
      </c>
      <c r="C101" s="262"/>
      <c r="D101" s="262"/>
      <c r="E101" s="262"/>
      <c r="F101" s="262"/>
      <c r="G101" s="271">
        <v>19</v>
      </c>
      <c r="L101" s="258"/>
    </row>
    <row r="102" spans="1:12" ht="12.75" customHeight="1">
      <c r="A102" s="269" t="s">
        <v>151</v>
      </c>
      <c r="B102" s="270" t="s">
        <v>429</v>
      </c>
      <c r="C102" s="262"/>
      <c r="D102" s="262"/>
      <c r="E102" s="262"/>
      <c r="F102" s="262"/>
      <c r="G102" s="271">
        <v>20</v>
      </c>
      <c r="L102" s="261"/>
    </row>
    <row r="103" spans="1:7" ht="12.75" customHeight="1">
      <c r="A103" s="269" t="s">
        <v>155</v>
      </c>
      <c r="B103" s="270" t="s">
        <v>417</v>
      </c>
      <c r="C103" s="262"/>
      <c r="D103" s="262"/>
      <c r="E103" s="262"/>
      <c r="F103" s="262"/>
      <c r="G103" s="271">
        <v>21</v>
      </c>
    </row>
    <row r="104" spans="1:7" ht="12.75" customHeight="1">
      <c r="A104" s="269" t="s">
        <v>352</v>
      </c>
      <c r="B104" s="270" t="s">
        <v>418</v>
      </c>
      <c r="C104" s="262"/>
      <c r="D104" s="262"/>
      <c r="E104" s="262"/>
      <c r="F104" s="262"/>
      <c r="G104" s="271">
        <v>22</v>
      </c>
    </row>
    <row r="105" spans="1:7" ht="12.75" customHeight="1">
      <c r="A105" s="269" t="s">
        <v>386</v>
      </c>
      <c r="B105" s="270" t="s">
        <v>419</v>
      </c>
      <c r="C105" s="262"/>
      <c r="D105" s="262"/>
      <c r="E105" s="262"/>
      <c r="F105" s="262"/>
      <c r="G105" s="271">
        <v>23</v>
      </c>
    </row>
    <row r="106" spans="1:7" ht="12.75" customHeight="1">
      <c r="A106" s="269" t="s">
        <v>387</v>
      </c>
      <c r="B106" s="270" t="s">
        <v>420</v>
      </c>
      <c r="C106" s="262"/>
      <c r="D106" s="262"/>
      <c r="E106" s="262"/>
      <c r="F106" s="262"/>
      <c r="G106" s="271">
        <v>24</v>
      </c>
    </row>
    <row r="107" spans="1:7" ht="12.75" customHeight="1">
      <c r="A107" s="269" t="s">
        <v>473</v>
      </c>
      <c r="B107" s="270" t="s">
        <v>421</v>
      </c>
      <c r="C107" s="262"/>
      <c r="D107" s="262"/>
      <c r="E107" s="262"/>
      <c r="F107" s="262"/>
      <c r="G107" s="271">
        <v>25</v>
      </c>
    </row>
    <row r="108" spans="1:7" ht="6.75" customHeight="1">
      <c r="A108" s="269"/>
      <c r="B108" s="262"/>
      <c r="C108" s="262"/>
      <c r="D108" s="262"/>
      <c r="E108" s="262"/>
      <c r="F108" s="262"/>
      <c r="G108" s="272"/>
    </row>
    <row r="109" spans="1:7" ht="15">
      <c r="A109" s="263" t="s">
        <v>68</v>
      </c>
      <c r="B109" s="264" t="s">
        <v>56</v>
      </c>
      <c r="C109" s="264"/>
      <c r="D109" s="264"/>
      <c r="E109" s="264"/>
      <c r="F109" s="264"/>
      <c r="G109" s="265" t="s">
        <v>57</v>
      </c>
    </row>
    <row r="110" spans="1:7" ht="6.75" customHeight="1">
      <c r="A110" s="273"/>
      <c r="B110" s="266"/>
      <c r="C110" s="266"/>
      <c r="D110" s="266"/>
      <c r="E110" s="266"/>
      <c r="F110" s="266"/>
      <c r="G110" s="274"/>
    </row>
    <row r="111" spans="1:7" ht="12.75" customHeight="1">
      <c r="A111" s="269" t="s">
        <v>58</v>
      </c>
      <c r="B111" s="270" t="s">
        <v>412</v>
      </c>
      <c r="C111" s="262"/>
      <c r="D111" s="262"/>
      <c r="E111" s="262"/>
      <c r="F111" s="262"/>
      <c r="G111" s="271">
        <v>4</v>
      </c>
    </row>
    <row r="112" spans="1:7" ht="12.75" customHeight="1">
      <c r="A112" s="269" t="s">
        <v>59</v>
      </c>
      <c r="B112" s="270" t="s">
        <v>422</v>
      </c>
      <c r="C112" s="262"/>
      <c r="D112" s="262"/>
      <c r="E112" s="262"/>
      <c r="F112" s="262"/>
      <c r="G112" s="271">
        <v>5</v>
      </c>
    </row>
    <row r="113" spans="1:7" ht="12.75" customHeight="1">
      <c r="A113" s="269" t="s">
        <v>60</v>
      </c>
      <c r="B113" s="270" t="s">
        <v>423</v>
      </c>
      <c r="C113" s="262"/>
      <c r="D113" s="262"/>
      <c r="E113" s="262"/>
      <c r="F113" s="262"/>
      <c r="G113" s="271">
        <v>6</v>
      </c>
    </row>
    <row r="114" spans="1:7" ht="12.75" customHeight="1">
      <c r="A114" s="269" t="s">
        <v>61</v>
      </c>
      <c r="B114" s="270" t="s">
        <v>424</v>
      </c>
      <c r="C114" s="262"/>
      <c r="D114" s="262"/>
      <c r="E114" s="262"/>
      <c r="F114" s="262"/>
      <c r="G114" s="271">
        <v>8</v>
      </c>
    </row>
    <row r="115" spans="1:7" ht="12.75" customHeight="1">
      <c r="A115" s="269" t="s">
        <v>62</v>
      </c>
      <c r="B115" s="270" t="s">
        <v>425</v>
      </c>
      <c r="C115" s="262"/>
      <c r="D115" s="262"/>
      <c r="E115" s="262"/>
      <c r="F115" s="262"/>
      <c r="G115" s="271">
        <v>8</v>
      </c>
    </row>
    <row r="116" spans="1:7" ht="12.75" customHeight="1">
      <c r="A116" s="269" t="s">
        <v>63</v>
      </c>
      <c r="B116" s="270" t="s">
        <v>430</v>
      </c>
      <c r="C116" s="262"/>
      <c r="D116" s="262"/>
      <c r="E116" s="262"/>
      <c r="F116" s="262"/>
      <c r="G116" s="271">
        <v>10</v>
      </c>
    </row>
    <row r="117" spans="1:7" ht="12.75" customHeight="1">
      <c r="A117" s="269" t="s">
        <v>64</v>
      </c>
      <c r="B117" s="270" t="s">
        <v>431</v>
      </c>
      <c r="C117" s="262"/>
      <c r="D117" s="262"/>
      <c r="E117" s="262"/>
      <c r="F117" s="262"/>
      <c r="G117" s="271">
        <v>10</v>
      </c>
    </row>
    <row r="118" spans="1:7" ht="12.75" customHeight="1">
      <c r="A118" s="269" t="s">
        <v>66</v>
      </c>
      <c r="B118" s="270" t="s">
        <v>426</v>
      </c>
      <c r="C118" s="262"/>
      <c r="D118" s="262"/>
      <c r="E118" s="262"/>
      <c r="F118" s="262"/>
      <c r="G118" s="271">
        <v>11</v>
      </c>
    </row>
    <row r="119" spans="1:7" ht="12.75" customHeight="1">
      <c r="A119" s="269" t="s">
        <v>67</v>
      </c>
      <c r="B119" s="270" t="s">
        <v>427</v>
      </c>
      <c r="C119" s="262"/>
      <c r="D119" s="262"/>
      <c r="E119" s="262"/>
      <c r="F119" s="262"/>
      <c r="G119" s="271">
        <v>12</v>
      </c>
    </row>
    <row r="120" spans="1:7" ht="12.75" customHeight="1">
      <c r="A120" s="269" t="s">
        <v>93</v>
      </c>
      <c r="B120" s="270" t="s">
        <v>414</v>
      </c>
      <c r="C120" s="262"/>
      <c r="D120" s="262"/>
      <c r="E120" s="262"/>
      <c r="F120" s="262"/>
      <c r="G120" s="271">
        <v>13</v>
      </c>
    </row>
    <row r="121" spans="1:7" ht="12.75" customHeight="1">
      <c r="A121" s="269" t="s">
        <v>116</v>
      </c>
      <c r="B121" s="270" t="s">
        <v>248</v>
      </c>
      <c r="C121" s="262"/>
      <c r="D121" s="262"/>
      <c r="E121" s="262"/>
      <c r="F121" s="262"/>
      <c r="G121" s="271">
        <v>14</v>
      </c>
    </row>
    <row r="122" spans="1:7" ht="12.75" customHeight="1">
      <c r="A122" s="269" t="s">
        <v>117</v>
      </c>
      <c r="B122" s="270" t="s">
        <v>457</v>
      </c>
      <c r="C122" s="262"/>
      <c r="D122" s="262"/>
      <c r="E122" s="262"/>
      <c r="F122" s="262"/>
      <c r="G122" s="271">
        <v>15</v>
      </c>
    </row>
    <row r="123" spans="1:7" ht="54.75" customHeight="1">
      <c r="A123" s="285" t="s">
        <v>435</v>
      </c>
      <c r="B123" s="285"/>
      <c r="C123" s="285"/>
      <c r="D123" s="285"/>
      <c r="E123" s="285"/>
      <c r="F123" s="285"/>
      <c r="G123" s="285"/>
    </row>
    <row r="124" spans="1:7" ht="15" customHeight="1">
      <c r="A124" s="275"/>
      <c r="B124" s="275"/>
      <c r="C124" s="275"/>
      <c r="D124" s="275"/>
      <c r="E124" s="275"/>
      <c r="F124" s="275"/>
      <c r="G124" s="275"/>
    </row>
    <row r="125" spans="1:7" ht="15" customHeight="1">
      <c r="A125" s="276"/>
      <c r="B125" s="276"/>
      <c r="C125" s="276"/>
      <c r="D125" s="276"/>
      <c r="E125" s="276"/>
      <c r="F125" s="276"/>
      <c r="G125" s="276"/>
    </row>
    <row r="126" spans="1:7" ht="15" customHeight="1">
      <c r="A126" s="270"/>
      <c r="B126" s="270"/>
      <c r="C126" s="270"/>
      <c r="D126" s="270"/>
      <c r="E126" s="270"/>
      <c r="F126" s="270"/>
      <c r="G126" s="270"/>
    </row>
    <row r="127" spans="1:7" ht="10.5" customHeight="1">
      <c r="A127" s="277" t="s">
        <v>517</v>
      </c>
      <c r="C127" s="278"/>
      <c r="D127" s="278"/>
      <c r="E127" s="278"/>
      <c r="F127" s="278"/>
      <c r="G127" s="278"/>
    </row>
    <row r="128" spans="1:7" ht="10.5" customHeight="1">
      <c r="A128" s="277" t="s">
        <v>518</v>
      </c>
      <c r="C128" s="278"/>
      <c r="D128" s="278"/>
      <c r="E128" s="278"/>
      <c r="F128" s="278"/>
      <c r="G128" s="278"/>
    </row>
    <row r="129" spans="1:7" ht="10.5" customHeight="1">
      <c r="A129" s="277" t="s">
        <v>519</v>
      </c>
      <c r="C129" s="278"/>
      <c r="D129" s="278"/>
      <c r="E129" s="278"/>
      <c r="F129" s="278"/>
      <c r="G129" s="278"/>
    </row>
    <row r="130" spans="1:7" ht="10.5" customHeight="1">
      <c r="A130" s="261" t="s">
        <v>520</v>
      </c>
      <c r="B130" s="279"/>
      <c r="C130" s="278"/>
      <c r="D130" s="278"/>
      <c r="E130" s="278"/>
      <c r="F130" s="278"/>
      <c r="G130" s="278"/>
    </row>
    <row r="131" ht="10.5" customHeight="1"/>
  </sheetData>
  <sheetProtection/>
  <mergeCells count="4">
    <mergeCell ref="C13:H13"/>
    <mergeCell ref="C14:H14"/>
    <mergeCell ref="A85:G85"/>
    <mergeCell ref="A123:G123"/>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H22" sqref="H22"/>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43" customFormat="1" ht="15.75" customHeight="1">
      <c r="A1" s="289" t="s">
        <v>223</v>
      </c>
      <c r="B1" s="289"/>
      <c r="C1" s="289"/>
      <c r="D1" s="289"/>
      <c r="E1" s="289"/>
      <c r="F1" s="289"/>
      <c r="G1" s="235"/>
      <c r="H1" s="236"/>
      <c r="J1" s="49"/>
      <c r="K1" s="49"/>
      <c r="P1" s="236"/>
      <c r="Q1" s="236"/>
      <c r="R1" s="236"/>
      <c r="S1" s="236"/>
      <c r="T1" s="236"/>
      <c r="U1" s="236"/>
      <c r="V1" s="39"/>
      <c r="W1" s="39"/>
      <c r="X1" s="39"/>
      <c r="Y1" s="38"/>
    </row>
    <row r="2" spans="1:25" s="43" customFormat="1" ht="15.75" customHeight="1">
      <c r="A2" s="286" t="s">
        <v>224</v>
      </c>
      <c r="B2" s="286"/>
      <c r="C2" s="286"/>
      <c r="D2" s="286"/>
      <c r="E2" s="286"/>
      <c r="F2" s="286"/>
      <c r="G2" s="235"/>
      <c r="H2" s="236"/>
      <c r="J2" s="49"/>
      <c r="K2" s="49"/>
      <c r="P2" s="236"/>
      <c r="Q2" s="236"/>
      <c r="R2" s="236"/>
      <c r="S2" s="236"/>
      <c r="T2" s="236"/>
      <c r="U2" s="236"/>
      <c r="V2" s="39"/>
      <c r="Y2" s="38"/>
    </row>
    <row r="3" spans="1:25" s="43" customFormat="1" ht="15.75" customHeight="1">
      <c r="A3" s="286" t="s">
        <v>225</v>
      </c>
      <c r="B3" s="286"/>
      <c r="C3" s="286"/>
      <c r="D3" s="286"/>
      <c r="E3" s="286"/>
      <c r="F3" s="286"/>
      <c r="G3" s="235"/>
      <c r="H3" s="236"/>
      <c r="J3" s="49"/>
      <c r="K3" s="49"/>
      <c r="P3" s="236"/>
      <c r="Q3" s="236"/>
      <c r="R3" s="236"/>
      <c r="S3" s="236"/>
      <c r="T3" s="236"/>
      <c r="U3" s="236"/>
      <c r="V3" s="39"/>
      <c r="W3" s="39"/>
      <c r="X3" s="39"/>
      <c r="Y3" s="38"/>
    </row>
    <row r="4" spans="1:25" s="43" customFormat="1" ht="15.75" customHeight="1" thickBot="1">
      <c r="A4" s="286" t="s">
        <v>436</v>
      </c>
      <c r="B4" s="286"/>
      <c r="C4" s="286"/>
      <c r="D4" s="286"/>
      <c r="E4" s="286"/>
      <c r="F4" s="286"/>
      <c r="G4" s="44"/>
      <c r="J4" s="49"/>
      <c r="K4" s="49"/>
      <c r="P4" s="38"/>
      <c r="Q4" s="38"/>
      <c r="R4" s="38"/>
      <c r="S4" s="38"/>
      <c r="Y4" s="38"/>
    </row>
    <row r="5" spans="1:25" s="43" customFormat="1" ht="13.5" thickTop="1">
      <c r="A5" s="51" t="s">
        <v>226</v>
      </c>
      <c r="B5" s="68">
        <v>2010</v>
      </c>
      <c r="C5" s="288" t="s">
        <v>539</v>
      </c>
      <c r="D5" s="288"/>
      <c r="E5" s="69" t="s">
        <v>241</v>
      </c>
      <c r="F5" s="69" t="s">
        <v>232</v>
      </c>
      <c r="G5" s="46"/>
      <c r="P5" s="38"/>
      <c r="Q5" s="38"/>
      <c r="R5" s="38"/>
      <c r="S5" s="38"/>
      <c r="Y5" s="38"/>
    </row>
    <row r="6" spans="1:25" s="43" customFormat="1" ht="13.5" thickBot="1">
      <c r="A6" s="52"/>
      <c r="B6" s="70" t="s">
        <v>231</v>
      </c>
      <c r="C6" s="203">
        <v>2010</v>
      </c>
      <c r="D6" s="203">
        <v>2011</v>
      </c>
      <c r="E6" s="72" t="s">
        <v>509</v>
      </c>
      <c r="F6" s="72">
        <v>2011</v>
      </c>
      <c r="O6" s="207"/>
      <c r="V6" s="47"/>
      <c r="W6" s="48"/>
      <c r="X6" s="48"/>
      <c r="Y6" s="38"/>
    </row>
    <row r="7" spans="1:25" s="43" customFormat="1" ht="15.75" customHeight="1" thickTop="1">
      <c r="A7" s="286" t="s">
        <v>228</v>
      </c>
      <c r="B7" s="286"/>
      <c r="C7" s="286"/>
      <c r="D7" s="286"/>
      <c r="E7" s="286"/>
      <c r="F7" s="286"/>
      <c r="H7" s="236"/>
      <c r="I7" s="236"/>
      <c r="J7" s="236"/>
      <c r="V7" s="39"/>
      <c r="W7" s="39"/>
      <c r="X7" s="39"/>
      <c r="Y7" s="38"/>
    </row>
    <row r="8" spans="1:25" s="43" customFormat="1" ht="15.75" customHeight="1">
      <c r="A8" s="35" t="s">
        <v>445</v>
      </c>
      <c r="B8" s="204">
        <v>12290533</v>
      </c>
      <c r="C8" s="204">
        <v>5468317</v>
      </c>
      <c r="D8" s="204">
        <v>6469446</v>
      </c>
      <c r="E8" s="36">
        <f>+(D8-C8)/C8</f>
        <v>0.183078084171053</v>
      </c>
      <c r="F8" s="37"/>
      <c r="H8" s="236"/>
      <c r="I8" s="236"/>
      <c r="J8" s="236"/>
      <c r="V8" s="39"/>
      <c r="W8" s="39"/>
      <c r="X8" s="39"/>
      <c r="Y8" s="38"/>
    </row>
    <row r="9" spans="1:25" s="43" customFormat="1" ht="15.75" customHeight="1">
      <c r="A9" s="201" t="s">
        <v>493</v>
      </c>
      <c r="B9" s="198">
        <v>6957379</v>
      </c>
      <c r="C9" s="198">
        <v>3709200</v>
      </c>
      <c r="D9" s="198">
        <v>3750432</v>
      </c>
      <c r="E9" s="40">
        <f aca="true" t="shared" si="0" ref="E9:E21">+(D9-C9)/C9</f>
        <v>0.011116143642834034</v>
      </c>
      <c r="F9" s="40">
        <f>+D9/$D$8</f>
        <v>0.5797145536109274</v>
      </c>
      <c r="H9" s="236"/>
      <c r="I9" s="236"/>
      <c r="J9" s="236"/>
      <c r="K9" s="236"/>
      <c r="L9" s="236"/>
      <c r="V9" s="39"/>
      <c r="W9" s="39"/>
      <c r="X9" s="39"/>
      <c r="Y9" s="38"/>
    </row>
    <row r="10" spans="1:25" s="43" customFormat="1" ht="15.75" customHeight="1">
      <c r="A10" s="201" t="s">
        <v>494</v>
      </c>
      <c r="B10" s="198">
        <v>1010109</v>
      </c>
      <c r="C10" s="198">
        <v>379025</v>
      </c>
      <c r="D10" s="198">
        <v>517687</v>
      </c>
      <c r="E10" s="40">
        <f t="shared" si="0"/>
        <v>0.36583866499571266</v>
      </c>
      <c r="F10" s="40">
        <f>+D10/$D$8</f>
        <v>0.0800202984923284</v>
      </c>
      <c r="G10" s="42"/>
      <c r="J10" s="240"/>
      <c r="L10" s="39"/>
      <c r="M10" s="32"/>
      <c r="O10" s="38"/>
      <c r="P10" s="38"/>
      <c r="Q10" s="38"/>
      <c r="R10" s="38"/>
      <c r="S10" s="38"/>
      <c r="Y10" s="38"/>
    </row>
    <row r="11" spans="1:25" s="43" customFormat="1" ht="15.75" customHeight="1">
      <c r="A11" s="201" t="s">
        <v>495</v>
      </c>
      <c r="B11" s="198">
        <v>4323045</v>
      </c>
      <c r="C11" s="198">
        <v>1380092</v>
      </c>
      <c r="D11" s="198">
        <v>2201327</v>
      </c>
      <c r="E11" s="40">
        <f t="shared" si="0"/>
        <v>0.5950581555432536</v>
      </c>
      <c r="F11" s="40">
        <f>+D11/$D$8</f>
        <v>0.34026514789674417</v>
      </c>
      <c r="G11" s="42"/>
      <c r="J11" s="240"/>
      <c r="K11" s="240"/>
      <c r="L11" s="39"/>
      <c r="M11" s="32"/>
      <c r="O11" s="38"/>
      <c r="P11" s="38"/>
      <c r="Q11" s="38"/>
      <c r="R11" s="38"/>
      <c r="S11" s="38"/>
      <c r="V11" s="39"/>
      <c r="W11" s="39"/>
      <c r="X11" s="39"/>
      <c r="Y11" s="38"/>
    </row>
    <row r="12" spans="1:25" s="43" customFormat="1" ht="15.75" customHeight="1">
      <c r="A12" s="286" t="s">
        <v>230</v>
      </c>
      <c r="B12" s="286"/>
      <c r="C12" s="286"/>
      <c r="D12" s="286"/>
      <c r="E12" s="286"/>
      <c r="F12" s="286"/>
      <c r="J12" s="240"/>
      <c r="L12" s="39"/>
      <c r="M12" s="32"/>
      <c r="O12" s="38"/>
      <c r="P12" s="38"/>
      <c r="Q12" s="38"/>
      <c r="R12" s="38"/>
      <c r="S12" s="38"/>
      <c r="V12" s="39"/>
      <c r="W12" s="39"/>
      <c r="X12" s="39"/>
      <c r="Y12" s="38"/>
    </row>
    <row r="13" spans="1:25" s="43" customFormat="1" ht="15.75" customHeight="1">
      <c r="A13" s="41" t="s">
        <v>445</v>
      </c>
      <c r="B13" s="31">
        <v>3886376</v>
      </c>
      <c r="C13" s="31">
        <v>1434225</v>
      </c>
      <c r="D13" s="31">
        <v>1966604</v>
      </c>
      <c r="E13" s="36">
        <f t="shared" si="0"/>
        <v>0.37119629067963533</v>
      </c>
      <c r="F13" s="37"/>
      <c r="G13" s="37"/>
      <c r="L13" s="39"/>
      <c r="M13" s="32"/>
      <c r="O13" s="38"/>
      <c r="P13" s="38"/>
      <c r="Q13" s="38"/>
      <c r="R13" s="38"/>
      <c r="S13" s="38"/>
      <c r="V13" s="39"/>
      <c r="W13" s="39"/>
      <c r="X13" s="39"/>
      <c r="Y13" s="38"/>
    </row>
    <row r="14" spans="1:25" s="43" customFormat="1" ht="15.75" customHeight="1">
      <c r="A14" s="201" t="s">
        <v>493</v>
      </c>
      <c r="B14" s="32">
        <v>2616618</v>
      </c>
      <c r="C14" s="32">
        <v>956601</v>
      </c>
      <c r="D14" s="32">
        <v>1403624</v>
      </c>
      <c r="E14" s="40">
        <f t="shared" si="0"/>
        <v>0.46730350480503363</v>
      </c>
      <c r="F14" s="40">
        <f>+D14/$D$13</f>
        <v>0.7137298612226965</v>
      </c>
      <c r="G14" s="42"/>
      <c r="L14" s="39"/>
      <c r="M14" s="39"/>
      <c r="O14" s="38"/>
      <c r="P14" s="38"/>
      <c r="Q14" s="38"/>
      <c r="R14" s="38"/>
      <c r="S14" s="38"/>
      <c r="V14" s="39"/>
      <c r="W14" s="39"/>
      <c r="X14" s="39"/>
      <c r="Y14" s="38"/>
    </row>
    <row r="15" spans="1:25" s="43" customFormat="1" ht="15.75" customHeight="1">
      <c r="A15" s="201" t="s">
        <v>494</v>
      </c>
      <c r="B15" s="32">
        <v>1037392</v>
      </c>
      <c r="C15" s="32">
        <v>377407</v>
      </c>
      <c r="D15" s="32">
        <v>463105</v>
      </c>
      <c r="E15" s="40">
        <f t="shared" si="0"/>
        <v>0.22707051008592846</v>
      </c>
      <c r="F15" s="40">
        <f>+D15/$D$13</f>
        <v>0.23548462222186062</v>
      </c>
      <c r="G15" s="42"/>
      <c r="M15" s="39"/>
      <c r="O15" s="38"/>
      <c r="P15" s="38"/>
      <c r="Q15" s="38"/>
      <c r="R15" s="38"/>
      <c r="S15" s="38"/>
      <c r="V15" s="39"/>
      <c r="Y15" s="38"/>
    </row>
    <row r="16" spans="1:25" s="43" customFormat="1" ht="15.75" customHeight="1">
      <c r="A16" s="201" t="s">
        <v>495</v>
      </c>
      <c r="B16" s="32">
        <v>232366</v>
      </c>
      <c r="C16" s="32">
        <v>100217</v>
      </c>
      <c r="D16" s="32">
        <v>99875</v>
      </c>
      <c r="E16" s="40">
        <f t="shared" si="0"/>
        <v>-0.0034125946695670395</v>
      </c>
      <c r="F16" s="40">
        <f>+D16/$D$13</f>
        <v>0.050785516555442785</v>
      </c>
      <c r="G16" s="42"/>
      <c r="I16" s="236"/>
      <c r="J16" s="236"/>
      <c r="K16" s="236"/>
      <c r="L16" s="236"/>
      <c r="M16" s="236"/>
      <c r="N16" s="236"/>
      <c r="O16" s="236"/>
      <c r="P16" s="236"/>
      <c r="Q16" s="236"/>
      <c r="R16" s="236"/>
      <c r="S16" s="236"/>
      <c r="T16" s="236"/>
      <c r="U16" s="236"/>
      <c r="V16" s="236"/>
      <c r="W16" s="236"/>
      <c r="Y16" s="38"/>
    </row>
    <row r="17" spans="1:25" s="43" customFormat="1" ht="15.75" customHeight="1">
      <c r="A17" s="286" t="s">
        <v>242</v>
      </c>
      <c r="B17" s="286"/>
      <c r="C17" s="286"/>
      <c r="D17" s="286"/>
      <c r="E17" s="286"/>
      <c r="F17" s="286"/>
      <c r="I17" s="236"/>
      <c r="J17" s="236"/>
      <c r="K17" s="236"/>
      <c r="L17" s="236"/>
      <c r="M17" s="236"/>
      <c r="N17" s="236"/>
      <c r="O17" s="236"/>
      <c r="P17" s="236"/>
      <c r="Q17" s="236"/>
      <c r="R17" s="236"/>
      <c r="S17" s="236"/>
      <c r="T17" s="236"/>
      <c r="U17" s="236"/>
      <c r="V17" s="236"/>
      <c r="W17" s="236"/>
      <c r="X17" s="38"/>
      <c r="Y17" s="38"/>
    </row>
    <row r="18" spans="1:25" s="43" customFormat="1" ht="15.75" customHeight="1">
      <c r="A18" s="41" t="s">
        <v>445</v>
      </c>
      <c r="B18" s="31">
        <v>8404157</v>
      </c>
      <c r="C18" s="31">
        <v>4034092</v>
      </c>
      <c r="D18" s="31">
        <v>4502842</v>
      </c>
      <c r="E18" s="36">
        <f t="shared" si="0"/>
        <v>0.11619715167626321</v>
      </c>
      <c r="F18" s="42"/>
      <c r="G18" s="42"/>
      <c r="I18" s="236"/>
      <c r="J18" s="236"/>
      <c r="K18" s="236"/>
      <c r="L18" s="236"/>
      <c r="M18" s="236"/>
      <c r="N18" s="236"/>
      <c r="O18" s="236"/>
      <c r="P18" s="236"/>
      <c r="Q18" s="236"/>
      <c r="R18" s="236"/>
      <c r="S18" s="236"/>
      <c r="T18" s="236"/>
      <c r="U18" s="236"/>
      <c r="V18" s="236"/>
      <c r="W18" s="236"/>
      <c r="X18" s="50"/>
      <c r="Y18" s="50"/>
    </row>
    <row r="19" spans="1:25" s="43" customFormat="1" ht="15.75" customHeight="1">
      <c r="A19" s="201" t="s">
        <v>493</v>
      </c>
      <c r="B19" s="32">
        <v>4340761</v>
      </c>
      <c r="C19" s="32">
        <v>2752599</v>
      </c>
      <c r="D19" s="32">
        <v>2346808</v>
      </c>
      <c r="E19" s="40">
        <f t="shared" si="0"/>
        <v>-0.14742103735415146</v>
      </c>
      <c r="F19" s="40">
        <f>+D19/$D$18</f>
        <v>0.5211837324072219</v>
      </c>
      <c r="G19" s="42"/>
      <c r="I19" s="236"/>
      <c r="J19" s="236"/>
      <c r="K19" s="236"/>
      <c r="L19" s="236"/>
      <c r="M19" s="236"/>
      <c r="N19" s="236"/>
      <c r="O19" s="236"/>
      <c r="P19" s="236"/>
      <c r="Q19" s="236"/>
      <c r="R19" s="236"/>
      <c r="S19" s="236"/>
      <c r="T19" s="236"/>
      <c r="U19" s="236"/>
      <c r="V19" s="236"/>
      <c r="W19" s="236"/>
      <c r="X19" s="50"/>
      <c r="Y19" s="50"/>
    </row>
    <row r="20" spans="1:25" s="43" customFormat="1" ht="15.75" customHeight="1">
      <c r="A20" s="201" t="s">
        <v>494</v>
      </c>
      <c r="B20" s="32">
        <v>-27283</v>
      </c>
      <c r="C20" s="32">
        <v>1618</v>
      </c>
      <c r="D20" s="32">
        <v>54582</v>
      </c>
      <c r="E20" s="40">
        <f t="shared" si="0"/>
        <v>32.73423980222497</v>
      </c>
      <c r="F20" s="40">
        <f>+D20/$D$18</f>
        <v>0.012121677820363228</v>
      </c>
      <c r="G20" s="42"/>
      <c r="O20" s="38"/>
      <c r="P20" s="38"/>
      <c r="Q20" s="38"/>
      <c r="R20" s="38"/>
      <c r="S20" s="38"/>
      <c r="U20" s="39"/>
      <c r="V20" s="49"/>
      <c r="W20" s="50"/>
      <c r="X20" s="50"/>
      <c r="Y20" s="50"/>
    </row>
    <row r="21" spans="1:25" s="43" customFormat="1" ht="15.75" customHeight="1" thickBot="1">
      <c r="A21" s="202" t="s">
        <v>495</v>
      </c>
      <c r="B21" s="87">
        <v>4090679</v>
      </c>
      <c r="C21" s="87">
        <v>1279875</v>
      </c>
      <c r="D21" s="87">
        <v>2101452</v>
      </c>
      <c r="E21" s="88">
        <f t="shared" si="0"/>
        <v>0.6419197187225315</v>
      </c>
      <c r="F21" s="88">
        <f>+D21/$D$18</f>
        <v>0.46669458977241485</v>
      </c>
      <c r="G21" s="42"/>
      <c r="O21" s="38"/>
      <c r="P21" s="38"/>
      <c r="Q21" s="38"/>
      <c r="R21" s="38"/>
      <c r="S21" s="38"/>
      <c r="U21" s="39"/>
      <c r="V21" s="49"/>
      <c r="W21" s="50"/>
      <c r="X21" s="50"/>
      <c r="Y21" s="50"/>
    </row>
    <row r="22" spans="1:25" ht="27" customHeight="1" thickTop="1">
      <c r="A22" s="287" t="s">
        <v>523</v>
      </c>
      <c r="B22" s="287"/>
      <c r="C22" s="287"/>
      <c r="D22" s="287"/>
      <c r="E22" s="287"/>
      <c r="F22" s="287"/>
      <c r="G22" s="42"/>
      <c r="U22" s="39"/>
      <c r="V22" s="49"/>
      <c r="W22" s="50"/>
      <c r="X22" s="34"/>
      <c r="Y22" s="34"/>
    </row>
    <row r="23" spans="7:26" ht="33" customHeight="1">
      <c r="G23" s="42"/>
      <c r="L23" s="39"/>
      <c r="M23" s="39"/>
      <c r="Z23" s="188" t="s">
        <v>379</v>
      </c>
    </row>
    <row r="24" spans="1:29" ht="12.75">
      <c r="A24" s="15"/>
      <c r="B24" s="15"/>
      <c r="C24" s="15"/>
      <c r="D24" s="15"/>
      <c r="E24" s="15"/>
      <c r="F24" s="15"/>
      <c r="G24" s="42"/>
      <c r="L24" s="39"/>
      <c r="M24" s="39"/>
      <c r="Z24" s="188" t="s">
        <v>493</v>
      </c>
      <c r="AA24" s="188" t="s">
        <v>494</v>
      </c>
      <c r="AB24" s="188" t="s">
        <v>495</v>
      </c>
      <c r="AC24" s="1" t="s">
        <v>376</v>
      </c>
    </row>
    <row r="25" spans="1:29" ht="15">
      <c r="A25" s="15"/>
      <c r="B25" s="15"/>
      <c r="C25" s="15"/>
      <c r="D25" s="15"/>
      <c r="E25" s="15"/>
      <c r="F25" s="15"/>
      <c r="G25" s="42"/>
      <c r="L25" s="39"/>
      <c r="M25" s="39"/>
      <c r="Y25" s="199" t="s">
        <v>542</v>
      </c>
      <c r="Z25" s="245">
        <v>2180030.645</v>
      </c>
      <c r="AA25" s="245">
        <v>149673.715</v>
      </c>
      <c r="AB25" s="245">
        <v>1711613.436</v>
      </c>
      <c r="AC25" s="33">
        <f>SUM(Z25:AB25)</f>
        <v>4041317.796</v>
      </c>
    </row>
    <row r="26" spans="1:29" ht="15">
      <c r="A26" s="15"/>
      <c r="B26" s="15"/>
      <c r="C26" s="15"/>
      <c r="D26" s="15"/>
      <c r="E26" s="15"/>
      <c r="F26" s="15"/>
      <c r="G26" s="42"/>
      <c r="Y26" s="199" t="s">
        <v>543</v>
      </c>
      <c r="Z26" s="245">
        <v>2419910.052</v>
      </c>
      <c r="AA26" s="245">
        <v>231279.637</v>
      </c>
      <c r="AB26" s="245">
        <v>1955687.023</v>
      </c>
      <c r="AC26" s="33">
        <f>SUM(Z26:AB26)</f>
        <v>4606876.712</v>
      </c>
    </row>
    <row r="27" spans="1:29" ht="15">
      <c r="A27" s="15"/>
      <c r="B27" s="15"/>
      <c r="C27" s="15"/>
      <c r="D27" s="15"/>
      <c r="E27" s="15"/>
      <c r="F27" s="15"/>
      <c r="I27" s="39"/>
      <c r="J27" s="39"/>
      <c r="K27" s="39"/>
      <c r="L27" s="39"/>
      <c r="M27" s="39"/>
      <c r="Y27" s="199" t="s">
        <v>544</v>
      </c>
      <c r="Z27" s="245">
        <v>2473676.027</v>
      </c>
      <c r="AA27" s="245">
        <v>185655.048</v>
      </c>
      <c r="AB27" s="245">
        <v>1354047.6570000001</v>
      </c>
      <c r="AC27" s="33">
        <f>SUM(Z27:AB27)</f>
        <v>4013378.732</v>
      </c>
    </row>
    <row r="28" spans="1:29" ht="15">
      <c r="A28" s="15"/>
      <c r="B28" s="15"/>
      <c r="C28" s="15"/>
      <c r="D28" s="15"/>
      <c r="E28" s="15"/>
      <c r="F28" s="15"/>
      <c r="I28" s="39"/>
      <c r="J28" s="39"/>
      <c r="K28" s="39"/>
      <c r="L28" s="39"/>
      <c r="M28" s="39"/>
      <c r="Y28" s="199" t="s">
        <v>545</v>
      </c>
      <c r="Z28" s="245">
        <v>2752599.146</v>
      </c>
      <c r="AA28" s="245">
        <v>1617.6030000000028</v>
      </c>
      <c r="AB28" s="245">
        <v>1279875.275</v>
      </c>
      <c r="AC28" s="33">
        <f>SUM(Z28:AB28)</f>
        <v>4034092.024</v>
      </c>
    </row>
    <row r="29" spans="1:29" ht="15">
      <c r="A29" s="15"/>
      <c r="B29" s="15"/>
      <c r="C29" s="15"/>
      <c r="D29" s="15"/>
      <c r="E29" s="15"/>
      <c r="F29" s="15"/>
      <c r="I29" s="39"/>
      <c r="J29" s="39"/>
      <c r="K29" s="39"/>
      <c r="L29" s="39"/>
      <c r="M29" s="39"/>
      <c r="Y29" s="199" t="s">
        <v>546</v>
      </c>
      <c r="Z29" s="245">
        <v>2346808.109</v>
      </c>
      <c r="AA29" s="245">
        <v>54581.864</v>
      </c>
      <c r="AB29" s="245">
        <v>2101452.0470000003</v>
      </c>
      <c r="AC29" s="33">
        <f>SUM(Z29:AB29)</f>
        <v>4502842.0200000005</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37" sqref="A37:F37"/>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89" t="s">
        <v>233</v>
      </c>
      <c r="B1" s="289"/>
      <c r="C1" s="289"/>
      <c r="D1" s="289"/>
      <c r="E1" s="289"/>
      <c r="F1" s="289"/>
      <c r="G1" s="194"/>
      <c r="H1" s="194"/>
      <c r="I1" s="194"/>
      <c r="J1" s="194"/>
      <c r="K1" s="194"/>
      <c r="L1" s="194"/>
      <c r="P1" s="189" t="s">
        <v>378</v>
      </c>
      <c r="Q1" s="38"/>
      <c r="R1" s="38"/>
      <c r="S1" s="38"/>
      <c r="T1" s="38"/>
      <c r="U1" s="38"/>
      <c r="V1" s="38"/>
      <c r="W1" s="38"/>
      <c r="Z1" s="39"/>
      <c r="AA1" s="39"/>
      <c r="AB1" s="39"/>
      <c r="AC1" s="38"/>
    </row>
    <row r="2" spans="1:20" ht="13.5" customHeight="1">
      <c r="A2" s="286" t="s">
        <v>447</v>
      </c>
      <c r="B2" s="286"/>
      <c r="C2" s="286"/>
      <c r="D2" s="286"/>
      <c r="E2" s="286"/>
      <c r="F2" s="286"/>
      <c r="G2" s="194"/>
      <c r="H2" s="194"/>
      <c r="I2" s="194"/>
      <c r="J2" s="194"/>
      <c r="K2" s="194"/>
      <c r="L2" s="194"/>
      <c r="P2" s="32" t="s">
        <v>226</v>
      </c>
      <c r="Q2" s="206" t="s">
        <v>493</v>
      </c>
      <c r="R2" s="206" t="s">
        <v>494</v>
      </c>
      <c r="S2" s="206" t="s">
        <v>495</v>
      </c>
      <c r="T2" s="190" t="s">
        <v>376</v>
      </c>
    </row>
    <row r="3" spans="1:29" s="43" customFormat="1" ht="15.75" customHeight="1">
      <c r="A3" s="286" t="s">
        <v>225</v>
      </c>
      <c r="B3" s="286"/>
      <c r="C3" s="286"/>
      <c r="D3" s="286"/>
      <c r="E3" s="286"/>
      <c r="F3" s="286"/>
      <c r="G3" s="194"/>
      <c r="H3" s="194"/>
      <c r="I3" s="194"/>
      <c r="J3" s="194"/>
      <c r="K3" s="194"/>
      <c r="L3" s="194"/>
      <c r="M3" s="44"/>
      <c r="P3" s="200" t="s">
        <v>542</v>
      </c>
      <c r="Q3" s="249">
        <v>3000999.41</v>
      </c>
      <c r="R3" s="249">
        <v>366649.592</v>
      </c>
      <c r="S3" s="249">
        <v>1786673.826</v>
      </c>
      <c r="T3" s="53">
        <f>SUM(Q3:S3)</f>
        <v>5154322.828</v>
      </c>
      <c r="U3" s="38"/>
      <c r="V3" s="38"/>
      <c r="W3" s="38"/>
      <c r="Y3" s="45"/>
      <c r="Z3" s="39"/>
      <c r="AA3" s="39"/>
      <c r="AB3" s="39"/>
      <c r="AC3" s="38"/>
    </row>
    <row r="4" spans="1:29" s="43" customFormat="1" ht="15.75" customHeight="1">
      <c r="A4" s="286" t="s">
        <v>436</v>
      </c>
      <c r="B4" s="286"/>
      <c r="C4" s="286"/>
      <c r="D4" s="286"/>
      <c r="E4" s="286"/>
      <c r="F4" s="286"/>
      <c r="G4" s="194"/>
      <c r="H4" s="194"/>
      <c r="I4" s="194"/>
      <c r="J4" s="194"/>
      <c r="K4" s="194"/>
      <c r="L4" s="194"/>
      <c r="M4" s="44"/>
      <c r="P4" s="200" t="s">
        <v>543</v>
      </c>
      <c r="Q4" s="249">
        <v>3627507.478</v>
      </c>
      <c r="R4" s="249">
        <v>474801.538</v>
      </c>
      <c r="S4" s="249">
        <v>2070169.239</v>
      </c>
      <c r="T4" s="53">
        <f>SUM(Q4:S4)</f>
        <v>6172478.255000001</v>
      </c>
      <c r="U4" s="38"/>
      <c r="V4" s="38"/>
      <c r="W4" s="38"/>
      <c r="AC4" s="38"/>
    </row>
    <row r="5" spans="2:20" ht="13.5" thickBot="1">
      <c r="B5" s="55"/>
      <c r="C5" s="55"/>
      <c r="D5" s="55"/>
      <c r="E5" s="55"/>
      <c r="F5" s="55"/>
      <c r="G5" s="55"/>
      <c r="H5" s="55"/>
      <c r="I5" s="55"/>
      <c r="J5" s="55"/>
      <c r="K5" s="55"/>
      <c r="L5" s="55"/>
      <c r="P5" s="200" t="s">
        <v>544</v>
      </c>
      <c r="Q5" s="249">
        <v>3346031.851</v>
      </c>
      <c r="R5" s="249">
        <v>399309.511</v>
      </c>
      <c r="S5" s="249">
        <v>1417661.736</v>
      </c>
      <c r="T5" s="53">
        <f>SUM(Q5:S5)</f>
        <v>5163003.097999999</v>
      </c>
    </row>
    <row r="6" spans="1:20" ht="15" customHeight="1" thickTop="1">
      <c r="A6" s="74" t="s">
        <v>226</v>
      </c>
      <c r="B6" s="290" t="str">
        <f>+balanza!C5</f>
        <v>enero - mayo</v>
      </c>
      <c r="C6" s="290"/>
      <c r="D6" s="290"/>
      <c r="E6" s="290"/>
      <c r="F6" s="290"/>
      <c r="G6" s="195"/>
      <c r="H6" s="195"/>
      <c r="I6" s="195"/>
      <c r="J6" s="195"/>
      <c r="K6" s="195"/>
      <c r="L6" s="195"/>
      <c r="P6" s="200" t="s">
        <v>545</v>
      </c>
      <c r="Q6" s="249">
        <v>3709200.115</v>
      </c>
      <c r="R6" s="249">
        <v>379024.659</v>
      </c>
      <c r="S6" s="249">
        <v>1380091.927</v>
      </c>
      <c r="T6" s="53">
        <f>SUM(Q6:S6)</f>
        <v>5468316.701</v>
      </c>
    </row>
    <row r="7" spans="1:20" ht="15" customHeight="1">
      <c r="A7" s="76"/>
      <c r="B7" s="75">
        <v>2007</v>
      </c>
      <c r="C7" s="75">
        <v>2008</v>
      </c>
      <c r="D7" s="75">
        <v>2009</v>
      </c>
      <c r="E7" s="75">
        <v>2010</v>
      </c>
      <c r="F7" s="75">
        <v>2011</v>
      </c>
      <c r="G7" s="195"/>
      <c r="H7" s="195"/>
      <c r="I7" s="195"/>
      <c r="J7" s="195"/>
      <c r="K7" s="195"/>
      <c r="L7" s="195"/>
      <c r="P7" s="200" t="s">
        <v>546</v>
      </c>
      <c r="Q7" s="249">
        <v>3750431.801</v>
      </c>
      <c r="R7" s="249">
        <v>517687.089</v>
      </c>
      <c r="S7" s="249">
        <v>2201327.075</v>
      </c>
      <c r="T7" s="53">
        <f>SUM(Q7:S7)</f>
        <v>6469445.965</v>
      </c>
    </row>
    <row r="8" spans="1:12" ht="19.5" customHeight="1">
      <c r="A8" s="205" t="s">
        <v>493</v>
      </c>
      <c r="B8" s="248">
        <v>3000999.41</v>
      </c>
      <c r="C8" s="248">
        <v>3627507.478</v>
      </c>
      <c r="D8" s="248">
        <v>3346031.851</v>
      </c>
      <c r="E8" s="248">
        <v>3709200.115</v>
      </c>
      <c r="F8" s="248">
        <v>3750431.801</v>
      </c>
      <c r="G8" s="73"/>
      <c r="H8" s="73"/>
      <c r="I8" s="73"/>
      <c r="J8" s="73"/>
      <c r="K8" s="73"/>
      <c r="L8" s="73"/>
    </row>
    <row r="9" spans="1:12" ht="19.5" customHeight="1">
      <c r="A9" s="205" t="s">
        <v>494</v>
      </c>
      <c r="B9" s="57">
        <v>366649.592</v>
      </c>
      <c r="C9" s="57">
        <v>474801.538</v>
      </c>
      <c r="D9" s="57">
        <v>399309.511</v>
      </c>
      <c r="E9" s="57">
        <v>379024.659</v>
      </c>
      <c r="F9" s="57">
        <v>517687.089</v>
      </c>
      <c r="G9" s="57"/>
      <c r="H9" s="57"/>
      <c r="I9" s="57"/>
      <c r="J9" s="57"/>
      <c r="K9" s="57"/>
      <c r="L9" s="57"/>
    </row>
    <row r="10" spans="1:16" ht="19.5" customHeight="1">
      <c r="A10" s="205" t="s">
        <v>495</v>
      </c>
      <c r="B10" s="57">
        <v>1786673.826</v>
      </c>
      <c r="C10" s="57">
        <v>2070169.239</v>
      </c>
      <c r="D10" s="57">
        <v>1417661.736</v>
      </c>
      <c r="E10" s="57">
        <v>1380091.927</v>
      </c>
      <c r="F10" s="57">
        <v>2201327.075</v>
      </c>
      <c r="G10" s="57"/>
      <c r="H10" s="57"/>
      <c r="I10" s="57"/>
      <c r="J10" s="57"/>
      <c r="K10" s="57"/>
      <c r="L10" s="57"/>
      <c r="P10" t="s">
        <v>16</v>
      </c>
    </row>
    <row r="11" spans="1:20" ht="19.5" customHeight="1" thickBot="1">
      <c r="A11" s="247" t="s">
        <v>376</v>
      </c>
      <c r="B11" s="246">
        <f>SUM(B8:B10)</f>
        <v>5154322.828</v>
      </c>
      <c r="C11" s="246">
        <f>SUM(C8:C10)</f>
        <v>6172478.255000001</v>
      </c>
      <c r="D11" s="246">
        <f>SUM(D8:D10)</f>
        <v>5163003.097999999</v>
      </c>
      <c r="E11" s="246">
        <f>+balanza!C8</f>
        <v>5468317</v>
      </c>
      <c r="F11" s="246">
        <f>+balanza!D8</f>
        <v>6469446</v>
      </c>
      <c r="G11" s="73"/>
      <c r="H11" s="73"/>
      <c r="I11" s="73"/>
      <c r="J11" s="73"/>
      <c r="K11" s="73"/>
      <c r="L11" s="73"/>
      <c r="P11" s="2"/>
      <c r="Q11" s="206" t="s">
        <v>493</v>
      </c>
      <c r="R11" s="206" t="s">
        <v>494</v>
      </c>
      <c r="S11" s="206" t="s">
        <v>495</v>
      </c>
      <c r="T11" s="192" t="s">
        <v>376</v>
      </c>
    </row>
    <row r="12" spans="1:20" ht="30.75" customHeight="1" thickTop="1">
      <c r="A12" s="291" t="s">
        <v>437</v>
      </c>
      <c r="B12" s="292"/>
      <c r="C12" s="292"/>
      <c r="D12" s="292"/>
      <c r="E12" s="292"/>
      <c r="P12" s="200" t="str">
        <f>+P3</f>
        <v>ene-may 07</v>
      </c>
      <c r="Q12" s="249">
        <v>820968.765</v>
      </c>
      <c r="R12" s="249">
        <v>216975.877</v>
      </c>
      <c r="S12" s="249">
        <v>75060.39</v>
      </c>
      <c r="T12" s="193">
        <f>SUM(Q12:S12)</f>
        <v>1113005.032</v>
      </c>
    </row>
    <row r="13" spans="1:20" ht="12.75">
      <c r="A13" s="14"/>
      <c r="B13" s="33"/>
      <c r="C13" s="34"/>
      <c r="D13" s="34"/>
      <c r="E13" s="34"/>
      <c r="P13" s="200" t="str">
        <f>+P4</f>
        <v>ene-may 08</v>
      </c>
      <c r="Q13" s="249">
        <v>1207597.426</v>
      </c>
      <c r="R13" s="249">
        <v>243521.901</v>
      </c>
      <c r="S13" s="249">
        <v>114482.216</v>
      </c>
      <c r="T13" s="193">
        <f>SUM(Q13:S13)</f>
        <v>1565601.543</v>
      </c>
    </row>
    <row r="14" spans="1:20" ht="12.75">
      <c r="A14" s="14"/>
      <c r="B14" s="33"/>
      <c r="C14" s="34"/>
      <c r="D14" s="34"/>
      <c r="E14" s="34"/>
      <c r="P14" s="200" t="str">
        <f>+P5</f>
        <v>ene-may 09</v>
      </c>
      <c r="Q14" s="249">
        <v>872355.824</v>
      </c>
      <c r="R14" s="249">
        <v>213654.463</v>
      </c>
      <c r="S14" s="249">
        <v>63614.079</v>
      </c>
      <c r="T14" s="193">
        <f>SUM(Q14:S14)</f>
        <v>1149624.366</v>
      </c>
    </row>
    <row r="15" spans="1:20" ht="12.75">
      <c r="A15" s="14"/>
      <c r="B15" s="33"/>
      <c r="C15" s="34"/>
      <c r="D15" s="34"/>
      <c r="E15" s="34"/>
      <c r="P15" s="200" t="str">
        <f>+P6</f>
        <v>ene-may 10</v>
      </c>
      <c r="Q15" s="249">
        <v>956600.969</v>
      </c>
      <c r="R15" s="249">
        <v>377407.056</v>
      </c>
      <c r="S15" s="249">
        <v>100216.652</v>
      </c>
      <c r="T15" s="193">
        <f>SUM(Q15:S15)</f>
        <v>1434224.677</v>
      </c>
    </row>
    <row r="16" spans="16:20" ht="12.75">
      <c r="P16" s="200" t="str">
        <f>+P7</f>
        <v>ene-may 11</v>
      </c>
      <c r="Q16" s="249">
        <v>1403623.692</v>
      </c>
      <c r="R16" s="249">
        <v>463105.225</v>
      </c>
      <c r="S16" s="249">
        <v>99875.028</v>
      </c>
      <c r="T16" s="193">
        <f>SUM(Q16:S16)</f>
        <v>1966603.9449999998</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89" t="s">
        <v>377</v>
      </c>
      <c r="B37" s="289"/>
      <c r="C37" s="289"/>
      <c r="D37" s="289"/>
      <c r="E37" s="289"/>
      <c r="F37" s="289"/>
      <c r="G37" s="194"/>
      <c r="H37" s="194"/>
      <c r="I37" s="194"/>
      <c r="J37" s="194"/>
      <c r="K37" s="194"/>
      <c r="L37" s="194"/>
      <c r="O37"/>
      <c r="P37"/>
      <c r="Q37" s="56"/>
      <c r="R37" s="56"/>
      <c r="S37" s="56"/>
      <c r="T37" s="56"/>
      <c r="U37" s="54"/>
      <c r="V37" s="38"/>
      <c r="W37" s="38"/>
      <c r="Z37" s="39"/>
      <c r="AA37" s="39"/>
      <c r="AB37" s="39"/>
      <c r="AC37" s="38"/>
    </row>
    <row r="38" spans="1:21" ht="13.5" customHeight="1">
      <c r="A38" s="286" t="s">
        <v>450</v>
      </c>
      <c r="B38" s="286"/>
      <c r="C38" s="286"/>
      <c r="D38" s="286"/>
      <c r="E38" s="286"/>
      <c r="F38" s="286"/>
      <c r="G38" s="194"/>
      <c r="H38" s="194"/>
      <c r="I38" s="194"/>
      <c r="J38" s="194"/>
      <c r="K38" s="194"/>
      <c r="L38" s="194"/>
      <c r="Q38" s="56"/>
      <c r="R38" s="56"/>
      <c r="S38" s="56"/>
      <c r="T38" s="56"/>
      <c r="U38" s="54"/>
    </row>
    <row r="39" spans="1:29" s="43" customFormat="1" ht="15.75" customHeight="1">
      <c r="A39" s="286" t="s">
        <v>225</v>
      </c>
      <c r="B39" s="286"/>
      <c r="C39" s="286"/>
      <c r="D39" s="286"/>
      <c r="E39" s="286"/>
      <c r="F39" s="286"/>
      <c r="G39" s="194"/>
      <c r="H39" s="194"/>
      <c r="I39" s="194"/>
      <c r="J39" s="194"/>
      <c r="K39" s="194"/>
      <c r="L39" s="194"/>
      <c r="M39" s="44"/>
      <c r="O39"/>
      <c r="P39"/>
      <c r="Q39" s="56"/>
      <c r="R39" s="56"/>
      <c r="S39" s="56"/>
      <c r="T39" s="56"/>
      <c r="U39" s="54"/>
      <c r="V39" s="38"/>
      <c r="W39" s="38"/>
      <c r="Y39" s="45"/>
      <c r="Z39" s="39"/>
      <c r="AA39" s="39"/>
      <c r="AB39" s="39"/>
      <c r="AC39" s="38"/>
    </row>
    <row r="40" spans="1:29" s="43" customFormat="1" ht="15.75" customHeight="1">
      <c r="A40" s="286" t="s">
        <v>436</v>
      </c>
      <c r="B40" s="286"/>
      <c r="C40" s="286"/>
      <c r="D40" s="286"/>
      <c r="E40" s="286"/>
      <c r="F40" s="286"/>
      <c r="G40" s="194"/>
      <c r="H40" s="194"/>
      <c r="I40" s="194"/>
      <c r="J40" s="194"/>
      <c r="K40" s="194"/>
      <c r="L40" s="19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226</v>
      </c>
      <c r="B42" s="290" t="str">
        <f>+B6</f>
        <v>enero - mayo</v>
      </c>
      <c r="C42" s="290"/>
      <c r="D42" s="290"/>
      <c r="E42" s="290"/>
      <c r="F42" s="290"/>
      <c r="G42" s="195"/>
      <c r="H42" s="195"/>
      <c r="I42" s="195"/>
      <c r="J42" s="195"/>
      <c r="K42" s="195"/>
      <c r="L42" s="195"/>
      <c r="Q42" s="56"/>
      <c r="R42" s="56"/>
      <c r="S42" s="56"/>
      <c r="T42" s="56"/>
      <c r="U42" s="54"/>
    </row>
    <row r="43" spans="1:20" ht="15" customHeight="1">
      <c r="A43" s="76"/>
      <c r="B43" s="75">
        <v>2007</v>
      </c>
      <c r="C43" s="75">
        <v>2008</v>
      </c>
      <c r="D43" s="75">
        <v>2009</v>
      </c>
      <c r="E43" s="75">
        <v>2010</v>
      </c>
      <c r="F43" s="75">
        <v>2011</v>
      </c>
      <c r="G43" s="195"/>
      <c r="H43" s="195"/>
      <c r="I43" s="195"/>
      <c r="J43" s="195"/>
      <c r="K43" s="195"/>
      <c r="L43" s="195"/>
      <c r="P43" s="200" t="s">
        <v>507</v>
      </c>
      <c r="Q43" s="249">
        <v>6295509.938</v>
      </c>
      <c r="R43" s="249">
        <v>924360.426</v>
      </c>
      <c r="S43" s="249">
        <v>3954059.502</v>
      </c>
      <c r="T43" s="53">
        <f>SUM(Q43:S43)</f>
        <v>11173929.866</v>
      </c>
    </row>
    <row r="44" spans="1:12" ht="19.5" customHeight="1">
      <c r="A44" s="205" t="s">
        <v>493</v>
      </c>
      <c r="B44" s="248">
        <v>820968.765</v>
      </c>
      <c r="C44" s="248">
        <v>1207597.426</v>
      </c>
      <c r="D44" s="248">
        <v>872355.824</v>
      </c>
      <c r="E44" s="248">
        <v>956600.969</v>
      </c>
      <c r="F44" s="248">
        <v>1403623.692</v>
      </c>
      <c r="G44" s="73"/>
      <c r="H44" s="73"/>
      <c r="I44" s="73"/>
      <c r="J44" s="73"/>
      <c r="K44" s="73"/>
      <c r="L44" s="73"/>
    </row>
    <row r="45" spans="1:12" ht="19.5" customHeight="1">
      <c r="A45" s="205" t="s">
        <v>494</v>
      </c>
      <c r="B45" s="57">
        <v>216975.877</v>
      </c>
      <c r="C45" s="57">
        <v>243521.901</v>
      </c>
      <c r="D45" s="57">
        <v>213654.463</v>
      </c>
      <c r="E45" s="57">
        <v>377407.056</v>
      </c>
      <c r="F45" s="57">
        <v>463105.225</v>
      </c>
      <c r="G45" s="57"/>
      <c r="H45" s="57"/>
      <c r="I45" s="57"/>
      <c r="J45" s="57"/>
      <c r="K45" s="57"/>
      <c r="L45" s="57"/>
    </row>
    <row r="46" spans="1:12" ht="19.5" customHeight="1">
      <c r="A46" s="205" t="s">
        <v>495</v>
      </c>
      <c r="B46" s="57">
        <v>75060.39</v>
      </c>
      <c r="C46" s="57">
        <v>114482.216</v>
      </c>
      <c r="D46" s="57">
        <v>63614.079</v>
      </c>
      <c r="E46" s="57">
        <v>100216.652</v>
      </c>
      <c r="F46" s="57">
        <v>99875.028</v>
      </c>
      <c r="G46" s="57"/>
      <c r="H46" s="57"/>
      <c r="I46" s="57"/>
      <c r="J46" s="57"/>
      <c r="K46" s="57"/>
      <c r="L46" s="57"/>
    </row>
    <row r="47" spans="1:12" ht="19.5" customHeight="1" thickBot="1">
      <c r="A47" s="172" t="s">
        <v>376</v>
      </c>
      <c r="B47" s="244">
        <f>SUM(B44:B46)</f>
        <v>1113005.032</v>
      </c>
      <c r="C47" s="244">
        <f>SUM(C44:C46)</f>
        <v>1565601.543</v>
      </c>
      <c r="D47" s="244">
        <f>SUM(D43:D46)</f>
        <v>1151633.366</v>
      </c>
      <c r="E47" s="244">
        <f>+balanza!C13</f>
        <v>1434225</v>
      </c>
      <c r="F47" s="244">
        <f>+balanza!D13</f>
        <v>1966604</v>
      </c>
      <c r="G47" s="191"/>
      <c r="H47" s="191"/>
      <c r="I47" s="191"/>
      <c r="J47" s="191"/>
      <c r="K47" s="191"/>
      <c r="L47" s="191"/>
    </row>
    <row r="48" spans="1:5" ht="30.75" customHeight="1" thickTop="1">
      <c r="A48" s="291" t="s">
        <v>438</v>
      </c>
      <c r="B48" s="292"/>
      <c r="C48" s="292"/>
      <c r="D48" s="292"/>
      <c r="E48" s="29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B16" sqref="B16:D16"/>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89" t="s">
        <v>380</v>
      </c>
      <c r="B1" s="289"/>
      <c r="C1" s="289"/>
      <c r="D1" s="289"/>
      <c r="E1" s="289"/>
      <c r="F1" s="289"/>
      <c r="U1" s="41"/>
    </row>
    <row r="2" spans="1:21" ht="15.75" customHeight="1">
      <c r="A2" s="286" t="s">
        <v>234</v>
      </c>
      <c r="B2" s="286"/>
      <c r="C2" s="286"/>
      <c r="D2" s="286"/>
      <c r="E2" s="286"/>
      <c r="F2" s="286"/>
      <c r="G2" s="44"/>
      <c r="H2" s="44"/>
      <c r="U2" s="38"/>
    </row>
    <row r="3" spans="1:21" ht="15.75" customHeight="1">
      <c r="A3" s="286" t="s">
        <v>225</v>
      </c>
      <c r="B3" s="286"/>
      <c r="C3" s="286"/>
      <c r="D3" s="286"/>
      <c r="E3" s="286"/>
      <c r="F3" s="286"/>
      <c r="G3" s="44"/>
      <c r="H3" s="44"/>
      <c r="R3" s="45" t="s">
        <v>202</v>
      </c>
      <c r="U3" s="77"/>
    </row>
    <row r="4" spans="1:21" ht="15.75" customHeight="1" thickBot="1">
      <c r="A4" s="286" t="s">
        <v>436</v>
      </c>
      <c r="B4" s="286"/>
      <c r="C4" s="286"/>
      <c r="D4" s="286"/>
      <c r="E4" s="286"/>
      <c r="F4" s="286"/>
      <c r="G4" s="44"/>
      <c r="H4" s="44"/>
      <c r="M4" s="46"/>
      <c r="N4" s="293"/>
      <c r="O4" s="293"/>
      <c r="R4" s="45"/>
      <c r="U4" s="38"/>
    </row>
    <row r="5" spans="1:21" ht="18" customHeight="1" thickTop="1">
      <c r="A5" s="83" t="s">
        <v>235</v>
      </c>
      <c r="B5" s="84">
        <f>+balanza!B5</f>
        <v>2010</v>
      </c>
      <c r="C5" s="294" t="str">
        <f>+evolución_comercio!B6</f>
        <v>enero - mayo</v>
      </c>
      <c r="D5" s="294"/>
      <c r="E5" s="85" t="s">
        <v>240</v>
      </c>
      <c r="F5" s="85" t="s">
        <v>232</v>
      </c>
      <c r="G5" s="46"/>
      <c r="H5" s="46"/>
      <c r="M5" s="46"/>
      <c r="N5" s="78"/>
      <c r="O5" s="78"/>
      <c r="S5" s="39">
        <f>+S6+S7</f>
        <v>6469446</v>
      </c>
      <c r="U5" s="38"/>
    </row>
    <row r="6" spans="1:21" ht="18" customHeight="1" thickBot="1">
      <c r="A6" s="86"/>
      <c r="B6" s="70" t="s">
        <v>231</v>
      </c>
      <c r="C6" s="71">
        <f>+balanza!C6</f>
        <v>2010</v>
      </c>
      <c r="D6" s="71">
        <f>+balanza!D6</f>
        <v>2011</v>
      </c>
      <c r="E6" s="72" t="str">
        <f>+balanza!$E$6</f>
        <v> 2011-2010</v>
      </c>
      <c r="F6" s="72">
        <f>+balanza!$F$6</f>
        <v>2011</v>
      </c>
      <c r="G6" s="46"/>
      <c r="H6" s="46"/>
      <c r="M6" s="32"/>
      <c r="N6" s="32"/>
      <c r="O6" s="32"/>
      <c r="R6" s="43" t="s">
        <v>17</v>
      </c>
      <c r="S6" s="39">
        <f>D9</f>
        <v>2725222</v>
      </c>
      <c r="T6" s="79">
        <f>+S6/S5*100</f>
        <v>42.12450339642683</v>
      </c>
      <c r="U6" s="41"/>
    </row>
    <row r="7" spans="1:21" ht="18" customHeight="1" thickTop="1">
      <c r="A7" s="286" t="s">
        <v>238</v>
      </c>
      <c r="B7" s="286"/>
      <c r="C7" s="286"/>
      <c r="D7" s="286"/>
      <c r="E7" s="286"/>
      <c r="F7" s="286"/>
      <c r="G7" s="46"/>
      <c r="H7" s="46"/>
      <c r="M7" s="32"/>
      <c r="N7" s="32"/>
      <c r="O7" s="32"/>
      <c r="R7" s="43" t="s">
        <v>18</v>
      </c>
      <c r="S7" s="39">
        <f>D13</f>
        <v>3744224</v>
      </c>
      <c r="T7" s="79">
        <f>+S7/S5*100</f>
        <v>57.87549660357316</v>
      </c>
      <c r="U7" s="38"/>
    </row>
    <row r="8" spans="1:21" ht="18" customHeight="1">
      <c r="A8" s="80" t="s">
        <v>227</v>
      </c>
      <c r="B8" s="32">
        <f>+balanza!B8</f>
        <v>12290533</v>
      </c>
      <c r="C8" s="32">
        <f>+balanza!C8</f>
        <v>5468317</v>
      </c>
      <c r="D8" s="32">
        <f>+balanza!D8</f>
        <v>6469446</v>
      </c>
      <c r="E8" s="40">
        <f>+(D8-C8)/C8</f>
        <v>0.183078084171053</v>
      </c>
      <c r="F8" s="80"/>
      <c r="G8" s="37"/>
      <c r="H8" s="37"/>
      <c r="M8" s="32"/>
      <c r="N8" s="32"/>
      <c r="O8" s="32"/>
      <c r="T8" s="79">
        <f>SUM(T6:T7)</f>
        <v>100</v>
      </c>
      <c r="U8" s="38"/>
    </row>
    <row r="9" spans="1:21" s="45" customFormat="1" ht="18" customHeight="1">
      <c r="A9" s="35" t="s">
        <v>237</v>
      </c>
      <c r="B9" s="31">
        <v>4436508</v>
      </c>
      <c r="C9" s="31">
        <v>2828091</v>
      </c>
      <c r="D9" s="31">
        <v>2725222</v>
      </c>
      <c r="E9" s="36">
        <f aca="true" t="shared" si="0" ref="E9:E36">+(D9-C9)/C9</f>
        <v>-0.03637400635269516</v>
      </c>
      <c r="F9" s="36">
        <f>+D9/$D$8</f>
        <v>0.4212450339642683</v>
      </c>
      <c r="G9" s="37"/>
      <c r="H9" s="37"/>
      <c r="M9" s="31"/>
      <c r="N9" s="31"/>
      <c r="O9" s="31"/>
      <c r="P9" s="41"/>
      <c r="Q9" s="41"/>
      <c r="R9" s="45" t="s">
        <v>201</v>
      </c>
      <c r="S9" s="39">
        <f>SUM(S10:S12)</f>
        <v>6469446</v>
      </c>
      <c r="T9" s="79"/>
      <c r="U9" s="38"/>
    </row>
    <row r="10" spans="1:21" ht="18" customHeight="1">
      <c r="A10" s="201" t="s">
        <v>504</v>
      </c>
      <c r="B10" s="32">
        <v>4004166</v>
      </c>
      <c r="C10" s="32">
        <v>2662885</v>
      </c>
      <c r="D10" s="32">
        <v>2486688</v>
      </c>
      <c r="E10" s="40">
        <f t="shared" si="0"/>
        <v>-0.06616770908244254</v>
      </c>
      <c r="F10" s="40">
        <f>+D10/$D$9</f>
        <v>0.9124717179004133</v>
      </c>
      <c r="G10" s="80"/>
      <c r="H10" s="32"/>
      <c r="I10" s="32"/>
      <c r="J10" s="32"/>
      <c r="M10" s="32"/>
      <c r="N10" s="32"/>
      <c r="O10" s="32"/>
      <c r="R10" s="43" t="s">
        <v>19</v>
      </c>
      <c r="S10" s="39">
        <f>D10+D14</f>
        <v>3750432</v>
      </c>
      <c r="T10" s="79">
        <f>+S10/$S9*100</f>
        <v>57.97145536109274</v>
      </c>
      <c r="U10" s="41"/>
    </row>
    <row r="11" spans="1:21" ht="18" customHeight="1">
      <c r="A11" s="201" t="s">
        <v>505</v>
      </c>
      <c r="B11" s="32">
        <v>90688</v>
      </c>
      <c r="C11" s="32">
        <v>38648</v>
      </c>
      <c r="D11" s="32">
        <v>48881</v>
      </c>
      <c r="E11" s="40">
        <f t="shared" si="0"/>
        <v>0.2647743738356448</v>
      </c>
      <c r="F11" s="40">
        <f>+D11/$D$9</f>
        <v>0.017936520400906788</v>
      </c>
      <c r="G11" s="80"/>
      <c r="H11" s="32"/>
      <c r="I11" s="32"/>
      <c r="J11" s="32"/>
      <c r="M11" s="32"/>
      <c r="N11" s="32"/>
      <c r="O11" s="32"/>
      <c r="R11" s="43" t="s">
        <v>20</v>
      </c>
      <c r="S11" s="39">
        <f>D11+D15</f>
        <v>517687</v>
      </c>
      <c r="T11" s="79">
        <f>+S11/S9*100</f>
        <v>8.00202984923284</v>
      </c>
      <c r="U11" s="38"/>
    </row>
    <row r="12" spans="1:21" ht="18" customHeight="1">
      <c r="A12" s="201" t="s">
        <v>506</v>
      </c>
      <c r="B12" s="32">
        <v>341654</v>
      </c>
      <c r="C12" s="32">
        <v>126558</v>
      </c>
      <c r="D12" s="32">
        <v>189653</v>
      </c>
      <c r="E12" s="40">
        <f t="shared" si="0"/>
        <v>0.4985461211460358</v>
      </c>
      <c r="F12" s="40">
        <f>+D12/$D$9</f>
        <v>0.06959176169867996</v>
      </c>
      <c r="G12" s="37"/>
      <c r="H12" s="42"/>
      <c r="M12" s="32"/>
      <c r="N12" s="32"/>
      <c r="O12" s="32"/>
      <c r="R12" s="43" t="s">
        <v>21</v>
      </c>
      <c r="S12" s="39">
        <f>D12+D16</f>
        <v>2201327</v>
      </c>
      <c r="T12" s="79">
        <f>+S12/S9*100</f>
        <v>34.026514789674415</v>
      </c>
      <c r="U12" s="38"/>
    </row>
    <row r="13" spans="1:21" s="45" customFormat="1" ht="18" customHeight="1">
      <c r="A13" s="35" t="s">
        <v>236</v>
      </c>
      <c r="B13" s="31">
        <v>7854024</v>
      </c>
      <c r="C13" s="31">
        <v>2640225</v>
      </c>
      <c r="D13" s="31">
        <v>3744224</v>
      </c>
      <c r="E13" s="36">
        <f t="shared" si="0"/>
        <v>0.41814580196763534</v>
      </c>
      <c r="F13" s="36">
        <f>+D13/$D$8</f>
        <v>0.5787549660357316</v>
      </c>
      <c r="G13" s="37"/>
      <c r="H13" s="37"/>
      <c r="M13" s="31"/>
      <c r="N13" s="31"/>
      <c r="O13" s="31"/>
      <c r="P13" s="41"/>
      <c r="Q13" s="41"/>
      <c r="R13" s="43"/>
      <c r="S13" s="43"/>
      <c r="T13" s="79">
        <f>SUM(T10:T12)</f>
        <v>100</v>
      </c>
      <c r="U13" s="38"/>
    </row>
    <row r="14" spans="1:21" ht="18" customHeight="1">
      <c r="A14" s="201" t="s">
        <v>504</v>
      </c>
      <c r="B14" s="32">
        <v>2953213</v>
      </c>
      <c r="C14" s="32">
        <v>1046315</v>
      </c>
      <c r="D14" s="32">
        <v>1263744</v>
      </c>
      <c r="E14" s="40">
        <f t="shared" si="0"/>
        <v>0.20780453305171004</v>
      </c>
      <c r="F14" s="40">
        <f>+D14/$D$13</f>
        <v>0.3375182681378037</v>
      </c>
      <c r="G14" s="37"/>
      <c r="H14" s="42"/>
      <c r="M14" s="32"/>
      <c r="N14" s="32"/>
      <c r="O14" s="32"/>
      <c r="T14" s="79"/>
      <c r="U14" s="38"/>
    </row>
    <row r="15" spans="1:21" ht="18" customHeight="1">
      <c r="A15" s="201" t="s">
        <v>505</v>
      </c>
      <c r="B15" s="32">
        <v>919420</v>
      </c>
      <c r="C15" s="32">
        <v>340377</v>
      </c>
      <c r="D15" s="32">
        <v>468806</v>
      </c>
      <c r="E15" s="40">
        <f t="shared" si="0"/>
        <v>0.3773139783240348</v>
      </c>
      <c r="F15" s="40">
        <f>+D15/$D$13</f>
        <v>0.12520778671361543</v>
      </c>
      <c r="G15" s="37"/>
      <c r="H15" s="42"/>
      <c r="U15" s="38"/>
    </row>
    <row r="16" spans="1:15" ht="18" customHeight="1">
      <c r="A16" s="201" t="s">
        <v>506</v>
      </c>
      <c r="B16" s="32">
        <v>3981391</v>
      </c>
      <c r="C16" s="32">
        <v>1253533</v>
      </c>
      <c r="D16" s="32">
        <v>2011674</v>
      </c>
      <c r="E16" s="40">
        <f t="shared" si="0"/>
        <v>0.6048033837162643</v>
      </c>
      <c r="F16" s="40">
        <f>+D16/$D$13</f>
        <v>0.5372739451485808</v>
      </c>
      <c r="G16" s="37"/>
      <c r="H16" s="42"/>
      <c r="M16" s="32"/>
      <c r="N16" s="32"/>
      <c r="O16" s="32"/>
    </row>
    <row r="17" spans="1:15" ht="18" customHeight="1">
      <c r="A17" s="286" t="s">
        <v>239</v>
      </c>
      <c r="B17" s="286"/>
      <c r="C17" s="286"/>
      <c r="D17" s="286"/>
      <c r="E17" s="286"/>
      <c r="F17" s="286"/>
      <c r="G17" s="37"/>
      <c r="H17" s="42"/>
      <c r="M17" s="32"/>
      <c r="N17" s="32"/>
      <c r="O17" s="32"/>
    </row>
    <row r="18" spans="1:15" ht="18" customHeight="1">
      <c r="A18" s="80" t="s">
        <v>227</v>
      </c>
      <c r="B18" s="32">
        <f>+balanza!B13</f>
        <v>3886376</v>
      </c>
      <c r="C18" s="32">
        <f>+balanza!C13</f>
        <v>1434225</v>
      </c>
      <c r="D18" s="32">
        <f>+balanza!D13</f>
        <v>1966604</v>
      </c>
      <c r="E18" s="40">
        <f t="shared" si="0"/>
        <v>0.37119629067963533</v>
      </c>
      <c r="F18" s="81"/>
      <c r="G18" s="37"/>
      <c r="H18" s="37"/>
      <c r="M18" s="32"/>
      <c r="N18" s="32"/>
      <c r="O18" s="32"/>
    </row>
    <row r="19" spans="1:15" ht="18" customHeight="1">
      <c r="A19" s="35" t="s">
        <v>237</v>
      </c>
      <c r="B19" s="31">
        <v>797993</v>
      </c>
      <c r="C19" s="31">
        <v>264382</v>
      </c>
      <c r="D19" s="31">
        <v>372955</v>
      </c>
      <c r="E19" s="36">
        <f t="shared" si="0"/>
        <v>0.4106671407281888</v>
      </c>
      <c r="F19" s="36">
        <f>+D19/$D$18</f>
        <v>0.18964417849246723</v>
      </c>
      <c r="G19" s="37"/>
      <c r="H19" s="31"/>
      <c r="I19" s="39"/>
      <c r="M19" s="32"/>
      <c r="N19" s="32"/>
      <c r="O19" s="32"/>
    </row>
    <row r="20" spans="1:15" ht="18" customHeight="1">
      <c r="A20" s="201" t="s">
        <v>504</v>
      </c>
      <c r="B20" s="32">
        <v>758588</v>
      </c>
      <c r="C20" s="32">
        <v>250436</v>
      </c>
      <c r="D20" s="32">
        <v>353613</v>
      </c>
      <c r="E20" s="40">
        <f t="shared" si="0"/>
        <v>0.41198949032886645</v>
      </c>
      <c r="F20" s="40">
        <f>+D20/$D$19</f>
        <v>0.9481385153704871</v>
      </c>
      <c r="G20" s="37"/>
      <c r="H20" s="32"/>
      <c r="M20" s="32"/>
      <c r="N20" s="32"/>
      <c r="O20" s="32"/>
    </row>
    <row r="21" spans="1:15" ht="18" customHeight="1">
      <c r="A21" s="201" t="s">
        <v>505</v>
      </c>
      <c r="B21" s="32">
        <v>23192</v>
      </c>
      <c r="C21" s="32">
        <v>9248</v>
      </c>
      <c r="D21" s="32">
        <v>13124</v>
      </c>
      <c r="E21" s="40">
        <f t="shared" si="0"/>
        <v>0.41911764705882354</v>
      </c>
      <c r="F21" s="40">
        <f>+D21/$D$19</f>
        <v>0.03518923194487271</v>
      </c>
      <c r="G21" s="37"/>
      <c r="H21" s="32"/>
      <c r="M21" s="32"/>
      <c r="N21" s="32"/>
      <c r="O21" s="32"/>
    </row>
    <row r="22" spans="1:15" ht="18" customHeight="1">
      <c r="A22" s="201" t="s">
        <v>506</v>
      </c>
      <c r="B22" s="32">
        <v>16213</v>
      </c>
      <c r="C22" s="32">
        <v>4698</v>
      </c>
      <c r="D22" s="32">
        <v>6218</v>
      </c>
      <c r="E22" s="40">
        <f t="shared" si="0"/>
        <v>0.32354193273733506</v>
      </c>
      <c r="F22" s="40">
        <f>+D22/$D$19</f>
        <v>0.01667225268464024</v>
      </c>
      <c r="G22" s="37"/>
      <c r="H22" s="32"/>
      <c r="M22" s="32"/>
      <c r="N22" s="32"/>
      <c r="O22" s="32"/>
    </row>
    <row r="23" spans="1:15" ht="18" customHeight="1">
      <c r="A23" s="35" t="s">
        <v>236</v>
      </c>
      <c r="B23" s="31">
        <v>3088383</v>
      </c>
      <c r="C23" s="31">
        <v>1169843</v>
      </c>
      <c r="D23" s="31">
        <v>1593649</v>
      </c>
      <c r="E23" s="36">
        <f t="shared" si="0"/>
        <v>0.36227596352672964</v>
      </c>
      <c r="F23" s="36">
        <f>+D23/$D$18</f>
        <v>0.8103558215075328</v>
      </c>
      <c r="G23" s="37"/>
      <c r="H23" s="31"/>
      <c r="M23" s="32"/>
      <c r="N23" s="32"/>
      <c r="O23" s="32"/>
    </row>
    <row r="24" spans="1:15" ht="18" customHeight="1">
      <c r="A24" s="201" t="s">
        <v>504</v>
      </c>
      <c r="B24" s="32">
        <v>1858031</v>
      </c>
      <c r="C24" s="32">
        <v>706165</v>
      </c>
      <c r="D24" s="32">
        <v>1050010</v>
      </c>
      <c r="E24" s="40">
        <f t="shared" si="0"/>
        <v>0.48691877960533303</v>
      </c>
      <c r="F24" s="40">
        <f>+D24/$D$23</f>
        <v>0.6588715582916941</v>
      </c>
      <c r="G24" s="37"/>
      <c r="H24" s="32"/>
      <c r="M24" s="32"/>
      <c r="N24" s="32"/>
      <c r="O24" s="32"/>
    </row>
    <row r="25" spans="1:8" ht="18" customHeight="1">
      <c r="A25" s="201" t="s">
        <v>505</v>
      </c>
      <c r="B25" s="32">
        <v>1014199</v>
      </c>
      <c r="C25" s="32">
        <v>368159</v>
      </c>
      <c r="D25" s="32">
        <v>449982</v>
      </c>
      <c r="E25" s="40">
        <f t="shared" si="0"/>
        <v>0.22224908259746468</v>
      </c>
      <c r="F25" s="40">
        <f>+D25/$D$23</f>
        <v>0.2823595409026705</v>
      </c>
      <c r="G25" s="37"/>
      <c r="H25" s="32"/>
    </row>
    <row r="26" spans="1:15" ht="18" customHeight="1">
      <c r="A26" s="201" t="s">
        <v>506</v>
      </c>
      <c r="B26" s="32">
        <v>216153</v>
      </c>
      <c r="C26" s="32">
        <v>95519</v>
      </c>
      <c r="D26" s="32">
        <v>93657</v>
      </c>
      <c r="E26" s="40">
        <f t="shared" si="0"/>
        <v>-0.019493503910216814</v>
      </c>
      <c r="F26" s="40">
        <f>+D26/$D$23</f>
        <v>0.05876890080563537</v>
      </c>
      <c r="G26" s="37"/>
      <c r="H26" s="32"/>
      <c r="M26" s="32"/>
      <c r="N26" s="32"/>
      <c r="O26" s="32"/>
    </row>
    <row r="27" spans="1:15" ht="18" customHeight="1">
      <c r="A27" s="286" t="s">
        <v>229</v>
      </c>
      <c r="B27" s="286"/>
      <c r="C27" s="286"/>
      <c r="D27" s="286"/>
      <c r="E27" s="286"/>
      <c r="F27" s="286"/>
      <c r="G27" s="37"/>
      <c r="H27" s="42"/>
      <c r="M27" s="32"/>
      <c r="N27" s="32"/>
      <c r="O27" s="32"/>
    </row>
    <row r="28" spans="1:15" ht="18" customHeight="1">
      <c r="A28" s="80" t="s">
        <v>227</v>
      </c>
      <c r="B28" s="32">
        <f>+balanza!B18</f>
        <v>8404157</v>
      </c>
      <c r="C28" s="32">
        <f>+balanza!C18</f>
        <v>4034092</v>
      </c>
      <c r="D28" s="32">
        <f>+balanza!D18</f>
        <v>4502842</v>
      </c>
      <c r="E28" s="40">
        <f t="shared" si="0"/>
        <v>0.11619715167626321</v>
      </c>
      <c r="F28" s="37"/>
      <c r="G28" s="37"/>
      <c r="H28" s="37"/>
      <c r="M28" s="32"/>
      <c r="N28" s="32"/>
      <c r="O28" s="32"/>
    </row>
    <row r="29" spans="1:15" ht="18" customHeight="1">
      <c r="A29" s="35" t="s">
        <v>237</v>
      </c>
      <c r="B29" s="31">
        <v>3638515</v>
      </c>
      <c r="C29" s="31">
        <v>2563709</v>
      </c>
      <c r="D29" s="31">
        <v>2352267</v>
      </c>
      <c r="E29" s="36">
        <f t="shared" si="0"/>
        <v>-0.0824750390937505</v>
      </c>
      <c r="F29" s="36">
        <f>+D29/$D$28</f>
        <v>0.5223960778548303</v>
      </c>
      <c r="G29" s="37"/>
      <c r="H29" s="42"/>
      <c r="M29" s="32"/>
      <c r="N29" s="32"/>
      <c r="O29" s="32"/>
    </row>
    <row r="30" spans="1:15" ht="18" customHeight="1">
      <c r="A30" s="201" t="s">
        <v>504</v>
      </c>
      <c r="B30" s="32">
        <v>3245578</v>
      </c>
      <c r="C30" s="32">
        <v>2412449</v>
      </c>
      <c r="D30" s="32">
        <v>2133075</v>
      </c>
      <c r="E30" s="40">
        <f t="shared" si="0"/>
        <v>-0.11580514240922814</v>
      </c>
      <c r="F30" s="40">
        <f>+D30/$D$29</f>
        <v>0.9068167006551552</v>
      </c>
      <c r="G30" s="37"/>
      <c r="H30" s="42"/>
      <c r="M30" s="32"/>
      <c r="N30" s="32"/>
      <c r="O30" s="32"/>
    </row>
    <row r="31" spans="1:15" ht="18" customHeight="1">
      <c r="A31" s="201" t="s">
        <v>505</v>
      </c>
      <c r="B31" s="32">
        <v>67496</v>
      </c>
      <c r="C31" s="32">
        <v>29400</v>
      </c>
      <c r="D31" s="32">
        <v>35757</v>
      </c>
      <c r="E31" s="40">
        <f t="shared" si="0"/>
        <v>0.21622448979591838</v>
      </c>
      <c r="F31" s="40">
        <f>+D31/$D$29</f>
        <v>0.01520108048958728</v>
      </c>
      <c r="G31" s="37"/>
      <c r="H31" s="42"/>
      <c r="M31" s="32"/>
      <c r="N31" s="32"/>
      <c r="O31" s="32"/>
    </row>
    <row r="32" spans="1:15" ht="18" customHeight="1">
      <c r="A32" s="201" t="s">
        <v>506</v>
      </c>
      <c r="B32" s="32">
        <v>325441</v>
      </c>
      <c r="C32" s="32">
        <v>121860</v>
      </c>
      <c r="D32" s="32">
        <v>183435</v>
      </c>
      <c r="E32" s="40">
        <f t="shared" si="0"/>
        <v>0.5052929591334318</v>
      </c>
      <c r="F32" s="40">
        <f>+D32/$D$29</f>
        <v>0.0779822188552575</v>
      </c>
      <c r="G32" s="37"/>
      <c r="H32" s="42"/>
      <c r="M32" s="32"/>
      <c r="N32" s="32"/>
      <c r="O32" s="32"/>
    </row>
    <row r="33" spans="1:15" ht="18" customHeight="1">
      <c r="A33" s="35" t="s">
        <v>236</v>
      </c>
      <c r="B33" s="31">
        <v>4765641</v>
      </c>
      <c r="C33" s="31">
        <v>1470382</v>
      </c>
      <c r="D33" s="31">
        <v>2150575</v>
      </c>
      <c r="E33" s="36">
        <f t="shared" si="0"/>
        <v>0.46259611447909454</v>
      </c>
      <c r="F33" s="36">
        <f>+D33/$D$28</f>
        <v>0.47760392214516967</v>
      </c>
      <c r="G33" s="37"/>
      <c r="H33" s="42"/>
      <c r="M33" s="32"/>
      <c r="N33" s="32"/>
      <c r="O33" s="32"/>
    </row>
    <row r="34" spans="1:15" ht="18" customHeight="1">
      <c r="A34" s="201" t="s">
        <v>504</v>
      </c>
      <c r="B34" s="32">
        <v>1095182</v>
      </c>
      <c r="C34" s="32">
        <v>340150</v>
      </c>
      <c r="D34" s="32">
        <v>213734</v>
      </c>
      <c r="E34" s="40">
        <f t="shared" si="0"/>
        <v>-0.3716478024401</v>
      </c>
      <c r="F34" s="40">
        <f>+D34/$D$33</f>
        <v>0.09938458319286703</v>
      </c>
      <c r="G34" s="37"/>
      <c r="H34" s="42"/>
      <c r="M34" s="32"/>
      <c r="N34" s="32"/>
      <c r="O34" s="32"/>
    </row>
    <row r="35" spans="1:15" ht="18" customHeight="1">
      <c r="A35" s="201" t="s">
        <v>505</v>
      </c>
      <c r="B35" s="32">
        <v>-94779</v>
      </c>
      <c r="C35" s="32">
        <v>-27782</v>
      </c>
      <c r="D35" s="32">
        <v>18824</v>
      </c>
      <c r="E35" s="40">
        <f t="shared" si="0"/>
        <v>-1.6775610107263697</v>
      </c>
      <c r="F35" s="40">
        <f>+D35/$D$33</f>
        <v>0.00875300791648745</v>
      </c>
      <c r="G35" s="42"/>
      <c r="H35" s="42"/>
      <c r="M35" s="32"/>
      <c r="N35" s="32"/>
      <c r="O35" s="32"/>
    </row>
    <row r="36" spans="1:15" ht="18" customHeight="1" thickBot="1">
      <c r="A36" s="87" t="s">
        <v>506</v>
      </c>
      <c r="B36" s="87">
        <v>3765238</v>
      </c>
      <c r="C36" s="87">
        <v>1158014</v>
      </c>
      <c r="D36" s="87">
        <v>1918017</v>
      </c>
      <c r="E36" s="88">
        <f t="shared" si="0"/>
        <v>0.6562986285139903</v>
      </c>
      <c r="F36" s="88">
        <f>+D36/$D$33</f>
        <v>0.8918624088906455</v>
      </c>
      <c r="G36" s="37"/>
      <c r="H36" s="42"/>
      <c r="M36" s="32"/>
      <c r="N36" s="32"/>
      <c r="O36" s="32"/>
    </row>
    <row r="37" spans="1:15" ht="25.5" customHeight="1" thickTop="1">
      <c r="A37" s="295" t="s">
        <v>437</v>
      </c>
      <c r="B37" s="296"/>
      <c r="C37" s="296"/>
      <c r="D37" s="296"/>
      <c r="E37" s="296"/>
      <c r="F37" s="80"/>
      <c r="G37" s="80"/>
      <c r="H37" s="80"/>
      <c r="M37" s="32"/>
      <c r="N37" s="32"/>
      <c r="O37" s="32"/>
    </row>
    <row r="39" spans="1:8" ht="15.75" customHeight="1">
      <c r="A39" s="297"/>
      <c r="B39" s="297"/>
      <c r="C39" s="297"/>
      <c r="D39" s="297"/>
      <c r="E39" s="297"/>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73"/>
      <c r="B80" s="173"/>
      <c r="C80" s="173"/>
      <c r="D80" s="173"/>
      <c r="E80" s="173"/>
      <c r="F80" s="173"/>
    </row>
    <row r="81" spans="1:6" ht="26.25" customHeight="1" thickTop="1">
      <c r="A81" s="295"/>
      <c r="B81" s="296"/>
      <c r="C81" s="296"/>
      <c r="D81" s="296"/>
      <c r="E81" s="296"/>
      <c r="F81" s="38"/>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41" sqref="A41:D41"/>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299" t="s">
        <v>293</v>
      </c>
      <c r="B1" s="299"/>
      <c r="C1" s="299"/>
      <c r="D1" s="299"/>
      <c r="U1" s="90"/>
      <c r="V1" s="90"/>
      <c r="W1" s="90"/>
      <c r="X1" s="90"/>
      <c r="Y1" s="90"/>
      <c r="Z1" s="90"/>
    </row>
    <row r="2" spans="1:256" ht="15.75" customHeight="1">
      <c r="A2" s="298" t="s">
        <v>243</v>
      </c>
      <c r="B2" s="298"/>
      <c r="C2" s="298"/>
      <c r="D2" s="298"/>
      <c r="E2" s="90"/>
      <c r="F2" s="90"/>
      <c r="G2" s="90"/>
      <c r="H2" s="90"/>
      <c r="I2" s="90"/>
      <c r="J2" s="90"/>
      <c r="K2" s="90"/>
      <c r="L2" s="90"/>
      <c r="M2" s="90"/>
      <c r="N2" s="90"/>
      <c r="O2" s="90"/>
      <c r="P2" s="90"/>
      <c r="Q2" s="298"/>
      <c r="R2" s="298"/>
      <c r="S2" s="298"/>
      <c r="T2" s="298"/>
      <c r="U2" s="90"/>
      <c r="V2" s="90" t="s">
        <v>262</v>
      </c>
      <c r="W2" s="90"/>
      <c r="X2" s="90"/>
      <c r="Y2" s="90"/>
      <c r="Z2" s="90"/>
      <c r="AA2" s="91"/>
      <c r="AB2" s="91"/>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5.75" customHeight="1" thickBot="1">
      <c r="A3" s="300" t="s">
        <v>436</v>
      </c>
      <c r="B3" s="300"/>
      <c r="C3" s="300"/>
      <c r="D3" s="300"/>
      <c r="E3" s="90"/>
      <c r="F3" s="90"/>
      <c r="M3" s="90"/>
      <c r="N3" s="90"/>
      <c r="O3" s="90"/>
      <c r="P3" s="90"/>
      <c r="Q3" s="298"/>
      <c r="R3" s="298"/>
      <c r="S3" s="298"/>
      <c r="T3" s="298"/>
      <c r="U3" s="90"/>
      <c r="V3" s="90"/>
      <c r="W3" s="90"/>
      <c r="X3" s="90"/>
      <c r="Y3" s="90"/>
      <c r="Z3" s="90"/>
      <c r="AA3" s="91"/>
      <c r="AB3" s="91"/>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6" s="90" customFormat="1" ht="13.5" customHeight="1" thickTop="1">
      <c r="A4" s="114" t="s">
        <v>244</v>
      </c>
      <c r="B4" s="115" t="s">
        <v>15</v>
      </c>
      <c r="C4" s="115" t="s">
        <v>16</v>
      </c>
      <c r="D4" s="115" t="s">
        <v>47</v>
      </c>
      <c r="U4" s="89"/>
      <c r="V4" s="89" t="s">
        <v>46</v>
      </c>
      <c r="W4" s="92">
        <f>SUM(W5:W9)</f>
        <v>6469446</v>
      </c>
      <c r="X4" s="93">
        <f>SUM(X5:X9)</f>
        <v>100</v>
      </c>
      <c r="Y4" s="89"/>
      <c r="Z4" s="89"/>
    </row>
    <row r="5" spans="1:26" s="90" customFormat="1" ht="13.5" customHeight="1" thickBot="1">
      <c r="A5" s="116"/>
      <c r="B5" s="117"/>
      <c r="C5" s="118"/>
      <c r="D5" s="117"/>
      <c r="E5" s="95"/>
      <c r="F5" s="95"/>
      <c r="U5" s="89"/>
      <c r="V5" s="89" t="s">
        <v>52</v>
      </c>
      <c r="W5" s="92">
        <f>+B9</f>
        <v>1994658</v>
      </c>
      <c r="X5" s="96">
        <f>+W5/$W$4*100</f>
        <v>30.83197541180497</v>
      </c>
      <c r="Y5" s="89"/>
      <c r="Z5" s="89"/>
    </row>
    <row r="6" spans="1:24" ht="13.5" customHeight="1" thickTop="1">
      <c r="A6" s="301" t="s">
        <v>49</v>
      </c>
      <c r="B6" s="301"/>
      <c r="C6" s="301"/>
      <c r="D6" s="301"/>
      <c r="E6" s="90"/>
      <c r="F6" s="90"/>
      <c r="V6" s="89" t="s">
        <v>50</v>
      </c>
      <c r="W6" s="92">
        <f>+B21</f>
        <v>236901</v>
      </c>
      <c r="X6" s="96">
        <f>+W6/$W$4*100</f>
        <v>3.6618436880066705</v>
      </c>
    </row>
    <row r="7" spans="1:24" ht="13.5" customHeight="1">
      <c r="A7" s="97">
        <v>2010</v>
      </c>
      <c r="B7" s="98">
        <v>3574081</v>
      </c>
      <c r="C7" s="99">
        <v>204069</v>
      </c>
      <c r="D7" s="98">
        <v>3370012</v>
      </c>
      <c r="E7" s="98"/>
      <c r="F7" s="98"/>
      <c r="V7" s="89" t="s">
        <v>51</v>
      </c>
      <c r="W7" s="92">
        <f>+B27</f>
        <v>1956433</v>
      </c>
      <c r="X7" s="96">
        <f>+W7/$W$4*100</f>
        <v>30.241121109906477</v>
      </c>
    </row>
    <row r="8" spans="1:24" ht="13.5" customHeight="1">
      <c r="A8" s="100" t="s">
        <v>540</v>
      </c>
      <c r="B8" s="98">
        <v>1413156</v>
      </c>
      <c r="C8" s="99">
        <v>61631</v>
      </c>
      <c r="D8" s="98">
        <v>1351525</v>
      </c>
      <c r="E8" s="98"/>
      <c r="F8" s="98"/>
      <c r="V8" s="89" t="s">
        <v>53</v>
      </c>
      <c r="W8" s="92">
        <f>+B15</f>
        <v>1567187</v>
      </c>
      <c r="X8" s="96">
        <f>+W8/$W$4*100</f>
        <v>24.224439001422997</v>
      </c>
    </row>
    <row r="9" spans="1:24" ht="13.5" customHeight="1">
      <c r="A9" s="100" t="s">
        <v>541</v>
      </c>
      <c r="B9" s="98">
        <v>1994658</v>
      </c>
      <c r="C9" s="99">
        <v>107633</v>
      </c>
      <c r="D9" s="98">
        <v>1887025</v>
      </c>
      <c r="E9" s="98"/>
      <c r="F9" s="98"/>
      <c r="V9" s="89" t="s">
        <v>54</v>
      </c>
      <c r="W9" s="92">
        <f>+B33</f>
        <v>714267</v>
      </c>
      <c r="X9" s="96">
        <f>+W9/$W$4*100</f>
        <v>11.040620788858892</v>
      </c>
    </row>
    <row r="10" spans="1:22" ht="13.5" customHeight="1">
      <c r="A10" s="101" t="s">
        <v>508</v>
      </c>
      <c r="B10" s="102">
        <f>+B9/B8*100-100</f>
        <v>41.14917249051061</v>
      </c>
      <c r="C10" s="103">
        <f>+C9/C8*100-100</f>
        <v>74.6410085833428</v>
      </c>
      <c r="D10" s="102">
        <f>+D9/D8*100-100</f>
        <v>39.62190858474685</v>
      </c>
      <c r="E10" s="102"/>
      <c r="F10" s="102"/>
      <c r="V10" s="90" t="s">
        <v>263</v>
      </c>
    </row>
    <row r="11" spans="1:24" ht="13.5" customHeight="1">
      <c r="A11" s="101"/>
      <c r="B11" s="102"/>
      <c r="C11" s="103"/>
      <c r="D11" s="102"/>
      <c r="E11" s="102"/>
      <c r="F11" s="102"/>
      <c r="V11" s="89" t="s">
        <v>48</v>
      </c>
      <c r="W11" s="92">
        <f>SUM(W12:W16)</f>
        <v>1966604</v>
      </c>
      <c r="X11" s="93">
        <f>SUM(X12:X16)</f>
        <v>100</v>
      </c>
    </row>
    <row r="12" spans="1:24" ht="13.5" customHeight="1">
      <c r="A12" s="301" t="s">
        <v>132</v>
      </c>
      <c r="B12" s="301"/>
      <c r="C12" s="301"/>
      <c r="D12" s="301"/>
      <c r="E12" s="90"/>
      <c r="F12" s="90"/>
      <c r="V12" s="89" t="s">
        <v>52</v>
      </c>
      <c r="W12" s="92">
        <f>+C9</f>
        <v>107633</v>
      </c>
      <c r="X12" s="96">
        <f>+W12/$W$11*100</f>
        <v>5.473038801914367</v>
      </c>
    </row>
    <row r="13" spans="1:24" ht="13.5" customHeight="1">
      <c r="A13" s="97">
        <f>+A7</f>
        <v>2010</v>
      </c>
      <c r="B13" s="98">
        <v>2991022</v>
      </c>
      <c r="C13" s="99">
        <v>318168</v>
      </c>
      <c r="D13" s="98">
        <v>2672854</v>
      </c>
      <c r="E13" s="98"/>
      <c r="F13" s="98"/>
      <c r="V13" s="89" t="s">
        <v>50</v>
      </c>
      <c r="W13" s="92">
        <f>+C21</f>
        <v>1066231</v>
      </c>
      <c r="X13" s="96">
        <f>+W13/$W$11*100</f>
        <v>54.21686318140306</v>
      </c>
    </row>
    <row r="14" spans="1:24" ht="13.5" customHeight="1">
      <c r="A14" s="104" t="str">
        <f>+A8</f>
        <v>enero - mayo  2010</v>
      </c>
      <c r="B14" s="98">
        <v>1339751</v>
      </c>
      <c r="C14" s="99">
        <v>127579</v>
      </c>
      <c r="D14" s="98">
        <v>1212172</v>
      </c>
      <c r="E14" s="98"/>
      <c r="F14" s="98"/>
      <c r="V14" s="89" t="s">
        <v>51</v>
      </c>
      <c r="W14" s="92">
        <f>+C27</f>
        <v>291932</v>
      </c>
      <c r="X14" s="96">
        <f>+W14/$W$11*100</f>
        <v>14.844473010326432</v>
      </c>
    </row>
    <row r="15" spans="1:24" ht="13.5" customHeight="1">
      <c r="A15" s="104" t="str">
        <f>+A9</f>
        <v>enero - mayo  2011</v>
      </c>
      <c r="B15" s="98">
        <v>1567187</v>
      </c>
      <c r="C15" s="99">
        <v>171511</v>
      </c>
      <c r="D15" s="98">
        <v>1395676</v>
      </c>
      <c r="E15" s="98"/>
      <c r="F15" s="98"/>
      <c r="V15" s="89" t="s">
        <v>53</v>
      </c>
      <c r="W15" s="92">
        <f>+C15</f>
        <v>171511</v>
      </c>
      <c r="X15" s="96">
        <f>+W15/$W$11*100</f>
        <v>8.721176200190786</v>
      </c>
    </row>
    <row r="16" spans="1:24" ht="13.5" customHeight="1">
      <c r="A16" s="101" t="str">
        <f>+A10</f>
        <v>Var. (%)   2011/2010</v>
      </c>
      <c r="B16" s="105">
        <f>+B15/B14*100-100</f>
        <v>16.97599031461816</v>
      </c>
      <c r="C16" s="106">
        <f>+C15/C14*100-100</f>
        <v>34.43513430893799</v>
      </c>
      <c r="D16" s="105">
        <f>+D15/D14*100-100</f>
        <v>15.138445699125214</v>
      </c>
      <c r="E16" s="102"/>
      <c r="F16" s="102"/>
      <c r="V16" s="89" t="s">
        <v>54</v>
      </c>
      <c r="W16" s="92">
        <f>+C33</f>
        <v>329297</v>
      </c>
      <c r="X16" s="96">
        <f>+W16/$W$11*100</f>
        <v>16.744448806165348</v>
      </c>
    </row>
    <row r="17" spans="1:6" ht="13.5" customHeight="1">
      <c r="A17" s="101"/>
      <c r="B17" s="105"/>
      <c r="C17" s="106"/>
      <c r="D17" s="105"/>
      <c r="E17" s="102"/>
      <c r="F17" s="102"/>
    </row>
    <row r="18" spans="1:6" ht="13.5" customHeight="1">
      <c r="A18" s="301" t="s">
        <v>50</v>
      </c>
      <c r="B18" s="301"/>
      <c r="C18" s="301"/>
      <c r="D18" s="301"/>
      <c r="E18" s="90"/>
      <c r="F18" s="90"/>
    </row>
    <row r="19" spans="1:6" ht="13.5" customHeight="1">
      <c r="A19" s="97">
        <f>+A7</f>
        <v>2010</v>
      </c>
      <c r="B19" s="98">
        <v>563402</v>
      </c>
      <c r="C19" s="99">
        <v>2298733</v>
      </c>
      <c r="D19" s="98">
        <v>-1735331</v>
      </c>
      <c r="E19" s="98"/>
      <c r="F19" s="98"/>
    </row>
    <row r="20" spans="1:6" ht="13.5" customHeight="1">
      <c r="A20" s="104" t="str">
        <f>+A14</f>
        <v>enero - mayo  2010</v>
      </c>
      <c r="B20" s="98">
        <v>205452</v>
      </c>
      <c r="C20" s="99">
        <v>856589</v>
      </c>
      <c r="D20" s="98">
        <v>-651137</v>
      </c>
      <c r="E20" s="98"/>
      <c r="F20" s="98"/>
    </row>
    <row r="21" spans="1:10" ht="13.5" customHeight="1">
      <c r="A21" s="104" t="str">
        <f>+A15</f>
        <v>enero - mayo  2011</v>
      </c>
      <c r="B21" s="98">
        <v>236901</v>
      </c>
      <c r="C21" s="99">
        <v>1066231</v>
      </c>
      <c r="D21" s="98">
        <v>-829330</v>
      </c>
      <c r="E21" s="98"/>
      <c r="F21" s="98"/>
      <c r="G21" s="92"/>
      <c r="H21" s="92"/>
      <c r="I21" s="92"/>
      <c r="J21" s="92"/>
    </row>
    <row r="22" spans="1:10" ht="13.5" customHeight="1">
      <c r="A22" s="101" t="str">
        <f>+A16</f>
        <v>Var. (%)   2011/2010</v>
      </c>
      <c r="B22" s="105">
        <f>+B21/B20*100-100</f>
        <v>15.307225045266051</v>
      </c>
      <c r="C22" s="106">
        <f>+C21/C20*100-100</f>
        <v>24.47404764712131</v>
      </c>
      <c r="D22" s="105">
        <f>+D21/D20*100-100</f>
        <v>27.366437477827247</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1" t="s">
        <v>51</v>
      </c>
      <c r="B24" s="301"/>
      <c r="C24" s="301"/>
      <c r="D24" s="301"/>
      <c r="E24" s="90"/>
      <c r="F24" s="90"/>
      <c r="G24" s="92"/>
      <c r="H24" s="92"/>
      <c r="I24" s="92"/>
      <c r="J24" s="92"/>
    </row>
    <row r="25" spans="1:10" ht="13.5" customHeight="1">
      <c r="A25" s="97">
        <f>+A19</f>
        <v>2010</v>
      </c>
      <c r="B25" s="98">
        <v>3707705</v>
      </c>
      <c r="C25" s="99">
        <v>581817</v>
      </c>
      <c r="D25" s="98">
        <v>3125888</v>
      </c>
      <c r="E25" s="98"/>
      <c r="F25" s="98"/>
      <c r="G25" s="92"/>
      <c r="H25" s="92"/>
      <c r="I25" s="92"/>
      <c r="J25" s="92"/>
    </row>
    <row r="26" spans="1:6" ht="13.5" customHeight="1">
      <c r="A26" s="104" t="str">
        <f>+A20</f>
        <v>enero - mayo  2010</v>
      </c>
      <c r="B26" s="98">
        <v>2014285</v>
      </c>
      <c r="C26" s="99">
        <v>206734</v>
      </c>
      <c r="D26" s="98">
        <v>1807551</v>
      </c>
      <c r="E26" s="98"/>
      <c r="F26" s="98"/>
    </row>
    <row r="27" spans="1:6" ht="13.5" customHeight="1">
      <c r="A27" s="104" t="str">
        <f>+A21</f>
        <v>enero - mayo  2011</v>
      </c>
      <c r="B27" s="98">
        <v>1956433</v>
      </c>
      <c r="C27" s="99">
        <v>291932</v>
      </c>
      <c r="D27" s="98">
        <v>1664501</v>
      </c>
      <c r="E27" s="98"/>
      <c r="F27" s="98"/>
    </row>
    <row r="28" spans="1:6" ht="13.5" customHeight="1">
      <c r="A28" s="101" t="str">
        <f>+A22</f>
        <v>Var. (%)   2011/2010</v>
      </c>
      <c r="B28" s="105">
        <f>+B27/B26*100-100</f>
        <v>-2.87208612485324</v>
      </c>
      <c r="C28" s="106">
        <f>+C27/C26*100-100</f>
        <v>41.21141176584405</v>
      </c>
      <c r="D28" s="105">
        <f>+D27/D26*100-100</f>
        <v>-7.914022896172781</v>
      </c>
      <c r="E28" s="94"/>
      <c r="F28" s="102"/>
    </row>
    <row r="29" spans="1:8" ht="13.5" customHeight="1">
      <c r="A29" s="101"/>
      <c r="B29" s="105"/>
      <c r="C29" s="106"/>
      <c r="D29" s="105"/>
      <c r="E29" s="102"/>
      <c r="F29" s="107"/>
      <c r="G29" s="108"/>
      <c r="H29" s="109"/>
    </row>
    <row r="30" spans="1:6" ht="13.5" customHeight="1">
      <c r="A30" s="301" t="s">
        <v>245</v>
      </c>
      <c r="B30" s="301"/>
      <c r="C30" s="301"/>
      <c r="D30" s="301"/>
      <c r="E30" s="90"/>
      <c r="F30" s="90"/>
    </row>
    <row r="31" spans="1:8" ht="13.5" customHeight="1">
      <c r="A31" s="97">
        <f>+A25</f>
        <v>2010</v>
      </c>
      <c r="B31" s="98">
        <f>+B37-(B7+B13+B19+B25)</f>
        <v>1454323</v>
      </c>
      <c r="C31" s="99">
        <f>+C37-(C7+C13+C19+C25)</f>
        <v>483589</v>
      </c>
      <c r="D31" s="98">
        <f>+D37-(D7+D13+D19+D25)</f>
        <v>970734</v>
      </c>
      <c r="E31" s="110"/>
      <c r="F31" s="98"/>
      <c r="G31" s="98"/>
      <c r="H31" s="98"/>
    </row>
    <row r="32" spans="1:8" ht="13.5" customHeight="1">
      <c r="A32" s="104" t="str">
        <f>+A26</f>
        <v>enero - mayo  2010</v>
      </c>
      <c r="B32" s="98">
        <f aca="true" t="shared" si="0" ref="B32:D33">+B38-(B8+B14+B20+B26)</f>
        <v>495673</v>
      </c>
      <c r="C32" s="99">
        <f t="shared" si="0"/>
        <v>181692</v>
      </c>
      <c r="D32" s="98">
        <f t="shared" si="0"/>
        <v>313981</v>
      </c>
      <c r="E32" s="111"/>
      <c r="F32" s="98"/>
      <c r="G32" s="98"/>
      <c r="H32" s="98"/>
    </row>
    <row r="33" spans="1:8" ht="13.5" customHeight="1">
      <c r="A33" s="104" t="str">
        <f>+A27</f>
        <v>enero - mayo  2011</v>
      </c>
      <c r="B33" s="98">
        <f t="shared" si="0"/>
        <v>714267</v>
      </c>
      <c r="C33" s="99">
        <f t="shared" si="0"/>
        <v>329297</v>
      </c>
      <c r="D33" s="98">
        <f t="shared" si="0"/>
        <v>384970</v>
      </c>
      <c r="E33" s="111"/>
      <c r="F33" s="98"/>
      <c r="G33" s="98"/>
      <c r="H33" s="98"/>
    </row>
    <row r="34" spans="1:8" ht="13.5" customHeight="1">
      <c r="A34" s="101" t="str">
        <f>+A28</f>
        <v>Var. (%)   2011/2010</v>
      </c>
      <c r="B34" s="105">
        <f>(B33/B32-1)*100</f>
        <v>44.10044525322139</v>
      </c>
      <c r="C34" s="106">
        <f>(C33/C32-1)*100</f>
        <v>81.2391299561896</v>
      </c>
      <c r="D34" s="105">
        <f>(D33/D32-1)*100</f>
        <v>22.609329863908954</v>
      </c>
      <c r="E34" s="102"/>
      <c r="F34" s="98"/>
      <c r="G34" s="98"/>
      <c r="H34" s="98"/>
    </row>
    <row r="35" spans="1:8" ht="13.5" customHeight="1">
      <c r="A35" s="101"/>
      <c r="B35" s="98"/>
      <c r="C35" s="99"/>
      <c r="E35" s="102"/>
      <c r="F35" s="112"/>
      <c r="G35" s="112"/>
      <c r="H35" s="98"/>
    </row>
    <row r="36" spans="1:8" ht="13.5" customHeight="1">
      <c r="A36" s="298" t="s">
        <v>229</v>
      </c>
      <c r="B36" s="298"/>
      <c r="C36" s="298"/>
      <c r="D36" s="298"/>
      <c r="E36" s="108"/>
      <c r="F36" s="108"/>
      <c r="G36" s="108"/>
      <c r="H36" s="109"/>
    </row>
    <row r="37" spans="1:8" ht="13.5" customHeight="1">
      <c r="A37" s="97">
        <f>+A31</f>
        <v>2010</v>
      </c>
      <c r="B37" s="98">
        <f>+balanza!B8</f>
        <v>12290533</v>
      </c>
      <c r="C37" s="99">
        <f>+balanza!B13</f>
        <v>3886376</v>
      </c>
      <c r="D37" s="98">
        <f>+B37-C37</f>
        <v>8404157</v>
      </c>
      <c r="E37" s="110"/>
      <c r="F37" s="98"/>
      <c r="G37" s="98"/>
      <c r="H37" s="98"/>
    </row>
    <row r="38" spans="1:8" ht="13.5" customHeight="1">
      <c r="A38" s="104" t="str">
        <f>+A32</f>
        <v>enero - mayo  2010</v>
      </c>
      <c r="B38" s="98">
        <f>+balanza!C8</f>
        <v>5468317</v>
      </c>
      <c r="C38" s="99">
        <f>+balanza!C13</f>
        <v>1434225</v>
      </c>
      <c r="D38" s="98">
        <f>+B38-C38</f>
        <v>4034092</v>
      </c>
      <c r="E38" s="112"/>
      <c r="F38" s="98"/>
      <c r="G38" s="98"/>
      <c r="H38" s="98"/>
    </row>
    <row r="39" spans="1:8" ht="13.5" customHeight="1">
      <c r="A39" s="104" t="str">
        <f>+A33</f>
        <v>enero - mayo  2011</v>
      </c>
      <c r="B39" s="98">
        <f>+balanza!D8</f>
        <v>6469446</v>
      </c>
      <c r="C39" s="99">
        <f>+balanza!D13</f>
        <v>1966604</v>
      </c>
      <c r="D39" s="98">
        <f>+B39-C39</f>
        <v>4502842</v>
      </c>
      <c r="E39" s="112"/>
      <c r="F39" s="98"/>
      <c r="G39" s="98"/>
      <c r="H39" s="98"/>
    </row>
    <row r="40" spans="1:8" ht="13.5" customHeight="1" thickBot="1">
      <c r="A40" s="119" t="str">
        <f>+A34</f>
        <v>Var. (%)   2011/2010</v>
      </c>
      <c r="B40" s="120">
        <f>+B39/B38*100-100</f>
        <v>18.307808417105306</v>
      </c>
      <c r="C40" s="121">
        <f>+C39/C38*100-100</f>
        <v>37.11962906796353</v>
      </c>
      <c r="D40" s="120">
        <f>+D39/D38*100-100</f>
        <v>11.619715167626325</v>
      </c>
      <c r="E40" s="102"/>
      <c r="F40" s="98"/>
      <c r="G40" s="98"/>
      <c r="H40" s="98"/>
    </row>
    <row r="41" spans="1:8" ht="26.25" customHeight="1" thickTop="1">
      <c r="A41" s="295" t="s">
        <v>439</v>
      </c>
      <c r="B41" s="296"/>
      <c r="C41" s="296"/>
      <c r="D41" s="296"/>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302"/>
      <c r="B83" s="303"/>
      <c r="C83" s="303"/>
      <c r="D83" s="30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0" t="s">
        <v>381</v>
      </c>
      <c r="B1" s="310"/>
      <c r="C1" s="310"/>
      <c r="D1" s="310"/>
      <c r="E1" s="310"/>
      <c r="F1" s="310"/>
    </row>
    <row r="2" spans="1:6" ht="15.75" customHeight="1">
      <c r="A2" s="308" t="s">
        <v>246</v>
      </c>
      <c r="B2" s="308"/>
      <c r="C2" s="308"/>
      <c r="D2" s="308"/>
      <c r="E2" s="308"/>
      <c r="F2" s="308"/>
    </row>
    <row r="3" spans="1:6" ht="15.75" customHeight="1" thickBot="1">
      <c r="A3" s="308" t="s">
        <v>440</v>
      </c>
      <c r="B3" s="308"/>
      <c r="C3" s="308"/>
      <c r="D3" s="308"/>
      <c r="E3" s="308"/>
      <c r="F3" s="308"/>
    </row>
    <row r="4" spans="1:6" ht="12.75" customHeight="1" thickTop="1">
      <c r="A4" s="306" t="s">
        <v>36</v>
      </c>
      <c r="B4" s="174">
        <f>+'balanza productos_clase_sector'!B5</f>
        <v>2010</v>
      </c>
      <c r="C4" s="304" t="str">
        <f>+'balanza productos_clase_sector'!C5</f>
        <v>enero - mayo</v>
      </c>
      <c r="D4" s="304"/>
      <c r="E4" s="175" t="s">
        <v>241</v>
      </c>
      <c r="F4" s="176" t="s">
        <v>232</v>
      </c>
    </row>
    <row r="5" spans="1:6" ht="12" thickBot="1">
      <c r="A5" s="307"/>
      <c r="B5" s="64" t="s">
        <v>231</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2793273</v>
      </c>
      <c r="C7" s="60">
        <v>1662645</v>
      </c>
      <c r="D7" s="60">
        <v>1512369</v>
      </c>
      <c r="E7" s="5">
        <f>+(D7-C7)/C7</f>
        <v>-0.09038369585810561</v>
      </c>
      <c r="F7" s="61">
        <f>+D7/$D$23</f>
        <v>0.23377102150632373</v>
      </c>
    </row>
    <row r="8" spans="1:6" ht="11.25">
      <c r="A8" s="62" t="s">
        <v>28</v>
      </c>
      <c r="B8" s="60">
        <v>942913</v>
      </c>
      <c r="C8" s="60">
        <v>344028</v>
      </c>
      <c r="D8" s="60">
        <v>585615</v>
      </c>
      <c r="E8" s="5">
        <f aca="true" t="shared" si="0" ref="E8:E23">+(D8-C8)/C8</f>
        <v>0.7022306323903869</v>
      </c>
      <c r="F8" s="61">
        <f aca="true" t="shared" si="1" ref="F8:F23">+D8/$D$23</f>
        <v>0.09052011563277597</v>
      </c>
    </row>
    <row r="9" spans="1:6" ht="11.25">
      <c r="A9" s="62" t="s">
        <v>26</v>
      </c>
      <c r="B9" s="60">
        <v>739086</v>
      </c>
      <c r="C9" s="60">
        <v>375959</v>
      </c>
      <c r="D9" s="60">
        <v>427801</v>
      </c>
      <c r="E9" s="5">
        <f t="shared" si="0"/>
        <v>0.1378926957460787</v>
      </c>
      <c r="F9" s="61">
        <f t="shared" si="1"/>
        <v>0.06612637310830015</v>
      </c>
    </row>
    <row r="10" spans="1:6" ht="11.25">
      <c r="A10" s="62" t="s">
        <v>24</v>
      </c>
      <c r="B10" s="60">
        <v>787242</v>
      </c>
      <c r="C10" s="60">
        <v>276611</v>
      </c>
      <c r="D10" s="60">
        <v>418396</v>
      </c>
      <c r="E10" s="5">
        <f t="shared" si="0"/>
        <v>0.5125790369869601</v>
      </c>
      <c r="F10" s="61">
        <f t="shared" si="1"/>
        <v>0.06467261648060746</v>
      </c>
    </row>
    <row r="11" spans="1:6" ht="11.25">
      <c r="A11" s="62" t="s">
        <v>25</v>
      </c>
      <c r="B11" s="60">
        <v>641074</v>
      </c>
      <c r="C11" s="60">
        <v>228327</v>
      </c>
      <c r="D11" s="60">
        <v>295105</v>
      </c>
      <c r="E11" s="5">
        <f t="shared" si="0"/>
        <v>0.2924665063702497</v>
      </c>
      <c r="F11" s="61">
        <f t="shared" si="1"/>
        <v>0.04561518868849048</v>
      </c>
    </row>
    <row r="12" spans="1:6" ht="11.25">
      <c r="A12" s="62" t="s">
        <v>146</v>
      </c>
      <c r="B12" s="60">
        <v>530847</v>
      </c>
      <c r="C12" s="60">
        <v>222167</v>
      </c>
      <c r="D12" s="60">
        <v>291522</v>
      </c>
      <c r="E12" s="5">
        <f t="shared" si="0"/>
        <v>0.31217507550626333</v>
      </c>
      <c r="F12" s="61">
        <f t="shared" si="1"/>
        <v>0.045061354558025526</v>
      </c>
    </row>
    <row r="13" spans="1:6" ht="11.25">
      <c r="A13" s="62" t="s">
        <v>27</v>
      </c>
      <c r="B13" s="60">
        <v>549305</v>
      </c>
      <c r="C13" s="60">
        <v>271471</v>
      </c>
      <c r="D13" s="60">
        <v>273209</v>
      </c>
      <c r="E13" s="5">
        <f t="shared" si="0"/>
        <v>0.006402157136489717</v>
      </c>
      <c r="F13" s="61">
        <f t="shared" si="1"/>
        <v>0.0422306639548425</v>
      </c>
    </row>
    <row r="14" spans="1:6" ht="11.25">
      <c r="A14" s="62" t="s">
        <v>29</v>
      </c>
      <c r="B14" s="60">
        <v>439557</v>
      </c>
      <c r="C14" s="60">
        <v>146387</v>
      </c>
      <c r="D14" s="60">
        <v>232331</v>
      </c>
      <c r="E14" s="5">
        <f t="shared" si="0"/>
        <v>0.5871013136412386</v>
      </c>
      <c r="F14" s="61">
        <f t="shared" si="1"/>
        <v>0.035912039454382955</v>
      </c>
    </row>
    <row r="15" spans="1:6" ht="11.25">
      <c r="A15" s="62" t="s">
        <v>30</v>
      </c>
      <c r="B15" s="60">
        <v>361490</v>
      </c>
      <c r="C15" s="60">
        <v>140849</v>
      </c>
      <c r="D15" s="60">
        <v>183888</v>
      </c>
      <c r="E15" s="5">
        <f t="shared" si="0"/>
        <v>0.3055683746423475</v>
      </c>
      <c r="F15" s="61">
        <f t="shared" si="1"/>
        <v>0.028424072169394413</v>
      </c>
    </row>
    <row r="16" spans="1:6" ht="11.25">
      <c r="A16" s="62" t="s">
        <v>32</v>
      </c>
      <c r="B16" s="60">
        <v>273357</v>
      </c>
      <c r="C16" s="60">
        <v>123313</v>
      </c>
      <c r="D16" s="60">
        <v>148960</v>
      </c>
      <c r="E16" s="5">
        <f t="shared" si="0"/>
        <v>0.20798293772757132</v>
      </c>
      <c r="F16" s="61">
        <f t="shared" si="1"/>
        <v>0.023025155476991382</v>
      </c>
    </row>
    <row r="17" spans="1:6" ht="11.25">
      <c r="A17" s="62" t="s">
        <v>33</v>
      </c>
      <c r="B17" s="60">
        <v>298964</v>
      </c>
      <c r="C17" s="60">
        <v>100155</v>
      </c>
      <c r="D17" s="60">
        <v>146357</v>
      </c>
      <c r="E17" s="5">
        <f t="shared" si="0"/>
        <v>0.4613049772852079</v>
      </c>
      <c r="F17" s="61">
        <f t="shared" si="1"/>
        <v>0.022622802632559263</v>
      </c>
    </row>
    <row r="18" spans="1:6" ht="11.25">
      <c r="A18" s="62" t="s">
        <v>40</v>
      </c>
      <c r="B18" s="60">
        <v>336371</v>
      </c>
      <c r="C18" s="60">
        <v>119044</v>
      </c>
      <c r="D18" s="60">
        <v>140088</v>
      </c>
      <c r="E18" s="5">
        <f t="shared" si="0"/>
        <v>0.17677497395920835</v>
      </c>
      <c r="F18" s="61">
        <f t="shared" si="1"/>
        <v>0.02165378612017165</v>
      </c>
    </row>
    <row r="19" spans="1:6" ht="11.25">
      <c r="A19" s="62" t="s">
        <v>535</v>
      </c>
      <c r="B19" s="60">
        <v>176270</v>
      </c>
      <c r="C19" s="60">
        <v>126068</v>
      </c>
      <c r="D19" s="60">
        <v>133869</v>
      </c>
      <c r="E19" s="5">
        <f t="shared" si="0"/>
        <v>0.061879303233175746</v>
      </c>
      <c r="F19" s="61">
        <f t="shared" si="1"/>
        <v>0.020692498244826527</v>
      </c>
    </row>
    <row r="20" spans="1:6" ht="11.25">
      <c r="A20" s="62" t="s">
        <v>489</v>
      </c>
      <c r="B20" s="60">
        <v>252503</v>
      </c>
      <c r="C20" s="60">
        <v>98651</v>
      </c>
      <c r="D20" s="60">
        <v>133790</v>
      </c>
      <c r="E20" s="5">
        <f t="shared" si="0"/>
        <v>0.3561950715147338</v>
      </c>
      <c r="F20" s="61">
        <f t="shared" si="1"/>
        <v>0.02068028699829939</v>
      </c>
    </row>
    <row r="21" spans="1:6" ht="11.25">
      <c r="A21" s="62" t="s">
        <v>264</v>
      </c>
      <c r="B21" s="60">
        <v>314560</v>
      </c>
      <c r="C21" s="60">
        <v>94302</v>
      </c>
      <c r="D21" s="60">
        <v>132547</v>
      </c>
      <c r="E21" s="5">
        <f t="shared" si="0"/>
        <v>0.40555873682424554</v>
      </c>
      <c r="F21" s="61">
        <f t="shared" si="1"/>
        <v>0.020488153081423047</v>
      </c>
    </row>
    <row r="22" spans="1:9" ht="11.25">
      <c r="A22" s="62" t="s">
        <v>34</v>
      </c>
      <c r="B22" s="60">
        <v>2853722</v>
      </c>
      <c r="C22" s="60">
        <v>1138337</v>
      </c>
      <c r="D22" s="60">
        <v>1413600</v>
      </c>
      <c r="E22" s="5">
        <f t="shared" si="0"/>
        <v>0.24181151978719834</v>
      </c>
      <c r="F22" s="61">
        <f t="shared" si="1"/>
        <v>0.2185040264653264</v>
      </c>
      <c r="I22" s="7"/>
    </row>
    <row r="23" spans="1:6" ht="12" thickBot="1">
      <c r="A23" s="177" t="s">
        <v>35</v>
      </c>
      <c r="B23" s="178">
        <f>+balanza!B8</f>
        <v>12290533</v>
      </c>
      <c r="C23" s="178">
        <f>+balanza!C8</f>
        <v>5468317</v>
      </c>
      <c r="D23" s="178">
        <f>+balanza!D8</f>
        <v>6469446</v>
      </c>
      <c r="E23" s="179">
        <f t="shared" si="0"/>
        <v>0.183078084171053</v>
      </c>
      <c r="F23" s="180">
        <f t="shared" si="1"/>
        <v>1</v>
      </c>
    </row>
    <row r="24" spans="1:6" s="62" customFormat="1" ht="31.5" customHeight="1" thickTop="1">
      <c r="A24" s="305" t="s">
        <v>439</v>
      </c>
      <c r="B24" s="305"/>
      <c r="C24" s="305"/>
      <c r="D24" s="305"/>
      <c r="E24" s="305"/>
      <c r="F24" s="305"/>
    </row>
    <row r="32" ht="11.25">
      <c r="F32" s="6"/>
    </row>
    <row r="33" ht="11.25">
      <c r="F33" s="6"/>
    </row>
    <row r="34" ht="11.25">
      <c r="F34" s="6"/>
    </row>
    <row r="35" ht="11.25">
      <c r="F35" s="6"/>
    </row>
    <row r="36" ht="11.25">
      <c r="F36" s="6"/>
    </row>
    <row r="37" ht="11.25">
      <c r="F37" s="6"/>
    </row>
    <row r="38" ht="11.25">
      <c r="F38" s="6"/>
    </row>
    <row r="49" spans="1:6" ht="15.75" customHeight="1">
      <c r="A49" s="310" t="s">
        <v>292</v>
      </c>
      <c r="B49" s="310"/>
      <c r="C49" s="310"/>
      <c r="D49" s="310"/>
      <c r="E49" s="310"/>
      <c r="F49" s="310"/>
    </row>
    <row r="50" spans="1:6" ht="15.75" customHeight="1">
      <c r="A50" s="308" t="s">
        <v>261</v>
      </c>
      <c r="B50" s="308"/>
      <c r="C50" s="308"/>
      <c r="D50" s="308"/>
      <c r="E50" s="308"/>
      <c r="F50" s="308"/>
    </row>
    <row r="51" spans="1:6" ht="15.75" customHeight="1" thickBot="1">
      <c r="A51" s="309" t="s">
        <v>441</v>
      </c>
      <c r="B51" s="309"/>
      <c r="C51" s="309"/>
      <c r="D51" s="309"/>
      <c r="E51" s="309"/>
      <c r="F51" s="309"/>
    </row>
    <row r="52" spans="1:6" ht="12.75" customHeight="1" thickTop="1">
      <c r="A52" s="306" t="s">
        <v>36</v>
      </c>
      <c r="B52" s="174">
        <f>+B4</f>
        <v>2010</v>
      </c>
      <c r="C52" s="304" t="str">
        <f>+C4</f>
        <v>enero - mayo</v>
      </c>
      <c r="D52" s="304"/>
      <c r="E52" s="175" t="s">
        <v>241</v>
      </c>
      <c r="F52" s="176" t="s">
        <v>232</v>
      </c>
    </row>
    <row r="53" spans="1:6" ht="12" thickBot="1">
      <c r="A53" s="307"/>
      <c r="B53" s="64" t="s">
        <v>231</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1278450</v>
      </c>
      <c r="C55" s="60">
        <v>506168</v>
      </c>
      <c r="D55" s="60">
        <v>603272</v>
      </c>
      <c r="E55" s="5">
        <f>+(D55-C55)/C55</f>
        <v>0.19184144394746408</v>
      </c>
      <c r="F55" s="61">
        <f>+D55/$D$71</f>
        <v>0.30675824924590817</v>
      </c>
      <c r="I55" s="60"/>
    </row>
    <row r="56" spans="1:9" ht="11.25">
      <c r="A56" s="62" t="s">
        <v>41</v>
      </c>
      <c r="B56" s="60">
        <v>602013</v>
      </c>
      <c r="C56" s="60">
        <v>215847</v>
      </c>
      <c r="D56" s="60">
        <v>273350</v>
      </c>
      <c r="E56" s="5">
        <f aca="true" t="shared" si="2" ref="E56:E71">+(D56-C56)/C56</f>
        <v>0.2664062970530051</v>
      </c>
      <c r="F56" s="61">
        <f aca="true" t="shared" si="3" ref="F56:F71">+D56/$D$71</f>
        <v>0.13899595444736204</v>
      </c>
      <c r="I56" s="60"/>
    </row>
    <row r="57" spans="1:9" ht="11.25">
      <c r="A57" s="62" t="s">
        <v>23</v>
      </c>
      <c r="B57" s="60">
        <v>449703</v>
      </c>
      <c r="C57" s="60">
        <v>158004</v>
      </c>
      <c r="D57" s="60">
        <v>194981</v>
      </c>
      <c r="E57" s="5">
        <f t="shared" si="2"/>
        <v>0.23402572086782614</v>
      </c>
      <c r="F57" s="61">
        <f t="shared" si="3"/>
        <v>0.09914604058570002</v>
      </c>
      <c r="I57" s="60"/>
    </row>
    <row r="58" spans="1:9" ht="11.25">
      <c r="A58" s="62" t="s">
        <v>40</v>
      </c>
      <c r="B58" s="60">
        <v>342176</v>
      </c>
      <c r="C58" s="60">
        <v>107793</v>
      </c>
      <c r="D58" s="60">
        <v>162203</v>
      </c>
      <c r="E58" s="5">
        <f t="shared" si="2"/>
        <v>0.5047637601699554</v>
      </c>
      <c r="F58" s="61">
        <f t="shared" si="3"/>
        <v>0.08247872983071325</v>
      </c>
      <c r="I58" s="60"/>
    </row>
    <row r="59" spans="1:9" ht="11.25">
      <c r="A59" s="62" t="s">
        <v>203</v>
      </c>
      <c r="B59" s="60">
        <v>77701</v>
      </c>
      <c r="C59" s="60">
        <v>34313</v>
      </c>
      <c r="D59" s="60">
        <v>102615</v>
      </c>
      <c r="E59" s="5">
        <f t="shared" si="2"/>
        <v>1.9905575146445953</v>
      </c>
      <c r="F59" s="61">
        <f t="shared" si="3"/>
        <v>0.05217878128998009</v>
      </c>
      <c r="I59" s="60"/>
    </row>
    <row r="60" spans="1:9" ht="11.25">
      <c r="A60" s="62" t="s">
        <v>33</v>
      </c>
      <c r="B60" s="60">
        <v>129363</v>
      </c>
      <c r="C60" s="60">
        <v>43202</v>
      </c>
      <c r="D60" s="60">
        <v>85087</v>
      </c>
      <c r="E60" s="5">
        <f t="shared" si="2"/>
        <v>0.9695153002175825</v>
      </c>
      <c r="F60" s="61">
        <f t="shared" si="3"/>
        <v>0.04326595491517357</v>
      </c>
      <c r="I60" s="60"/>
    </row>
    <row r="61" spans="1:9" ht="11.25">
      <c r="A61" s="62" t="s">
        <v>32</v>
      </c>
      <c r="B61" s="60">
        <v>92515</v>
      </c>
      <c r="C61" s="60">
        <v>36537</v>
      </c>
      <c r="D61" s="60">
        <v>68174</v>
      </c>
      <c r="E61" s="5">
        <f t="shared" si="2"/>
        <v>0.8658893724170019</v>
      </c>
      <c r="F61" s="61">
        <f t="shared" si="3"/>
        <v>0.0346658503694694</v>
      </c>
      <c r="I61" s="60"/>
    </row>
    <row r="62" spans="1:9" ht="11.25">
      <c r="A62" s="62" t="s">
        <v>28</v>
      </c>
      <c r="B62" s="60">
        <v>84491</v>
      </c>
      <c r="C62" s="60">
        <v>27890</v>
      </c>
      <c r="D62" s="60">
        <v>44449</v>
      </c>
      <c r="E62" s="5">
        <f t="shared" si="2"/>
        <v>0.5937253495876659</v>
      </c>
      <c r="F62" s="61">
        <f t="shared" si="3"/>
        <v>0.022601906637025045</v>
      </c>
      <c r="I62" s="60"/>
    </row>
    <row r="63" spans="1:9" ht="11.25">
      <c r="A63" s="62" t="s">
        <v>31</v>
      </c>
      <c r="B63" s="60">
        <v>60530</v>
      </c>
      <c r="C63" s="60">
        <v>29050</v>
      </c>
      <c r="D63" s="60">
        <v>39829</v>
      </c>
      <c r="E63" s="5">
        <f t="shared" si="2"/>
        <v>0.3710499139414802</v>
      </c>
      <c r="F63" s="61">
        <f t="shared" si="3"/>
        <v>0.0202526792379147</v>
      </c>
      <c r="I63" s="60"/>
    </row>
    <row r="64" spans="1:9" ht="11.25">
      <c r="A64" s="62" t="s">
        <v>43</v>
      </c>
      <c r="B64" s="60">
        <v>89941</v>
      </c>
      <c r="C64" s="60">
        <v>33790</v>
      </c>
      <c r="D64" s="60">
        <v>39740</v>
      </c>
      <c r="E64" s="5">
        <f t="shared" si="2"/>
        <v>0.1760875998816218</v>
      </c>
      <c r="F64" s="61">
        <f t="shared" si="3"/>
        <v>0.02020742355858119</v>
      </c>
      <c r="I64" s="60"/>
    </row>
    <row r="65" spans="1:9" ht="11.25">
      <c r="A65" s="62" t="s">
        <v>42</v>
      </c>
      <c r="B65" s="60">
        <v>70303</v>
      </c>
      <c r="C65" s="60">
        <v>28632</v>
      </c>
      <c r="D65" s="60">
        <v>30918</v>
      </c>
      <c r="E65" s="5">
        <f t="shared" si="2"/>
        <v>0.07984073763621123</v>
      </c>
      <c r="F65" s="61">
        <f t="shared" si="3"/>
        <v>0.015721517905994294</v>
      </c>
      <c r="I65" s="60"/>
    </row>
    <row r="66" spans="1:9" ht="11.25">
      <c r="A66" s="62" t="s">
        <v>25</v>
      </c>
      <c r="B66" s="60">
        <v>39599</v>
      </c>
      <c r="C66" s="60">
        <v>12194</v>
      </c>
      <c r="D66" s="60">
        <v>28777</v>
      </c>
      <c r="E66" s="5">
        <f t="shared" si="2"/>
        <v>1.359931113662457</v>
      </c>
      <c r="F66" s="61">
        <f t="shared" si="3"/>
        <v>0.014632839148094889</v>
      </c>
      <c r="I66" s="60"/>
    </row>
    <row r="67" spans="1:9" ht="11.25">
      <c r="A67" s="62" t="s">
        <v>388</v>
      </c>
      <c r="B67" s="60">
        <v>76095</v>
      </c>
      <c r="C67" s="60">
        <v>26781</v>
      </c>
      <c r="D67" s="60">
        <v>27404</v>
      </c>
      <c r="E67" s="5">
        <f t="shared" si="2"/>
        <v>0.02326276091258728</v>
      </c>
      <c r="F67" s="61">
        <f t="shared" si="3"/>
        <v>0.013934681308489152</v>
      </c>
      <c r="I67" s="60"/>
    </row>
    <row r="68" spans="1:9" ht="11.25">
      <c r="A68" s="62" t="s">
        <v>533</v>
      </c>
      <c r="B68" s="60">
        <v>64465</v>
      </c>
      <c r="C68" s="60">
        <v>29652</v>
      </c>
      <c r="D68" s="60">
        <v>27096</v>
      </c>
      <c r="E68" s="5">
        <f t="shared" si="2"/>
        <v>-0.08619991906110887</v>
      </c>
      <c r="F68" s="61">
        <f t="shared" si="3"/>
        <v>0.013778066148548462</v>
      </c>
      <c r="I68" s="60"/>
    </row>
    <row r="69" spans="1:9" ht="11.25">
      <c r="A69" s="62" t="s">
        <v>26</v>
      </c>
      <c r="B69" s="60">
        <v>39243</v>
      </c>
      <c r="C69" s="60">
        <v>15059</v>
      </c>
      <c r="D69" s="60">
        <v>24559</v>
      </c>
      <c r="E69" s="5">
        <f t="shared" si="2"/>
        <v>0.6308519822033336</v>
      </c>
      <c r="F69" s="61">
        <f t="shared" si="3"/>
        <v>0.012488025042153886</v>
      </c>
      <c r="I69" s="60"/>
    </row>
    <row r="70" spans="1:9" ht="11.25">
      <c r="A70" s="62" t="s">
        <v>34</v>
      </c>
      <c r="B70" s="60">
        <v>389787</v>
      </c>
      <c r="C70" s="60">
        <v>129313</v>
      </c>
      <c r="D70" s="60">
        <v>214148</v>
      </c>
      <c r="E70" s="5">
        <f t="shared" si="2"/>
        <v>0.656043862566022</v>
      </c>
      <c r="F70" s="61">
        <f t="shared" si="3"/>
        <v>0.10889228334733378</v>
      </c>
      <c r="I70" s="60"/>
    </row>
    <row r="71" spans="1:9" ht="12.75" customHeight="1" thickBot="1">
      <c r="A71" s="177" t="s">
        <v>35</v>
      </c>
      <c r="B71" s="178">
        <f>+balanza!B13</f>
        <v>3886376</v>
      </c>
      <c r="C71" s="178">
        <f>+balanza!C13</f>
        <v>1434225</v>
      </c>
      <c r="D71" s="178">
        <f>+balanza!D13</f>
        <v>1966604</v>
      </c>
      <c r="E71" s="179">
        <f t="shared" si="2"/>
        <v>0.37119629067963533</v>
      </c>
      <c r="F71" s="180">
        <f t="shared" si="3"/>
        <v>1</v>
      </c>
      <c r="I71" s="7"/>
    </row>
    <row r="72" spans="1:6" ht="22.5" customHeight="1" thickTop="1">
      <c r="A72" s="305" t="s">
        <v>442</v>
      </c>
      <c r="B72" s="305"/>
      <c r="C72" s="305"/>
      <c r="D72" s="305"/>
      <c r="E72" s="305"/>
      <c r="F72" s="305"/>
    </row>
    <row r="94" s="18" customFormat="1" ht="11.25">
      <c r="F94" s="58"/>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H20" sqref="H20"/>
    </sheetView>
  </sheetViews>
  <sheetFormatPr defaultColWidth="11.421875" defaultRowHeight="12.75"/>
  <cols>
    <col min="1" max="1" width="43.421875" style="6" bestFit="1"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0" t="s">
        <v>294</v>
      </c>
      <c r="B1" s="310"/>
      <c r="C1" s="310"/>
      <c r="D1" s="310"/>
      <c r="E1" s="310"/>
      <c r="F1" s="310"/>
      <c r="G1" s="310"/>
      <c r="H1" s="6"/>
      <c r="I1" s="6"/>
      <c r="J1" s="6"/>
    </row>
    <row r="2" spans="1:10" s="18" customFormat="1" ht="15.75" customHeight="1">
      <c r="A2" s="308" t="s">
        <v>247</v>
      </c>
      <c r="B2" s="308"/>
      <c r="C2" s="308"/>
      <c r="D2" s="308"/>
      <c r="E2" s="308"/>
      <c r="F2" s="308"/>
      <c r="G2" s="308"/>
      <c r="H2" s="6"/>
      <c r="I2" s="6"/>
      <c r="J2" s="6"/>
    </row>
    <row r="3" spans="1:10" s="18" customFormat="1" ht="15.75" customHeight="1" thickBot="1">
      <c r="A3" s="308" t="s">
        <v>443</v>
      </c>
      <c r="B3" s="308"/>
      <c r="C3" s="308"/>
      <c r="D3" s="308"/>
      <c r="E3" s="308"/>
      <c r="F3" s="308"/>
      <c r="G3" s="308"/>
      <c r="H3" s="6"/>
      <c r="I3" s="6"/>
      <c r="J3" s="6"/>
    </row>
    <row r="4" spans="1:7" ht="12.75" customHeight="1" thickTop="1">
      <c r="A4" s="306" t="s">
        <v>38</v>
      </c>
      <c r="B4" s="181" t="s">
        <v>131</v>
      </c>
      <c r="C4" s="182">
        <f>+'prin paises exp e imp'!B4</f>
        <v>2010</v>
      </c>
      <c r="D4" s="311" t="str">
        <f>+'prin paises exp e imp'!C4</f>
        <v>enero - mayo</v>
      </c>
      <c r="E4" s="311"/>
      <c r="F4" s="183" t="s">
        <v>241</v>
      </c>
      <c r="G4" s="183" t="s">
        <v>232</v>
      </c>
    </row>
    <row r="5" spans="1:7" ht="12.75" customHeight="1" thickBot="1">
      <c r="A5" s="312"/>
      <c r="B5" s="64" t="s">
        <v>45</v>
      </c>
      <c r="C5" s="185" t="s">
        <v>231</v>
      </c>
      <c r="D5" s="184">
        <f>+balanza!C6</f>
        <v>2010</v>
      </c>
      <c r="E5" s="184">
        <f>+balanza!D6</f>
        <v>2011</v>
      </c>
      <c r="F5" s="185" t="str">
        <f>+'prin paises exp e imp'!E5</f>
        <v> 2011-2010</v>
      </c>
      <c r="G5" s="185">
        <f>+'prin paises exp e imp'!F5</f>
        <v>2011</v>
      </c>
    </row>
    <row r="6" spans="3:7" ht="12" thickTop="1">
      <c r="C6" s="7"/>
      <c r="D6" s="7"/>
      <c r="E6" s="7"/>
      <c r="F6" s="7"/>
      <c r="G6" s="7"/>
    </row>
    <row r="7" spans="1:7" ht="12.75" customHeight="1">
      <c r="A7" s="11" t="s">
        <v>547</v>
      </c>
      <c r="B7" s="8" t="s">
        <v>147</v>
      </c>
      <c r="C7" s="7">
        <v>1298963</v>
      </c>
      <c r="D7" s="7">
        <v>1211811</v>
      </c>
      <c r="E7" s="7">
        <v>1011511</v>
      </c>
      <c r="F7" s="5">
        <f>+(E7-D7)/D7</f>
        <v>-0.16528980179252376</v>
      </c>
      <c r="G7" s="9">
        <f>+E7/$E$23</f>
        <v>0.1563520276697572</v>
      </c>
    </row>
    <row r="8" spans="1:7" ht="12.75" customHeight="1">
      <c r="A8" s="11" t="s">
        <v>548</v>
      </c>
      <c r="B8" s="8">
        <v>47032100</v>
      </c>
      <c r="C8" s="7">
        <v>1136392</v>
      </c>
      <c r="D8" s="7">
        <v>357806</v>
      </c>
      <c r="E8" s="7">
        <v>574719</v>
      </c>
      <c r="F8" s="5">
        <f aca="true" t="shared" si="0" ref="F8:F15">+(E8-D8)/D8</f>
        <v>0.6062307507420223</v>
      </c>
      <c r="G8" s="9">
        <f aca="true" t="shared" si="1" ref="G8:G23">+E8/$E$23</f>
        <v>0.08883589104847618</v>
      </c>
    </row>
    <row r="9" spans="1:7" ht="12.75" customHeight="1">
      <c r="A9" s="11" t="s">
        <v>525</v>
      </c>
      <c r="B9" s="8">
        <v>47032900</v>
      </c>
      <c r="C9" s="7">
        <v>1054297</v>
      </c>
      <c r="D9" s="7">
        <v>323163</v>
      </c>
      <c r="E9" s="7">
        <v>537445</v>
      </c>
      <c r="F9" s="5">
        <f t="shared" si="0"/>
        <v>0.6630771468268335</v>
      </c>
      <c r="G9" s="9">
        <f t="shared" si="1"/>
        <v>0.08307434670603943</v>
      </c>
    </row>
    <row r="10" spans="1:7" ht="11.25">
      <c r="A10" s="11" t="s">
        <v>141</v>
      </c>
      <c r="B10" s="8">
        <v>22042110</v>
      </c>
      <c r="C10" s="7">
        <v>1186463</v>
      </c>
      <c r="D10" s="7">
        <v>422795</v>
      </c>
      <c r="E10" s="7">
        <v>503851</v>
      </c>
      <c r="F10" s="5">
        <f t="shared" si="0"/>
        <v>0.1917146607694036</v>
      </c>
      <c r="G10" s="5">
        <f t="shared" si="1"/>
        <v>0.07788163004993008</v>
      </c>
    </row>
    <row r="11" spans="1:7" ht="12" customHeight="1">
      <c r="A11" s="11" t="s">
        <v>528</v>
      </c>
      <c r="B11" s="8" t="s">
        <v>148</v>
      </c>
      <c r="C11" s="7">
        <v>623613</v>
      </c>
      <c r="D11" s="7">
        <v>261058</v>
      </c>
      <c r="E11" s="7">
        <v>283021</v>
      </c>
      <c r="F11" s="5">
        <f t="shared" si="0"/>
        <v>0.08413072956967417</v>
      </c>
      <c r="G11" s="9">
        <f t="shared" si="1"/>
        <v>0.04374733168806108</v>
      </c>
    </row>
    <row r="12" spans="1:7" ht="11.25">
      <c r="A12" s="11" t="s">
        <v>549</v>
      </c>
      <c r="B12" s="8" t="s">
        <v>180</v>
      </c>
      <c r="C12" s="7">
        <v>306718</v>
      </c>
      <c r="D12" s="7">
        <v>245426</v>
      </c>
      <c r="E12" s="7">
        <v>248497</v>
      </c>
      <c r="F12" s="5">
        <f t="shared" si="0"/>
        <v>0.01251293668967428</v>
      </c>
      <c r="G12" s="9">
        <f t="shared" si="1"/>
        <v>0.03841086238296138</v>
      </c>
    </row>
    <row r="13" spans="1:7" ht="12.75" customHeight="1">
      <c r="A13" s="11" t="s">
        <v>529</v>
      </c>
      <c r="B13" s="8">
        <v>44012200</v>
      </c>
      <c r="C13" s="7">
        <v>334828</v>
      </c>
      <c r="D13" s="7">
        <v>124617</v>
      </c>
      <c r="E13" s="7">
        <v>186275</v>
      </c>
      <c r="F13" s="5">
        <f t="shared" si="0"/>
        <v>0.49478000593819466</v>
      </c>
      <c r="G13" s="9">
        <f t="shared" si="1"/>
        <v>0.02879303730180297</v>
      </c>
    </row>
    <row r="14" spans="1:7" ht="12.75" customHeight="1">
      <c r="A14" s="11" t="s">
        <v>550</v>
      </c>
      <c r="B14" s="8">
        <v>44071012</v>
      </c>
      <c r="C14" s="7">
        <v>355968</v>
      </c>
      <c r="D14" s="7">
        <v>102619</v>
      </c>
      <c r="E14" s="7">
        <v>179877</v>
      </c>
      <c r="F14" s="5">
        <f t="shared" si="0"/>
        <v>0.7528625303306405</v>
      </c>
      <c r="G14" s="9">
        <f t="shared" si="1"/>
        <v>0.027804080905845723</v>
      </c>
    </row>
    <row r="15" spans="1:7" ht="12.75" customHeight="1">
      <c r="A15" s="11" t="s">
        <v>551</v>
      </c>
      <c r="B15" s="8">
        <v>44123910</v>
      </c>
      <c r="C15" s="7">
        <v>328409</v>
      </c>
      <c r="D15" s="7">
        <v>105254</v>
      </c>
      <c r="E15" s="7">
        <v>173732</v>
      </c>
      <c r="F15" s="5">
        <f t="shared" si="0"/>
        <v>0.6505976019913733</v>
      </c>
      <c r="G15" s="9">
        <f t="shared" si="1"/>
        <v>0.02685423141332349</v>
      </c>
    </row>
    <row r="16" spans="1:7" ht="11.25">
      <c r="A16" s="11" t="s">
        <v>498</v>
      </c>
      <c r="B16" s="8" t="s">
        <v>499</v>
      </c>
      <c r="C16" s="7">
        <v>297842</v>
      </c>
      <c r="D16" s="7">
        <v>117948</v>
      </c>
      <c r="E16" s="7">
        <v>141536</v>
      </c>
      <c r="F16" s="5">
        <f aca="true" t="shared" si="2" ref="F16:F23">+(E16-D16)/D16</f>
        <v>0.1999864347000373</v>
      </c>
      <c r="G16" s="9">
        <f t="shared" si="1"/>
        <v>0.021877607448922212</v>
      </c>
    </row>
    <row r="17" spans="1:7" ht="12.75" customHeight="1">
      <c r="A17" s="11" t="s">
        <v>534</v>
      </c>
      <c r="B17" s="8">
        <v>10051000</v>
      </c>
      <c r="C17" s="7">
        <v>166038</v>
      </c>
      <c r="D17" s="7">
        <v>140693</v>
      </c>
      <c r="E17" s="7">
        <v>135680</v>
      </c>
      <c r="F17" s="5">
        <f t="shared" si="2"/>
        <v>-0.03563077054295523</v>
      </c>
      <c r="G17" s="9">
        <f t="shared" si="1"/>
        <v>0.02097242947850558</v>
      </c>
    </row>
    <row r="18" spans="1:7" ht="12.75" customHeight="1">
      <c r="A18" s="11" t="s">
        <v>526</v>
      </c>
      <c r="B18" s="8">
        <v>47031100</v>
      </c>
      <c r="C18" s="7">
        <v>195237</v>
      </c>
      <c r="D18" s="7">
        <v>54482</v>
      </c>
      <c r="E18" s="7">
        <v>124857</v>
      </c>
      <c r="F18" s="5">
        <f t="shared" si="2"/>
        <v>1.2917110238243823</v>
      </c>
      <c r="G18" s="9">
        <f t="shared" si="1"/>
        <v>0.019299488704287816</v>
      </c>
    </row>
    <row r="19" spans="1:7" ht="12.75" customHeight="1">
      <c r="A19" s="11" t="s">
        <v>511</v>
      </c>
      <c r="B19" s="8" t="s">
        <v>187</v>
      </c>
      <c r="C19" s="7">
        <v>218896</v>
      </c>
      <c r="D19" s="7">
        <v>142123</v>
      </c>
      <c r="E19" s="7">
        <v>121873</v>
      </c>
      <c r="F19" s="5">
        <f t="shared" si="2"/>
        <v>-0.142482216108582</v>
      </c>
      <c r="G19" s="9">
        <f t="shared" si="1"/>
        <v>0.01883824364559191</v>
      </c>
    </row>
    <row r="20" spans="1:7" ht="12.75" customHeight="1">
      <c r="A20" s="11" t="s">
        <v>524</v>
      </c>
      <c r="B20" s="8" t="s">
        <v>178</v>
      </c>
      <c r="C20" s="7">
        <v>111165</v>
      </c>
      <c r="D20" s="7">
        <v>109251</v>
      </c>
      <c r="E20" s="7">
        <v>103429</v>
      </c>
      <c r="F20" s="5">
        <f t="shared" si="2"/>
        <v>-0.053290130067459335</v>
      </c>
      <c r="G20" s="9">
        <f t="shared" si="1"/>
        <v>0.01598730401335756</v>
      </c>
    </row>
    <row r="21" spans="1:7" ht="12.75" customHeight="1">
      <c r="A21" s="11" t="s">
        <v>142</v>
      </c>
      <c r="B21" s="8">
        <v>22042990</v>
      </c>
      <c r="C21" s="7">
        <v>243255</v>
      </c>
      <c r="D21" s="7">
        <v>104794</v>
      </c>
      <c r="E21" s="7">
        <v>79914</v>
      </c>
      <c r="F21" s="5">
        <f t="shared" si="2"/>
        <v>-0.23741817279615246</v>
      </c>
      <c r="G21" s="9">
        <f t="shared" si="1"/>
        <v>0.012352526012273693</v>
      </c>
    </row>
    <row r="22" spans="1:7" ht="12.75" customHeight="1">
      <c r="A22" s="11" t="s">
        <v>37</v>
      </c>
      <c r="B22" s="11"/>
      <c r="C22" s="7">
        <v>4432448</v>
      </c>
      <c r="D22" s="7">
        <v>1644476</v>
      </c>
      <c r="E22" s="7">
        <v>2063227</v>
      </c>
      <c r="F22" s="5">
        <f t="shared" si="2"/>
        <v>0.2546409920242071</v>
      </c>
      <c r="G22" s="9">
        <f t="shared" si="1"/>
        <v>0.318918652385382</v>
      </c>
    </row>
    <row r="23" spans="1:7" ht="12.75" customHeight="1">
      <c r="A23" s="11" t="s">
        <v>35</v>
      </c>
      <c r="B23" s="11"/>
      <c r="C23" s="7">
        <f>+balanza!B8</f>
        <v>12290533</v>
      </c>
      <c r="D23" s="7">
        <f>+balanza!C8</f>
        <v>5468317</v>
      </c>
      <c r="E23" s="7">
        <f>+balanza!D8</f>
        <v>6469446</v>
      </c>
      <c r="F23" s="5">
        <f t="shared" si="2"/>
        <v>0.183078084171053</v>
      </c>
      <c r="G23" s="9">
        <f t="shared" si="1"/>
        <v>1</v>
      </c>
    </row>
    <row r="24" spans="1:7" ht="12" thickBot="1">
      <c r="A24" s="177"/>
      <c r="B24" s="177"/>
      <c r="C24" s="178"/>
      <c r="D24" s="178"/>
      <c r="E24" s="178"/>
      <c r="F24" s="177"/>
      <c r="G24" s="177"/>
    </row>
    <row r="25" spans="1:7" ht="33.75" customHeight="1" thickTop="1">
      <c r="A25" s="305" t="s">
        <v>439</v>
      </c>
      <c r="B25" s="305"/>
      <c r="C25" s="305"/>
      <c r="D25" s="305"/>
      <c r="E25" s="305"/>
      <c r="F25" s="305"/>
      <c r="G25" s="305"/>
    </row>
    <row r="50" spans="1:7" ht="15.75" customHeight="1">
      <c r="A50" s="310" t="s">
        <v>250</v>
      </c>
      <c r="B50" s="310"/>
      <c r="C50" s="310"/>
      <c r="D50" s="310"/>
      <c r="E50" s="310"/>
      <c r="F50" s="310"/>
      <c r="G50" s="310"/>
    </row>
    <row r="51" spans="1:7" ht="15.75" customHeight="1">
      <c r="A51" s="308" t="s">
        <v>248</v>
      </c>
      <c r="B51" s="308"/>
      <c r="C51" s="308"/>
      <c r="D51" s="308"/>
      <c r="E51" s="308"/>
      <c r="F51" s="308"/>
      <c r="G51" s="308"/>
    </row>
    <row r="52" spans="1:7" ht="15.75" customHeight="1" thickBot="1">
      <c r="A52" s="308" t="s">
        <v>444</v>
      </c>
      <c r="B52" s="308"/>
      <c r="C52" s="308"/>
      <c r="D52" s="308"/>
      <c r="E52" s="308"/>
      <c r="F52" s="308"/>
      <c r="G52" s="308"/>
    </row>
    <row r="53" spans="1:7" ht="12.75" customHeight="1" thickTop="1">
      <c r="A53" s="306" t="s">
        <v>38</v>
      </c>
      <c r="B53" s="181" t="s">
        <v>131</v>
      </c>
      <c r="C53" s="182">
        <f>+C4</f>
        <v>2010</v>
      </c>
      <c r="D53" s="311" t="str">
        <f>+D4</f>
        <v>enero - mayo</v>
      </c>
      <c r="E53" s="311"/>
      <c r="F53" s="183" t="s">
        <v>241</v>
      </c>
      <c r="G53" s="183" t="s">
        <v>232</v>
      </c>
    </row>
    <row r="54" spans="1:7" ht="12.75" customHeight="1" thickBot="1">
      <c r="A54" s="312"/>
      <c r="B54" s="64" t="s">
        <v>45</v>
      </c>
      <c r="C54" s="185" t="s">
        <v>231</v>
      </c>
      <c r="D54" s="184">
        <f>+balanza!C6</f>
        <v>2010</v>
      </c>
      <c r="E54" s="184">
        <f>+E5</f>
        <v>2011</v>
      </c>
      <c r="F54" s="185" t="str">
        <f>+F5</f>
        <v> 2011-2010</v>
      </c>
      <c r="G54" s="185">
        <f>+G5</f>
        <v>2011</v>
      </c>
    </row>
    <row r="55" spans="3:7" ht="12" thickTop="1">
      <c r="C55" s="7"/>
      <c r="D55" s="7"/>
      <c r="E55" s="7"/>
      <c r="F55" s="7"/>
      <c r="G55" s="7"/>
    </row>
    <row r="56" spans="1:7" ht="12.75" customHeight="1">
      <c r="A56" s="6" t="s">
        <v>530</v>
      </c>
      <c r="B56" s="12" t="s">
        <v>502</v>
      </c>
      <c r="C56" s="7">
        <v>675675</v>
      </c>
      <c r="D56" s="7">
        <v>228771</v>
      </c>
      <c r="E56" s="7">
        <v>258281</v>
      </c>
      <c r="F56" s="5">
        <f>+(E56-D56)/D56</f>
        <v>0.1289936224434041</v>
      </c>
      <c r="G56" s="13">
        <f>+E56/$E$72</f>
        <v>0.1313335068981859</v>
      </c>
    </row>
    <row r="57" spans="1:7" ht="12.75" customHeight="1">
      <c r="A57" s="6" t="s">
        <v>14</v>
      </c>
      <c r="B57" s="8">
        <v>17019900</v>
      </c>
      <c r="C57" s="7">
        <v>257431</v>
      </c>
      <c r="D57" s="7">
        <v>98326</v>
      </c>
      <c r="E57" s="7">
        <v>213567</v>
      </c>
      <c r="F57" s="5">
        <f aca="true" t="shared" si="3" ref="F57:F72">+(E57-D57)/D57</f>
        <v>1.1720297784919553</v>
      </c>
      <c r="G57" s="13">
        <f aca="true" t="shared" si="4" ref="G57:G72">+E57/$E$72</f>
        <v>0.10859685020471839</v>
      </c>
    </row>
    <row r="58" spans="1:7" ht="12.75" customHeight="1">
      <c r="A58" s="6" t="s">
        <v>500</v>
      </c>
      <c r="B58" s="8">
        <v>15179000</v>
      </c>
      <c r="C58" s="7">
        <v>269643</v>
      </c>
      <c r="D58" s="7">
        <v>112060</v>
      </c>
      <c r="E58" s="7">
        <v>168171</v>
      </c>
      <c r="F58" s="5">
        <f t="shared" si="3"/>
        <v>0.5007228270569338</v>
      </c>
      <c r="G58" s="13">
        <f t="shared" si="4"/>
        <v>0.08551340279995362</v>
      </c>
    </row>
    <row r="59" spans="1:7" ht="12.75" customHeight="1">
      <c r="A59" s="6" t="s">
        <v>531</v>
      </c>
      <c r="B59" s="10">
        <v>23099090</v>
      </c>
      <c r="C59" s="7">
        <v>241281</v>
      </c>
      <c r="D59" s="7">
        <v>100463</v>
      </c>
      <c r="E59" s="7">
        <v>108229</v>
      </c>
      <c r="F59" s="5">
        <f t="shared" si="3"/>
        <v>0.07730209131720135</v>
      </c>
      <c r="G59" s="13">
        <f t="shared" si="4"/>
        <v>0.055033448523444474</v>
      </c>
    </row>
    <row r="60" spans="1:7" ht="12.75" customHeight="1">
      <c r="A60" s="6" t="s">
        <v>501</v>
      </c>
      <c r="B60" s="8">
        <v>23040000</v>
      </c>
      <c r="C60" s="7">
        <v>170216</v>
      </c>
      <c r="D60" s="7">
        <v>58864</v>
      </c>
      <c r="E60" s="7">
        <v>98505</v>
      </c>
      <c r="F60" s="5">
        <f t="shared" si="3"/>
        <v>0.6734336776297907</v>
      </c>
      <c r="G60" s="13">
        <f t="shared" si="4"/>
        <v>0.05008888418817413</v>
      </c>
    </row>
    <row r="61" spans="1:7" ht="12.75" customHeight="1">
      <c r="A61" s="6" t="s">
        <v>44</v>
      </c>
      <c r="B61" s="8">
        <v>12010000</v>
      </c>
      <c r="C61" s="7">
        <v>27772</v>
      </c>
      <c r="D61" s="7">
        <v>1972</v>
      </c>
      <c r="E61" s="7">
        <v>56814</v>
      </c>
      <c r="F61" s="5">
        <f t="shared" si="3"/>
        <v>27.810344827586206</v>
      </c>
      <c r="G61" s="13">
        <f t="shared" si="4"/>
        <v>0.0288893951197089</v>
      </c>
    </row>
    <row r="62" spans="1:7" ht="12.75" customHeight="1">
      <c r="A62" s="6" t="s">
        <v>212</v>
      </c>
      <c r="B62" s="10">
        <v>10059000</v>
      </c>
      <c r="C62" s="7">
        <v>138588</v>
      </c>
      <c r="D62" s="7">
        <v>52703</v>
      </c>
      <c r="E62" s="7">
        <v>56430</v>
      </c>
      <c r="F62" s="5">
        <f t="shared" si="3"/>
        <v>0.07071703698081704</v>
      </c>
      <c r="G62" s="13">
        <f t="shared" si="4"/>
        <v>0.028694134660562066</v>
      </c>
    </row>
    <row r="63" spans="1:7" ht="12.75" customHeight="1">
      <c r="A63" s="6" t="s">
        <v>527</v>
      </c>
      <c r="B63" s="8">
        <v>10070000</v>
      </c>
      <c r="C63" s="7">
        <v>110989</v>
      </c>
      <c r="D63" s="7">
        <v>23822</v>
      </c>
      <c r="E63" s="7">
        <v>52335</v>
      </c>
      <c r="F63" s="5">
        <f t="shared" si="3"/>
        <v>1.1969188145411804</v>
      </c>
      <c r="G63" s="13">
        <f t="shared" si="4"/>
        <v>0.02661186492044153</v>
      </c>
    </row>
    <row r="64" spans="1:7" ht="12.75" customHeight="1">
      <c r="A64" s="6" t="s">
        <v>213</v>
      </c>
      <c r="B64" s="8">
        <v>21069090</v>
      </c>
      <c r="C64" s="7">
        <v>83174</v>
      </c>
      <c r="D64" s="7">
        <v>31796</v>
      </c>
      <c r="E64" s="7">
        <v>41893</v>
      </c>
      <c r="F64" s="5">
        <f t="shared" si="3"/>
        <v>0.3175556673795446</v>
      </c>
      <c r="G64" s="13">
        <f t="shared" si="4"/>
        <v>0.021302204205828932</v>
      </c>
    </row>
    <row r="65" spans="1:7" ht="12.75" customHeight="1">
      <c r="A65" s="6" t="s">
        <v>552</v>
      </c>
      <c r="B65" s="8" t="s">
        <v>503</v>
      </c>
      <c r="C65" s="7">
        <v>62336</v>
      </c>
      <c r="D65" s="7">
        <v>27998</v>
      </c>
      <c r="E65" s="7">
        <v>35512</v>
      </c>
      <c r="F65" s="5">
        <f t="shared" si="3"/>
        <v>0.2683763125937567</v>
      </c>
      <c r="G65" s="13">
        <f t="shared" si="4"/>
        <v>0.018057524544849903</v>
      </c>
    </row>
    <row r="66" spans="1:7" ht="12.75" customHeight="1">
      <c r="A66" s="6" t="s">
        <v>434</v>
      </c>
      <c r="B66" s="8">
        <v>10019000</v>
      </c>
      <c r="C66" s="7">
        <v>152152</v>
      </c>
      <c r="D66" s="7">
        <v>43122</v>
      </c>
      <c r="E66" s="7">
        <v>35244</v>
      </c>
      <c r="F66" s="5">
        <f t="shared" si="3"/>
        <v>-0.18269096980659524</v>
      </c>
      <c r="G66" s="13">
        <f t="shared" si="4"/>
        <v>0.017921249016070343</v>
      </c>
    </row>
    <row r="67" spans="1:7" ht="12.75" customHeight="1">
      <c r="A67" s="6" t="s">
        <v>553</v>
      </c>
      <c r="B67" s="8">
        <v>15141100</v>
      </c>
      <c r="C67" s="7">
        <v>2256</v>
      </c>
      <c r="D67" s="7">
        <v>711</v>
      </c>
      <c r="E67" s="7">
        <v>27791</v>
      </c>
      <c r="F67" s="5">
        <f t="shared" si="3"/>
        <v>38.08720112517581</v>
      </c>
      <c r="G67" s="13">
        <f t="shared" si="4"/>
        <v>0.014131467239973071</v>
      </c>
    </row>
    <row r="68" spans="1:7" ht="12.75" customHeight="1">
      <c r="A68" s="6" t="s">
        <v>554</v>
      </c>
      <c r="B68" s="8">
        <v>44160000</v>
      </c>
      <c r="C68" s="7">
        <v>29998</v>
      </c>
      <c r="D68" s="7">
        <v>20887</v>
      </c>
      <c r="E68" s="7">
        <v>25324</v>
      </c>
      <c r="F68" s="5">
        <f t="shared" si="3"/>
        <v>0.21242878345382296</v>
      </c>
      <c r="G68" s="13">
        <f t="shared" si="4"/>
        <v>0.012877020488110468</v>
      </c>
    </row>
    <row r="69" spans="1:7" ht="12.75" customHeight="1">
      <c r="A69" s="6" t="s">
        <v>498</v>
      </c>
      <c r="B69" s="8" t="s">
        <v>499</v>
      </c>
      <c r="C69" s="7">
        <v>29028</v>
      </c>
      <c r="D69" s="7">
        <v>16587</v>
      </c>
      <c r="E69" s="7">
        <v>24848</v>
      </c>
      <c r="F69" s="5">
        <f t="shared" si="3"/>
        <v>0.4980406342316272</v>
      </c>
      <c r="G69" s="13">
        <f t="shared" si="4"/>
        <v>0.012634978877293038</v>
      </c>
    </row>
    <row r="70" spans="1:7" ht="12.75" customHeight="1">
      <c r="A70" s="6" t="s">
        <v>490</v>
      </c>
      <c r="B70" s="8">
        <v>23031000</v>
      </c>
      <c r="C70" s="7">
        <v>41506</v>
      </c>
      <c r="D70" s="7">
        <v>13938</v>
      </c>
      <c r="E70" s="7">
        <v>23640</v>
      </c>
      <c r="F70" s="5">
        <f t="shared" si="3"/>
        <v>0.6960826517434352</v>
      </c>
      <c r="G70" s="13">
        <f t="shared" si="4"/>
        <v>0.012020722016226958</v>
      </c>
    </row>
    <row r="71" spans="1:7" ht="12.75" customHeight="1">
      <c r="A71" s="6" t="s">
        <v>37</v>
      </c>
      <c r="B71" s="11"/>
      <c r="C71" s="7">
        <v>1594331</v>
      </c>
      <c r="D71" s="7">
        <v>602204</v>
      </c>
      <c r="E71" s="7">
        <v>740021</v>
      </c>
      <c r="F71" s="5">
        <f t="shared" si="3"/>
        <v>0.22885434171808888</v>
      </c>
      <c r="G71" s="13">
        <f t="shared" si="4"/>
        <v>0.3762938547872373</v>
      </c>
    </row>
    <row r="72" spans="1:7" ht="12.75" customHeight="1">
      <c r="A72" s="11" t="s">
        <v>35</v>
      </c>
      <c r="B72" s="11"/>
      <c r="C72" s="7">
        <f>+balanza!B13</f>
        <v>3886376</v>
      </c>
      <c r="D72" s="7">
        <f>+balanza!C13</f>
        <v>1434225</v>
      </c>
      <c r="E72" s="7">
        <f>+balanza!D13</f>
        <v>1966604</v>
      </c>
      <c r="F72" s="5">
        <f t="shared" si="3"/>
        <v>0.37119629067963533</v>
      </c>
      <c r="G72" s="13">
        <f t="shared" si="4"/>
        <v>1</v>
      </c>
    </row>
    <row r="73" spans="1:7" ht="12" thickBot="1">
      <c r="A73" s="186"/>
      <c r="B73" s="186"/>
      <c r="C73" s="187"/>
      <c r="D73" s="187"/>
      <c r="E73" s="187"/>
      <c r="F73" s="186"/>
      <c r="G73" s="186"/>
    </row>
    <row r="74" spans="1:7" ht="12.75" customHeight="1" thickTop="1">
      <c r="A74" s="305" t="s">
        <v>442</v>
      </c>
      <c r="B74" s="305"/>
      <c r="C74" s="305"/>
      <c r="D74" s="305"/>
      <c r="E74" s="305"/>
      <c r="F74" s="305"/>
      <c r="G74" s="30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2">
      <selection activeCell="K26" sqref="K26"/>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3" t="s">
        <v>460</v>
      </c>
      <c r="B1" s="313"/>
      <c r="C1" s="313"/>
      <c r="D1" s="313"/>
      <c r="E1" s="313"/>
      <c r="F1" s="313"/>
      <c r="G1" s="313"/>
      <c r="H1" s="313"/>
      <c r="I1" s="313"/>
      <c r="J1" s="313"/>
      <c r="K1" s="313"/>
      <c r="L1" s="124"/>
      <c r="M1" s="124"/>
      <c r="N1" s="124"/>
      <c r="O1" s="124"/>
    </row>
    <row r="2" spans="1:15" s="22" customFormat="1" ht="19.5" customHeight="1">
      <c r="A2" s="314" t="s">
        <v>477</v>
      </c>
      <c r="B2" s="314"/>
      <c r="C2" s="314"/>
      <c r="D2" s="314"/>
      <c r="E2" s="314"/>
      <c r="F2" s="314"/>
      <c r="G2" s="314"/>
      <c r="H2" s="314"/>
      <c r="I2" s="314"/>
      <c r="J2" s="314"/>
      <c r="K2" s="314"/>
      <c r="L2" s="126"/>
      <c r="M2" s="126"/>
      <c r="N2" s="126"/>
      <c r="O2" s="126"/>
    </row>
    <row r="3" spans="1:15" s="29" customFormat="1" ht="11.25">
      <c r="A3" s="26"/>
      <c r="B3" s="315" t="s">
        <v>479</v>
      </c>
      <c r="C3" s="315"/>
      <c r="D3" s="315"/>
      <c r="E3" s="315"/>
      <c r="F3" s="214"/>
      <c r="G3" s="315" t="s">
        <v>478</v>
      </c>
      <c r="H3" s="315"/>
      <c r="I3" s="315"/>
      <c r="J3" s="315"/>
      <c r="K3" s="315"/>
      <c r="L3" s="152"/>
      <c r="M3" s="152"/>
      <c r="N3" s="152"/>
      <c r="O3" s="152"/>
    </row>
    <row r="4" spans="1:15" s="29" customFormat="1" ht="11.25">
      <c r="A4" s="26" t="s">
        <v>488</v>
      </c>
      <c r="B4" s="215">
        <v>2010</v>
      </c>
      <c r="C4" s="316" t="str">
        <f>+balanza!C5</f>
        <v>enero - mayo</v>
      </c>
      <c r="D4" s="316"/>
      <c r="E4" s="316"/>
      <c r="F4" s="214"/>
      <c r="G4" s="215">
        <f>+B4</f>
        <v>2010</v>
      </c>
      <c r="H4" s="316" t="str">
        <f>+C4</f>
        <v>enero - mayo</v>
      </c>
      <c r="I4" s="316"/>
      <c r="J4" s="316"/>
      <c r="K4" s="316"/>
      <c r="L4" s="152"/>
      <c r="M4" s="152"/>
      <c r="N4" s="152"/>
      <c r="O4" s="152"/>
    </row>
    <row r="5" spans="1:11" s="29" customFormat="1" ht="11.25">
      <c r="A5" s="217"/>
      <c r="B5" s="217"/>
      <c r="C5" s="218">
        <v>2010</v>
      </c>
      <c r="D5" s="218">
        <v>2011</v>
      </c>
      <c r="E5" s="219" t="s">
        <v>510</v>
      </c>
      <c r="F5" s="220"/>
      <c r="G5" s="217"/>
      <c r="H5" s="218">
        <f>+C5</f>
        <v>2010</v>
      </c>
      <c r="I5" s="218">
        <f>+D5</f>
        <v>2011</v>
      </c>
      <c r="J5" s="219" t="str">
        <f>+productos!K5</f>
        <v>Var % 11/10</v>
      </c>
      <c r="K5" s="219" t="s">
        <v>512</v>
      </c>
    </row>
    <row r="7" spans="1:10" ht="12.75">
      <c r="A7" s="26" t="s">
        <v>459</v>
      </c>
      <c r="B7" s="222"/>
      <c r="C7" s="222"/>
      <c r="D7" s="222"/>
      <c r="E7" s="223"/>
      <c r="F7" s="3"/>
      <c r="G7" s="222">
        <f>+balanza!B8</f>
        <v>12290533</v>
      </c>
      <c r="H7" s="222">
        <f>+balanza!C8</f>
        <v>5468317</v>
      </c>
      <c r="I7" s="222">
        <f>+balanza!D8</f>
        <v>6469446</v>
      </c>
      <c r="J7" s="224">
        <f>+I7/H7-1</f>
        <v>0.1830780841710531</v>
      </c>
    </row>
    <row r="9" spans="1:11" s="196" customFormat="1" ht="11.25">
      <c r="A9" s="17" t="s">
        <v>555</v>
      </c>
      <c r="B9" s="208">
        <f>+productos!C11</f>
        <v>2468208.8530000006</v>
      </c>
      <c r="C9" s="208">
        <f>+productos!D11</f>
        <v>1528660.3739999996</v>
      </c>
      <c r="D9" s="208">
        <f>+productos!E11</f>
        <v>1731256.6090000002</v>
      </c>
      <c r="E9" s="211">
        <f>+D9/C9-1</f>
        <v>0.132531881146283</v>
      </c>
      <c r="G9" s="208">
        <f>+productos!H11</f>
        <v>3484138.571</v>
      </c>
      <c r="H9" s="208">
        <f>+productos!I11</f>
        <v>2341311.556000001</v>
      </c>
      <c r="I9" s="208">
        <f>+productos!J11</f>
        <v>2139468.002</v>
      </c>
      <c r="J9" s="212">
        <f aca="true" t="shared" si="0" ref="J9:J22">+I9/H9-1</f>
        <v>-0.08620960908971864</v>
      </c>
      <c r="K9" s="212">
        <f aca="true" t="shared" si="1" ref="K9:K22">+I9/$I$7</f>
        <v>0.3307034330296597</v>
      </c>
    </row>
    <row r="10" spans="1:17" s="196" customFormat="1" ht="11.25">
      <c r="A10" s="18" t="s">
        <v>96</v>
      </c>
      <c r="B10" s="208">
        <f>+productos!C314</f>
        <v>3353100.6780000003</v>
      </c>
      <c r="C10" s="167">
        <f>+productos!D314</f>
        <v>1116850.181</v>
      </c>
      <c r="D10" s="167">
        <f>+productos!E314</f>
        <v>1679628.219</v>
      </c>
      <c r="E10" s="211">
        <f>+D10/C10-1</f>
        <v>0.503897521416975</v>
      </c>
      <c r="F10" s="167"/>
      <c r="G10" s="167">
        <f>+productos!H314</f>
        <v>2385926.5250000004</v>
      </c>
      <c r="H10" s="167">
        <f>+productos!I314</f>
        <v>735451.431</v>
      </c>
      <c r="I10" s="167">
        <f>+productos!J314</f>
        <v>1237021.1570000001</v>
      </c>
      <c r="J10" s="212">
        <f t="shared" si="0"/>
        <v>0.6819889184497354</v>
      </c>
      <c r="K10" s="212">
        <f t="shared" si="1"/>
        <v>0.19120975072672375</v>
      </c>
      <c r="L10" s="23"/>
      <c r="M10" s="23"/>
      <c r="N10" s="23"/>
      <c r="O10" s="22"/>
      <c r="P10" s="22"/>
      <c r="Q10" s="23"/>
    </row>
    <row r="11" spans="1:11" s="196" customFormat="1" ht="11.25">
      <c r="A11" s="196" t="s">
        <v>480</v>
      </c>
      <c r="B11" s="208">
        <f>+productos!C229</f>
        <v>736533.8389999999</v>
      </c>
      <c r="C11" s="208">
        <f>+productos!D229</f>
        <v>303684.25599999994</v>
      </c>
      <c r="D11" s="208">
        <f>+productos!E229</f>
        <v>247939.946</v>
      </c>
      <c r="E11" s="211">
        <f>+D11/C11-1</f>
        <v>-0.1835600920977607</v>
      </c>
      <c r="G11" s="208">
        <f>+productos!H229</f>
        <v>1562926.7489999996</v>
      </c>
      <c r="H11" s="208">
        <f>+productos!I229</f>
        <v>571295.7710000001</v>
      </c>
      <c r="I11" s="208">
        <f>+productos!J229</f>
        <v>639499.906</v>
      </c>
      <c r="J11" s="212">
        <f t="shared" si="0"/>
        <v>0.11938498140921805</v>
      </c>
      <c r="K11" s="212">
        <f t="shared" si="1"/>
        <v>0.09884925324363167</v>
      </c>
    </row>
    <row r="12" spans="1:11" s="196" customFormat="1" ht="11.25">
      <c r="A12" s="196" t="s">
        <v>491</v>
      </c>
      <c r="B12" s="237" t="s">
        <v>176</v>
      </c>
      <c r="C12" s="237" t="s">
        <v>176</v>
      </c>
      <c r="D12" s="237" t="s">
        <v>176</v>
      </c>
      <c r="E12" s="237" t="s">
        <v>176</v>
      </c>
      <c r="G12" s="208">
        <f>+productos!H326</f>
        <v>925574.802</v>
      </c>
      <c r="H12" s="208">
        <f>+productos!I326</f>
        <v>317806.65099999995</v>
      </c>
      <c r="I12" s="208">
        <f>+productos!J326</f>
        <v>445659.111</v>
      </c>
      <c r="J12" s="212">
        <f t="shared" si="0"/>
        <v>0.4022963635207246</v>
      </c>
      <c r="K12" s="212">
        <f t="shared" si="1"/>
        <v>0.06888675027197073</v>
      </c>
    </row>
    <row r="13" spans="1:11" s="196" customFormat="1" ht="11.25">
      <c r="A13" s="17" t="s">
        <v>452</v>
      </c>
      <c r="B13" s="208">
        <f>+productos!C52</f>
        <v>535389.2019999999</v>
      </c>
      <c r="C13" s="208">
        <f>+productos!D52</f>
        <v>188344.969</v>
      </c>
      <c r="D13" s="208">
        <f>+productos!E52</f>
        <v>222732.519</v>
      </c>
      <c r="E13" s="211">
        <f>+D13/C13-1</f>
        <v>0.18257748100508064</v>
      </c>
      <c r="G13" s="208">
        <f>+productos!H52</f>
        <v>909860.6549999999</v>
      </c>
      <c r="H13" s="208">
        <f>+productos!I52</f>
        <v>314817.49199999997</v>
      </c>
      <c r="I13" s="208">
        <f>+productos!J52</f>
        <v>429448.25299999997</v>
      </c>
      <c r="J13" s="212">
        <f t="shared" si="0"/>
        <v>0.36411814436282985</v>
      </c>
      <c r="K13" s="212">
        <f t="shared" si="1"/>
        <v>0.06638099351938326</v>
      </c>
    </row>
    <row r="14" spans="1:11" s="196" customFormat="1" ht="11.25">
      <c r="A14" s="196" t="s">
        <v>86</v>
      </c>
      <c r="B14" s="208">
        <f>+productos!C282</f>
        <v>217153.95400000003</v>
      </c>
      <c r="C14" s="208">
        <f>+productos!D282</f>
        <v>82067.55299999999</v>
      </c>
      <c r="D14" s="208">
        <f>+productos!E282</f>
        <v>94365.824</v>
      </c>
      <c r="E14" s="211">
        <f>+D14/C14-1</f>
        <v>0.14985546114674597</v>
      </c>
      <c r="G14" s="208">
        <f>+productos!H282</f>
        <v>623303.27</v>
      </c>
      <c r="H14" s="208">
        <f>+productos!I282</f>
        <v>229088.08</v>
      </c>
      <c r="I14" s="208">
        <f>+productos!J282</f>
        <v>301050.634</v>
      </c>
      <c r="J14" s="212">
        <f t="shared" si="0"/>
        <v>0.31412613873231665</v>
      </c>
      <c r="K14" s="212">
        <f t="shared" si="1"/>
        <v>0.04653422163196045</v>
      </c>
    </row>
    <row r="15" spans="1:11" s="196" customFormat="1" ht="11.25">
      <c r="A15" s="196" t="s">
        <v>492</v>
      </c>
      <c r="B15" s="237" t="s">
        <v>176</v>
      </c>
      <c r="C15" s="237" t="s">
        <v>176</v>
      </c>
      <c r="D15" s="237" t="s">
        <v>176</v>
      </c>
      <c r="E15" s="238" t="s">
        <v>176</v>
      </c>
      <c r="G15" s="208">
        <f>+productos!H321</f>
        <v>547406.2869999999</v>
      </c>
      <c r="H15" s="208">
        <f>+productos!I321</f>
        <v>164939.875</v>
      </c>
      <c r="I15" s="208">
        <f>+productos!J321</f>
        <v>271059.043</v>
      </c>
      <c r="J15" s="212">
        <f t="shared" si="0"/>
        <v>0.6433809168340887</v>
      </c>
      <c r="K15" s="212">
        <f t="shared" si="1"/>
        <v>0.041898339208643214</v>
      </c>
    </row>
    <row r="16" spans="1:11" s="196" customFormat="1" ht="11.25">
      <c r="A16" s="196" t="s">
        <v>455</v>
      </c>
      <c r="B16" s="208">
        <f>+productos!C106</f>
        <v>82803.77199999998</v>
      </c>
      <c r="C16" s="208">
        <f>+productos!D106</f>
        <v>68597.41799999996</v>
      </c>
      <c r="D16" s="208">
        <f>+productos!E106</f>
        <v>65229.998</v>
      </c>
      <c r="E16" s="211">
        <f aca="true" t="shared" si="2" ref="E16:E22">+D16/C16-1</f>
        <v>-0.04908960276026664</v>
      </c>
      <c r="G16" s="208">
        <f>+productos!H106</f>
        <v>358741.133</v>
      </c>
      <c r="H16" s="208">
        <f>+productos!I106</f>
        <v>239996.83699999997</v>
      </c>
      <c r="I16" s="208">
        <f>+productos!J106</f>
        <v>252549.596</v>
      </c>
      <c r="J16" s="212">
        <f t="shared" si="0"/>
        <v>0.05230385182118047</v>
      </c>
      <c r="K16" s="212">
        <f t="shared" si="1"/>
        <v>0.03903728325423846</v>
      </c>
    </row>
    <row r="17" spans="1:11" s="196" customFormat="1" ht="11.25">
      <c r="A17" s="196" t="s">
        <v>94</v>
      </c>
      <c r="B17" s="208">
        <f>+productos!C304</f>
        <v>4614908.461</v>
      </c>
      <c r="C17" s="208">
        <f>+productos!D304</f>
        <v>1747765.848</v>
      </c>
      <c r="D17" s="208">
        <f>+productos!E304</f>
        <v>2361107.164</v>
      </c>
      <c r="E17" s="211">
        <f t="shared" si="2"/>
        <v>0.35092876811951523</v>
      </c>
      <c r="G17" s="208">
        <f>+productos!H304</f>
        <v>334827.977</v>
      </c>
      <c r="H17" s="208">
        <f>+productos!I304</f>
        <v>124617.127</v>
      </c>
      <c r="I17" s="208">
        <f>+productos!J304</f>
        <v>186275.491</v>
      </c>
      <c r="J17" s="212">
        <f t="shared" si="0"/>
        <v>0.49478242264404004</v>
      </c>
      <c r="K17" s="212">
        <f t="shared" si="1"/>
        <v>0.028793113197018726</v>
      </c>
    </row>
    <row r="18" spans="1:11" s="196" customFormat="1" ht="11.25">
      <c r="A18" s="196" t="s">
        <v>79</v>
      </c>
      <c r="B18" s="208">
        <f>+productos!C272</f>
        <v>67174.948</v>
      </c>
      <c r="C18" s="208">
        <f>+productos!D272</f>
        <v>27493.778</v>
      </c>
      <c r="D18" s="208">
        <f>+productos!E272</f>
        <v>33922.763</v>
      </c>
      <c r="E18" s="211">
        <f t="shared" si="2"/>
        <v>0.23383417877310286</v>
      </c>
      <c r="G18" s="208">
        <f>+productos!H272</f>
        <v>159099.609</v>
      </c>
      <c r="H18" s="208">
        <f>+productos!I272</f>
        <v>63121.82399999999</v>
      </c>
      <c r="I18" s="208">
        <f>+productos!J272</f>
        <v>96216.186</v>
      </c>
      <c r="J18" s="212">
        <f t="shared" si="0"/>
        <v>0.5242934995034365</v>
      </c>
      <c r="K18" s="212">
        <f t="shared" si="1"/>
        <v>0.014872399584137498</v>
      </c>
    </row>
    <row r="19" spans="1:11" s="196" customFormat="1" ht="11.25">
      <c r="A19" s="196" t="s">
        <v>453</v>
      </c>
      <c r="B19" s="208">
        <f>+productos!C197</f>
        <v>95069.925</v>
      </c>
      <c r="C19" s="208">
        <f>+productos!D197</f>
        <v>86684.03400000001</v>
      </c>
      <c r="D19" s="208">
        <f>+productos!E197</f>
        <v>82723.808</v>
      </c>
      <c r="E19" s="211">
        <f t="shared" si="2"/>
        <v>-0.0456857603096783</v>
      </c>
      <c r="G19" s="208">
        <f>+productos!H197</f>
        <v>64401.35400000001</v>
      </c>
      <c r="H19" s="208">
        <f>+productos!I197</f>
        <v>54366.547000000006</v>
      </c>
      <c r="I19" s="208">
        <f>+productos!J197</f>
        <v>59247.543</v>
      </c>
      <c r="J19" s="212">
        <f t="shared" si="0"/>
        <v>0.08977940055674294</v>
      </c>
      <c r="K19" s="212">
        <f t="shared" si="1"/>
        <v>0.009158055110128441</v>
      </c>
    </row>
    <row r="20" spans="1:11" s="196" customFormat="1" ht="11.25">
      <c r="A20" s="196" t="s">
        <v>454</v>
      </c>
      <c r="B20" s="208">
        <f>+productos!C214</f>
        <v>132994.336</v>
      </c>
      <c r="C20" s="208">
        <f>+productos!D214</f>
        <v>46281.998</v>
      </c>
      <c r="D20" s="208">
        <f>+productos!E214</f>
        <v>41632.545</v>
      </c>
      <c r="E20" s="211">
        <f t="shared" si="2"/>
        <v>-0.10045921094417753</v>
      </c>
      <c r="G20" s="208">
        <f>+productos!H214</f>
        <v>187710.212</v>
      </c>
      <c r="H20" s="208">
        <f>+productos!I214</f>
        <v>62059.591</v>
      </c>
      <c r="I20" s="208">
        <f>+productos!J214</f>
        <v>59241.686</v>
      </c>
      <c r="J20" s="212">
        <f t="shared" si="0"/>
        <v>-0.04540643846653769</v>
      </c>
      <c r="K20" s="212">
        <f t="shared" si="1"/>
        <v>0.009157149777585284</v>
      </c>
    </row>
    <row r="21" spans="1:11" s="196" customFormat="1" ht="11.25">
      <c r="A21" s="196" t="s">
        <v>458</v>
      </c>
      <c r="B21" s="208">
        <f>+productos!C267</f>
        <v>8601.466</v>
      </c>
      <c r="C21" s="208">
        <f>+productos!D267</f>
        <v>3749.384</v>
      </c>
      <c r="D21" s="208">
        <f>+productos!E267</f>
        <v>5378.167</v>
      </c>
      <c r="E21" s="211">
        <f t="shared" si="2"/>
        <v>0.4344134929897818</v>
      </c>
      <c r="G21" s="208">
        <f>+productos!H267</f>
        <v>28985.636</v>
      </c>
      <c r="H21" s="208">
        <f>+productos!I267</f>
        <v>12440.502</v>
      </c>
      <c r="I21" s="208">
        <f>+productos!J267</f>
        <v>19829.705</v>
      </c>
      <c r="J21" s="212">
        <f t="shared" si="0"/>
        <v>0.5939634108012684</v>
      </c>
      <c r="K21" s="212">
        <f t="shared" si="1"/>
        <v>0.0030651318520936725</v>
      </c>
    </row>
    <row r="22" spans="1:17" s="22" customFormat="1" ht="11.25">
      <c r="A22" s="209" t="s">
        <v>456</v>
      </c>
      <c r="B22" s="210">
        <f>+productos!C162</f>
        <v>12206.795999999998</v>
      </c>
      <c r="C22" s="210">
        <f>+productos!D162</f>
        <v>1002.223</v>
      </c>
      <c r="D22" s="210">
        <f>+productos!E162</f>
        <v>774.2719999999999</v>
      </c>
      <c r="E22" s="213">
        <f t="shared" si="2"/>
        <v>-0.22744538890047428</v>
      </c>
      <c r="F22" s="209"/>
      <c r="G22" s="210">
        <f>+productos!H162</f>
        <v>37008.684</v>
      </c>
      <c r="H22" s="210">
        <f>+productos!I162</f>
        <v>5769.873</v>
      </c>
      <c r="I22" s="210">
        <f>+productos!J162</f>
        <v>3944.6820000000002</v>
      </c>
      <c r="J22" s="213">
        <f t="shared" si="0"/>
        <v>-0.31633122600792074</v>
      </c>
      <c r="K22" s="213">
        <f t="shared" si="1"/>
        <v>0.0006097403085210079</v>
      </c>
      <c r="L22" s="196"/>
      <c r="M22" s="196"/>
      <c r="N22" s="196"/>
      <c r="O22" s="196"/>
      <c r="P22" s="196"/>
      <c r="Q22" s="196"/>
    </row>
    <row r="23" spans="1:17" s="22" customFormat="1" ht="11.25">
      <c r="A23" s="17" t="s">
        <v>69</v>
      </c>
      <c r="B23" s="17"/>
      <c r="C23" s="17"/>
      <c r="D23" s="17"/>
      <c r="E23" s="17"/>
      <c r="F23" s="17"/>
      <c r="G23" s="17"/>
      <c r="H23" s="17"/>
      <c r="I23" s="17"/>
      <c r="J23" s="17"/>
      <c r="K23" s="17"/>
      <c r="L23" s="23"/>
      <c r="M23" s="23"/>
      <c r="N23" s="23"/>
      <c r="Q23" s="23"/>
    </row>
    <row r="24" s="196" customFormat="1" ht="11.25">
      <c r="A24" s="196" t="s">
        <v>487</v>
      </c>
    </row>
    <row r="25" s="196" customFormat="1" ht="11.25"/>
    <row r="26" s="196" customFormat="1" ht="11.25"/>
    <row r="27" s="196" customFormat="1" ht="11.25"/>
    <row r="28" s="196" customFormat="1" ht="11.25"/>
    <row r="29" s="196" customFormat="1" ht="11.25"/>
    <row r="30" s="196" customFormat="1" ht="11.25"/>
    <row r="31" s="196" customFormat="1" ht="11.25"/>
    <row r="32" s="196" customFormat="1" ht="11.25"/>
    <row r="33" s="196" customFormat="1" ht="11.25"/>
    <row r="34" s="196" customFormat="1" ht="11.25"/>
    <row r="35" s="196" customFormat="1" ht="11.25"/>
    <row r="36" spans="9:10" s="196" customFormat="1" ht="11.25">
      <c r="I36" s="212"/>
      <c r="J36" s="212"/>
    </row>
    <row r="37" s="19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13"/>
  <sheetViews>
    <sheetView zoomScale="82" zoomScaleNormal="82" zoomScalePageLayoutView="0" workbookViewId="0" topLeftCell="A1">
      <selection activeCell="A1" sqref="A1:L1"/>
    </sheetView>
  </sheetViews>
  <sheetFormatPr defaultColWidth="11.421875" defaultRowHeight="12.75" outlineLevelRow="1"/>
  <cols>
    <col min="1" max="1" width="29.00390625" style="22" customWidth="1"/>
    <col min="2" max="5" width="9.8515625" style="22" bestFit="1" customWidth="1"/>
    <col min="6" max="6" width="11.421875" style="22" bestFit="1" customWidth="1"/>
    <col min="7" max="7" width="1.7109375" style="22" customWidth="1"/>
    <col min="8" max="10" width="9.8515625" style="22" bestFit="1"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3" t="s">
        <v>461</v>
      </c>
      <c r="B1" s="313"/>
      <c r="C1" s="313"/>
      <c r="D1" s="313"/>
      <c r="E1" s="313"/>
      <c r="F1" s="313"/>
      <c r="G1" s="313"/>
      <c r="H1" s="313"/>
      <c r="I1" s="313"/>
      <c r="J1" s="313"/>
      <c r="K1" s="313"/>
      <c r="L1" s="313"/>
      <c r="M1" s="29"/>
      <c r="P1" s="124"/>
      <c r="Q1" s="124"/>
      <c r="R1" s="124"/>
      <c r="S1" s="124"/>
      <c r="T1" s="124"/>
      <c r="U1" s="124"/>
    </row>
    <row r="2" spans="1:21" ht="19.5" customHeight="1">
      <c r="A2" s="314" t="s">
        <v>249</v>
      </c>
      <c r="B2" s="314"/>
      <c r="C2" s="314"/>
      <c r="D2" s="314"/>
      <c r="E2" s="314"/>
      <c r="F2" s="314"/>
      <c r="G2" s="314"/>
      <c r="H2" s="314"/>
      <c r="I2" s="314"/>
      <c r="J2" s="314"/>
      <c r="K2" s="314"/>
      <c r="L2" s="314"/>
      <c r="P2" s="126"/>
      <c r="Q2" s="126"/>
      <c r="R2" s="126"/>
      <c r="S2" s="126"/>
      <c r="T2" s="126"/>
      <c r="U2" s="126"/>
    </row>
    <row r="3" spans="1:21" s="29" customFormat="1" ht="11.25">
      <c r="A3" s="26"/>
      <c r="B3" s="26"/>
      <c r="C3" s="315" t="s">
        <v>144</v>
      </c>
      <c r="D3" s="315"/>
      <c r="E3" s="315"/>
      <c r="F3" s="315"/>
      <c r="G3" s="214"/>
      <c r="H3" s="315" t="s">
        <v>145</v>
      </c>
      <c r="I3" s="315"/>
      <c r="J3" s="315"/>
      <c r="K3" s="315"/>
      <c r="L3" s="214"/>
      <c r="M3" s="317" t="s">
        <v>290</v>
      </c>
      <c r="N3" s="317"/>
      <c r="O3" s="317"/>
      <c r="P3" s="152"/>
      <c r="Q3" s="152"/>
      <c r="R3" s="152"/>
      <c r="S3" s="152"/>
      <c r="T3" s="152"/>
      <c r="U3" s="152"/>
    </row>
    <row r="4" spans="1:21" s="29" customFormat="1" ht="11.25">
      <c r="A4" s="26" t="s">
        <v>470</v>
      </c>
      <c r="B4" s="216" t="s">
        <v>131</v>
      </c>
      <c r="C4" s="215">
        <v>2010</v>
      </c>
      <c r="D4" s="316" t="str">
        <f>+balanza!C5</f>
        <v>enero - mayo</v>
      </c>
      <c r="E4" s="316"/>
      <c r="F4" s="316"/>
      <c r="G4" s="214"/>
      <c r="H4" s="215">
        <f>+C4</f>
        <v>2010</v>
      </c>
      <c r="I4" s="316" t="str">
        <f>+D4</f>
        <v>enero - mayo</v>
      </c>
      <c r="J4" s="316"/>
      <c r="K4" s="316"/>
      <c r="L4" s="216" t="s">
        <v>325</v>
      </c>
      <c r="M4" s="318" t="s">
        <v>289</v>
      </c>
      <c r="N4" s="318"/>
      <c r="O4" s="318"/>
      <c r="P4" s="152"/>
      <c r="Q4" s="152"/>
      <c r="R4" s="152"/>
      <c r="S4" s="152"/>
      <c r="T4" s="152"/>
      <c r="U4" s="152"/>
    </row>
    <row r="5" spans="1:15" s="29" customFormat="1" ht="11.25">
      <c r="A5" s="217"/>
      <c r="B5" s="220" t="s">
        <v>45</v>
      </c>
      <c r="C5" s="217"/>
      <c r="D5" s="218">
        <v>2010</v>
      </c>
      <c r="E5" s="218">
        <v>2011</v>
      </c>
      <c r="F5" s="219" t="s">
        <v>510</v>
      </c>
      <c r="G5" s="220"/>
      <c r="H5" s="217"/>
      <c r="I5" s="218">
        <f>+D5</f>
        <v>2010</v>
      </c>
      <c r="J5" s="218">
        <f>+E5</f>
        <v>2011</v>
      </c>
      <c r="K5" s="219" t="str">
        <f>+F5</f>
        <v>Var % 11/10</v>
      </c>
      <c r="L5" s="220">
        <v>2011</v>
      </c>
      <c r="M5" s="221">
        <v>2010</v>
      </c>
      <c r="N5" s="221">
        <v>2011</v>
      </c>
      <c r="O5" s="220" t="s">
        <v>510</v>
      </c>
    </row>
    <row r="6" spans="1:12" ht="11.25">
      <c r="A6" s="17"/>
      <c r="B6" s="17"/>
      <c r="C6" s="17"/>
      <c r="D6" s="17"/>
      <c r="E6" s="17"/>
      <c r="F6" s="17"/>
      <c r="G6" s="17"/>
      <c r="H6" s="17"/>
      <c r="I6" s="17"/>
      <c r="J6" s="17"/>
      <c r="K6" s="17"/>
      <c r="L6" s="17"/>
    </row>
    <row r="7" spans="1:15" s="29" customFormat="1" ht="11.25">
      <c r="A7" s="26" t="s">
        <v>463</v>
      </c>
      <c r="B7" s="26"/>
      <c r="C7" s="26"/>
      <c r="D7" s="26"/>
      <c r="E7" s="26"/>
      <c r="F7" s="26"/>
      <c r="G7" s="26"/>
      <c r="H7" s="27">
        <f>+balanza!B9</f>
        <v>6957379</v>
      </c>
      <c r="I7" s="27">
        <f>+balanza!C9</f>
        <v>3709200</v>
      </c>
      <c r="J7" s="27">
        <f>+balanza!D9</f>
        <v>3750432</v>
      </c>
      <c r="K7" s="25">
        <f>+J7/I7*100-100</f>
        <v>1.1116143642833975</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558</v>
      </c>
      <c r="B9" s="127"/>
      <c r="C9" s="127">
        <f>+C11+C52</f>
        <v>3003598.0550000006</v>
      </c>
      <c r="D9" s="127">
        <f>+D11+D52</f>
        <v>1717005.3429999996</v>
      </c>
      <c r="E9" s="127">
        <f>+E11+E52</f>
        <v>1953989.1280000003</v>
      </c>
      <c r="F9" s="128">
        <f>+E9/D9*100-100</f>
        <v>13.802157690781328</v>
      </c>
      <c r="G9" s="127"/>
      <c r="H9" s="127">
        <f>+H11+H52</f>
        <v>4393999.226</v>
      </c>
      <c r="I9" s="127">
        <f>+I11+I52</f>
        <v>2656129.048000001</v>
      </c>
      <c r="J9" s="127">
        <f>+J11+J52</f>
        <v>2568916.255</v>
      </c>
      <c r="K9" s="128">
        <f>+J9/I9*100-100</f>
        <v>-3.2834546599183483</v>
      </c>
      <c r="L9" s="128">
        <f>+J9/$J$7*100</f>
        <v>68.49654266495166</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464</v>
      </c>
      <c r="B11" s="26"/>
      <c r="C11" s="27">
        <f>+C13+C30</f>
        <v>2468208.8530000006</v>
      </c>
      <c r="D11" s="27">
        <f>+D13+D30</f>
        <v>1528660.3739999996</v>
      </c>
      <c r="E11" s="27">
        <f>+E13+E30</f>
        <v>1731256.6090000002</v>
      </c>
      <c r="F11" s="25">
        <f>+E11/D11*100-100</f>
        <v>13.253188114628301</v>
      </c>
      <c r="G11" s="25"/>
      <c r="H11" s="27">
        <f>+H13+H30</f>
        <v>3484138.571</v>
      </c>
      <c r="I11" s="27">
        <f>+I13+I30</f>
        <v>2341311.556000001</v>
      </c>
      <c r="J11" s="27">
        <f>+J13+J30</f>
        <v>2139468.002</v>
      </c>
      <c r="K11" s="25">
        <f>+J11/I11*100-100</f>
        <v>-8.620960908971867</v>
      </c>
      <c r="L11" s="25">
        <f>+J11/J9*100</f>
        <v>83.28290180093862</v>
      </c>
      <c r="M11" s="23">
        <f>+I11/D11</f>
        <v>1.53161002654472</v>
      </c>
      <c r="N11" s="23">
        <f>+J11/E11</f>
        <v>1.2357890741776223</v>
      </c>
      <c r="O11" s="23">
        <f>+N11/M11*100-100</f>
        <v>-19.31437815371733</v>
      </c>
      <c r="R11" s="28"/>
    </row>
    <row r="12" spans="1:18" ht="11.25" customHeight="1">
      <c r="A12" s="17"/>
      <c r="B12" s="17"/>
      <c r="C12" s="19"/>
      <c r="D12" s="19"/>
      <c r="E12" s="19"/>
      <c r="F12" s="20"/>
      <c r="G12" s="20"/>
      <c r="H12" s="19"/>
      <c r="I12" s="19"/>
      <c r="J12" s="19"/>
      <c r="K12" s="20"/>
      <c r="L12" s="20"/>
      <c r="R12" s="23"/>
    </row>
    <row r="13" spans="1:18" s="29" customFormat="1" ht="11.25" customHeight="1">
      <c r="A13" s="26" t="s">
        <v>307</v>
      </c>
      <c r="B13" s="26"/>
      <c r="C13" s="27">
        <f>SUM(C14:C28)</f>
        <v>2437747.6690000007</v>
      </c>
      <c r="D13" s="27">
        <f>SUM(D14:D28)</f>
        <v>1521104.9759999996</v>
      </c>
      <c r="E13" s="27">
        <f>SUM(E14:E28)</f>
        <v>1718421.144</v>
      </c>
      <c r="F13" s="25">
        <f>+E13/D13*100-100</f>
        <v>12.971896819302799</v>
      </c>
      <c r="G13" s="25"/>
      <c r="H13" s="27">
        <f>SUM(H14:H28)</f>
        <v>3275705.469</v>
      </c>
      <c r="I13" s="27">
        <f>SUM(I14:I28)</f>
        <v>2302525.278000001</v>
      </c>
      <c r="J13" s="27">
        <f>SUM(J14:J28)</f>
        <v>2082307.7919999997</v>
      </c>
      <c r="K13" s="25">
        <f>+J13/I13*100-100</f>
        <v>-9.564172350424073</v>
      </c>
      <c r="L13" s="25">
        <f>+J13/J11*100</f>
        <v>97.32829797189927</v>
      </c>
      <c r="M13" s="28"/>
      <c r="N13" s="28"/>
      <c r="O13" s="28"/>
      <c r="R13" s="28"/>
    </row>
    <row r="14" spans="1:18" ht="11.25" customHeight="1">
      <c r="A14" s="18" t="s">
        <v>295</v>
      </c>
      <c r="B14" s="130" t="s">
        <v>147</v>
      </c>
      <c r="C14" s="19">
        <v>781085.135</v>
      </c>
      <c r="D14" s="19">
        <v>736413.598</v>
      </c>
      <c r="E14" s="19">
        <v>806411.618</v>
      </c>
      <c r="F14" s="20">
        <f aca="true" t="shared" si="0" ref="F14:F43">+E14/D14*100-100</f>
        <v>9.505259027006716</v>
      </c>
      <c r="G14" s="20"/>
      <c r="H14" s="19">
        <v>1298963.043</v>
      </c>
      <c r="I14" s="19">
        <v>1211811.378</v>
      </c>
      <c r="J14" s="19">
        <v>1011511.497</v>
      </c>
      <c r="K14" s="20">
        <f aca="true" t="shared" si="1" ref="K14:K28">+J14/I14*100-100</f>
        <v>-16.528965203361878</v>
      </c>
      <c r="L14" s="20">
        <f>+J14/$J$13*100</f>
        <v>48.57646409844487</v>
      </c>
      <c r="M14" s="23">
        <f>+I14/D14</f>
        <v>1.6455581228960414</v>
      </c>
      <c r="N14" s="23">
        <f>+J14/E14</f>
        <v>1.2543364634411802</v>
      </c>
      <c r="O14" s="23">
        <f>+N14/M14*100-100</f>
        <v>-23.77440541366869</v>
      </c>
      <c r="R14" s="23"/>
    </row>
    <row r="15" spans="1:18" ht="11.25" customHeight="1">
      <c r="A15" s="18" t="s">
        <v>133</v>
      </c>
      <c r="B15" s="130" t="s">
        <v>148</v>
      </c>
      <c r="C15" s="19">
        <v>837149.04</v>
      </c>
      <c r="D15" s="19">
        <v>351619.926</v>
      </c>
      <c r="E15" s="19">
        <v>410693.406</v>
      </c>
      <c r="F15" s="20">
        <f t="shared" si="0"/>
        <v>16.800378940981872</v>
      </c>
      <c r="G15" s="20"/>
      <c r="H15" s="19">
        <v>623613.069</v>
      </c>
      <c r="I15" s="19">
        <v>261057.536</v>
      </c>
      <c r="J15" s="19">
        <v>283021.472</v>
      </c>
      <c r="K15" s="20">
        <f t="shared" si="1"/>
        <v>8.413446451896348</v>
      </c>
      <c r="L15" s="20">
        <f aca="true" t="shared" si="2" ref="L15:L28">+J15/$J$13*100</f>
        <v>13.591721314559631</v>
      </c>
      <c r="M15" s="23">
        <f aca="true" t="shared" si="3" ref="M15:M28">+I15/D15</f>
        <v>0.7424423836549013</v>
      </c>
      <c r="N15" s="23">
        <f aca="true" t="shared" si="4" ref="N15:N28">+J15/E15</f>
        <v>0.689130791644607</v>
      </c>
      <c r="O15" s="23">
        <f aca="true" t="shared" si="5" ref="O15:O28">+N15/M15*100-100</f>
        <v>-7.180569588154654</v>
      </c>
      <c r="R15" s="23"/>
    </row>
    <row r="16" spans="1:18" ht="11.25" customHeight="1">
      <c r="A16" s="18" t="s">
        <v>134</v>
      </c>
      <c r="B16" s="130" t="s">
        <v>149</v>
      </c>
      <c r="C16" s="19">
        <v>181869.98</v>
      </c>
      <c r="D16" s="19">
        <v>72795.165</v>
      </c>
      <c r="E16" s="19">
        <v>79695.564</v>
      </c>
      <c r="F16" s="20">
        <f t="shared" si="0"/>
        <v>9.479199614424957</v>
      </c>
      <c r="G16" s="20"/>
      <c r="H16" s="19">
        <v>147699.462</v>
      </c>
      <c r="I16" s="19">
        <v>58648.551</v>
      </c>
      <c r="J16" s="19">
        <v>69585.286</v>
      </c>
      <c r="K16" s="20">
        <f t="shared" si="1"/>
        <v>18.647920218864385</v>
      </c>
      <c r="L16" s="20">
        <f t="shared" si="2"/>
        <v>3.341738731773425</v>
      </c>
      <c r="M16" s="23">
        <f t="shared" si="3"/>
        <v>0.8056654724252634</v>
      </c>
      <c r="N16" s="23">
        <f t="shared" si="4"/>
        <v>0.873138760897658</v>
      </c>
      <c r="O16" s="23">
        <f t="shared" si="5"/>
        <v>8.374851694870628</v>
      </c>
      <c r="R16" s="23"/>
    </row>
    <row r="17" spans="1:18" ht="11.25" customHeight="1">
      <c r="A17" s="18" t="s">
        <v>139</v>
      </c>
      <c r="B17" s="130" t="s">
        <v>177</v>
      </c>
      <c r="C17" s="19">
        <v>107921.734</v>
      </c>
      <c r="D17" s="19">
        <v>45389.75</v>
      </c>
      <c r="E17" s="19">
        <v>26088.312</v>
      </c>
      <c r="F17" s="20">
        <f t="shared" si="0"/>
        <v>-42.52378125017212</v>
      </c>
      <c r="G17" s="20"/>
      <c r="H17" s="19">
        <v>171768.482</v>
      </c>
      <c r="I17" s="19">
        <v>59596.906</v>
      </c>
      <c r="J17" s="19">
        <v>52831.684</v>
      </c>
      <c r="K17" s="20">
        <f t="shared" si="1"/>
        <v>-11.35163291866192</v>
      </c>
      <c r="L17" s="20">
        <f t="shared" si="2"/>
        <v>2.53716977878936</v>
      </c>
      <c r="M17" s="23">
        <f t="shared" si="3"/>
        <v>1.3130036186583975</v>
      </c>
      <c r="N17" s="23">
        <f t="shared" si="4"/>
        <v>2.0251093286526163</v>
      </c>
      <c r="O17" s="23">
        <f t="shared" si="5"/>
        <v>54.234862712856426</v>
      </c>
      <c r="R17" s="23"/>
    </row>
    <row r="18" spans="1:18" ht="11.25" customHeight="1">
      <c r="A18" s="18" t="s">
        <v>135</v>
      </c>
      <c r="B18" s="130" t="s">
        <v>178</v>
      </c>
      <c r="C18" s="19">
        <v>74398.585</v>
      </c>
      <c r="D18" s="19">
        <v>73053.324</v>
      </c>
      <c r="E18" s="19">
        <v>99677.013</v>
      </c>
      <c r="F18" s="20">
        <f t="shared" si="0"/>
        <v>36.444185619808366</v>
      </c>
      <c r="G18" s="20"/>
      <c r="H18" s="19">
        <v>111165.397</v>
      </c>
      <c r="I18" s="19">
        <v>109251.469</v>
      </c>
      <c r="J18" s="19">
        <v>103428.807</v>
      </c>
      <c r="K18" s="20">
        <f t="shared" si="1"/>
        <v>-5.329596071609799</v>
      </c>
      <c r="L18" s="20">
        <f t="shared" si="2"/>
        <v>4.9670278043122265</v>
      </c>
      <c r="M18" s="23">
        <f t="shared" si="3"/>
        <v>1.495503051989804</v>
      </c>
      <c r="N18" s="23">
        <f t="shared" si="4"/>
        <v>1.0376395107265102</v>
      </c>
      <c r="O18" s="23">
        <f t="shared" si="5"/>
        <v>-30.61602185659835</v>
      </c>
      <c r="R18" s="23"/>
    </row>
    <row r="19" spans="1:18" ht="11.25" customHeight="1">
      <c r="A19" s="18" t="s">
        <v>296</v>
      </c>
      <c r="B19" s="130" t="s">
        <v>179</v>
      </c>
      <c r="C19" s="19">
        <v>116281.41</v>
      </c>
      <c r="D19" s="19">
        <v>82951.038</v>
      </c>
      <c r="E19" s="19">
        <v>99215.734</v>
      </c>
      <c r="F19" s="20">
        <f t="shared" si="0"/>
        <v>19.607585862879745</v>
      </c>
      <c r="G19" s="20"/>
      <c r="H19" s="19">
        <v>106680.796</v>
      </c>
      <c r="I19" s="19">
        <v>78550.024</v>
      </c>
      <c r="J19" s="19">
        <v>79010.677</v>
      </c>
      <c r="K19" s="20">
        <f t="shared" si="1"/>
        <v>0.5864453968848977</v>
      </c>
      <c r="L19" s="20">
        <f t="shared" si="2"/>
        <v>3.7943803170477692</v>
      </c>
      <c r="M19" s="23">
        <f t="shared" si="3"/>
        <v>0.9469444372715384</v>
      </c>
      <c r="N19" s="23">
        <f t="shared" si="4"/>
        <v>0.7963522902526731</v>
      </c>
      <c r="O19" s="23">
        <f t="shared" si="5"/>
        <v>-15.902954924448508</v>
      </c>
      <c r="R19" s="23"/>
    </row>
    <row r="20" spans="1:18" ht="11.25" customHeight="1">
      <c r="A20" s="18" t="s">
        <v>375</v>
      </c>
      <c r="B20" s="130" t="s">
        <v>180</v>
      </c>
      <c r="C20" s="19">
        <v>55011.49</v>
      </c>
      <c r="D20" s="19">
        <v>42935.315</v>
      </c>
      <c r="E20" s="19">
        <v>56518.856</v>
      </c>
      <c r="F20" s="20">
        <f t="shared" si="0"/>
        <v>31.637222179457638</v>
      </c>
      <c r="G20" s="20"/>
      <c r="H20" s="19">
        <v>306718.189</v>
      </c>
      <c r="I20" s="19">
        <v>245426.455</v>
      </c>
      <c r="J20" s="19">
        <v>248497.19</v>
      </c>
      <c r="K20" s="20">
        <f t="shared" si="1"/>
        <v>1.2511833738543032</v>
      </c>
      <c r="L20" s="20">
        <f t="shared" si="2"/>
        <v>11.933739620756317</v>
      </c>
      <c r="M20" s="23">
        <f t="shared" si="3"/>
        <v>5.716190855942246</v>
      </c>
      <c r="N20" s="23">
        <f t="shared" si="4"/>
        <v>4.396713019102863</v>
      </c>
      <c r="O20" s="23">
        <f t="shared" si="5"/>
        <v>-23.083166221920735</v>
      </c>
      <c r="R20" s="23"/>
    </row>
    <row r="21" spans="1:18" ht="11.25" customHeight="1">
      <c r="A21" s="18" t="s">
        <v>297</v>
      </c>
      <c r="B21" s="130" t="s">
        <v>181</v>
      </c>
      <c r="C21" s="19">
        <v>55203.45</v>
      </c>
      <c r="D21" s="19">
        <v>50439.92</v>
      </c>
      <c r="E21" s="19">
        <v>57144.976</v>
      </c>
      <c r="F21" s="20">
        <f t="shared" si="0"/>
        <v>13.293153518086484</v>
      </c>
      <c r="G21" s="20"/>
      <c r="H21" s="19">
        <v>76780.153</v>
      </c>
      <c r="I21" s="19">
        <v>70817.569</v>
      </c>
      <c r="J21" s="19">
        <v>58398.515</v>
      </c>
      <c r="K21" s="20">
        <f t="shared" si="1"/>
        <v>-17.53668499973503</v>
      </c>
      <c r="L21" s="20">
        <f t="shared" si="2"/>
        <v>2.804509267283192</v>
      </c>
      <c r="M21" s="23">
        <f t="shared" si="3"/>
        <v>1.4039984401244094</v>
      </c>
      <c r="N21" s="23">
        <f t="shared" si="4"/>
        <v>1.0219361191087033</v>
      </c>
      <c r="O21" s="23">
        <f t="shared" si="5"/>
        <v>-27.212446260399787</v>
      </c>
      <c r="R21" s="23"/>
    </row>
    <row r="22" spans="1:18" ht="11.25" customHeight="1">
      <c r="A22" s="18" t="s">
        <v>136</v>
      </c>
      <c r="B22" s="130" t="s">
        <v>308</v>
      </c>
      <c r="C22" s="19">
        <v>36636.158</v>
      </c>
      <c r="D22" s="19">
        <v>32143.514</v>
      </c>
      <c r="E22" s="19">
        <v>33375.552</v>
      </c>
      <c r="F22" s="20">
        <f t="shared" si="0"/>
        <v>3.832928783082039</v>
      </c>
      <c r="G22" s="20"/>
      <c r="H22" s="19">
        <v>48656.388</v>
      </c>
      <c r="I22" s="19">
        <v>42431.982</v>
      </c>
      <c r="J22" s="19">
        <v>30770.344</v>
      </c>
      <c r="K22" s="20">
        <f t="shared" si="1"/>
        <v>-27.483132887829754</v>
      </c>
      <c r="L22" s="20">
        <f t="shared" si="2"/>
        <v>1.4777039262983274</v>
      </c>
      <c r="M22" s="23">
        <f t="shared" si="3"/>
        <v>1.3200791301162655</v>
      </c>
      <c r="N22" s="23">
        <f t="shared" si="4"/>
        <v>0.9219426243497035</v>
      </c>
      <c r="O22" s="23">
        <f t="shared" si="5"/>
        <v>-30.16004849129736</v>
      </c>
      <c r="R22" s="23"/>
    </row>
    <row r="23" spans="1:18" ht="11.25" customHeight="1">
      <c r="A23" s="18" t="s">
        <v>318</v>
      </c>
      <c r="B23" s="130" t="s">
        <v>184</v>
      </c>
      <c r="C23" s="19">
        <v>580.436</v>
      </c>
      <c r="D23" s="19">
        <v>542.667</v>
      </c>
      <c r="E23" s="19">
        <v>314.928</v>
      </c>
      <c r="F23" s="20">
        <f t="shared" si="0"/>
        <v>-41.96662041362382</v>
      </c>
      <c r="G23" s="20"/>
      <c r="H23" s="19">
        <v>3574.453</v>
      </c>
      <c r="I23" s="19">
        <v>3451.544</v>
      </c>
      <c r="J23" s="19">
        <v>1948.91</v>
      </c>
      <c r="K23" s="20">
        <f t="shared" si="1"/>
        <v>-43.53512514978804</v>
      </c>
      <c r="L23" s="20">
        <f t="shared" si="2"/>
        <v>0.09359375244560389</v>
      </c>
      <c r="M23" s="23">
        <f t="shared" si="3"/>
        <v>6.360335159499288</v>
      </c>
      <c r="N23" s="23">
        <f t="shared" si="4"/>
        <v>6.188430371386476</v>
      </c>
      <c r="O23" s="23">
        <f t="shared" si="5"/>
        <v>-2.7027630431718563</v>
      </c>
      <c r="R23" s="23"/>
    </row>
    <row r="24" spans="1:18" ht="11.25" customHeight="1">
      <c r="A24" s="18" t="s">
        <v>298</v>
      </c>
      <c r="B24" s="130" t="s">
        <v>185</v>
      </c>
      <c r="C24" s="19">
        <v>44967.804</v>
      </c>
      <c r="D24" s="19">
        <v>1817.116</v>
      </c>
      <c r="E24" s="19">
        <v>1031.394</v>
      </c>
      <c r="F24" s="20">
        <f t="shared" si="0"/>
        <v>-43.240057321601924</v>
      </c>
      <c r="G24" s="20"/>
      <c r="H24" s="19">
        <v>43448.047</v>
      </c>
      <c r="I24" s="19">
        <v>1480.049</v>
      </c>
      <c r="J24" s="19">
        <v>1328.176</v>
      </c>
      <c r="K24" s="20">
        <f t="shared" si="1"/>
        <v>-10.26134945532209</v>
      </c>
      <c r="L24" s="20">
        <f t="shared" si="2"/>
        <v>0.06378384622593777</v>
      </c>
      <c r="M24" s="23">
        <f t="shared" si="3"/>
        <v>0.8145044124865997</v>
      </c>
      <c r="N24" s="23">
        <f t="shared" si="4"/>
        <v>1.2877484259167689</v>
      </c>
      <c r="O24" s="23">
        <f t="shared" si="5"/>
        <v>58.10208099246549</v>
      </c>
      <c r="R24" s="23"/>
    </row>
    <row r="25" spans="1:18" ht="11.25" customHeight="1">
      <c r="A25" s="18" t="s">
        <v>317</v>
      </c>
      <c r="B25" s="130" t="s">
        <v>186</v>
      </c>
      <c r="C25" s="19">
        <v>39721.663</v>
      </c>
      <c r="D25" s="19">
        <v>1526.608</v>
      </c>
      <c r="E25" s="19">
        <v>1349.161</v>
      </c>
      <c r="F25" s="20">
        <f t="shared" si="0"/>
        <v>-11.623612610440915</v>
      </c>
      <c r="G25" s="20"/>
      <c r="H25" s="19">
        <v>46163.6</v>
      </c>
      <c r="I25" s="19">
        <v>2410.554</v>
      </c>
      <c r="J25" s="19">
        <v>1351.041</v>
      </c>
      <c r="K25" s="20">
        <f t="shared" si="1"/>
        <v>-43.9530912810914</v>
      </c>
      <c r="L25" s="20">
        <f t="shared" si="2"/>
        <v>0.06488190675703913</v>
      </c>
      <c r="R25" s="23"/>
    </row>
    <row r="26" spans="1:18" ht="11.25" customHeight="1">
      <c r="A26" s="18" t="s">
        <v>137</v>
      </c>
      <c r="B26" s="130" t="s">
        <v>187</v>
      </c>
      <c r="C26" s="19">
        <v>44112.113</v>
      </c>
      <c r="D26" s="19">
        <v>23014.491</v>
      </c>
      <c r="E26" s="19">
        <v>36448.358</v>
      </c>
      <c r="F26" s="20">
        <f t="shared" si="0"/>
        <v>58.37134090864751</v>
      </c>
      <c r="G26" s="20"/>
      <c r="H26" s="19">
        <v>218896.159</v>
      </c>
      <c r="I26" s="19">
        <v>142122.958</v>
      </c>
      <c r="J26" s="19">
        <v>121872.892</v>
      </c>
      <c r="K26" s="20">
        <f t="shared" si="1"/>
        <v>-14.2482722601369</v>
      </c>
      <c r="L26" s="20">
        <f t="shared" si="2"/>
        <v>5.852779904499346</v>
      </c>
      <c r="M26" s="23">
        <f t="shared" si="3"/>
        <v>6.175368292959423</v>
      </c>
      <c r="N26" s="23">
        <f t="shared" si="4"/>
        <v>3.3437141942032067</v>
      </c>
      <c r="O26" s="23">
        <f t="shared" si="5"/>
        <v>-45.85401168679451</v>
      </c>
      <c r="R26" s="23"/>
    </row>
    <row r="27" spans="1:18" ht="11.25" customHeight="1">
      <c r="A27" s="18" t="s">
        <v>140</v>
      </c>
      <c r="B27" s="130" t="s">
        <v>189</v>
      </c>
      <c r="C27" s="19">
        <v>52732.827</v>
      </c>
      <c r="D27" s="19">
        <v>3.945</v>
      </c>
      <c r="E27" s="19">
        <v>25.195</v>
      </c>
      <c r="F27" s="20">
        <f t="shared" si="0"/>
        <v>538.6565272496831</v>
      </c>
      <c r="G27" s="20"/>
      <c r="H27" s="19">
        <v>50065.492</v>
      </c>
      <c r="I27" s="19">
        <v>7.757</v>
      </c>
      <c r="J27" s="19">
        <v>14.255</v>
      </c>
      <c r="K27" s="20">
        <f t="shared" si="1"/>
        <v>83.76949851746812</v>
      </c>
      <c r="L27" s="20">
        <f t="shared" si="2"/>
        <v>0.0006845769897594468</v>
      </c>
      <c r="M27" s="23">
        <f t="shared" si="3"/>
        <v>1.9662864385297845</v>
      </c>
      <c r="N27" s="23">
        <f t="shared" si="4"/>
        <v>0.5657868624727128</v>
      </c>
      <c r="O27" s="23">
        <f t="shared" si="5"/>
        <v>-71.22561334981498</v>
      </c>
      <c r="R27" s="23"/>
    </row>
    <row r="28" spans="1:18" ht="11.25" customHeight="1">
      <c r="A28" s="18" t="s">
        <v>10</v>
      </c>
      <c r="B28" s="130" t="s">
        <v>176</v>
      </c>
      <c r="C28" s="19">
        <v>10075.844</v>
      </c>
      <c r="D28" s="19">
        <v>6458.599</v>
      </c>
      <c r="E28" s="19">
        <v>10431.077</v>
      </c>
      <c r="F28" s="20">
        <f t="shared" si="0"/>
        <v>61.50680666194012</v>
      </c>
      <c r="G28" s="20"/>
      <c r="H28" s="19">
        <v>21512.739</v>
      </c>
      <c r="I28" s="19">
        <v>15460.546</v>
      </c>
      <c r="J28" s="19">
        <v>18737.046</v>
      </c>
      <c r="K28" s="20">
        <f t="shared" si="1"/>
        <v>21.192653868757276</v>
      </c>
      <c r="L28" s="20">
        <f t="shared" si="2"/>
        <v>0.8998211538172066</v>
      </c>
      <c r="M28" s="23">
        <f t="shared" si="3"/>
        <v>2.3937925237346365</v>
      </c>
      <c r="N28" s="23">
        <f t="shared" si="4"/>
        <v>1.7962714684207584</v>
      </c>
      <c r="O28" s="23">
        <f t="shared" si="5"/>
        <v>-24.96127168037377</v>
      </c>
      <c r="R28" s="23"/>
    </row>
    <row r="29" spans="1:18" ht="11.25" customHeight="1">
      <c r="A29" s="17"/>
      <c r="B29" s="24"/>
      <c r="C29" s="19"/>
      <c r="D29" s="19"/>
      <c r="E29" s="19"/>
      <c r="F29" s="20"/>
      <c r="G29" s="20"/>
      <c r="H29" s="19"/>
      <c r="I29" s="19"/>
      <c r="J29" s="19"/>
      <c r="K29" s="20"/>
      <c r="L29" s="20"/>
      <c r="R29" s="23"/>
    </row>
    <row r="30" spans="1:18" s="29" customFormat="1" ht="11.25" customHeight="1">
      <c r="A30" s="131" t="s">
        <v>306</v>
      </c>
      <c r="B30" s="132"/>
      <c r="C30" s="27">
        <f>SUM(C31:C43)</f>
        <v>30461.184000000005</v>
      </c>
      <c r="D30" s="27">
        <f>SUM(D31:D43)</f>
        <v>7555.398</v>
      </c>
      <c r="E30" s="27">
        <f>SUM(E31:E43)</f>
        <v>12835.465</v>
      </c>
      <c r="F30" s="25">
        <f t="shared" si="0"/>
        <v>69.88469700735817</v>
      </c>
      <c r="G30" s="25"/>
      <c r="H30" s="27">
        <f>SUM(H31:H43)</f>
        <v>208433.10199999998</v>
      </c>
      <c r="I30" s="27">
        <f>SUM(I31:I43)</f>
        <v>38786.278</v>
      </c>
      <c r="J30" s="27">
        <f>SUM(J31:J43)</f>
        <v>57160.20999999999</v>
      </c>
      <c r="K30" s="25">
        <f>+J30/I30*100-100</f>
        <v>47.37224850499962</v>
      </c>
      <c r="L30" s="25">
        <f>+J30/$J$11*100</f>
        <v>2.671702028100722</v>
      </c>
      <c r="M30" s="28"/>
      <c r="N30" s="28"/>
      <c r="O30" s="28"/>
      <c r="R30" s="28"/>
    </row>
    <row r="31" spans="1:18" ht="11.25" customHeight="1">
      <c r="A31" s="18" t="s">
        <v>299</v>
      </c>
      <c r="B31" s="130" t="s">
        <v>312</v>
      </c>
      <c r="C31" s="19">
        <v>443.98</v>
      </c>
      <c r="D31" s="19">
        <v>151.7</v>
      </c>
      <c r="E31" s="19">
        <v>41.126</v>
      </c>
      <c r="F31" s="20">
        <f t="shared" si="0"/>
        <v>-72.88991430454845</v>
      </c>
      <c r="G31" s="20"/>
      <c r="H31" s="19">
        <v>1867.593</v>
      </c>
      <c r="I31" s="19">
        <v>618.686</v>
      </c>
      <c r="J31" s="19">
        <v>157.197</v>
      </c>
      <c r="K31" s="20">
        <f>+J31/I31*100-100</f>
        <v>-74.59179616154236</v>
      </c>
      <c r="L31" s="20">
        <f aca="true" t="shared" si="6" ref="L31:L42">+J31/$J$30*100</f>
        <v>0.275011235962919</v>
      </c>
      <c r="R31" s="23"/>
    </row>
    <row r="32" spans="1:18" ht="11.25" customHeight="1">
      <c r="A32" s="18" t="s">
        <v>300</v>
      </c>
      <c r="B32" s="130" t="s">
        <v>182</v>
      </c>
      <c r="C32" s="19">
        <v>6245.301</v>
      </c>
      <c r="D32" s="19">
        <v>1607.161</v>
      </c>
      <c r="E32" s="19">
        <v>1302.709</v>
      </c>
      <c r="F32" s="20">
        <f t="shared" si="0"/>
        <v>-18.94346614931547</v>
      </c>
      <c r="G32" s="20"/>
      <c r="H32" s="19">
        <v>39344.084</v>
      </c>
      <c r="I32" s="19">
        <v>9090.109</v>
      </c>
      <c r="J32" s="19">
        <v>8125.081</v>
      </c>
      <c r="K32" s="20">
        <f>+J32/I32*100-100</f>
        <v>-10.616242335487954</v>
      </c>
      <c r="L32" s="20">
        <f t="shared" si="6"/>
        <v>14.214575138894697</v>
      </c>
      <c r="M32" s="23">
        <f>+I32/D32</f>
        <v>5.656003972221825</v>
      </c>
      <c r="N32" s="23">
        <f>+J32/E32</f>
        <v>6.2370652233154145</v>
      </c>
      <c r="O32" s="23">
        <f>+N32/M32*100-100</f>
        <v>10.273352952850459</v>
      </c>
      <c r="R32" s="23"/>
    </row>
    <row r="33" spans="1:18" ht="11.25" customHeight="1">
      <c r="A33" s="18" t="s">
        <v>301</v>
      </c>
      <c r="B33" s="130" t="s">
        <v>310</v>
      </c>
      <c r="C33" s="19">
        <v>2203.131</v>
      </c>
      <c r="D33" s="19">
        <v>1967.748</v>
      </c>
      <c r="E33" s="19">
        <v>4408.409</v>
      </c>
      <c r="F33" s="20">
        <f t="shared" si="0"/>
        <v>124.03320953699355</v>
      </c>
      <c r="G33" s="20"/>
      <c r="H33" s="19">
        <v>6422.474</v>
      </c>
      <c r="I33" s="19">
        <v>5752.851</v>
      </c>
      <c r="J33" s="19">
        <v>11201.892</v>
      </c>
      <c r="K33" s="20">
        <f aca="true" t="shared" si="7" ref="K33:K43">+J33/I33*100-100</f>
        <v>94.71896630036133</v>
      </c>
      <c r="L33" s="20">
        <f t="shared" si="6"/>
        <v>19.597359771771313</v>
      </c>
      <c r="M33" s="23">
        <f>+I33/D33</f>
        <v>2.9235710060434563</v>
      </c>
      <c r="N33" s="23">
        <f aca="true" t="shared" si="8" ref="N33:N42">+J33/E33</f>
        <v>2.5410282938810806</v>
      </c>
      <c r="O33" s="23">
        <f>+N33/M33*100-100</f>
        <v>-13.084775822841408</v>
      </c>
      <c r="R33" s="23"/>
    </row>
    <row r="34" spans="1:25" ht="11.25" customHeight="1">
      <c r="A34" s="18" t="s">
        <v>302</v>
      </c>
      <c r="B34" s="130" t="s">
        <v>313</v>
      </c>
      <c r="C34" s="19">
        <v>47.651</v>
      </c>
      <c r="D34" s="19">
        <v>14.474</v>
      </c>
      <c r="E34" s="19">
        <v>10.65</v>
      </c>
      <c r="F34" s="20">
        <f t="shared" si="0"/>
        <v>-26.4197872046428</v>
      </c>
      <c r="G34" s="20"/>
      <c r="H34" s="19">
        <v>315.721</v>
      </c>
      <c r="I34" s="19">
        <v>89.685</v>
      </c>
      <c r="J34" s="19">
        <v>80.887</v>
      </c>
      <c r="K34" s="20">
        <f t="shared" si="7"/>
        <v>-9.809890171154606</v>
      </c>
      <c r="L34" s="20">
        <f t="shared" si="6"/>
        <v>0.14150927717025533</v>
      </c>
      <c r="M34" s="23">
        <f>+I34/D34</f>
        <v>6.196282990189305</v>
      </c>
      <c r="N34" s="23">
        <f t="shared" si="8"/>
        <v>7.5950234741784035</v>
      </c>
      <c r="O34" s="23">
        <f>+N34/M34*100-100</f>
        <v>22.57386381809468</v>
      </c>
      <c r="R34" s="23"/>
      <c r="T34" s="21"/>
      <c r="U34" s="21"/>
      <c r="V34" s="21"/>
      <c r="W34" s="21"/>
      <c r="X34" s="21"/>
      <c r="Y34" s="21"/>
    </row>
    <row r="35" spans="1:18" ht="11.25" customHeight="1">
      <c r="A35" s="18" t="s">
        <v>303</v>
      </c>
      <c r="B35" s="130" t="s">
        <v>311</v>
      </c>
      <c r="C35" s="19">
        <v>124.279</v>
      </c>
      <c r="D35" s="19">
        <v>0</v>
      </c>
      <c r="E35" s="19">
        <v>173.5</v>
      </c>
      <c r="F35" s="20"/>
      <c r="G35" s="20"/>
      <c r="H35" s="19">
        <v>107.777</v>
      </c>
      <c r="I35" s="19">
        <v>0</v>
      </c>
      <c r="J35" s="19">
        <v>198.391</v>
      </c>
      <c r="K35" s="20"/>
      <c r="L35" s="20">
        <f t="shared" si="6"/>
        <v>0.34707885082997425</v>
      </c>
      <c r="N35" s="23">
        <f t="shared" si="8"/>
        <v>1.1434639769452448</v>
      </c>
      <c r="R35" s="23"/>
    </row>
    <row r="36" spans="1:18" ht="11.25" customHeight="1">
      <c r="A36" s="18" t="s">
        <v>304</v>
      </c>
      <c r="B36" s="130" t="s">
        <v>314</v>
      </c>
      <c r="C36" s="19">
        <v>1.104</v>
      </c>
      <c r="D36" s="19">
        <v>0.54</v>
      </c>
      <c r="E36" s="19">
        <v>4.17</v>
      </c>
      <c r="F36" s="20">
        <f t="shared" si="0"/>
        <v>672.2222222222222</v>
      </c>
      <c r="G36" s="20"/>
      <c r="H36" s="19">
        <v>13.984</v>
      </c>
      <c r="I36" s="19">
        <v>6.84</v>
      </c>
      <c r="J36" s="19">
        <v>7.89</v>
      </c>
      <c r="K36" s="20">
        <f t="shared" si="7"/>
        <v>15.350877192982452</v>
      </c>
      <c r="L36" s="20">
        <f t="shared" si="6"/>
        <v>0.013803308280357965</v>
      </c>
      <c r="M36" s="23">
        <f>+I36/D36</f>
        <v>12.666666666666666</v>
      </c>
      <c r="N36" s="23">
        <f t="shared" si="8"/>
        <v>1.8920863309352518</v>
      </c>
      <c r="O36" s="23">
        <f>+N36/M36*100-100</f>
        <v>-85.0624763347217</v>
      </c>
      <c r="R36" s="23"/>
    </row>
    <row r="37" spans="1:18" ht="11.25" customHeight="1">
      <c r="A37" s="18" t="s">
        <v>557</v>
      </c>
      <c r="B37" s="130" t="s">
        <v>560</v>
      </c>
      <c r="C37" s="19">
        <v>0</v>
      </c>
      <c r="D37" s="19">
        <v>0</v>
      </c>
      <c r="E37" s="19">
        <v>1.15</v>
      </c>
      <c r="F37" s="20"/>
      <c r="G37" s="20"/>
      <c r="H37" s="19">
        <v>0</v>
      </c>
      <c r="I37" s="19">
        <v>0</v>
      </c>
      <c r="J37" s="19">
        <v>0.92</v>
      </c>
      <c r="K37" s="20"/>
      <c r="L37" s="20"/>
      <c r="R37" s="23"/>
    </row>
    <row r="38" spans="1:18" ht="11.25" customHeight="1">
      <c r="A38" s="18" t="s">
        <v>481</v>
      </c>
      <c r="B38" s="130" t="s">
        <v>482</v>
      </c>
      <c r="C38" s="19">
        <v>180.375</v>
      </c>
      <c r="D38" s="19">
        <v>0</v>
      </c>
      <c r="E38" s="19">
        <v>0</v>
      </c>
      <c r="F38" s="20"/>
      <c r="G38" s="20"/>
      <c r="H38" s="19">
        <v>840.336</v>
      </c>
      <c r="I38" s="19">
        <v>0</v>
      </c>
      <c r="J38" s="19">
        <v>0</v>
      </c>
      <c r="K38" s="20"/>
      <c r="L38" s="20"/>
      <c r="R38" s="23"/>
    </row>
    <row r="39" spans="1:18" ht="11.25" customHeight="1">
      <c r="A39" s="18" t="s">
        <v>556</v>
      </c>
      <c r="B39" s="130" t="s">
        <v>559</v>
      </c>
      <c r="C39" s="19">
        <v>0</v>
      </c>
      <c r="D39" s="19">
        <v>0</v>
      </c>
      <c r="E39" s="19">
        <v>1.12</v>
      </c>
      <c r="F39" s="20"/>
      <c r="G39" s="20"/>
      <c r="H39" s="19">
        <v>0</v>
      </c>
      <c r="I39" s="19">
        <v>0</v>
      </c>
      <c r="J39" s="19">
        <v>0.896</v>
      </c>
      <c r="K39" s="20"/>
      <c r="L39" s="20"/>
      <c r="R39" s="23"/>
    </row>
    <row r="40" spans="1:18" ht="11.25" customHeight="1">
      <c r="A40" s="18" t="s">
        <v>138</v>
      </c>
      <c r="B40" s="130" t="s">
        <v>188</v>
      </c>
      <c r="C40" s="19">
        <v>12832.814</v>
      </c>
      <c r="D40" s="19">
        <v>2938.015</v>
      </c>
      <c r="E40" s="19">
        <v>5797.792</v>
      </c>
      <c r="F40" s="20">
        <f t="shared" si="0"/>
        <v>97.33704559030505</v>
      </c>
      <c r="G40" s="20"/>
      <c r="H40" s="19">
        <v>56656.928</v>
      </c>
      <c r="I40" s="19">
        <v>13482.977</v>
      </c>
      <c r="J40" s="19">
        <v>24727.028</v>
      </c>
      <c r="K40" s="20">
        <f t="shared" si="7"/>
        <v>83.39442394658093</v>
      </c>
      <c r="L40" s="20">
        <f t="shared" si="6"/>
        <v>43.25916227389648</v>
      </c>
      <c r="N40" s="23">
        <f t="shared" si="8"/>
        <v>4.264904294600426</v>
      </c>
      <c r="R40" s="23"/>
    </row>
    <row r="41" spans="1:18" ht="11.25" customHeight="1">
      <c r="A41" s="18" t="s">
        <v>305</v>
      </c>
      <c r="B41" s="130" t="s">
        <v>183</v>
      </c>
      <c r="C41" s="19">
        <v>8379.023</v>
      </c>
      <c r="D41" s="19">
        <v>874.82</v>
      </c>
      <c r="E41" s="19">
        <v>1092.089</v>
      </c>
      <c r="F41" s="20">
        <f t="shared" si="0"/>
        <v>24.835851946686162</v>
      </c>
      <c r="G41" s="20"/>
      <c r="H41" s="19">
        <v>102825.701</v>
      </c>
      <c r="I41" s="19">
        <v>9736.288</v>
      </c>
      <c r="J41" s="19">
        <v>12622.148</v>
      </c>
      <c r="K41" s="20">
        <f t="shared" si="7"/>
        <v>29.640248932652753</v>
      </c>
      <c r="L41" s="20">
        <f t="shared" si="6"/>
        <v>22.08205323248463</v>
      </c>
      <c r="M41" s="23">
        <f>+I41/D41</f>
        <v>11.129475777874305</v>
      </c>
      <c r="N41" s="23">
        <f t="shared" si="8"/>
        <v>11.557801607744423</v>
      </c>
      <c r="O41" s="23">
        <f>+N41/M41*100-100</f>
        <v>3.8485714728957845</v>
      </c>
      <c r="R41" s="23"/>
    </row>
    <row r="42" spans="1:18" ht="11.25" customHeight="1">
      <c r="A42" s="18" t="s">
        <v>316</v>
      </c>
      <c r="B42" s="130" t="s">
        <v>309</v>
      </c>
      <c r="C42" s="19">
        <v>3</v>
      </c>
      <c r="D42" s="19">
        <v>0.5</v>
      </c>
      <c r="E42" s="19">
        <v>2.25</v>
      </c>
      <c r="F42" s="20">
        <f t="shared" si="0"/>
        <v>350</v>
      </c>
      <c r="G42" s="20"/>
      <c r="H42" s="19">
        <v>34</v>
      </c>
      <c r="I42" s="19">
        <v>5.5</v>
      </c>
      <c r="J42" s="19">
        <v>31.03</v>
      </c>
      <c r="K42" s="20">
        <f t="shared" si="7"/>
        <v>464.18181818181813</v>
      </c>
      <c r="L42" s="20">
        <f t="shared" si="6"/>
        <v>0.054286014694487655</v>
      </c>
      <c r="N42" s="23">
        <f t="shared" si="8"/>
        <v>13.791111111111112</v>
      </c>
      <c r="R42" s="23"/>
    </row>
    <row r="43" spans="1:18" ht="11.25" customHeight="1">
      <c r="A43" s="18" t="s">
        <v>433</v>
      </c>
      <c r="B43" s="130" t="s">
        <v>483</v>
      </c>
      <c r="C43" s="19">
        <v>0.526</v>
      </c>
      <c r="D43" s="19">
        <v>0.44</v>
      </c>
      <c r="E43" s="19">
        <v>0.5</v>
      </c>
      <c r="F43" s="20">
        <f t="shared" si="0"/>
        <v>13.63636363636364</v>
      </c>
      <c r="G43" s="20"/>
      <c r="H43" s="19">
        <v>4.504</v>
      </c>
      <c r="I43" s="19">
        <v>3.342</v>
      </c>
      <c r="J43" s="19">
        <v>6.85</v>
      </c>
      <c r="K43" s="20">
        <f t="shared" si="7"/>
        <v>104.9670855774985</v>
      </c>
      <c r="L43" s="20"/>
      <c r="R43" s="23"/>
    </row>
    <row r="44" spans="1:18" ht="11.25">
      <c r="A44" s="125"/>
      <c r="B44" s="125"/>
      <c r="C44" s="133"/>
      <c r="D44" s="133"/>
      <c r="E44" s="133"/>
      <c r="F44" s="133"/>
      <c r="G44" s="133"/>
      <c r="H44" s="133"/>
      <c r="I44" s="133"/>
      <c r="J44" s="133"/>
      <c r="K44" s="133"/>
      <c r="L44" s="125"/>
      <c r="R44" s="23"/>
    </row>
    <row r="45" spans="1:18" ht="11.25">
      <c r="A45" s="17" t="s">
        <v>69</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13" t="s">
        <v>462</v>
      </c>
      <c r="B47" s="313"/>
      <c r="C47" s="313"/>
      <c r="D47" s="313"/>
      <c r="E47" s="313"/>
      <c r="F47" s="313"/>
      <c r="G47" s="313"/>
      <c r="H47" s="313"/>
      <c r="I47" s="313"/>
      <c r="J47" s="313"/>
      <c r="K47" s="313"/>
      <c r="L47" s="313"/>
      <c r="M47" s="29"/>
      <c r="P47" s="124"/>
      <c r="Q47" s="124"/>
      <c r="R47" s="124"/>
      <c r="S47" s="124"/>
      <c r="T47" s="124"/>
      <c r="U47" s="124"/>
    </row>
    <row r="48" spans="1:21" ht="19.5" customHeight="1">
      <c r="A48" s="314" t="s">
        <v>249</v>
      </c>
      <c r="B48" s="314"/>
      <c r="C48" s="314"/>
      <c r="D48" s="314"/>
      <c r="E48" s="314"/>
      <c r="F48" s="314"/>
      <c r="G48" s="314"/>
      <c r="H48" s="314"/>
      <c r="I48" s="314"/>
      <c r="J48" s="314"/>
      <c r="K48" s="314"/>
      <c r="L48" s="314"/>
      <c r="P48" s="126"/>
      <c r="Q48" s="126"/>
      <c r="R48" s="126"/>
      <c r="S48" s="126"/>
      <c r="T48" s="126"/>
      <c r="U48" s="126"/>
    </row>
    <row r="49" spans="1:21" s="29" customFormat="1" ht="11.25">
      <c r="A49" s="26"/>
      <c r="B49" s="26"/>
      <c r="C49" s="315" t="s">
        <v>144</v>
      </c>
      <c r="D49" s="315"/>
      <c r="E49" s="315"/>
      <c r="F49" s="315"/>
      <c r="G49" s="214"/>
      <c r="H49" s="315" t="s">
        <v>145</v>
      </c>
      <c r="I49" s="315"/>
      <c r="J49" s="315"/>
      <c r="K49" s="315"/>
      <c r="L49" s="214"/>
      <c r="M49" s="317" t="s">
        <v>290</v>
      </c>
      <c r="N49" s="317"/>
      <c r="O49" s="317"/>
      <c r="P49" s="152"/>
      <c r="Q49" s="152"/>
      <c r="R49" s="152"/>
      <c r="S49" s="152"/>
      <c r="T49" s="152"/>
      <c r="U49" s="152"/>
    </row>
    <row r="50" spans="1:21" s="29" customFormat="1" ht="11.25">
      <c r="A50" s="26" t="s">
        <v>470</v>
      </c>
      <c r="B50" s="216" t="s">
        <v>131</v>
      </c>
      <c r="C50" s="215">
        <f>+C4</f>
        <v>2010</v>
      </c>
      <c r="D50" s="316" t="str">
        <f>+D4</f>
        <v>enero - mayo</v>
      </c>
      <c r="E50" s="316"/>
      <c r="F50" s="316"/>
      <c r="G50" s="214"/>
      <c r="H50" s="215">
        <f>+C50</f>
        <v>2010</v>
      </c>
      <c r="I50" s="316" t="str">
        <f>+D50</f>
        <v>enero - mayo</v>
      </c>
      <c r="J50" s="316"/>
      <c r="K50" s="316"/>
      <c r="L50" s="216" t="s">
        <v>325</v>
      </c>
      <c r="M50" s="318" t="s">
        <v>289</v>
      </c>
      <c r="N50" s="318"/>
      <c r="O50" s="318"/>
      <c r="P50" s="152"/>
      <c r="Q50" s="152"/>
      <c r="R50" s="152"/>
      <c r="S50" s="152"/>
      <c r="T50" s="152"/>
      <c r="U50" s="152"/>
    </row>
    <row r="51" spans="1:15" s="29" customFormat="1" ht="11.25">
      <c r="A51" s="217"/>
      <c r="B51" s="220" t="s">
        <v>45</v>
      </c>
      <c r="C51" s="217"/>
      <c r="D51" s="218">
        <f>+D5</f>
        <v>2010</v>
      </c>
      <c r="E51" s="218">
        <f>+E5</f>
        <v>2011</v>
      </c>
      <c r="F51" s="219" t="str">
        <f>+F5</f>
        <v>Var % 11/10</v>
      </c>
      <c r="G51" s="220"/>
      <c r="H51" s="217"/>
      <c r="I51" s="218">
        <f>+D51</f>
        <v>2010</v>
      </c>
      <c r="J51" s="218">
        <f>+E51</f>
        <v>2011</v>
      </c>
      <c r="K51" s="219" t="str">
        <f>+F51</f>
        <v>Var % 11/10</v>
      </c>
      <c r="L51" s="220">
        <v>2008</v>
      </c>
      <c r="M51" s="221">
        <v>2007</v>
      </c>
      <c r="N51" s="221">
        <v>2008</v>
      </c>
      <c r="O51" s="220" t="s">
        <v>265</v>
      </c>
    </row>
    <row r="52" spans="1:18" ht="11.25" customHeight="1">
      <c r="A52" s="26" t="s">
        <v>465</v>
      </c>
      <c r="B52" s="26"/>
      <c r="C52" s="27">
        <f>+C54+C60+C67+C78+C85+C90+C95</f>
        <v>535389.2019999999</v>
      </c>
      <c r="D52" s="27">
        <f>+D54+D60+D67+D78+D85+D90+D95</f>
        <v>188344.969</v>
      </c>
      <c r="E52" s="27">
        <f>+E54+E60+E67+E78+E85+E90+E95</f>
        <v>222732.519</v>
      </c>
      <c r="F52" s="25">
        <f>+E52/D52*100-100</f>
        <v>18.257748100508067</v>
      </c>
      <c r="G52" s="25"/>
      <c r="H52" s="27">
        <f>+H54+H60+H67+H78+H85+H90+H95</f>
        <v>909860.6549999999</v>
      </c>
      <c r="I52" s="27">
        <f>+I54+I60+I67+I78+I85+I90+I95</f>
        <v>314817.49199999997</v>
      </c>
      <c r="J52" s="27">
        <f>+J54+J60+J67+J78+J85+J90+J95</f>
        <v>429448.25299999997</v>
      </c>
      <c r="K52" s="25">
        <f>+J52/I52*100-100</f>
        <v>36.41181443628298</v>
      </c>
      <c r="L52" s="25">
        <f>+J52/J9*100</f>
        <v>16.71709819906138</v>
      </c>
      <c r="M52" s="23">
        <f>+I52/D52</f>
        <v>1.6714940339075368</v>
      </c>
      <c r="N52" s="23">
        <f>+J52/E52</f>
        <v>1.9280895979091404</v>
      </c>
      <c r="O52" s="23">
        <f>+N52/M52*100-100</f>
        <v>15.35127010903814</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124728.74799999999</v>
      </c>
      <c r="D54" s="27">
        <f>SUM(D55:D58)</f>
        <v>42560.299</v>
      </c>
      <c r="E54" s="27">
        <f>SUM(E55:E58)</f>
        <v>52434.484</v>
      </c>
      <c r="F54" s="25">
        <f aca="true" t="shared" si="9" ref="F54:F95">+E54/D54*100-100</f>
        <v>23.200459658424847</v>
      </c>
      <c r="G54" s="25"/>
      <c r="H54" s="27">
        <f>SUM(H55:H58)</f>
        <v>103723.60500000001</v>
      </c>
      <c r="I54" s="27">
        <f>SUM(I55:I58)</f>
        <v>34451.66</v>
      </c>
      <c r="J54" s="27">
        <f>SUM(J55:J58)</f>
        <v>52365.54</v>
      </c>
      <c r="K54" s="25">
        <f aca="true" t="shared" si="10" ref="K54:K95">+J54/I54*100-100</f>
        <v>51.99714614622343</v>
      </c>
      <c r="L54" s="25"/>
      <c r="M54" s="28"/>
      <c r="N54" s="28"/>
      <c r="O54" s="28"/>
      <c r="R54" s="28"/>
    </row>
    <row r="55" spans="1:18" ht="11.25" customHeight="1">
      <c r="A55" s="17" t="s">
        <v>389</v>
      </c>
      <c r="B55"/>
      <c r="C55" s="19">
        <v>696.473</v>
      </c>
      <c r="D55" s="19">
        <v>536.466</v>
      </c>
      <c r="E55" s="19">
        <v>646.511</v>
      </c>
      <c r="F55" s="20">
        <f t="shared" si="9"/>
        <v>20.512949562507217</v>
      </c>
      <c r="G55" s="20"/>
      <c r="H55" s="19">
        <v>680.903</v>
      </c>
      <c r="I55" s="19">
        <v>520.287</v>
      </c>
      <c r="J55" s="19">
        <v>735.45</v>
      </c>
      <c r="K55" s="20">
        <f t="shared" si="10"/>
        <v>41.35467540030791</v>
      </c>
      <c r="L55" s="20"/>
      <c r="R55" s="23"/>
    </row>
    <row r="56" spans="1:18" ht="11.25" customHeight="1">
      <c r="A56" s="17" t="s">
        <v>390</v>
      </c>
      <c r="B56"/>
      <c r="C56" s="19">
        <v>41121.22</v>
      </c>
      <c r="D56" s="19">
        <v>18216.371</v>
      </c>
      <c r="E56" s="19">
        <v>18386.189</v>
      </c>
      <c r="F56" s="20">
        <f t="shared" si="9"/>
        <v>0.9322273904061262</v>
      </c>
      <c r="G56" s="20"/>
      <c r="H56" s="19">
        <v>35412.819</v>
      </c>
      <c r="I56" s="19">
        <v>15032.372</v>
      </c>
      <c r="J56" s="19">
        <v>19356.523</v>
      </c>
      <c r="K56" s="20">
        <f t="shared" si="10"/>
        <v>28.765593347477022</v>
      </c>
      <c r="L56" s="20"/>
      <c r="R56" s="23"/>
    </row>
    <row r="57" spans="1:18" ht="11.25" customHeight="1">
      <c r="A57" s="17" t="s">
        <v>391</v>
      </c>
      <c r="B57"/>
      <c r="C57" s="19">
        <v>82905.014</v>
      </c>
      <c r="D57" s="19">
        <v>23807.459</v>
      </c>
      <c r="E57" s="19">
        <v>33401.462</v>
      </c>
      <c r="F57" s="20">
        <f t="shared" si="9"/>
        <v>40.29830734980999</v>
      </c>
      <c r="G57" s="20"/>
      <c r="H57" s="19">
        <v>67617.408</v>
      </c>
      <c r="I57" s="19">
        <v>18898.974</v>
      </c>
      <c r="J57" s="19">
        <v>32272.469</v>
      </c>
      <c r="K57" s="20">
        <f>+J57/I57*100-100</f>
        <v>70.76307422826235</v>
      </c>
      <c r="L57" s="20">
        <f>+K57/J57*100-100</f>
        <v>-99.78073238143551</v>
      </c>
      <c r="M57" s="20">
        <f>+L57/K57*100-100</f>
        <v>-241.00677997619226</v>
      </c>
      <c r="N57" s="20">
        <f>+M57/L57*100-100</f>
        <v>141.53639106885555</v>
      </c>
      <c r="O57" s="20">
        <f>+N57/M57*100-100</f>
        <v>-158.7271408226927</v>
      </c>
      <c r="R57" s="23"/>
    </row>
    <row r="58" spans="1:18" ht="11.25" customHeight="1">
      <c r="A58" s="17" t="s">
        <v>245</v>
      </c>
      <c r="B58"/>
      <c r="C58" s="19">
        <v>6.041</v>
      </c>
      <c r="D58" s="19">
        <v>0.003</v>
      </c>
      <c r="E58" s="19">
        <v>0.322</v>
      </c>
      <c r="F58" s="20">
        <f t="shared" si="9"/>
        <v>10633.333333333332</v>
      </c>
      <c r="G58" s="20"/>
      <c r="H58" s="19">
        <v>12.475</v>
      </c>
      <c r="I58" s="19">
        <v>0.027</v>
      </c>
      <c r="J58" s="19">
        <v>1.098</v>
      </c>
      <c r="K58" s="20">
        <f t="shared" si="10"/>
        <v>3966.666666666667</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409</v>
      </c>
      <c r="B60" s="3"/>
      <c r="C60" s="27">
        <f>SUM(C61:C65)</f>
        <v>105337.07299999999</v>
      </c>
      <c r="D60" s="27">
        <f>SUM(D61:D65)</f>
        <v>59677.34</v>
      </c>
      <c r="E60" s="27">
        <f>SUM(E61:E65)</f>
        <v>69907.91100000001</v>
      </c>
      <c r="F60" s="25">
        <f t="shared" si="9"/>
        <v>17.143141768718266</v>
      </c>
      <c r="G60" s="25"/>
      <c r="H60" s="27">
        <f>SUM(H61:H65)</f>
        <v>227255.93000000002</v>
      </c>
      <c r="I60" s="27">
        <f>SUM(I61:I65)</f>
        <v>127806.891</v>
      </c>
      <c r="J60" s="27">
        <f>SUM(J61:J65)</f>
        <v>180203.381</v>
      </c>
      <c r="K60" s="25">
        <f t="shared" si="10"/>
        <v>40.996607921555636</v>
      </c>
      <c r="L60" s="25"/>
      <c r="M60" s="28"/>
      <c r="N60" s="28"/>
      <c r="O60" s="28"/>
      <c r="R60" s="28"/>
    </row>
    <row r="61" spans="1:18" ht="11.25" customHeight="1">
      <c r="A61" s="17" t="s">
        <v>392</v>
      </c>
      <c r="B61"/>
      <c r="C61" s="19">
        <v>45946.929</v>
      </c>
      <c r="D61" s="19">
        <v>26180.852</v>
      </c>
      <c r="E61" s="19">
        <v>27443.632</v>
      </c>
      <c r="F61" s="20">
        <f t="shared" si="9"/>
        <v>4.823296048577802</v>
      </c>
      <c r="G61" s="20"/>
      <c r="H61" s="19">
        <v>131707.534</v>
      </c>
      <c r="I61" s="19">
        <v>78333.861</v>
      </c>
      <c r="J61" s="19">
        <v>72601.082</v>
      </c>
      <c r="K61" s="20">
        <f t="shared" si="10"/>
        <v>-7.318391978661708</v>
      </c>
      <c r="L61" s="20"/>
      <c r="R61" s="23"/>
    </row>
    <row r="62" spans="1:18" ht="11.25" customHeight="1">
      <c r="A62" s="17" t="s">
        <v>393</v>
      </c>
      <c r="B62"/>
      <c r="C62" s="19">
        <v>21704.339</v>
      </c>
      <c r="D62" s="19">
        <v>13225.072</v>
      </c>
      <c r="E62" s="19">
        <v>8687.782</v>
      </c>
      <c r="F62" s="20">
        <f t="shared" si="9"/>
        <v>-34.30824421976682</v>
      </c>
      <c r="G62" s="20"/>
      <c r="H62" s="19">
        <v>30133.675</v>
      </c>
      <c r="I62" s="19">
        <v>16793.246</v>
      </c>
      <c r="J62" s="19">
        <v>15066.647</v>
      </c>
      <c r="K62" s="20">
        <f t="shared" si="10"/>
        <v>-10.281508411179104</v>
      </c>
      <c r="L62" s="20"/>
      <c r="R62" s="23"/>
    </row>
    <row r="63" spans="1:18" ht="11.25" customHeight="1">
      <c r="A63" s="17" t="s">
        <v>394</v>
      </c>
      <c r="B63"/>
      <c r="C63" s="19">
        <v>14835.635</v>
      </c>
      <c r="D63" s="19">
        <v>9762.625</v>
      </c>
      <c r="E63" s="19">
        <v>9951.444</v>
      </c>
      <c r="F63" s="20">
        <f t="shared" si="9"/>
        <v>1.9341007157398735</v>
      </c>
      <c r="G63" s="20"/>
      <c r="H63" s="19">
        <v>19991.523</v>
      </c>
      <c r="I63" s="19">
        <v>13088.415</v>
      </c>
      <c r="J63" s="19">
        <v>22203.101</v>
      </c>
      <c r="K63" s="20">
        <f t="shared" si="10"/>
        <v>69.63934135645911</v>
      </c>
      <c r="L63" s="20"/>
      <c r="R63" s="23"/>
    </row>
    <row r="64" spans="1:18" ht="11.25" customHeight="1">
      <c r="A64" s="17" t="s">
        <v>395</v>
      </c>
      <c r="B64"/>
      <c r="C64" s="19">
        <v>2715.962</v>
      </c>
      <c r="D64" s="19">
        <v>988.789</v>
      </c>
      <c r="E64" s="19">
        <v>1239.095</v>
      </c>
      <c r="F64" s="20">
        <f t="shared" si="9"/>
        <v>25.314399735433952</v>
      </c>
      <c r="G64" s="20"/>
      <c r="H64" s="19">
        <v>6048.541</v>
      </c>
      <c r="I64" s="19">
        <v>1899.723</v>
      </c>
      <c r="J64" s="19">
        <v>3550.31</v>
      </c>
      <c r="K64" s="20">
        <f t="shared" si="10"/>
        <v>86.88566701566492</v>
      </c>
      <c r="L64" s="20"/>
      <c r="R64" s="23"/>
    </row>
    <row r="65" spans="1:18" ht="11.25" customHeight="1">
      <c r="A65" s="17" t="s">
        <v>396</v>
      </c>
      <c r="B65"/>
      <c r="C65" s="19">
        <v>20134.208</v>
      </c>
      <c r="D65" s="19">
        <v>9520.002</v>
      </c>
      <c r="E65" s="19">
        <v>22585.958</v>
      </c>
      <c r="F65" s="20">
        <f t="shared" si="9"/>
        <v>137.24740814130078</v>
      </c>
      <c r="G65" s="20"/>
      <c r="H65" s="19">
        <v>39374.657</v>
      </c>
      <c r="I65" s="19">
        <v>17691.646</v>
      </c>
      <c r="J65" s="19">
        <v>66782.241</v>
      </c>
      <c r="K65" s="20">
        <f t="shared" si="10"/>
        <v>277.4789581478173</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153</v>
      </c>
      <c r="B67" s="3"/>
      <c r="C67" s="27">
        <f>SUM(C68:C76)</f>
        <v>78850.091</v>
      </c>
      <c r="D67" s="27">
        <f>SUM(D68:D76)</f>
        <v>24198.780000000002</v>
      </c>
      <c r="E67" s="27">
        <f>SUM(E68:E76)</f>
        <v>35744.632</v>
      </c>
      <c r="F67" s="25">
        <f t="shared" si="9"/>
        <v>47.712537574208255</v>
      </c>
      <c r="G67" s="25"/>
      <c r="H67" s="27">
        <f>SUM(H68:H76)</f>
        <v>110953.22699999998</v>
      </c>
      <c r="I67" s="27">
        <f>SUM(I68:I76)</f>
        <v>36509.509</v>
      </c>
      <c r="J67" s="27">
        <f>SUM(J68:J76)</f>
        <v>55379.179000000004</v>
      </c>
      <c r="K67" s="25">
        <f t="shared" si="10"/>
        <v>51.684261215345316</v>
      </c>
      <c r="L67" s="25"/>
      <c r="M67" s="28"/>
      <c r="N67" s="28"/>
      <c r="O67" s="28"/>
      <c r="R67" s="28"/>
    </row>
    <row r="68" spans="1:18" ht="11.25" customHeight="1">
      <c r="A68" s="17" t="s">
        <v>397</v>
      </c>
      <c r="B68"/>
      <c r="C68" s="19">
        <v>2794.609</v>
      </c>
      <c r="D68" s="19">
        <v>1252.245</v>
      </c>
      <c r="E68" s="19">
        <v>693.648</v>
      </c>
      <c r="F68" s="20">
        <f t="shared" si="9"/>
        <v>-44.60764467017236</v>
      </c>
      <c r="G68" s="20"/>
      <c r="H68" s="19">
        <v>5186.227</v>
      </c>
      <c r="I68" s="19">
        <v>2150.525</v>
      </c>
      <c r="J68" s="19">
        <v>1495.365</v>
      </c>
      <c r="K68" s="20">
        <f t="shared" si="10"/>
        <v>-30.465118982574026</v>
      </c>
      <c r="L68" s="20"/>
      <c r="R68" s="23"/>
    </row>
    <row r="69" spans="1:18" ht="11.25" customHeight="1">
      <c r="A69" s="17" t="s">
        <v>137</v>
      </c>
      <c r="B69"/>
      <c r="C69" s="19">
        <v>4499.683</v>
      </c>
      <c r="D69" s="19">
        <v>1829.403</v>
      </c>
      <c r="E69" s="19">
        <v>2229.112</v>
      </c>
      <c r="F69" s="20">
        <f t="shared" si="9"/>
        <v>21.849149695283103</v>
      </c>
      <c r="G69" s="20"/>
      <c r="H69" s="19">
        <v>11909.625</v>
      </c>
      <c r="I69" s="19">
        <v>4590.739</v>
      </c>
      <c r="J69" s="19">
        <v>6455.166</v>
      </c>
      <c r="K69" s="20">
        <f t="shared" si="10"/>
        <v>40.61278587173004</v>
      </c>
      <c r="L69" s="20"/>
      <c r="R69" s="23"/>
    </row>
    <row r="70" spans="1:18" ht="11.25" customHeight="1">
      <c r="A70" s="17" t="s">
        <v>389</v>
      </c>
      <c r="B70"/>
      <c r="C70" s="19">
        <v>75.726</v>
      </c>
      <c r="D70" s="19">
        <v>69.639</v>
      </c>
      <c r="E70" s="19">
        <v>136.721</v>
      </c>
      <c r="F70" s="20">
        <f t="shared" si="9"/>
        <v>96.32820689556141</v>
      </c>
      <c r="G70" s="20"/>
      <c r="H70" s="19">
        <v>94.961</v>
      </c>
      <c r="I70" s="19">
        <v>87.048</v>
      </c>
      <c r="J70" s="19">
        <v>182.659</v>
      </c>
      <c r="K70" s="20">
        <f t="shared" si="10"/>
        <v>109.8371013693594</v>
      </c>
      <c r="L70" s="20"/>
      <c r="R70" s="23"/>
    </row>
    <row r="71" spans="1:18" ht="11.25" customHeight="1">
      <c r="A71" s="17" t="s">
        <v>390</v>
      </c>
      <c r="B71"/>
      <c r="C71" s="19">
        <v>60858.489</v>
      </c>
      <c r="D71" s="19">
        <v>17382.256</v>
      </c>
      <c r="E71" s="19">
        <v>26729.552</v>
      </c>
      <c r="F71" s="20">
        <f t="shared" si="9"/>
        <v>53.774930020591114</v>
      </c>
      <c r="G71" s="20"/>
      <c r="H71" s="19">
        <v>70741.809</v>
      </c>
      <c r="I71" s="19">
        <v>21497.284</v>
      </c>
      <c r="J71" s="19">
        <v>34633.26</v>
      </c>
      <c r="K71" s="20">
        <f t="shared" si="10"/>
        <v>61.105281950966486</v>
      </c>
      <c r="L71" s="20"/>
      <c r="R71" s="23"/>
    </row>
    <row r="72" spans="1:18" ht="11.25" customHeight="1">
      <c r="A72" s="17" t="s">
        <v>496</v>
      </c>
      <c r="B72"/>
      <c r="C72" s="19">
        <v>1986.655</v>
      </c>
      <c r="D72" s="19">
        <v>1200.679</v>
      </c>
      <c r="E72" s="19">
        <v>1308.933</v>
      </c>
      <c r="F72" s="20">
        <f t="shared" si="9"/>
        <v>9.01606507651087</v>
      </c>
      <c r="G72" s="20"/>
      <c r="H72" s="19">
        <v>3966.892</v>
      </c>
      <c r="I72" s="19">
        <v>2035.657</v>
      </c>
      <c r="J72" s="19">
        <v>2612.121</v>
      </c>
      <c r="K72" s="20">
        <f t="shared" si="10"/>
        <v>28.31832671221136</v>
      </c>
      <c r="L72" s="20"/>
      <c r="R72" s="23"/>
    </row>
    <row r="73" spans="1:18" ht="11.25" customHeight="1">
      <c r="A73" s="17" t="s">
        <v>497</v>
      </c>
      <c r="B73"/>
      <c r="C73" s="19">
        <v>1188.543</v>
      </c>
      <c r="D73" s="19">
        <v>526.602</v>
      </c>
      <c r="E73" s="19">
        <v>515.79</v>
      </c>
      <c r="F73" s="20">
        <f t="shared" si="9"/>
        <v>-2.053163489694313</v>
      </c>
      <c r="G73" s="20"/>
      <c r="H73" s="19">
        <v>8721.556</v>
      </c>
      <c r="I73" s="19">
        <v>3500.873</v>
      </c>
      <c r="J73" s="19">
        <v>3854.422</v>
      </c>
      <c r="K73" s="20">
        <f t="shared" si="10"/>
        <v>10.098881050526543</v>
      </c>
      <c r="L73" s="20"/>
      <c r="R73" s="23"/>
    </row>
    <row r="74" spans="1:18" ht="11.25" customHeight="1">
      <c r="A74" s="17" t="s">
        <v>398</v>
      </c>
      <c r="B74"/>
      <c r="C74" s="19">
        <v>7059.839</v>
      </c>
      <c r="D74" s="19">
        <v>1841.507</v>
      </c>
      <c r="E74" s="19">
        <v>4000.304</v>
      </c>
      <c r="F74" s="20">
        <f t="shared" si="9"/>
        <v>117.2299100682213</v>
      </c>
      <c r="G74" s="20"/>
      <c r="H74" s="19">
        <v>9542.356</v>
      </c>
      <c r="I74" s="19">
        <v>2471.064</v>
      </c>
      <c r="J74" s="19">
        <v>5850.666</v>
      </c>
      <c r="K74" s="20">
        <f t="shared" si="10"/>
        <v>136.76707685434292</v>
      </c>
      <c r="L74" s="20"/>
      <c r="R74" s="23"/>
    </row>
    <row r="75" spans="1:18" ht="11.25" customHeight="1">
      <c r="A75" s="17" t="s">
        <v>399</v>
      </c>
      <c r="B75"/>
      <c r="C75" s="19">
        <v>198.6</v>
      </c>
      <c r="D75" s="19">
        <v>36.179</v>
      </c>
      <c r="E75" s="19">
        <v>21.755</v>
      </c>
      <c r="F75" s="20">
        <f t="shared" si="9"/>
        <v>-39.868431963293624</v>
      </c>
      <c r="G75" s="20"/>
      <c r="H75" s="19">
        <v>227.991</v>
      </c>
      <c r="I75" s="19">
        <v>47.014</v>
      </c>
      <c r="J75" s="19">
        <v>55.387</v>
      </c>
      <c r="K75" s="20">
        <f t="shared" si="10"/>
        <v>17.809588633173107</v>
      </c>
      <c r="L75" s="20"/>
      <c r="R75" s="23"/>
    </row>
    <row r="76" spans="1:18" ht="11.25" customHeight="1">
      <c r="A76" s="17" t="s">
        <v>400</v>
      </c>
      <c r="B76"/>
      <c r="C76" s="19">
        <v>187.947</v>
      </c>
      <c r="D76" s="19">
        <v>60.27</v>
      </c>
      <c r="E76" s="19">
        <v>108.817</v>
      </c>
      <c r="F76" s="20">
        <f t="shared" si="9"/>
        <v>80.54919528787124</v>
      </c>
      <c r="G76" s="20"/>
      <c r="H76" s="19">
        <v>561.81</v>
      </c>
      <c r="I76" s="19">
        <v>129.305</v>
      </c>
      <c r="J76" s="19">
        <v>240.133</v>
      </c>
      <c r="K76" s="20">
        <f t="shared" si="10"/>
        <v>85.71052936854724</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143836.073</v>
      </c>
      <c r="D78" s="27">
        <f>SUM(D79:D83)</f>
        <v>38992.249</v>
      </c>
      <c r="E78" s="27">
        <f>SUM(E79:E83)</f>
        <v>35455.441</v>
      </c>
      <c r="F78" s="25">
        <f t="shared" si="9"/>
        <v>-9.070541173452213</v>
      </c>
      <c r="G78" s="25"/>
      <c r="H78" s="27">
        <f>SUM(H79:H83)</f>
        <v>327722.655</v>
      </c>
      <c r="I78" s="27">
        <f>SUM(I79:I83)</f>
        <v>81406.834</v>
      </c>
      <c r="J78" s="27">
        <f>SUM(J79:J83)</f>
        <v>84741.217</v>
      </c>
      <c r="K78" s="25">
        <f t="shared" si="10"/>
        <v>4.095949733163678</v>
      </c>
      <c r="L78" s="25"/>
      <c r="M78" s="28"/>
      <c r="N78" s="28"/>
      <c r="O78" s="28"/>
      <c r="R78" s="28"/>
    </row>
    <row r="79" spans="1:18" ht="11.25" customHeight="1">
      <c r="A79" s="17" t="s">
        <v>401</v>
      </c>
      <c r="B79"/>
      <c r="C79" s="19">
        <v>67172.131</v>
      </c>
      <c r="D79" s="19">
        <v>19125.178</v>
      </c>
      <c r="E79" s="19">
        <v>16212.218</v>
      </c>
      <c r="F79" s="20">
        <f t="shared" si="9"/>
        <v>-15.231021640687473</v>
      </c>
      <c r="G79" s="20"/>
      <c r="H79" s="19">
        <v>125521.649</v>
      </c>
      <c r="I79" s="19">
        <v>34189.446</v>
      </c>
      <c r="J79" s="19">
        <v>31130.365</v>
      </c>
      <c r="K79" s="20">
        <f t="shared" si="10"/>
        <v>-8.947442435890892</v>
      </c>
      <c r="L79" s="20"/>
      <c r="R79" s="23"/>
    </row>
    <row r="80" spans="1:18" ht="11.25" customHeight="1">
      <c r="A80" s="17" t="s">
        <v>133</v>
      </c>
      <c r="B80"/>
      <c r="C80" s="19">
        <v>6423.93</v>
      </c>
      <c r="D80" s="19">
        <v>1744.972</v>
      </c>
      <c r="E80" s="19">
        <v>1769.902</v>
      </c>
      <c r="F80" s="20">
        <f t="shared" si="9"/>
        <v>1.4286762194465155</v>
      </c>
      <c r="G80" s="20"/>
      <c r="H80" s="19">
        <v>32381.045</v>
      </c>
      <c r="I80" s="19">
        <v>8814.233</v>
      </c>
      <c r="J80" s="19">
        <v>9329.299</v>
      </c>
      <c r="K80" s="20">
        <f t="shared" si="10"/>
        <v>5.843571414551889</v>
      </c>
      <c r="L80" s="20"/>
      <c r="R80" s="23"/>
    </row>
    <row r="81" spans="1:18" ht="11.25" customHeight="1">
      <c r="A81" s="17" t="s">
        <v>402</v>
      </c>
      <c r="B81"/>
      <c r="C81" s="19">
        <v>6339</v>
      </c>
      <c r="D81" s="19">
        <v>1119.31</v>
      </c>
      <c r="E81" s="19">
        <v>1071.94</v>
      </c>
      <c r="F81" s="20">
        <f t="shared" si="9"/>
        <v>-4.232071544076248</v>
      </c>
      <c r="G81" s="20"/>
      <c r="H81" s="19">
        <v>24714.183</v>
      </c>
      <c r="I81" s="19">
        <v>4512.914</v>
      </c>
      <c r="J81" s="19">
        <v>3531.677</v>
      </c>
      <c r="K81" s="20">
        <f t="shared" si="10"/>
        <v>-21.74286946305645</v>
      </c>
      <c r="L81" s="20"/>
      <c r="R81" s="23"/>
    </row>
    <row r="82" spans="1:18" ht="11.25" customHeight="1">
      <c r="A82" s="17" t="s">
        <v>403</v>
      </c>
      <c r="B82"/>
      <c r="C82" s="19">
        <v>63544.597</v>
      </c>
      <c r="D82" s="19">
        <v>16838.125</v>
      </c>
      <c r="E82" s="19">
        <v>16192.27</v>
      </c>
      <c r="F82" s="20">
        <f t="shared" si="9"/>
        <v>-3.835670539326671</v>
      </c>
      <c r="G82" s="20"/>
      <c r="H82" s="19">
        <v>141181.922</v>
      </c>
      <c r="I82" s="19">
        <v>32377.635</v>
      </c>
      <c r="J82" s="19">
        <v>37809.382</v>
      </c>
      <c r="K82" s="20">
        <f t="shared" si="10"/>
        <v>16.776231494363316</v>
      </c>
      <c r="L82" s="20"/>
      <c r="R82" s="23"/>
    </row>
    <row r="83" spans="1:18" ht="11.25" customHeight="1">
      <c r="A83" s="17" t="s">
        <v>404</v>
      </c>
      <c r="B83"/>
      <c r="C83" s="19">
        <v>356.415</v>
      </c>
      <c r="D83" s="19">
        <v>164.664</v>
      </c>
      <c r="E83" s="19">
        <v>209.111</v>
      </c>
      <c r="F83" s="20">
        <f t="shared" si="9"/>
        <v>26.992542389350447</v>
      </c>
      <c r="G83" s="20"/>
      <c r="H83" s="19">
        <v>3923.856</v>
      </c>
      <c r="I83" s="19">
        <v>1512.606</v>
      </c>
      <c r="J83" s="19">
        <v>2940.494</v>
      </c>
      <c r="K83" s="20">
        <f t="shared" si="10"/>
        <v>94.39920243606068</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410</v>
      </c>
      <c r="B85" s="3"/>
      <c r="C85" s="27">
        <f>SUM(C86:C88)</f>
        <v>3357.284</v>
      </c>
      <c r="D85" s="27">
        <f>SUM(D86:D88)</f>
        <v>586.908</v>
      </c>
      <c r="E85" s="27">
        <f>SUM(E86:E88)</f>
        <v>1646.237</v>
      </c>
      <c r="F85" s="25">
        <f t="shared" si="9"/>
        <v>180.4931948448479</v>
      </c>
      <c r="G85" s="25"/>
      <c r="H85" s="27">
        <f>SUM(H86:H88)</f>
        <v>17231.612</v>
      </c>
      <c r="I85" s="27">
        <f>SUM(I86:I88)</f>
        <v>4332.245999999999</v>
      </c>
      <c r="J85" s="27">
        <f>SUM(J86:J88)</f>
        <v>7896.130999999999</v>
      </c>
      <c r="K85" s="25">
        <f t="shared" si="10"/>
        <v>82.26414197162399</v>
      </c>
      <c r="L85" s="25"/>
      <c r="M85" s="28"/>
      <c r="N85" s="28"/>
      <c r="O85" s="28"/>
      <c r="R85" s="28"/>
    </row>
    <row r="86" spans="1:18" ht="11.25" customHeight="1">
      <c r="A86" s="17" t="s">
        <v>405</v>
      </c>
      <c r="B86"/>
      <c r="C86" s="19">
        <v>3022.389</v>
      </c>
      <c r="D86" s="19">
        <v>474.736</v>
      </c>
      <c r="E86" s="19">
        <v>1522.43</v>
      </c>
      <c r="F86" s="20">
        <f t="shared" si="9"/>
        <v>220.689814970847</v>
      </c>
      <c r="G86" s="20"/>
      <c r="H86" s="19">
        <v>12173.004</v>
      </c>
      <c r="I86" s="19">
        <v>2634.223</v>
      </c>
      <c r="J86" s="19">
        <v>6078.538</v>
      </c>
      <c r="K86" s="20">
        <f t="shared" si="10"/>
        <v>130.75259763505213</v>
      </c>
      <c r="L86" s="20"/>
      <c r="R86" s="23"/>
    </row>
    <row r="87" spans="1:18" ht="11.25" customHeight="1">
      <c r="A87" s="17" t="s">
        <v>406</v>
      </c>
      <c r="B87"/>
      <c r="C87" s="19">
        <v>321.579</v>
      </c>
      <c r="D87" s="19">
        <v>110.118</v>
      </c>
      <c r="E87" s="19">
        <v>103.051</v>
      </c>
      <c r="F87" s="20">
        <f t="shared" si="9"/>
        <v>-6.41766105450516</v>
      </c>
      <c r="G87" s="20"/>
      <c r="H87" s="19">
        <v>4988.14</v>
      </c>
      <c r="I87" s="19">
        <v>1678.989</v>
      </c>
      <c r="J87" s="19">
        <v>1721.571</v>
      </c>
      <c r="K87" s="20">
        <f t="shared" si="10"/>
        <v>2.536169087468693</v>
      </c>
      <c r="L87" s="20"/>
      <c r="R87" s="23"/>
    </row>
    <row r="88" spans="1:18" ht="11.25" customHeight="1">
      <c r="A88" s="17" t="s">
        <v>10</v>
      </c>
      <c r="B88"/>
      <c r="C88" s="19">
        <v>13.316</v>
      </c>
      <c r="D88" s="19">
        <v>2.054</v>
      </c>
      <c r="E88" s="19">
        <v>20.756</v>
      </c>
      <c r="F88" s="20">
        <f t="shared" si="9"/>
        <v>910.5160662122689</v>
      </c>
      <c r="G88" s="20"/>
      <c r="H88" s="19">
        <v>70.468</v>
      </c>
      <c r="I88" s="19">
        <v>19.034</v>
      </c>
      <c r="J88" s="19">
        <v>96.022</v>
      </c>
      <c r="K88" s="20">
        <f t="shared" si="10"/>
        <v>404.4762004833457</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74803.16399999999</v>
      </c>
      <c r="D90" s="27">
        <f>SUM(D91:D93)</f>
        <v>20597.042999999998</v>
      </c>
      <c r="E90" s="27">
        <f>SUM(E91:E93)</f>
        <v>26472.610999999997</v>
      </c>
      <c r="F90" s="25">
        <f t="shared" si="9"/>
        <v>28.52626952325147</v>
      </c>
      <c r="G90" s="25"/>
      <c r="H90" s="27">
        <f>SUM(H91:H93)</f>
        <v>111578.418</v>
      </c>
      <c r="I90" s="27">
        <f>SUM(I91:I93)</f>
        <v>26640.266</v>
      </c>
      <c r="J90" s="27">
        <f>SUM(J91:J93)</f>
        <v>46079.293</v>
      </c>
      <c r="K90" s="25">
        <f t="shared" si="10"/>
        <v>72.96859198027528</v>
      </c>
      <c r="L90" s="25"/>
      <c r="M90" s="28"/>
      <c r="N90" s="28"/>
      <c r="O90" s="28"/>
      <c r="R90" s="28"/>
    </row>
    <row r="91" spans="1:18" ht="11.25" customHeight="1">
      <c r="A91" s="17" t="s">
        <v>133</v>
      </c>
      <c r="B91"/>
      <c r="C91" s="19">
        <v>37732.325</v>
      </c>
      <c r="D91" s="19">
        <v>9508.125</v>
      </c>
      <c r="E91" s="19">
        <v>18455.484</v>
      </c>
      <c r="F91" s="20">
        <f t="shared" si="9"/>
        <v>94.10224413330704</v>
      </c>
      <c r="G91" s="20"/>
      <c r="H91" s="19">
        <v>39846.543</v>
      </c>
      <c r="I91" s="19">
        <v>8816.753</v>
      </c>
      <c r="J91" s="19">
        <v>29783.267</v>
      </c>
      <c r="K91" s="20">
        <f t="shared" si="10"/>
        <v>237.80312321327364</v>
      </c>
      <c r="L91" s="20"/>
      <c r="R91" s="23"/>
    </row>
    <row r="92" spans="1:18" ht="11.25" customHeight="1">
      <c r="A92" s="17" t="s">
        <v>407</v>
      </c>
      <c r="B92"/>
      <c r="C92" s="19">
        <v>36919.556</v>
      </c>
      <c r="D92" s="19">
        <v>10984.365</v>
      </c>
      <c r="E92" s="19">
        <v>7956.616</v>
      </c>
      <c r="F92" s="20">
        <f t="shared" si="9"/>
        <v>-27.56416961745171</v>
      </c>
      <c r="G92" s="20"/>
      <c r="H92" s="19">
        <v>71484.12</v>
      </c>
      <c r="I92" s="19">
        <v>17664.549</v>
      </c>
      <c r="J92" s="19">
        <v>16130.613</v>
      </c>
      <c r="K92" s="20">
        <f t="shared" si="10"/>
        <v>-8.683697500570204</v>
      </c>
      <c r="L92" s="20"/>
      <c r="R92" s="23"/>
    </row>
    <row r="93" spans="1:18" ht="11.25" customHeight="1">
      <c r="A93" s="17" t="s">
        <v>10</v>
      </c>
      <c r="B93"/>
      <c r="C93" s="19">
        <v>151.283</v>
      </c>
      <c r="D93" s="19">
        <v>104.553</v>
      </c>
      <c r="E93" s="19">
        <v>60.511</v>
      </c>
      <c r="F93" s="20">
        <f t="shared" si="9"/>
        <v>-42.12409017436133</v>
      </c>
      <c r="G93" s="20"/>
      <c r="H93" s="19">
        <v>247.755</v>
      </c>
      <c r="I93" s="19">
        <v>158.964</v>
      </c>
      <c r="J93" s="19">
        <v>165.413</v>
      </c>
      <c r="K93" s="20">
        <f t="shared" si="10"/>
        <v>4.056893384665727</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408</v>
      </c>
      <c r="B95" s="3"/>
      <c r="C95" s="27">
        <v>4476.769</v>
      </c>
      <c r="D95" s="27">
        <v>1732.35</v>
      </c>
      <c r="E95" s="27">
        <v>1071.203</v>
      </c>
      <c r="F95" s="25">
        <f t="shared" si="9"/>
        <v>-38.16474730856928</v>
      </c>
      <c r="G95" s="25"/>
      <c r="H95" s="27">
        <v>11395.208</v>
      </c>
      <c r="I95" s="27">
        <v>3670.086</v>
      </c>
      <c r="J95" s="27">
        <v>2783.512</v>
      </c>
      <c r="K95" s="25">
        <f t="shared" si="10"/>
        <v>-24.156763628972172</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5"/>
      <c r="B97" s="125"/>
      <c r="C97" s="133"/>
      <c r="D97" s="133"/>
      <c r="E97" s="133"/>
      <c r="F97" s="133"/>
      <c r="G97" s="133"/>
      <c r="H97" s="133"/>
      <c r="I97" s="133"/>
      <c r="J97" s="133"/>
      <c r="K97" s="125"/>
      <c r="L97" s="125"/>
      <c r="R97" s="23"/>
    </row>
    <row r="98" spans="1:18" ht="11.25">
      <c r="A98" s="17" t="s">
        <v>69</v>
      </c>
      <c r="B98" s="17"/>
      <c r="C98" s="17"/>
      <c r="D98" s="17"/>
      <c r="E98" s="17"/>
      <c r="F98" s="17"/>
      <c r="G98" s="17"/>
      <c r="H98" s="17"/>
      <c r="I98" s="17"/>
      <c r="J98" s="17"/>
      <c r="K98" s="17"/>
      <c r="L98" s="17"/>
      <c r="R98" s="23"/>
    </row>
    <row r="99" spans="1:18" ht="19.5" customHeight="1">
      <c r="A99" s="313" t="s">
        <v>254</v>
      </c>
      <c r="B99" s="313"/>
      <c r="C99" s="313"/>
      <c r="D99" s="313"/>
      <c r="E99" s="313"/>
      <c r="F99" s="313"/>
      <c r="G99" s="313"/>
      <c r="H99" s="313"/>
      <c r="I99" s="313"/>
      <c r="J99" s="313"/>
      <c r="K99" s="313"/>
      <c r="L99" s="313"/>
      <c r="R99" s="23"/>
    </row>
    <row r="100" spans="1:18" ht="19.5" customHeight="1">
      <c r="A100" s="314" t="s">
        <v>251</v>
      </c>
      <c r="B100" s="314"/>
      <c r="C100" s="314"/>
      <c r="D100" s="314"/>
      <c r="E100" s="314"/>
      <c r="F100" s="314"/>
      <c r="G100" s="314"/>
      <c r="H100" s="314"/>
      <c r="I100" s="314"/>
      <c r="J100" s="314"/>
      <c r="K100" s="314"/>
      <c r="L100" s="314"/>
      <c r="R100" s="23"/>
    </row>
    <row r="101" spans="1:21" s="29" customFormat="1" ht="11.25">
      <c r="A101" s="26"/>
      <c r="B101" s="26"/>
      <c r="C101" s="315" t="s">
        <v>144</v>
      </c>
      <c r="D101" s="315"/>
      <c r="E101" s="315"/>
      <c r="F101" s="315"/>
      <c r="G101" s="214"/>
      <c r="H101" s="315" t="s">
        <v>145</v>
      </c>
      <c r="I101" s="315"/>
      <c r="J101" s="315"/>
      <c r="K101" s="315"/>
      <c r="L101" s="214"/>
      <c r="M101" s="317"/>
      <c r="N101" s="317"/>
      <c r="O101" s="317"/>
      <c r="P101" s="152"/>
      <c r="Q101" s="152"/>
      <c r="R101" s="152"/>
      <c r="S101" s="152"/>
      <c r="T101" s="152"/>
      <c r="U101" s="152"/>
    </row>
    <row r="102" spans="1:21" s="29" customFormat="1" ht="11.25">
      <c r="A102" s="26" t="s">
        <v>470</v>
      </c>
      <c r="B102" s="216" t="s">
        <v>131</v>
      </c>
      <c r="C102" s="215">
        <f>+C4</f>
        <v>2010</v>
      </c>
      <c r="D102" s="316" t="str">
        <f>+D4</f>
        <v>enero - mayo</v>
      </c>
      <c r="E102" s="316"/>
      <c r="F102" s="316"/>
      <c r="G102" s="214"/>
      <c r="H102" s="215">
        <f>+C102</f>
        <v>2010</v>
      </c>
      <c r="I102" s="316" t="str">
        <f>+D102</f>
        <v>enero - mayo</v>
      </c>
      <c r="J102" s="316"/>
      <c r="K102" s="316"/>
      <c r="L102" s="216" t="s">
        <v>325</v>
      </c>
      <c r="M102" s="318"/>
      <c r="N102" s="318"/>
      <c r="O102" s="318"/>
      <c r="P102" s="152"/>
      <c r="Q102" s="152"/>
      <c r="R102" s="152"/>
      <c r="S102" s="152"/>
      <c r="T102" s="152"/>
      <c r="U102" s="152"/>
    </row>
    <row r="103" spans="1:15" s="29" customFormat="1" ht="11.25">
      <c r="A103" s="217"/>
      <c r="B103" s="220" t="s">
        <v>45</v>
      </c>
      <c r="C103" s="217"/>
      <c r="D103" s="218">
        <f>+D5</f>
        <v>2010</v>
      </c>
      <c r="E103" s="218">
        <f>+E5</f>
        <v>2011</v>
      </c>
      <c r="F103" s="219" t="str">
        <f>+F5</f>
        <v>Var % 11/10</v>
      </c>
      <c r="G103" s="220"/>
      <c r="H103" s="217"/>
      <c r="I103" s="218">
        <f>+D103</f>
        <v>2010</v>
      </c>
      <c r="J103" s="218">
        <f>+E103</f>
        <v>2011</v>
      </c>
      <c r="K103" s="219" t="str">
        <f>+F103</f>
        <v>Var % 11/10</v>
      </c>
      <c r="L103" s="220">
        <v>2008</v>
      </c>
      <c r="M103" s="221"/>
      <c r="N103" s="221"/>
      <c r="O103" s="220"/>
    </row>
    <row r="104" spans="1:18" ht="11.25">
      <c r="A104" s="17"/>
      <c r="B104" s="17"/>
      <c r="C104" s="17"/>
      <c r="D104" s="17"/>
      <c r="E104" s="17"/>
      <c r="F104" s="17"/>
      <c r="G104" s="17"/>
      <c r="H104" s="17"/>
      <c r="I104" s="17"/>
      <c r="J104" s="17"/>
      <c r="K104" s="19"/>
      <c r="L104" s="19"/>
      <c r="R104" s="23"/>
    </row>
    <row r="105" spans="1:15" s="29" customFormat="1" ht="11.25">
      <c r="A105" s="26" t="s">
        <v>463</v>
      </c>
      <c r="B105" s="26"/>
      <c r="C105" s="26"/>
      <c r="D105" s="26"/>
      <c r="E105" s="26"/>
      <c r="F105" s="26"/>
      <c r="G105" s="26"/>
      <c r="H105" s="27">
        <f>+H7</f>
        <v>6957379</v>
      </c>
      <c r="I105" s="27">
        <f>+I7</f>
        <v>3709200</v>
      </c>
      <c r="J105" s="27">
        <f>+J7</f>
        <v>3750432</v>
      </c>
      <c r="K105" s="25">
        <f>+J105/I105*100-100</f>
        <v>1.1116143642833975</v>
      </c>
      <c r="L105" s="26"/>
      <c r="M105" s="28"/>
      <c r="N105" s="28"/>
      <c r="O105" s="28"/>
    </row>
    <row r="106" spans="1:18" s="129" customFormat="1" ht="11.25">
      <c r="A106" s="127" t="s">
        <v>475</v>
      </c>
      <c r="B106" s="127"/>
      <c r="C106" s="127">
        <f>+C108+C109+C113+C114+C115+C116+C117+C118+C119+C120+C123++C124+C125+C126+C127+C128+C129+C130+C139+C149+C150+C151+C152</f>
        <v>82803.77199999998</v>
      </c>
      <c r="D106" s="127">
        <f>+D108+D109+D113+D114+D115+D116+D117+D118+D119+D120+D123++D124+D125+D126+D127+D128+D129+D130+D139+D149+D150+D151+D152</f>
        <v>68597.41799999996</v>
      </c>
      <c r="E106" s="127">
        <f>+E108+E109+E113+E114+E115+E116+E117+E118+E119+E120+E123++E124+E125+E126+E127+E128+E129+E130+E139+E149+E150+E151+E152</f>
        <v>65229.998</v>
      </c>
      <c r="F106" s="128">
        <f>+E106/D106*100-100</f>
        <v>-4.9089602760266615</v>
      </c>
      <c r="G106" s="127"/>
      <c r="H106" s="127">
        <f>+H108+H109+H113+H114+H115+H116+H117+H118+H119+H120+H123++H124+H125+H126+H127+H128+H129+H130+H139+H149+H150+H151+H152</f>
        <v>358741.133</v>
      </c>
      <c r="I106" s="127">
        <f>+I108+I109+I113+I114+I115+I116+I117+I118+I119+I120+I123++I124+I125+I126+I127+I128+I129+I130+I139+I149+I150+I151+I152</f>
        <v>239996.83699999997</v>
      </c>
      <c r="J106" s="127">
        <f>+J108+J109+J113+J114+J115+J116+J117+J118+J119+J120+J123++J124+J125+J126+J127+J128+J129+J130+J139+J149+J150+J151+J152</f>
        <v>252549.596</v>
      </c>
      <c r="K106" s="128">
        <f>+J106/I106*100-100</f>
        <v>5.230385182118042</v>
      </c>
      <c r="L106" s="128">
        <f>+J106/$J$7*100</f>
        <v>6.733880150340014</v>
      </c>
      <c r="M106" s="134"/>
      <c r="N106" s="134"/>
      <c r="O106" s="134"/>
      <c r="R106" s="28"/>
    </row>
    <row r="107" spans="1:27" ht="11.25" customHeight="1">
      <c r="A107" s="26"/>
      <c r="B107" s="26"/>
      <c r="C107" s="27"/>
      <c r="D107" s="27"/>
      <c r="E107" s="27"/>
      <c r="F107" s="25"/>
      <c r="G107" s="25"/>
      <c r="H107" s="27"/>
      <c r="I107" s="27"/>
      <c r="J107" s="27"/>
      <c r="K107" s="20"/>
      <c r="P107" s="124"/>
      <c r="Q107" s="124"/>
      <c r="R107" s="134"/>
      <c r="S107" s="124"/>
      <c r="T107" s="124"/>
      <c r="U107" s="124"/>
      <c r="V107" s="124"/>
      <c r="W107" s="124"/>
      <c r="X107" s="124"/>
      <c r="Y107" s="124"/>
      <c r="Z107" s="124"/>
      <c r="AA107" s="124"/>
    </row>
    <row r="108" spans="1:27" s="140" customFormat="1" ht="11.25" customHeight="1">
      <c r="A108" s="135" t="s">
        <v>2</v>
      </c>
      <c r="B108" s="135">
        <v>7011000</v>
      </c>
      <c r="C108" s="136">
        <v>968.975</v>
      </c>
      <c r="D108" s="136">
        <v>75</v>
      </c>
      <c r="E108" s="136">
        <v>0</v>
      </c>
      <c r="F108" s="20">
        <f>+E108/D108*100-100</f>
        <v>-100</v>
      </c>
      <c r="G108" s="137"/>
      <c r="H108" s="136">
        <v>1084.382</v>
      </c>
      <c r="I108" s="136">
        <v>68.5</v>
      </c>
      <c r="J108" s="136">
        <v>0</v>
      </c>
      <c r="K108" s="20">
        <f>+J108/I108*100-100</f>
        <v>-100</v>
      </c>
      <c r="L108" s="20">
        <f>+J108/$J$106*100</f>
        <v>0</v>
      </c>
      <c r="M108" s="23"/>
      <c r="N108" s="23"/>
      <c r="O108" s="23"/>
      <c r="P108" s="138"/>
      <c r="Q108" s="138"/>
      <c r="R108" s="138"/>
      <c r="S108" s="138"/>
      <c r="T108" s="138"/>
      <c r="U108" s="138"/>
      <c r="V108" s="139"/>
      <c r="W108" s="139"/>
      <c r="X108" s="139"/>
      <c r="Y108" s="139"/>
      <c r="Z108" s="139"/>
      <c r="AA108" s="139"/>
    </row>
    <row r="109" spans="1:27" ht="11.25" customHeight="1">
      <c r="A109" s="18" t="s">
        <v>206</v>
      </c>
      <c r="B109" s="18"/>
      <c r="C109" s="19">
        <f>SUM(C110:C112)</f>
        <v>2205.864</v>
      </c>
      <c r="D109" s="19">
        <f>SUM(D110:D112)</f>
        <v>827.705</v>
      </c>
      <c r="E109" s="19">
        <f>SUM(E110:E112)</f>
        <v>1362.333</v>
      </c>
      <c r="F109" s="20">
        <f>+E109/D109*100-100</f>
        <v>64.59161174573066</v>
      </c>
      <c r="G109" s="20"/>
      <c r="H109" s="19">
        <f>SUM(H110:H112)</f>
        <v>6744.776</v>
      </c>
      <c r="I109" s="19">
        <f>SUM(I110:I112)</f>
        <v>1839.693</v>
      </c>
      <c r="J109" s="19">
        <f>SUM(J110:J112)</f>
        <v>3268.038</v>
      </c>
      <c r="K109" s="20">
        <f>+J109/I109*100-100</f>
        <v>77.6403997840944</v>
      </c>
      <c r="L109" s="20">
        <f aca="true" t="shared" si="11" ref="L109:L152">+J109/$J$106*100</f>
        <v>1.2940183044284101</v>
      </c>
      <c r="M109" s="23">
        <f aca="true" t="shared" si="12" ref="M109:M117">+I109/D109</f>
        <v>2.222643333071565</v>
      </c>
      <c r="N109" s="23">
        <f aca="true" t="shared" si="13" ref="N109:N117">+J109/E109</f>
        <v>2.398854024676786</v>
      </c>
      <c r="O109" s="23">
        <f aca="true" t="shared" si="14" ref="O109:O117">+N109/M109*100-100</f>
        <v>7.927978771191675</v>
      </c>
      <c r="P109" s="124"/>
      <c r="Q109" s="124"/>
      <c r="R109" s="134"/>
      <c r="S109" s="124"/>
      <c r="T109" s="124"/>
      <c r="U109" s="124"/>
      <c r="V109" s="124"/>
      <c r="W109" s="124"/>
      <c r="X109" s="124"/>
      <c r="Y109" s="124"/>
      <c r="Z109" s="124"/>
      <c r="AA109" s="124"/>
    </row>
    <row r="110" spans="1:27" s="140" customFormat="1" ht="11.25" customHeight="1" hidden="1" outlineLevel="1">
      <c r="A110" s="135" t="s">
        <v>353</v>
      </c>
      <c r="B110" s="135">
        <v>7133110</v>
      </c>
      <c r="C110" s="136"/>
      <c r="D110" s="136"/>
      <c r="E110" s="136"/>
      <c r="F110" s="20"/>
      <c r="G110" s="137"/>
      <c r="H110" s="136"/>
      <c r="I110" s="136"/>
      <c r="J110" s="136"/>
      <c r="K110" s="20"/>
      <c r="L110" s="20">
        <f t="shared" si="11"/>
        <v>0</v>
      </c>
      <c r="M110" s="23" t="e">
        <f t="shared" si="12"/>
        <v>#DIV/0!</v>
      </c>
      <c r="N110" s="23" t="e">
        <f t="shared" si="13"/>
        <v>#DIV/0!</v>
      </c>
      <c r="O110" s="23" t="e">
        <f t="shared" si="14"/>
        <v>#DIV/0!</v>
      </c>
      <c r="P110" s="139"/>
      <c r="Q110" s="139"/>
      <c r="R110" s="134"/>
      <c r="S110" s="139"/>
      <c r="T110" s="139"/>
      <c r="U110" s="139"/>
      <c r="V110" s="139"/>
      <c r="W110" s="139"/>
      <c r="X110" s="139"/>
      <c r="Y110" s="139"/>
      <c r="Z110" s="139"/>
      <c r="AA110" s="139"/>
    </row>
    <row r="111" spans="1:18" s="140" customFormat="1" ht="11.25" customHeight="1" hidden="1" outlineLevel="1">
      <c r="A111" s="135" t="s">
        <v>354</v>
      </c>
      <c r="B111" s="135">
        <v>7133310</v>
      </c>
      <c r="C111" s="136">
        <v>2205.864</v>
      </c>
      <c r="D111" s="136">
        <v>827.705</v>
      </c>
      <c r="E111" s="136">
        <v>1358.606</v>
      </c>
      <c r="F111" s="20">
        <f>+E111/D111*100-100</f>
        <v>64.14133054651111</v>
      </c>
      <c r="G111" s="20"/>
      <c r="H111" s="136">
        <v>6744.776</v>
      </c>
      <c r="I111" s="136">
        <v>1839.693</v>
      </c>
      <c r="J111" s="136">
        <v>3260.744</v>
      </c>
      <c r="K111" s="20">
        <f>+J111/I111*100-100</f>
        <v>77.24392058892434</v>
      </c>
      <c r="L111" s="20">
        <f t="shared" si="11"/>
        <v>1.2911301588461064</v>
      </c>
      <c r="M111" s="23">
        <f t="shared" si="12"/>
        <v>2.222643333071565</v>
      </c>
      <c r="N111" s="23">
        <f t="shared" si="13"/>
        <v>2.400065949951642</v>
      </c>
      <c r="O111" s="23">
        <f t="shared" si="14"/>
        <v>7.982505075831895</v>
      </c>
      <c r="R111" s="23"/>
    </row>
    <row r="112" spans="1:18" s="140" customFormat="1" ht="11.25" customHeight="1" hidden="1" outlineLevel="1">
      <c r="A112" s="135" t="s">
        <v>355</v>
      </c>
      <c r="B112" s="135">
        <v>7133910</v>
      </c>
      <c r="C112" s="136">
        <v>0</v>
      </c>
      <c r="D112" s="136">
        <v>0</v>
      </c>
      <c r="E112" s="136">
        <v>3.727</v>
      </c>
      <c r="F112" s="20"/>
      <c r="G112" s="20"/>
      <c r="H112" s="136">
        <v>0</v>
      </c>
      <c r="I112" s="136">
        <v>0</v>
      </c>
      <c r="J112" s="136">
        <v>7.294</v>
      </c>
      <c r="K112" s="20"/>
      <c r="L112" s="20">
        <f t="shared" si="11"/>
        <v>0.002888145582303763</v>
      </c>
      <c r="M112" s="23" t="e">
        <f t="shared" si="12"/>
        <v>#DIV/0!</v>
      </c>
      <c r="N112" s="23">
        <f t="shared" si="13"/>
        <v>1.9570700295143546</v>
      </c>
      <c r="O112" s="23" t="e">
        <f t="shared" si="14"/>
        <v>#DIV/0!</v>
      </c>
      <c r="R112" s="23"/>
    </row>
    <row r="113" spans="1:18" ht="11.25" customHeight="1" collapsed="1">
      <c r="A113" s="18" t="s">
        <v>204</v>
      </c>
      <c r="B113" s="18">
        <v>10011000</v>
      </c>
      <c r="C113" s="19">
        <v>0</v>
      </c>
      <c r="D113" s="19">
        <v>0</v>
      </c>
      <c r="E113" s="19">
        <v>0.6</v>
      </c>
      <c r="F113" s="20"/>
      <c r="G113" s="20"/>
      <c r="H113" s="19">
        <v>0</v>
      </c>
      <c r="I113" s="19">
        <v>0</v>
      </c>
      <c r="J113" s="19">
        <v>1.317</v>
      </c>
      <c r="K113" s="20"/>
      <c r="L113" s="20">
        <f t="shared" si="11"/>
        <v>0.0005214817290778798</v>
      </c>
      <c r="R113" s="23"/>
    </row>
    <row r="114" spans="1:18" ht="11.25" customHeight="1">
      <c r="A114" s="18" t="s">
        <v>205</v>
      </c>
      <c r="B114" s="18">
        <v>10030000</v>
      </c>
      <c r="C114" s="19">
        <v>610</v>
      </c>
      <c r="D114" s="19">
        <v>211</v>
      </c>
      <c r="E114" s="19">
        <v>294.28</v>
      </c>
      <c r="F114" s="20">
        <f aca="true" t="shared" si="15" ref="F112:F117">+E114/D114*100-100</f>
        <v>39.46919431279619</v>
      </c>
      <c r="G114" s="20"/>
      <c r="H114" s="19">
        <v>236.252</v>
      </c>
      <c r="I114" s="19">
        <v>70.85</v>
      </c>
      <c r="J114" s="19">
        <v>149.174</v>
      </c>
      <c r="K114" s="20">
        <f aca="true" t="shared" si="16" ref="K112:K117">+J114/I114*100-100</f>
        <v>110.54904728299229</v>
      </c>
      <c r="L114" s="20">
        <f t="shared" si="11"/>
        <v>0.059067209911513784</v>
      </c>
      <c r="M114" s="23">
        <f t="shared" si="12"/>
        <v>0.335781990521327</v>
      </c>
      <c r="N114" s="23">
        <f t="shared" si="13"/>
        <v>0.5069117846948485</v>
      </c>
      <c r="O114" s="23">
        <f t="shared" si="14"/>
        <v>50.964554086962664</v>
      </c>
      <c r="R114" s="23"/>
    </row>
    <row r="115" spans="1:18" ht="11.25" customHeight="1">
      <c r="A115" s="18" t="s">
        <v>0</v>
      </c>
      <c r="B115" s="18">
        <v>10051000</v>
      </c>
      <c r="C115" s="19">
        <v>56900.577999999994</v>
      </c>
      <c r="D115" s="19">
        <v>49028.140999999996</v>
      </c>
      <c r="E115" s="141">
        <v>44479.895</v>
      </c>
      <c r="F115" s="20">
        <f t="shared" si="15"/>
        <v>-9.276806966839715</v>
      </c>
      <c r="G115" s="20"/>
      <c r="H115" s="19">
        <v>166037.516</v>
      </c>
      <c r="I115" s="19">
        <v>140693.05599999998</v>
      </c>
      <c r="J115" s="19">
        <v>135680.27</v>
      </c>
      <c r="K115" s="20">
        <f t="shared" si="16"/>
        <v>-3.5629235319190116</v>
      </c>
      <c r="L115" s="20">
        <f t="shared" si="11"/>
        <v>53.724207897762774</v>
      </c>
      <c r="M115" s="23">
        <f t="shared" si="12"/>
        <v>2.86963880600735</v>
      </c>
      <c r="N115" s="23">
        <f t="shared" si="13"/>
        <v>3.050372983119677</v>
      </c>
      <c r="O115" s="23">
        <f t="shared" si="14"/>
        <v>6.298150719664619</v>
      </c>
      <c r="R115" s="23"/>
    </row>
    <row r="116" spans="1:18" ht="11.25" customHeight="1">
      <c r="A116" s="18" t="s">
        <v>1</v>
      </c>
      <c r="B116" s="18">
        <v>10070010</v>
      </c>
      <c r="C116" s="19">
        <v>22.499</v>
      </c>
      <c r="D116" s="19">
        <v>21.648</v>
      </c>
      <c r="E116" s="19">
        <v>0</v>
      </c>
      <c r="F116" s="20">
        <f t="shared" si="15"/>
        <v>-100</v>
      </c>
      <c r="G116" s="20"/>
      <c r="H116" s="19">
        <v>69.932</v>
      </c>
      <c r="I116" s="19">
        <v>68.881</v>
      </c>
      <c r="J116" s="19">
        <v>0</v>
      </c>
      <c r="K116" s="20">
        <f t="shared" si="16"/>
        <v>-100</v>
      </c>
      <c r="L116" s="20">
        <f t="shared" si="11"/>
        <v>0</v>
      </c>
      <c r="R116" s="23"/>
    </row>
    <row r="117" spans="1:18" ht="11.25">
      <c r="A117" s="18" t="s">
        <v>207</v>
      </c>
      <c r="B117" s="18">
        <v>12010010</v>
      </c>
      <c r="C117" s="19">
        <v>12778.298</v>
      </c>
      <c r="D117" s="19">
        <v>11984.111</v>
      </c>
      <c r="E117" s="19">
        <v>10361.489</v>
      </c>
      <c r="F117" s="20">
        <f t="shared" si="15"/>
        <v>-13.53977779411423</v>
      </c>
      <c r="G117" s="20"/>
      <c r="H117" s="19">
        <v>25999.787</v>
      </c>
      <c r="I117" s="19">
        <v>24213.251</v>
      </c>
      <c r="J117" s="19">
        <v>18994.766</v>
      </c>
      <c r="K117" s="20">
        <f t="shared" si="16"/>
        <v>-21.55218644534763</v>
      </c>
      <c r="L117" s="20">
        <f t="shared" si="11"/>
        <v>7.521202290895765</v>
      </c>
      <c r="M117" s="23">
        <f t="shared" si="12"/>
        <v>2.020446155747389</v>
      </c>
      <c r="N117" s="23">
        <f t="shared" si="13"/>
        <v>1.8332081421888302</v>
      </c>
      <c r="O117" s="23">
        <f t="shared" si="14"/>
        <v>-9.267161761571273</v>
      </c>
      <c r="R117" s="23"/>
    </row>
    <row r="118" spans="1:18" ht="11.25" customHeight="1">
      <c r="A118" s="18" t="s">
        <v>3</v>
      </c>
      <c r="B118" s="142">
        <v>12040010</v>
      </c>
      <c r="C118" s="19"/>
      <c r="D118" s="19"/>
      <c r="E118" s="19"/>
      <c r="F118" s="20"/>
      <c r="G118" s="20"/>
      <c r="H118" s="19"/>
      <c r="I118" s="19"/>
      <c r="J118" s="19"/>
      <c r="K118" s="20"/>
      <c r="L118" s="20"/>
      <c r="R118" s="23"/>
    </row>
    <row r="119" spans="1:18" ht="11.25" customHeight="1">
      <c r="A119" s="18" t="s">
        <v>215</v>
      </c>
      <c r="B119" s="142">
        <v>12072010</v>
      </c>
      <c r="C119" s="19"/>
      <c r="D119" s="19"/>
      <c r="E119" s="19"/>
      <c r="F119" s="20"/>
      <c r="G119" s="20"/>
      <c r="H119" s="19"/>
      <c r="I119" s="19"/>
      <c r="J119" s="19"/>
      <c r="K119" s="20"/>
      <c r="L119" s="20"/>
      <c r="R119" s="23"/>
    </row>
    <row r="120" spans="1:18" ht="12.75" customHeight="1">
      <c r="A120" s="18" t="s">
        <v>4</v>
      </c>
      <c r="B120" s="18"/>
      <c r="C120" s="19">
        <f>SUM(C121:C122)</f>
        <v>3342.771</v>
      </c>
      <c r="D120" s="19">
        <f>SUM(D121:D122)</f>
        <v>3076.505</v>
      </c>
      <c r="E120" s="19">
        <f>SUM(E121:E122)</f>
        <v>6358.191</v>
      </c>
      <c r="F120" s="20">
        <f>+E120/D120*100-100</f>
        <v>106.6692886896007</v>
      </c>
      <c r="G120" s="20"/>
      <c r="H120" s="19">
        <f>SUM(H121:H122)</f>
        <v>9665.525</v>
      </c>
      <c r="I120" s="19">
        <f>SUM(I121:I122)</f>
        <v>8393.409</v>
      </c>
      <c r="J120" s="19">
        <f>SUM(J121:J122)</f>
        <v>16383.392</v>
      </c>
      <c r="K120" s="20">
        <f>+J120/I120*100-100</f>
        <v>95.19353816786483</v>
      </c>
      <c r="L120" s="20">
        <f t="shared" si="11"/>
        <v>6.487197865087854</v>
      </c>
      <c r="R120" s="23"/>
    </row>
    <row r="121" spans="1:18" s="140" customFormat="1" ht="11.25" customHeight="1" hidden="1" outlineLevel="1">
      <c r="A121" s="135" t="s">
        <v>357</v>
      </c>
      <c r="B121" s="143" t="s">
        <v>217</v>
      </c>
      <c r="C121" s="136">
        <v>658.054</v>
      </c>
      <c r="D121" s="136">
        <v>586.382</v>
      </c>
      <c r="E121" s="136">
        <v>1150.442</v>
      </c>
      <c r="F121" s="20">
        <f aca="true" t="shared" si="17" ref="F121:F126">+E121/D121*100-100</f>
        <v>96.1932665054521</v>
      </c>
      <c r="G121" s="137"/>
      <c r="H121" s="136">
        <v>1561.267</v>
      </c>
      <c r="I121" s="136">
        <v>1407.652</v>
      </c>
      <c r="J121" s="136">
        <v>2465.967</v>
      </c>
      <c r="K121" s="20">
        <f>+J121/I121*100-100</f>
        <v>75.18299977551271</v>
      </c>
      <c r="L121" s="20">
        <f>+J121/$J$106*100</f>
        <v>0.9764288041070556</v>
      </c>
      <c r="M121" s="144"/>
      <c r="N121" s="144"/>
      <c r="O121" s="144"/>
      <c r="R121" s="23"/>
    </row>
    <row r="122" spans="1:18" s="140" customFormat="1" ht="11.25" customHeight="1" hidden="1" outlineLevel="1">
      <c r="A122" s="135" t="s">
        <v>356</v>
      </c>
      <c r="B122" s="143" t="s">
        <v>216</v>
      </c>
      <c r="C122" s="136">
        <v>2684.717</v>
      </c>
      <c r="D122" s="136">
        <v>2490.123</v>
      </c>
      <c r="E122" s="136">
        <v>5207.749</v>
      </c>
      <c r="F122" s="20">
        <f t="shared" si="17"/>
        <v>109.13621535964288</v>
      </c>
      <c r="G122" s="137"/>
      <c r="H122" s="136">
        <v>8104.258</v>
      </c>
      <c r="I122" s="136">
        <v>6985.757</v>
      </c>
      <c r="J122" s="136">
        <v>13917.425</v>
      </c>
      <c r="K122" s="20">
        <f>+J122/I122*100-100</f>
        <v>99.22572457072297</v>
      </c>
      <c r="L122" s="20">
        <f t="shared" si="11"/>
        <v>5.510769060980798</v>
      </c>
      <c r="M122" s="144"/>
      <c r="N122" s="144"/>
      <c r="O122" s="144"/>
      <c r="R122" s="23"/>
    </row>
    <row r="123" spans="1:18" s="140" customFormat="1" ht="11.25" customHeight="1" collapsed="1">
      <c r="A123" s="135" t="s">
        <v>9</v>
      </c>
      <c r="B123" s="143">
        <v>12060010</v>
      </c>
      <c r="C123" s="136">
        <v>2168.728</v>
      </c>
      <c r="D123" s="136">
        <v>1703.253</v>
      </c>
      <c r="E123" s="136">
        <v>865.478</v>
      </c>
      <c r="F123" s="20">
        <f t="shared" si="17"/>
        <v>-49.18676203711369</v>
      </c>
      <c r="G123" s="137"/>
      <c r="H123" s="136">
        <v>10029.626</v>
      </c>
      <c r="I123" s="136">
        <v>8219.12</v>
      </c>
      <c r="J123" s="136">
        <v>3194.546</v>
      </c>
      <c r="K123" s="20">
        <f>+J123/I123*100-100</f>
        <v>-61.13274900475964</v>
      </c>
      <c r="L123" s="20">
        <f t="shared" si="11"/>
        <v>1.2649182776756451</v>
      </c>
      <c r="M123" s="144"/>
      <c r="N123" s="144"/>
      <c r="O123" s="144"/>
      <c r="R123" s="23"/>
    </row>
    <row r="124" spans="1:18" s="140" customFormat="1" ht="11.25" customHeight="1">
      <c r="A124" s="135" t="s">
        <v>218</v>
      </c>
      <c r="B124" s="143">
        <v>12074010</v>
      </c>
      <c r="C124" s="136"/>
      <c r="D124" s="136"/>
      <c r="E124" s="136"/>
      <c r="F124" s="20"/>
      <c r="G124" s="137"/>
      <c r="H124" s="136"/>
      <c r="I124" s="136"/>
      <c r="J124" s="136"/>
      <c r="K124" s="20"/>
      <c r="L124" s="20">
        <f t="shared" si="11"/>
        <v>0</v>
      </c>
      <c r="M124" s="144"/>
      <c r="N124" s="144"/>
      <c r="O124" s="144"/>
      <c r="R124" s="23"/>
    </row>
    <row r="125" spans="1:18" s="140" customFormat="1" ht="11.25" customHeight="1">
      <c r="A125" s="135" t="s">
        <v>219</v>
      </c>
      <c r="B125" s="143">
        <v>12075010</v>
      </c>
      <c r="C125" s="136">
        <v>0</v>
      </c>
      <c r="D125" s="136">
        <v>0</v>
      </c>
      <c r="E125" s="136">
        <v>0.3</v>
      </c>
      <c r="F125" s="20"/>
      <c r="G125" s="137"/>
      <c r="H125" s="136">
        <v>0</v>
      </c>
      <c r="I125" s="136">
        <v>0</v>
      </c>
      <c r="J125" s="136">
        <v>6</v>
      </c>
      <c r="K125" s="20"/>
      <c r="L125" s="20">
        <f t="shared" si="11"/>
        <v>0.0023757709752978582</v>
      </c>
      <c r="M125" s="144"/>
      <c r="N125" s="144"/>
      <c r="O125" s="144"/>
      <c r="R125" s="23"/>
    </row>
    <row r="126" spans="1:18" s="140" customFormat="1" ht="11.25" customHeight="1">
      <c r="A126" s="135" t="s">
        <v>220</v>
      </c>
      <c r="B126" s="143">
        <v>12079911</v>
      </c>
      <c r="C126" s="136">
        <v>0.161</v>
      </c>
      <c r="D126" s="136">
        <v>0.161</v>
      </c>
      <c r="E126" s="136">
        <v>8.215</v>
      </c>
      <c r="F126" s="20">
        <f t="shared" si="17"/>
        <v>5002.484472049689</v>
      </c>
      <c r="G126" s="137"/>
      <c r="H126" s="136">
        <v>0.465</v>
      </c>
      <c r="I126" s="136">
        <v>0.465</v>
      </c>
      <c r="J126" s="136">
        <v>14.548</v>
      </c>
      <c r="K126" s="20">
        <f>+J126/I126*100-100</f>
        <v>3028.6021505376343</v>
      </c>
      <c r="L126" s="20" t="e">
        <f>+#REF!/$J$106*100</f>
        <v>#REF!</v>
      </c>
      <c r="M126" s="144"/>
      <c r="N126" s="144"/>
      <c r="O126" s="144"/>
      <c r="R126" s="23"/>
    </row>
    <row r="127" spans="1:18" s="140" customFormat="1" ht="11.25" customHeight="1">
      <c r="A127" s="135" t="s">
        <v>221</v>
      </c>
      <c r="B127" s="143">
        <v>12079110</v>
      </c>
      <c r="C127" s="136"/>
      <c r="D127" s="136"/>
      <c r="E127" s="136"/>
      <c r="F127" s="20"/>
      <c r="G127" s="137"/>
      <c r="L127" s="20"/>
      <c r="M127" s="144"/>
      <c r="N127" s="144"/>
      <c r="O127" s="144"/>
      <c r="R127" s="23"/>
    </row>
    <row r="128" spans="1:18" s="140" customFormat="1" ht="11.25" customHeight="1">
      <c r="A128" s="135" t="s">
        <v>211</v>
      </c>
      <c r="B128" s="143">
        <v>12079900</v>
      </c>
      <c r="C128" s="136"/>
      <c r="D128" s="136"/>
      <c r="E128" s="136"/>
      <c r="F128" s="20"/>
      <c r="G128" s="137"/>
      <c r="K128" s="20"/>
      <c r="L128" s="20"/>
      <c r="M128" s="144"/>
      <c r="N128" s="144"/>
      <c r="O128" s="144"/>
      <c r="R128" s="23"/>
    </row>
    <row r="129" spans="1:18" s="140" customFormat="1" ht="11.25" customHeight="1">
      <c r="A129" s="135" t="s">
        <v>8</v>
      </c>
      <c r="B129" s="135">
        <v>12091000</v>
      </c>
      <c r="C129" s="136">
        <v>98.643</v>
      </c>
      <c r="D129" s="136">
        <v>98.643</v>
      </c>
      <c r="E129" s="136">
        <v>81.584</v>
      </c>
      <c r="F129" s="20">
        <f>+E129/D129*100-100</f>
        <v>-17.2936751720852</v>
      </c>
      <c r="G129" s="137"/>
      <c r="H129" s="136">
        <v>654.766</v>
      </c>
      <c r="I129" s="136">
        <v>654.766</v>
      </c>
      <c r="J129" s="136">
        <v>559.869</v>
      </c>
      <c r="K129" s="20">
        <f>+J129/I129*100-100</f>
        <v>-14.493269351188047</v>
      </c>
      <c r="L129" s="20" t="e">
        <f>+#REF!/$J$106*100</f>
        <v>#REF!</v>
      </c>
      <c r="M129" s="144"/>
      <c r="N129" s="144"/>
      <c r="O129" s="144"/>
      <c r="R129" s="23"/>
    </row>
    <row r="130" spans="1:18" ht="11.25" customHeight="1">
      <c r="A130" s="18" t="s">
        <v>208</v>
      </c>
      <c r="B130" s="18"/>
      <c r="C130" s="19">
        <f>SUM(C131:C138)</f>
        <v>1194.349</v>
      </c>
      <c r="D130" s="19">
        <f>SUM(D131:D138)</f>
        <v>266.999</v>
      </c>
      <c r="E130" s="19">
        <f>SUM(E131:E138)</f>
        <v>770.31</v>
      </c>
      <c r="F130" s="20">
        <f>+E130/D130*100-100</f>
        <v>188.50669852696075</v>
      </c>
      <c r="G130" s="20"/>
      <c r="H130" s="19">
        <f>SUM(H131:H138)</f>
        <v>2957.839</v>
      </c>
      <c r="I130" s="19">
        <f>SUM(I131:I138)</f>
        <v>913.837</v>
      </c>
      <c r="J130" s="19">
        <f>SUM(J131:J138)</f>
        <v>2833.8459999999995</v>
      </c>
      <c r="K130" s="20">
        <f>+J130/I130*100-100</f>
        <v>210.10409952759625</v>
      </c>
      <c r="L130" s="20">
        <f t="shared" si="11"/>
        <v>1.1220948458773221</v>
      </c>
      <c r="R130" s="23"/>
    </row>
    <row r="131" spans="1:18" ht="11.25" hidden="1" outlineLevel="1">
      <c r="A131" s="18" t="s">
        <v>358</v>
      </c>
      <c r="B131" s="18">
        <v>12092100</v>
      </c>
      <c r="C131" s="19">
        <v>142</v>
      </c>
      <c r="D131" s="19">
        <v>13.5</v>
      </c>
      <c r="E131" s="19">
        <v>34</v>
      </c>
      <c r="F131" s="20">
        <f>+E131/D131*100-100</f>
        <v>151.85185185185185</v>
      </c>
      <c r="G131" s="20"/>
      <c r="H131" s="19">
        <v>745.801</v>
      </c>
      <c r="I131" s="19">
        <v>70.8</v>
      </c>
      <c r="J131" s="19">
        <v>182.732</v>
      </c>
      <c r="K131" s="20">
        <f>+J131/I131*100-100</f>
        <v>158.09604519774012</v>
      </c>
      <c r="L131" s="20">
        <f t="shared" si="11"/>
        <v>0.0723548969763547</v>
      </c>
      <c r="R131" s="23"/>
    </row>
    <row r="132" spans="1:18" ht="11.25" hidden="1" outlineLevel="1">
      <c r="A132" s="18" t="s">
        <v>359</v>
      </c>
      <c r="B132" s="18">
        <v>12092200</v>
      </c>
      <c r="C132" s="19">
        <v>453.425</v>
      </c>
      <c r="D132" s="19">
        <v>203.925</v>
      </c>
      <c r="E132" s="19">
        <v>702</v>
      </c>
      <c r="F132" s="20">
        <f>+E132/D132*100-100</f>
        <v>244.24420742920188</v>
      </c>
      <c r="G132" s="20"/>
      <c r="H132" s="19">
        <v>1486.734</v>
      </c>
      <c r="I132" s="19">
        <v>686.893</v>
      </c>
      <c r="J132" s="19">
        <v>2499.586</v>
      </c>
      <c r="K132" s="20">
        <f>+J132/I132*100-100</f>
        <v>263.8974338070121</v>
      </c>
      <c r="L132" s="20">
        <f t="shared" si="11"/>
        <v>0.9897406448434785</v>
      </c>
      <c r="R132" s="23"/>
    </row>
    <row r="133" spans="1:18" ht="11.25" hidden="1" outlineLevel="1">
      <c r="A133" s="18" t="s">
        <v>360</v>
      </c>
      <c r="B133" s="18">
        <v>12092300</v>
      </c>
      <c r="C133" s="19"/>
      <c r="D133" s="19"/>
      <c r="E133" s="19"/>
      <c r="F133" s="20"/>
      <c r="G133" s="20"/>
      <c r="H133" s="19"/>
      <c r="I133" s="19"/>
      <c r="J133" s="19"/>
      <c r="K133" s="20"/>
      <c r="L133" s="20">
        <f t="shared" si="11"/>
        <v>0</v>
      </c>
      <c r="R133" s="23"/>
    </row>
    <row r="134" spans="1:18" ht="11.25" hidden="1" outlineLevel="1">
      <c r="A134" s="18" t="s">
        <v>361</v>
      </c>
      <c r="B134" s="18">
        <v>12092400</v>
      </c>
      <c r="C134" s="19"/>
      <c r="D134" s="19"/>
      <c r="E134" s="19"/>
      <c r="F134" s="20"/>
      <c r="G134" s="20"/>
      <c r="H134" s="19"/>
      <c r="I134" s="19"/>
      <c r="J134" s="19"/>
      <c r="K134" s="20"/>
      <c r="L134" s="20">
        <f t="shared" si="11"/>
        <v>0</v>
      </c>
      <c r="R134" s="23"/>
    </row>
    <row r="135" spans="1:18" ht="11.25" hidden="1" outlineLevel="1">
      <c r="A135" s="18" t="s">
        <v>362</v>
      </c>
      <c r="B135" s="18">
        <v>12092500</v>
      </c>
      <c r="C135" s="19">
        <v>51.8</v>
      </c>
      <c r="D135" s="19">
        <v>12</v>
      </c>
      <c r="E135" s="19">
        <v>12.05</v>
      </c>
      <c r="F135" s="20">
        <f>+E135/D135*100-100</f>
        <v>0.4166666666666714</v>
      </c>
      <c r="G135" s="20"/>
      <c r="H135" s="19">
        <v>84.504</v>
      </c>
      <c r="I135" s="19">
        <v>24</v>
      </c>
      <c r="J135" s="19">
        <v>24.1</v>
      </c>
      <c r="K135" s="20">
        <f>+J135/I135*100-100</f>
        <v>0.4166666666666714</v>
      </c>
      <c r="L135" s="20">
        <f t="shared" si="11"/>
        <v>0.009542680084113063</v>
      </c>
      <c r="R135" s="23"/>
    </row>
    <row r="136" spans="1:18" ht="11.25" hidden="1" outlineLevel="1">
      <c r="A136" s="18" t="s">
        <v>363</v>
      </c>
      <c r="B136" s="18">
        <v>12092600</v>
      </c>
      <c r="C136" s="19"/>
      <c r="D136" s="19"/>
      <c r="E136" s="19"/>
      <c r="F136" s="20"/>
      <c r="G136" s="20"/>
      <c r="H136" s="19"/>
      <c r="I136" s="19"/>
      <c r="J136" s="19"/>
      <c r="K136" s="20"/>
      <c r="L136" s="20">
        <f t="shared" si="11"/>
        <v>0</v>
      </c>
      <c r="R136" s="23"/>
    </row>
    <row r="137" spans="1:18" ht="11.25" hidden="1" outlineLevel="1">
      <c r="A137" s="18" t="s">
        <v>364</v>
      </c>
      <c r="B137" s="18">
        <v>12092910</v>
      </c>
      <c r="C137" s="19">
        <v>175.05</v>
      </c>
      <c r="D137" s="19">
        <v>0</v>
      </c>
      <c r="E137" s="19">
        <v>21.1</v>
      </c>
      <c r="F137" s="20"/>
      <c r="G137" s="20"/>
      <c r="H137" s="19">
        <v>263.07</v>
      </c>
      <c r="I137" s="19">
        <v>0</v>
      </c>
      <c r="J137" s="19">
        <v>28.507</v>
      </c>
      <c r="K137" s="20"/>
      <c r="L137" s="20">
        <f t="shared" si="11"/>
        <v>0.01128768386546934</v>
      </c>
      <c r="R137" s="23"/>
    </row>
    <row r="138" spans="1:18" ht="11.25" hidden="1" outlineLevel="1">
      <c r="A138" s="18" t="s">
        <v>365</v>
      </c>
      <c r="B138" s="18">
        <v>12092990</v>
      </c>
      <c r="C138" s="19">
        <v>372.074</v>
      </c>
      <c r="D138" s="19">
        <v>37.574</v>
      </c>
      <c r="E138" s="19">
        <v>1.16</v>
      </c>
      <c r="F138" s="20">
        <f aca="true" t="shared" si="18" ref="F137:F152">+E138/D138*100-100</f>
        <v>-96.91275882259009</v>
      </c>
      <c r="G138" s="20"/>
      <c r="H138" s="19">
        <v>377.73</v>
      </c>
      <c r="I138" s="19">
        <v>132.144</v>
      </c>
      <c r="J138" s="19">
        <v>98.921</v>
      </c>
      <c r="K138" s="20">
        <f aca="true" t="shared" si="19" ref="K138:K152">+J138/I138*100-100</f>
        <v>-25.141512289623435</v>
      </c>
      <c r="L138" s="20">
        <f t="shared" si="11"/>
        <v>0.03916894010790657</v>
      </c>
      <c r="R138" s="23"/>
    </row>
    <row r="139" spans="1:18" ht="11.25" collapsed="1">
      <c r="A139" s="18" t="s">
        <v>209</v>
      </c>
      <c r="B139" s="18"/>
      <c r="C139" s="19">
        <f>SUM(C140:C148)</f>
        <v>2316.587</v>
      </c>
      <c r="D139" s="19">
        <f>SUM(D140:D148)</f>
        <v>1173.2350000000001</v>
      </c>
      <c r="E139" s="19">
        <f>SUM(E140:E148)</f>
        <v>612.742</v>
      </c>
      <c r="F139" s="20">
        <f>+E139/D139*100-100</f>
        <v>-47.77329350044962</v>
      </c>
      <c r="G139" s="20"/>
      <c r="H139" s="19">
        <f>SUM(H140:H148)</f>
        <v>104060.84</v>
      </c>
      <c r="I139" s="19">
        <f>SUM(I140:I148)</f>
        <v>41497.43</v>
      </c>
      <c r="J139" s="19">
        <f>SUM(J140:J148)</f>
        <v>52976.378</v>
      </c>
      <c r="K139" s="20">
        <f t="shared" si="19"/>
        <v>27.6618286963795</v>
      </c>
      <c r="L139" s="20">
        <f t="shared" si="11"/>
        <v>20.976623538134664</v>
      </c>
      <c r="R139" s="23"/>
    </row>
    <row r="140" spans="1:18" ht="11.25" customHeight="1" hidden="1" outlineLevel="1" collapsed="1">
      <c r="A140" s="18" t="s">
        <v>366</v>
      </c>
      <c r="B140" s="18">
        <v>12099110</v>
      </c>
      <c r="C140" s="19">
        <v>4.815</v>
      </c>
      <c r="D140" s="19">
        <v>3.116</v>
      </c>
      <c r="E140" s="19">
        <v>6.231</v>
      </c>
      <c r="F140" s="20">
        <f t="shared" si="18"/>
        <v>99.96790757381257</v>
      </c>
      <c r="G140" s="20"/>
      <c r="H140" s="19">
        <v>7823.279</v>
      </c>
      <c r="I140" s="19">
        <v>5851.086</v>
      </c>
      <c r="J140" s="19">
        <v>6098.785</v>
      </c>
      <c r="K140" s="20">
        <f t="shared" si="19"/>
        <v>4.233385050228279</v>
      </c>
      <c r="L140" s="20">
        <f t="shared" si="11"/>
        <v>2.414886064596991</v>
      </c>
      <c r="R140" s="23"/>
    </row>
    <row r="141" spans="1:18" ht="11.25" customHeight="1" hidden="1" outlineLevel="1">
      <c r="A141" s="18" t="s">
        <v>367</v>
      </c>
      <c r="B141" s="18">
        <v>12099120</v>
      </c>
      <c r="C141" s="19">
        <v>90.604</v>
      </c>
      <c r="D141" s="19">
        <v>45.386</v>
      </c>
      <c r="E141" s="19">
        <v>28.276</v>
      </c>
      <c r="F141" s="20">
        <f t="shared" si="18"/>
        <v>-37.698849865597325</v>
      </c>
      <c r="G141" s="20"/>
      <c r="H141" s="19">
        <v>4174.443</v>
      </c>
      <c r="I141" s="19">
        <v>2698.929</v>
      </c>
      <c r="J141" s="19">
        <v>2809.653</v>
      </c>
      <c r="K141" s="20">
        <f t="shared" si="19"/>
        <v>4.10251622032294</v>
      </c>
      <c r="L141" s="20">
        <f t="shared" si="11"/>
        <v>1.112515341343092</v>
      </c>
      <c r="R141" s="23"/>
    </row>
    <row r="142" spans="1:18" ht="11.25" customHeight="1" hidden="1" outlineLevel="1">
      <c r="A142" s="18" t="s">
        <v>368</v>
      </c>
      <c r="B142" s="18">
        <v>12099130</v>
      </c>
      <c r="C142" s="19">
        <v>192.589</v>
      </c>
      <c r="D142" s="19">
        <v>111.165</v>
      </c>
      <c r="E142" s="19">
        <v>116.671</v>
      </c>
      <c r="F142" s="20">
        <f t="shared" si="18"/>
        <v>4.9529977960689</v>
      </c>
      <c r="G142" s="20"/>
      <c r="H142" s="19">
        <v>11057.925</v>
      </c>
      <c r="I142" s="19">
        <v>3984.88</v>
      </c>
      <c r="J142" s="19">
        <v>4425.29</v>
      </c>
      <c r="K142" s="20">
        <f t="shared" si="19"/>
        <v>11.052026660777742</v>
      </c>
      <c r="L142" s="20">
        <f t="shared" si="11"/>
        <v>1.752245923212643</v>
      </c>
      <c r="R142" s="23"/>
    </row>
    <row r="143" spans="1:18" ht="11.25" customHeight="1" hidden="1" outlineLevel="1">
      <c r="A143" s="18" t="s">
        <v>369</v>
      </c>
      <c r="B143" s="18">
        <v>12099140</v>
      </c>
      <c r="C143" s="19">
        <v>54.086</v>
      </c>
      <c r="D143" s="19">
        <v>9.557</v>
      </c>
      <c r="E143" s="19">
        <v>11.38</v>
      </c>
      <c r="F143" s="20">
        <f t="shared" si="18"/>
        <v>19.075023542952806</v>
      </c>
      <c r="G143" s="20"/>
      <c r="H143" s="19">
        <v>13212.55</v>
      </c>
      <c r="I143" s="19">
        <v>3900.922</v>
      </c>
      <c r="J143" s="19">
        <v>5621.734</v>
      </c>
      <c r="K143" s="20">
        <f t="shared" si="19"/>
        <v>44.112955860178715</v>
      </c>
      <c r="L143" s="20">
        <f t="shared" si="11"/>
        <v>2.2259920780075215</v>
      </c>
      <c r="R143" s="23"/>
    </row>
    <row r="144" spans="1:18" ht="11.25" customHeight="1" hidden="1" outlineLevel="1">
      <c r="A144" s="18" t="s">
        <v>370</v>
      </c>
      <c r="B144" s="18">
        <v>12099150</v>
      </c>
      <c r="C144" s="19">
        <v>232.886</v>
      </c>
      <c r="D144" s="19">
        <v>31.908</v>
      </c>
      <c r="E144" s="19">
        <v>63.508</v>
      </c>
      <c r="F144" s="20">
        <f t="shared" si="18"/>
        <v>99.03472483389746</v>
      </c>
      <c r="G144" s="20"/>
      <c r="H144" s="19">
        <v>10873.191</v>
      </c>
      <c r="I144" s="19">
        <v>1763.091</v>
      </c>
      <c r="J144" s="19">
        <v>4071.293</v>
      </c>
      <c r="K144" s="20">
        <f t="shared" si="19"/>
        <v>130.91791631855645</v>
      </c>
      <c r="L144" s="20">
        <f t="shared" si="11"/>
        <v>1.612076623555557</v>
      </c>
      <c r="R144" s="23"/>
    </row>
    <row r="145" spans="1:18" ht="11.25" customHeight="1" hidden="1" outlineLevel="1">
      <c r="A145" s="18" t="s">
        <v>371</v>
      </c>
      <c r="B145" s="18">
        <v>12099160</v>
      </c>
      <c r="C145" s="19">
        <v>55.657</v>
      </c>
      <c r="D145" s="19">
        <v>39.192</v>
      </c>
      <c r="E145" s="19">
        <v>72.586</v>
      </c>
      <c r="F145" s="20">
        <f t="shared" si="18"/>
        <v>85.20616452337211</v>
      </c>
      <c r="G145" s="20"/>
      <c r="H145" s="19">
        <v>7597.729</v>
      </c>
      <c r="I145" s="19">
        <v>6074.761</v>
      </c>
      <c r="J145" s="19">
        <v>10308.907</v>
      </c>
      <c r="K145" s="20">
        <f t="shared" si="19"/>
        <v>69.70061867454535</v>
      </c>
      <c r="L145" s="20">
        <f t="shared" si="11"/>
        <v>4.081933672940819</v>
      </c>
      <c r="R145" s="23"/>
    </row>
    <row r="146" spans="1:18" ht="11.25" customHeight="1" hidden="1" outlineLevel="1">
      <c r="A146" s="18" t="s">
        <v>372</v>
      </c>
      <c r="B146" s="18">
        <v>12099170</v>
      </c>
      <c r="C146" s="19">
        <v>61.391</v>
      </c>
      <c r="D146" s="19">
        <v>40.458</v>
      </c>
      <c r="E146" s="19">
        <v>52.491</v>
      </c>
      <c r="F146" s="20">
        <f t="shared" si="18"/>
        <v>29.741954619605508</v>
      </c>
      <c r="G146" s="20"/>
      <c r="H146" s="19">
        <v>7897.653</v>
      </c>
      <c r="I146" s="19">
        <v>5410.749</v>
      </c>
      <c r="J146" s="19">
        <v>8650.564</v>
      </c>
      <c r="K146" s="20">
        <f t="shared" si="19"/>
        <v>59.87738481308227</v>
      </c>
      <c r="L146" s="20">
        <f t="shared" si="11"/>
        <v>3.4252931451927564</v>
      </c>
      <c r="R146" s="23"/>
    </row>
    <row r="147" spans="1:18" ht="11.25" customHeight="1" hidden="1" outlineLevel="1">
      <c r="A147" s="18" t="s">
        <v>373</v>
      </c>
      <c r="B147" s="18">
        <v>12099180</v>
      </c>
      <c r="C147" s="19">
        <v>280.279</v>
      </c>
      <c r="D147" s="19">
        <v>26.614</v>
      </c>
      <c r="E147" s="19">
        <v>18.664</v>
      </c>
      <c r="F147" s="20">
        <f t="shared" si="18"/>
        <v>-29.871496205004874</v>
      </c>
      <c r="G147" s="20"/>
      <c r="H147" s="19">
        <v>14618.173</v>
      </c>
      <c r="I147" s="19">
        <v>1539.542</v>
      </c>
      <c r="J147" s="19">
        <v>1458.748</v>
      </c>
      <c r="K147" s="20">
        <f t="shared" si="19"/>
        <v>-5.247924382706017</v>
      </c>
      <c r="L147" s="20">
        <f t="shared" si="11"/>
        <v>0.5776085264456333</v>
      </c>
      <c r="R147" s="23"/>
    </row>
    <row r="148" spans="1:18" ht="11.25" customHeight="1" hidden="1" outlineLevel="1">
      <c r="A148" s="18" t="s">
        <v>374</v>
      </c>
      <c r="B148" s="18">
        <v>12099190</v>
      </c>
      <c r="C148" s="19">
        <v>1344.28</v>
      </c>
      <c r="D148" s="19">
        <v>865.839</v>
      </c>
      <c r="E148" s="19">
        <v>242.935</v>
      </c>
      <c r="F148" s="20">
        <f t="shared" si="18"/>
        <v>-71.94224330389369</v>
      </c>
      <c r="G148" s="20"/>
      <c r="H148" s="19">
        <v>26805.897</v>
      </c>
      <c r="I148" s="19">
        <v>10273.47</v>
      </c>
      <c r="J148" s="19">
        <v>9531.404</v>
      </c>
      <c r="K148" s="20">
        <f t="shared" si="19"/>
        <v>-7.223129088808349</v>
      </c>
      <c r="L148" s="20">
        <f t="shared" si="11"/>
        <v>3.7740721628396514</v>
      </c>
      <c r="M148" s="145"/>
      <c r="N148" s="146"/>
      <c r="O148" s="146"/>
      <c r="R148" s="23"/>
    </row>
    <row r="149" spans="1:18" ht="11.25" collapsed="1">
      <c r="A149" s="18" t="s">
        <v>7</v>
      </c>
      <c r="B149" s="18">
        <v>12099920</v>
      </c>
      <c r="C149" s="19">
        <v>15.963</v>
      </c>
      <c r="D149" s="19">
        <v>9.396</v>
      </c>
      <c r="E149" s="19">
        <v>9.325</v>
      </c>
      <c r="F149" s="20">
        <f t="shared" si="18"/>
        <v>-0.7556406981694437</v>
      </c>
      <c r="G149" s="20"/>
      <c r="H149" s="19">
        <v>5188.611</v>
      </c>
      <c r="I149" s="19">
        <v>2236.257</v>
      </c>
      <c r="J149" s="19">
        <v>2698.969</v>
      </c>
      <c r="K149" s="20">
        <f t="shared" si="19"/>
        <v>20.691360608373728</v>
      </c>
      <c r="L149" s="20">
        <f t="shared" si="11"/>
        <v>1.0686887022381142</v>
      </c>
      <c r="M149" s="145"/>
      <c r="N149" s="146"/>
      <c r="O149" s="146"/>
      <c r="R149" s="23"/>
    </row>
    <row r="150" spans="1:18" ht="9.75" customHeight="1">
      <c r="A150" s="18" t="s">
        <v>6</v>
      </c>
      <c r="B150" s="18">
        <v>12099930</v>
      </c>
      <c r="C150" s="19">
        <v>31.205</v>
      </c>
      <c r="D150" s="19">
        <v>9.594</v>
      </c>
      <c r="E150" s="19">
        <v>13.46</v>
      </c>
      <c r="F150" s="20">
        <f t="shared" si="18"/>
        <v>40.29601834479885</v>
      </c>
      <c r="G150" s="20"/>
      <c r="H150" s="19">
        <v>7323.34</v>
      </c>
      <c r="I150" s="19">
        <v>3524.127</v>
      </c>
      <c r="J150" s="19">
        <v>4420.444</v>
      </c>
      <c r="K150" s="20">
        <f t="shared" si="19"/>
        <v>25.433731531241648</v>
      </c>
      <c r="L150" s="20">
        <f t="shared" si="11"/>
        <v>1.750327092188261</v>
      </c>
      <c r="M150" s="145"/>
      <c r="N150" s="146"/>
      <c r="O150" s="146"/>
      <c r="R150" s="23"/>
    </row>
    <row r="151" spans="1:18" ht="11.25">
      <c r="A151" s="18" t="s">
        <v>5</v>
      </c>
      <c r="B151" s="18">
        <v>12099990</v>
      </c>
      <c r="C151" s="19">
        <v>121.417</v>
      </c>
      <c r="D151" s="19">
        <v>104.593</v>
      </c>
      <c r="E151" s="19">
        <v>3.979</v>
      </c>
      <c r="F151" s="20">
        <f t="shared" si="18"/>
        <v>-96.19573011578213</v>
      </c>
      <c r="G151" s="20"/>
      <c r="H151" s="19">
        <v>938.709</v>
      </c>
      <c r="I151" s="19">
        <v>549.113</v>
      </c>
      <c r="J151" s="19">
        <v>342.069</v>
      </c>
      <c r="K151" s="20">
        <f t="shared" si="19"/>
        <v>-37.70517179524069</v>
      </c>
      <c r="L151" s="20">
        <f t="shared" si="11"/>
        <v>0.13544626695819384</v>
      </c>
      <c r="M151" s="145"/>
      <c r="N151" s="146"/>
      <c r="O151" s="146"/>
      <c r="R151" s="23"/>
    </row>
    <row r="152" spans="1:18" ht="11.25">
      <c r="A152" s="18" t="s">
        <v>210</v>
      </c>
      <c r="B152" s="18">
        <v>12093000</v>
      </c>
      <c r="C152" s="19">
        <v>27.734</v>
      </c>
      <c r="D152" s="19">
        <v>7.434</v>
      </c>
      <c r="E152" s="19">
        <v>7.817</v>
      </c>
      <c r="F152" s="20">
        <f t="shared" si="18"/>
        <v>5.152004304546679</v>
      </c>
      <c r="G152" s="20"/>
      <c r="H152" s="19">
        <v>17748.767</v>
      </c>
      <c r="I152" s="19">
        <v>7054.082</v>
      </c>
      <c r="J152" s="19">
        <v>11025.97</v>
      </c>
      <c r="K152" s="20">
        <f t="shared" si="19"/>
        <v>56.30623516993421</v>
      </c>
      <c r="L152" s="20">
        <f t="shared" si="11"/>
        <v>4.365863250084153</v>
      </c>
      <c r="M152" s="145"/>
      <c r="N152" s="146"/>
      <c r="O152" s="146"/>
      <c r="R152" s="23"/>
    </row>
    <row r="153" spans="1:18" ht="11.25">
      <c r="A153" s="125"/>
      <c r="B153" s="125"/>
      <c r="C153" s="133"/>
      <c r="D153" s="133"/>
      <c r="E153" s="133"/>
      <c r="F153" s="133"/>
      <c r="G153" s="133"/>
      <c r="H153" s="133"/>
      <c r="I153" s="133"/>
      <c r="J153" s="133"/>
      <c r="K153" s="125"/>
      <c r="L153" s="125"/>
      <c r="M153" s="125"/>
      <c r="N153" s="125"/>
      <c r="O153" s="125"/>
      <c r="P153" s="140"/>
      <c r="R153" s="23"/>
    </row>
    <row r="154" spans="1:18" ht="11.25">
      <c r="A154" s="17" t="s">
        <v>69</v>
      </c>
      <c r="B154" s="17"/>
      <c r="C154" s="17"/>
      <c r="D154" s="17"/>
      <c r="E154" s="17"/>
      <c r="F154" s="17"/>
      <c r="G154" s="17"/>
      <c r="H154" s="17"/>
      <c r="I154" s="17"/>
      <c r="J154" s="17"/>
      <c r="K154" s="17"/>
      <c r="L154" s="17"/>
      <c r="M154" s="147"/>
      <c r="N154" s="148"/>
      <c r="O154" s="148"/>
      <c r="P154" s="140"/>
      <c r="R154" s="23"/>
    </row>
    <row r="155" spans="1:18" ht="19.5" customHeight="1">
      <c r="A155" s="313" t="s">
        <v>256</v>
      </c>
      <c r="B155" s="313"/>
      <c r="C155" s="313"/>
      <c r="D155" s="313"/>
      <c r="E155" s="313"/>
      <c r="F155" s="313"/>
      <c r="G155" s="313"/>
      <c r="H155" s="313"/>
      <c r="I155" s="313"/>
      <c r="J155" s="313"/>
      <c r="K155" s="313"/>
      <c r="L155" s="313"/>
      <c r="M155" s="147"/>
      <c r="N155" s="148"/>
      <c r="O155" s="148"/>
      <c r="P155" s="140"/>
      <c r="R155" s="23"/>
    </row>
    <row r="156" spans="1:18" ht="19.5" customHeight="1">
      <c r="A156" s="314" t="s">
        <v>252</v>
      </c>
      <c r="B156" s="314"/>
      <c r="C156" s="314"/>
      <c r="D156" s="314"/>
      <c r="E156" s="314"/>
      <c r="F156" s="314"/>
      <c r="G156" s="314"/>
      <c r="H156" s="314"/>
      <c r="I156" s="314"/>
      <c r="J156" s="314"/>
      <c r="K156" s="314"/>
      <c r="L156" s="314"/>
      <c r="M156" s="147"/>
      <c r="N156" s="148"/>
      <c r="O156" s="148"/>
      <c r="P156" s="140"/>
      <c r="R156" s="23"/>
    </row>
    <row r="157" spans="1:21" s="29" customFormat="1" ht="11.25">
      <c r="A157" s="26"/>
      <c r="B157" s="26"/>
      <c r="C157" s="315" t="s">
        <v>144</v>
      </c>
      <c r="D157" s="315"/>
      <c r="E157" s="315"/>
      <c r="F157" s="315"/>
      <c r="G157" s="214"/>
      <c r="H157" s="315" t="s">
        <v>145</v>
      </c>
      <c r="I157" s="315"/>
      <c r="J157" s="315"/>
      <c r="K157" s="315"/>
      <c r="L157" s="214"/>
      <c r="M157" s="317"/>
      <c r="N157" s="317"/>
      <c r="O157" s="317"/>
      <c r="P157" s="152"/>
      <c r="Q157" s="152"/>
      <c r="R157" s="152"/>
      <c r="S157" s="152"/>
      <c r="T157" s="152"/>
      <c r="U157" s="152"/>
    </row>
    <row r="158" spans="1:21" s="29" customFormat="1" ht="11.25">
      <c r="A158" s="26" t="s">
        <v>470</v>
      </c>
      <c r="B158" s="216" t="s">
        <v>131</v>
      </c>
      <c r="C158" s="215">
        <f>+C102</f>
        <v>2010</v>
      </c>
      <c r="D158" s="316" t="str">
        <f>+D102</f>
        <v>enero - mayo</v>
      </c>
      <c r="E158" s="316"/>
      <c r="F158" s="316"/>
      <c r="G158" s="214"/>
      <c r="H158" s="215">
        <f>+H102</f>
        <v>2010</v>
      </c>
      <c r="I158" s="316" t="str">
        <f>+D158</f>
        <v>enero - mayo</v>
      </c>
      <c r="J158" s="316"/>
      <c r="K158" s="316"/>
      <c r="L158" s="216" t="s">
        <v>325</v>
      </c>
      <c r="M158" s="318"/>
      <c r="N158" s="318"/>
      <c r="O158" s="318"/>
      <c r="P158" s="152"/>
      <c r="Q158" s="152"/>
      <c r="R158" s="152"/>
      <c r="S158" s="152"/>
      <c r="T158" s="152"/>
      <c r="U158" s="152"/>
    </row>
    <row r="159" spans="1:15" s="29" customFormat="1" ht="11.25">
      <c r="A159" s="217"/>
      <c r="B159" s="220" t="s">
        <v>45</v>
      </c>
      <c r="C159" s="217"/>
      <c r="D159" s="218">
        <f>+D103</f>
        <v>2010</v>
      </c>
      <c r="E159" s="218">
        <f>+E103</f>
        <v>2011</v>
      </c>
      <c r="F159" s="219" t="str">
        <f>+F103</f>
        <v>Var % 11/10</v>
      </c>
      <c r="G159" s="220"/>
      <c r="H159" s="217"/>
      <c r="I159" s="218">
        <f>+I103</f>
        <v>2010</v>
      </c>
      <c r="J159" s="218">
        <f>+J103</f>
        <v>2011</v>
      </c>
      <c r="K159" s="219" t="str">
        <f>+K103</f>
        <v>Var % 11/10</v>
      </c>
      <c r="L159" s="220">
        <v>2008</v>
      </c>
      <c r="M159" s="221"/>
      <c r="N159" s="221"/>
      <c r="O159" s="220"/>
    </row>
    <row r="160" spans="1:18" ht="11.25" customHeight="1">
      <c r="A160" s="17"/>
      <c r="B160" s="17"/>
      <c r="C160" s="19"/>
      <c r="D160" s="19"/>
      <c r="E160" s="19"/>
      <c r="F160" s="20"/>
      <c r="G160" s="20"/>
      <c r="H160" s="19"/>
      <c r="I160" s="19"/>
      <c r="J160" s="19"/>
      <c r="K160" s="20"/>
      <c r="L160" s="20"/>
      <c r="M160" s="147"/>
      <c r="N160" s="148"/>
      <c r="O160" s="148"/>
      <c r="P160" s="140"/>
      <c r="R160" s="23"/>
    </row>
    <row r="161" spans="1:15" s="29" customFormat="1" ht="11.25">
      <c r="A161" s="26" t="s">
        <v>463</v>
      </c>
      <c r="B161" s="26"/>
      <c r="C161" s="26"/>
      <c r="D161" s="26"/>
      <c r="E161" s="26"/>
      <c r="F161" s="26"/>
      <c r="G161" s="26"/>
      <c r="H161" s="27">
        <f>+H105</f>
        <v>6957379</v>
      </c>
      <c r="I161" s="27">
        <f>+I105</f>
        <v>3709200</v>
      </c>
      <c r="J161" s="27">
        <f>+J105</f>
        <v>3750432</v>
      </c>
      <c r="K161" s="25">
        <f>+J161/I161*100-100</f>
        <v>1.1116143642833975</v>
      </c>
      <c r="L161" s="26"/>
      <c r="M161" s="28"/>
      <c r="N161" s="28"/>
      <c r="O161" s="28"/>
    </row>
    <row r="162" spans="1:18" s="129" customFormat="1" ht="11.25">
      <c r="A162" s="127" t="s">
        <v>474</v>
      </c>
      <c r="B162" s="127"/>
      <c r="C162" s="127">
        <f>+C164+C170+C175+C184</f>
        <v>12206.795999999998</v>
      </c>
      <c r="D162" s="127">
        <f>+D164+D170+D175+D184</f>
        <v>1002.223</v>
      </c>
      <c r="E162" s="127">
        <f>+E164+E170+E175+E184</f>
        <v>774.2719999999999</v>
      </c>
      <c r="F162" s="25">
        <f>+E162/D162*100-100</f>
        <v>-22.744538890047423</v>
      </c>
      <c r="G162" s="127"/>
      <c r="H162" s="127">
        <f>+H164+H170+H175+H184</f>
        <v>37008.684</v>
      </c>
      <c r="I162" s="127">
        <f>+I164+I170+I175+I184</f>
        <v>5769.873</v>
      </c>
      <c r="J162" s="127">
        <f>+J164+J170+J175+J184</f>
        <v>3944.6820000000002</v>
      </c>
      <c r="K162" s="128">
        <f>+J162/I162*100-100</f>
        <v>-31.633122600792078</v>
      </c>
      <c r="L162" s="128">
        <f>+J162/$J$161*100</f>
        <v>0.10517940333273608</v>
      </c>
      <c r="M162" s="134"/>
      <c r="N162" s="134"/>
      <c r="O162" s="134"/>
      <c r="R162" s="134"/>
    </row>
    <row r="163" spans="1:26" ht="11.25" customHeight="1">
      <c r="A163" s="26"/>
      <c r="B163" s="26"/>
      <c r="C163" s="27"/>
      <c r="D163" s="27"/>
      <c r="E163" s="27"/>
      <c r="F163" s="25"/>
      <c r="G163" s="25"/>
      <c r="H163" s="27"/>
      <c r="I163" s="27"/>
      <c r="J163" s="27"/>
      <c r="K163" s="25"/>
      <c r="M163" s="147"/>
      <c r="N163" s="148"/>
      <c r="O163" s="148"/>
      <c r="P163" s="139"/>
      <c r="Q163" s="124"/>
      <c r="R163" s="134"/>
      <c r="S163" s="124"/>
      <c r="T163" s="124"/>
      <c r="U163" s="124"/>
      <c r="V163" s="124"/>
      <c r="W163" s="124"/>
      <c r="X163" s="124"/>
      <c r="Y163" s="124"/>
      <c r="Z163" s="124"/>
    </row>
    <row r="164" spans="1:26" s="29" customFormat="1" ht="11.25" customHeight="1">
      <c r="A164" s="149" t="s">
        <v>267</v>
      </c>
      <c r="B164" s="150" t="s">
        <v>190</v>
      </c>
      <c r="C164" s="27">
        <f>SUM(C165:C168)</f>
        <v>11734.457999999999</v>
      </c>
      <c r="D164" s="27">
        <f>SUM(D165:D168)</f>
        <v>807.14</v>
      </c>
      <c r="E164" s="27">
        <f>SUM(E165:E168)</f>
        <v>665.18</v>
      </c>
      <c r="F164" s="25">
        <f>+E164/D164*100-100</f>
        <v>-17.58802686027208</v>
      </c>
      <c r="G164" s="25"/>
      <c r="H164" s="27">
        <f>SUM(H165:H168)</f>
        <v>33215.67600000001</v>
      </c>
      <c r="I164" s="27">
        <f>SUM(I165:I168)</f>
        <v>4153.441</v>
      </c>
      <c r="J164" s="27">
        <f>SUM(J165:J168)</f>
        <v>3092.742</v>
      </c>
      <c r="K164" s="25">
        <f>+J164/I164*100-100</f>
        <v>-25.537837181267292</v>
      </c>
      <c r="L164" s="25">
        <f>+J164/$J$164*100</f>
        <v>100</v>
      </c>
      <c r="M164" s="147"/>
      <c r="N164" s="148"/>
      <c r="O164" s="148"/>
      <c r="P164" s="151"/>
      <c r="Q164" s="151"/>
      <c r="R164" s="151"/>
      <c r="S164" s="126"/>
      <c r="T164" s="126"/>
      <c r="U164" s="126"/>
      <c r="V164" s="152"/>
      <c r="W164" s="152"/>
      <c r="X164" s="152"/>
      <c r="Y164" s="152"/>
      <c r="Z164" s="152"/>
    </row>
    <row r="165" spans="1:26" ht="11.25" customHeight="1">
      <c r="A165" s="4" t="s">
        <v>172</v>
      </c>
      <c r="B165" s="150" t="s">
        <v>191</v>
      </c>
      <c r="C165" s="19">
        <v>10626.794</v>
      </c>
      <c r="D165" s="19">
        <v>57.702</v>
      </c>
      <c r="E165" s="19">
        <v>191.148</v>
      </c>
      <c r="F165" s="20">
        <f>+E165/D165*100-100</f>
        <v>231.26754705209527</v>
      </c>
      <c r="G165" s="25"/>
      <c r="H165" s="19">
        <v>28231.597</v>
      </c>
      <c r="I165" s="19">
        <v>975.006</v>
      </c>
      <c r="J165" s="19">
        <v>1478.754</v>
      </c>
      <c r="K165" s="20">
        <f>+J165/I165*100-100</f>
        <v>51.6661435929625</v>
      </c>
      <c r="L165" s="20">
        <f>+J165/$J$164*100</f>
        <v>47.813687659688384</v>
      </c>
      <c r="M165" s="147"/>
      <c r="N165" s="148"/>
      <c r="O165" s="148"/>
      <c r="P165" s="139"/>
      <c r="Q165" s="124"/>
      <c r="R165" s="134"/>
      <c r="S165" s="124"/>
      <c r="T165" s="124"/>
      <c r="U165" s="124"/>
      <c r="V165" s="124"/>
      <c r="W165" s="124"/>
      <c r="X165" s="124"/>
      <c r="Y165" s="124"/>
      <c r="Z165" s="124"/>
    </row>
    <row r="166" spans="1:18" ht="11.25" customHeight="1">
      <c r="A166" s="4" t="s">
        <v>173</v>
      </c>
      <c r="B166" s="150" t="s">
        <v>192</v>
      </c>
      <c r="C166" s="19">
        <v>967.145</v>
      </c>
      <c r="D166" s="19">
        <v>730.157</v>
      </c>
      <c r="E166" s="19">
        <v>474.022</v>
      </c>
      <c r="F166" s="20">
        <f>+E166/D166*100-100</f>
        <v>-35.07944181867735</v>
      </c>
      <c r="G166" s="25"/>
      <c r="H166" s="19">
        <v>4089.111</v>
      </c>
      <c r="I166" s="19">
        <v>3137.499</v>
      </c>
      <c r="J166" s="19">
        <v>1610.255</v>
      </c>
      <c r="K166" s="20">
        <f>+J166/I166*100-100</f>
        <v>-48.67711511621198</v>
      </c>
      <c r="L166" s="20">
        <f>+J166/$J$164*100</f>
        <v>52.06561038715807</v>
      </c>
      <c r="M166" s="147"/>
      <c r="N166" s="148"/>
      <c r="O166" s="148"/>
      <c r="P166" s="140"/>
      <c r="R166" s="23"/>
    </row>
    <row r="167" spans="1:18" ht="11.25" customHeight="1">
      <c r="A167" s="4" t="s">
        <v>174</v>
      </c>
      <c r="B167" s="150" t="s">
        <v>193</v>
      </c>
      <c r="C167" s="19">
        <v>92.719</v>
      </c>
      <c r="D167" s="19">
        <v>0.381</v>
      </c>
      <c r="E167" s="19">
        <v>0</v>
      </c>
      <c r="F167" s="20">
        <f>+E167/D167*100-100</f>
        <v>-100</v>
      </c>
      <c r="G167" s="25"/>
      <c r="H167" s="19">
        <v>779.21</v>
      </c>
      <c r="I167" s="19">
        <v>22.954</v>
      </c>
      <c r="J167" s="19">
        <v>0</v>
      </c>
      <c r="K167" s="20">
        <f>+J167/I167*100-100</f>
        <v>-100</v>
      </c>
      <c r="L167" s="20">
        <f>+J167/$J$164*100</f>
        <v>0</v>
      </c>
      <c r="M167" s="147"/>
      <c r="N167" s="148"/>
      <c r="O167" s="148"/>
      <c r="P167" s="140"/>
      <c r="R167" s="23"/>
    </row>
    <row r="168" spans="1:18" ht="11.25" customHeight="1">
      <c r="A168" s="4" t="s">
        <v>175</v>
      </c>
      <c r="B168" s="153" t="s">
        <v>176</v>
      </c>
      <c r="C168" s="19">
        <v>47.8</v>
      </c>
      <c r="D168" s="19">
        <v>18.9</v>
      </c>
      <c r="E168" s="19">
        <v>0.01</v>
      </c>
      <c r="F168" s="20">
        <f>+E168/D168*100-100</f>
        <v>-99.94708994708995</v>
      </c>
      <c r="G168" s="25"/>
      <c r="H168" s="19">
        <v>115.758</v>
      </c>
      <c r="I168" s="19">
        <v>17.982</v>
      </c>
      <c r="J168" s="19">
        <v>3.733</v>
      </c>
      <c r="K168" s="20">
        <f>+J168/I168*100-100</f>
        <v>-79.24035146257368</v>
      </c>
      <c r="L168" s="20">
        <f>+J168/$J$164*100</f>
        <v>0.12070195315354465</v>
      </c>
      <c r="M168" s="147"/>
      <c r="N168" s="148"/>
      <c r="O168" s="148"/>
      <c r="P168" s="140"/>
      <c r="R168" s="23"/>
    </row>
    <row r="169" spans="1:18" ht="11.25" customHeight="1">
      <c r="A169" s="4"/>
      <c r="B169" s="4"/>
      <c r="C169" s="19"/>
      <c r="D169" s="19"/>
      <c r="E169" s="19"/>
      <c r="F169" s="20"/>
      <c r="G169" s="25"/>
      <c r="H169" s="19"/>
      <c r="I169" s="19"/>
      <c r="J169" s="19"/>
      <c r="K169" s="20"/>
      <c r="L169" s="20"/>
      <c r="M169" s="147"/>
      <c r="N169" s="148"/>
      <c r="O169" s="148"/>
      <c r="P169" s="140"/>
      <c r="R169" s="23"/>
    </row>
    <row r="170" spans="1:18" s="29" customFormat="1" ht="11.25" customHeight="1">
      <c r="A170" s="149" t="s">
        <v>268</v>
      </c>
      <c r="B170" s="150" t="s">
        <v>194</v>
      </c>
      <c r="C170" s="27">
        <f>SUM(C171:C173)</f>
        <v>0.891</v>
      </c>
      <c r="D170" s="27">
        <f>SUM(D171:D173)</f>
        <v>0.891</v>
      </c>
      <c r="E170" s="27">
        <f>SUM(E171:E173)</f>
        <v>0</v>
      </c>
      <c r="F170" s="25">
        <f>+E170/D170*100-100</f>
        <v>-100</v>
      </c>
      <c r="G170" s="25"/>
      <c r="H170" s="27">
        <f>SUM(H171:H173)</f>
        <v>24.53</v>
      </c>
      <c r="I170" s="27">
        <f>SUM(I171:I173)</f>
        <v>24.53</v>
      </c>
      <c r="J170" s="27">
        <f>SUM(J171:J173)</f>
        <v>0</v>
      </c>
      <c r="K170" s="25">
        <f>+J170/I170*100-100</f>
        <v>-100</v>
      </c>
      <c r="L170" s="20"/>
      <c r="M170" s="28"/>
      <c r="N170" s="28"/>
      <c r="O170" s="28"/>
      <c r="R170" s="23"/>
    </row>
    <row r="171" spans="1:18" ht="11.25" customHeight="1">
      <c r="A171" s="4" t="s">
        <v>315</v>
      </c>
      <c r="B171" s="150" t="s">
        <v>195</v>
      </c>
      <c r="C171" s="19">
        <v>0.891</v>
      </c>
      <c r="D171" s="19">
        <v>0.891</v>
      </c>
      <c r="E171" s="19">
        <v>0</v>
      </c>
      <c r="F171" s="20">
        <f>+E171/D171*100-100</f>
        <v>-100</v>
      </c>
      <c r="G171" s="25"/>
      <c r="H171" s="19">
        <v>24.53</v>
      </c>
      <c r="I171" s="19">
        <v>24.53</v>
      </c>
      <c r="J171" s="19">
        <v>0</v>
      </c>
      <c r="K171" s="20">
        <f>+J171/I171*100-100</f>
        <v>-100</v>
      </c>
      <c r="L171" s="20"/>
      <c r="R171" s="23"/>
    </row>
    <row r="172" spans="1:18" ht="11.25" customHeight="1">
      <c r="A172" s="4" t="s">
        <v>200</v>
      </c>
      <c r="B172" s="150" t="s">
        <v>196</v>
      </c>
      <c r="C172" s="19"/>
      <c r="D172" s="19"/>
      <c r="E172" s="19"/>
      <c r="F172" s="20"/>
      <c r="G172" s="25"/>
      <c r="H172" s="19"/>
      <c r="I172" s="19"/>
      <c r="J172" s="19"/>
      <c r="K172" s="20"/>
      <c r="L172" s="20"/>
      <c r="R172" s="23"/>
    </row>
    <row r="173" spans="1:18" ht="11.25" customHeight="1">
      <c r="A173" s="4" t="s">
        <v>175</v>
      </c>
      <c r="B173" s="153" t="s">
        <v>176</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49" t="s">
        <v>170</v>
      </c>
      <c r="B175" s="150"/>
      <c r="C175" s="27">
        <f>SUM(C176:C182)</f>
        <v>259.455</v>
      </c>
      <c r="D175" s="27">
        <f>SUM(D176:D182)</f>
        <v>83.992</v>
      </c>
      <c r="E175" s="27">
        <f>SUM(E176:E182)</f>
        <v>87.92699999999999</v>
      </c>
      <c r="F175" s="25">
        <f aca="true" t="shared" si="20" ref="F175:F182">+E175/D175*100-100</f>
        <v>4.684969997142559</v>
      </c>
      <c r="G175" s="27"/>
      <c r="H175" s="27">
        <f>SUM(H176:H182)</f>
        <v>3283.6189999999997</v>
      </c>
      <c r="I175" s="27">
        <f>SUM(I176:I182)</f>
        <v>1308.7</v>
      </c>
      <c r="J175" s="27">
        <f>SUM(J176:J182)</f>
        <v>811.919</v>
      </c>
      <c r="K175" s="25">
        <f aca="true" t="shared" si="21" ref="K175:K182">+J175/I175*100-100</f>
        <v>-37.95988385420647</v>
      </c>
      <c r="L175" s="25">
        <f aca="true" t="shared" si="22" ref="L175:L182">+J175/$J$175*100</f>
        <v>100</v>
      </c>
      <c r="M175" s="28"/>
      <c r="N175" s="28"/>
      <c r="O175" s="28"/>
      <c r="R175" s="23"/>
    </row>
    <row r="176" spans="1:18" ht="11.25" customHeight="1">
      <c r="A176" s="22" t="s">
        <v>324</v>
      </c>
      <c r="B176" s="150" t="s">
        <v>282</v>
      </c>
      <c r="C176" s="19">
        <v>29.25</v>
      </c>
      <c r="D176" s="19">
        <v>8.164</v>
      </c>
      <c r="E176" s="19">
        <v>3.662</v>
      </c>
      <c r="F176" s="20">
        <f t="shared" si="20"/>
        <v>-55.14453699167075</v>
      </c>
      <c r="G176" s="25"/>
      <c r="H176" s="19">
        <v>341.054</v>
      </c>
      <c r="I176" s="19">
        <v>219.201</v>
      </c>
      <c r="J176" s="19">
        <v>33.978</v>
      </c>
      <c r="K176" s="20">
        <f t="shared" si="21"/>
        <v>-84.49915830675954</v>
      </c>
      <c r="L176" s="20">
        <f t="shared" si="22"/>
        <v>4.1849002178788774</v>
      </c>
      <c r="R176" s="23"/>
    </row>
    <row r="177" spans="1:18" ht="11.25" customHeight="1">
      <c r="A177" s="4" t="s">
        <v>319</v>
      </c>
      <c r="B177" s="150" t="s">
        <v>281</v>
      </c>
      <c r="C177" s="19">
        <v>0.676</v>
      </c>
      <c r="D177" s="19">
        <v>0.676</v>
      </c>
      <c r="E177" s="19">
        <v>1.332</v>
      </c>
      <c r="F177" s="20">
        <f t="shared" si="20"/>
        <v>97.04142011834321</v>
      </c>
      <c r="G177" s="25"/>
      <c r="H177" s="19">
        <v>5.39</v>
      </c>
      <c r="I177" s="19">
        <v>5.39</v>
      </c>
      <c r="J177" s="19">
        <v>3.985</v>
      </c>
      <c r="K177" s="20">
        <f t="shared" si="21"/>
        <v>-26.066790352504626</v>
      </c>
      <c r="L177" s="20">
        <f t="shared" si="22"/>
        <v>0.49081250715896535</v>
      </c>
      <c r="R177" s="23"/>
    </row>
    <row r="178" spans="1:18" ht="11.25" customHeight="1">
      <c r="A178" s="4" t="s">
        <v>321</v>
      </c>
      <c r="B178" s="150" t="s">
        <v>283</v>
      </c>
      <c r="C178" s="19">
        <v>132.359</v>
      </c>
      <c r="D178" s="19">
        <v>42.462</v>
      </c>
      <c r="E178" s="19">
        <v>22.755</v>
      </c>
      <c r="F178" s="20">
        <f t="shared" si="20"/>
        <v>-46.41090857708069</v>
      </c>
      <c r="G178" s="25"/>
      <c r="H178" s="19">
        <v>1553.974</v>
      </c>
      <c r="I178" s="19">
        <v>537.592</v>
      </c>
      <c r="J178" s="19">
        <v>235.371</v>
      </c>
      <c r="K178" s="20">
        <f t="shared" si="21"/>
        <v>-56.21754043958987</v>
      </c>
      <c r="L178" s="20">
        <f t="shared" si="22"/>
        <v>28.989468161232836</v>
      </c>
      <c r="R178" s="23"/>
    </row>
    <row r="179" spans="1:18" ht="11.25" customHeight="1">
      <c r="A179" s="4" t="s">
        <v>320</v>
      </c>
      <c r="B179" s="150" t="s">
        <v>284</v>
      </c>
      <c r="C179" s="154">
        <v>8.458</v>
      </c>
      <c r="D179" s="154">
        <v>2.44</v>
      </c>
      <c r="E179" s="19">
        <v>0.518</v>
      </c>
      <c r="F179" s="20">
        <f t="shared" si="20"/>
        <v>-78.77049180327869</v>
      </c>
      <c r="G179" s="25"/>
      <c r="H179" s="154">
        <v>150.463</v>
      </c>
      <c r="I179" s="154">
        <v>41.251</v>
      </c>
      <c r="J179" s="19">
        <v>10.242</v>
      </c>
      <c r="K179" s="20">
        <f t="shared" si="21"/>
        <v>-75.17151099367288</v>
      </c>
      <c r="L179" s="20">
        <f t="shared" si="22"/>
        <v>1.2614558841460788</v>
      </c>
      <c r="R179" s="23"/>
    </row>
    <row r="180" spans="1:18" ht="11.25" customHeight="1">
      <c r="A180" s="4" t="s">
        <v>322</v>
      </c>
      <c r="B180" s="150" t="s">
        <v>285</v>
      </c>
      <c r="C180" s="19"/>
      <c r="D180" s="19"/>
      <c r="E180" s="19"/>
      <c r="F180" s="20"/>
      <c r="G180" s="25"/>
      <c r="H180" s="19"/>
      <c r="I180" s="19"/>
      <c r="J180" s="19"/>
      <c r="K180" s="20"/>
      <c r="L180" s="20">
        <f t="shared" si="22"/>
        <v>0</v>
      </c>
      <c r="R180" s="23"/>
    </row>
    <row r="181" spans="1:18" ht="11.25" customHeight="1">
      <c r="A181" s="4" t="s">
        <v>323</v>
      </c>
      <c r="B181" s="150" t="s">
        <v>286</v>
      </c>
      <c r="C181" s="154"/>
      <c r="D181" s="154"/>
      <c r="E181" s="19"/>
      <c r="F181" s="20"/>
      <c r="G181" s="25"/>
      <c r="H181" s="154"/>
      <c r="I181" s="154"/>
      <c r="J181" s="19"/>
      <c r="K181" s="20"/>
      <c r="L181" s="20">
        <f t="shared" si="22"/>
        <v>0</v>
      </c>
      <c r="R181" s="23"/>
    </row>
    <row r="182" spans="1:18" ht="11.25" customHeight="1">
      <c r="A182" s="4" t="s">
        <v>171</v>
      </c>
      <c r="B182" s="155" t="s">
        <v>176</v>
      </c>
      <c r="C182" s="154">
        <v>88.712</v>
      </c>
      <c r="D182" s="154">
        <v>30.25</v>
      </c>
      <c r="E182" s="154">
        <v>59.66</v>
      </c>
      <c r="F182" s="20">
        <f t="shared" si="20"/>
        <v>97.22314049586777</v>
      </c>
      <c r="G182" s="25"/>
      <c r="H182" s="154">
        <v>1232.738</v>
      </c>
      <c r="I182" s="154">
        <v>505.266</v>
      </c>
      <c r="J182" s="154">
        <v>528.343</v>
      </c>
      <c r="K182" s="20">
        <f t="shared" si="21"/>
        <v>4.567297225619768</v>
      </c>
      <c r="L182" s="20">
        <f t="shared" si="22"/>
        <v>65.07336322958325</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49" t="s">
        <v>169</v>
      </c>
      <c r="B184" s="130" t="s">
        <v>197</v>
      </c>
      <c r="C184" s="27">
        <v>211.992</v>
      </c>
      <c r="D184" s="27">
        <v>110.2</v>
      </c>
      <c r="E184" s="27">
        <v>21.165</v>
      </c>
      <c r="F184" s="25">
        <f>+E184/D184*100-100</f>
        <v>-80.7940108892922</v>
      </c>
      <c r="G184" s="25"/>
      <c r="H184" s="27">
        <v>484.859</v>
      </c>
      <c r="I184" s="27">
        <v>283.202</v>
      </c>
      <c r="J184" s="27">
        <v>40.021</v>
      </c>
      <c r="K184" s="25">
        <f>+J184/I184*100-100</f>
        <v>-85.86839075995226</v>
      </c>
      <c r="L184" s="25">
        <f>+J184/$J$161*100</f>
        <v>0.0010671037363162432</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4"/>
      <c r="B186" s="125"/>
      <c r="C186" s="133"/>
      <c r="D186" s="133"/>
      <c r="E186" s="133"/>
      <c r="F186" s="133"/>
      <c r="G186" s="133"/>
      <c r="H186" s="133"/>
      <c r="I186" s="133"/>
      <c r="J186" s="133"/>
      <c r="K186" s="125"/>
      <c r="L186" s="125"/>
      <c r="M186" s="125"/>
      <c r="N186" s="125"/>
      <c r="O186" s="125"/>
      <c r="R186" s="23"/>
    </row>
    <row r="187" spans="1:18" ht="11.25">
      <c r="A187" s="17" t="s">
        <v>69</v>
      </c>
      <c r="B187" s="17"/>
      <c r="C187" s="17"/>
      <c r="D187" s="17"/>
      <c r="E187" s="17"/>
      <c r="F187" s="17"/>
      <c r="G187" s="17"/>
      <c r="H187" s="17"/>
      <c r="I187" s="17"/>
      <c r="J187" s="17"/>
      <c r="K187" s="17"/>
      <c r="L187" s="17"/>
      <c r="R187" s="23"/>
    </row>
    <row r="188" spans="1:18" ht="19.5" customHeight="1">
      <c r="A188" s="313" t="s">
        <v>259</v>
      </c>
      <c r="B188" s="313"/>
      <c r="C188" s="313"/>
      <c r="D188" s="313"/>
      <c r="E188" s="313"/>
      <c r="F188" s="313"/>
      <c r="G188" s="313"/>
      <c r="H188" s="313"/>
      <c r="I188" s="313"/>
      <c r="J188" s="313"/>
      <c r="K188" s="313"/>
      <c r="L188" s="313"/>
      <c r="R188" s="23"/>
    </row>
    <row r="189" spans="1:18" ht="19.5" customHeight="1">
      <c r="A189" s="314" t="s">
        <v>253</v>
      </c>
      <c r="B189" s="314"/>
      <c r="C189" s="314"/>
      <c r="D189" s="314"/>
      <c r="E189" s="314"/>
      <c r="F189" s="314"/>
      <c r="G189" s="314"/>
      <c r="H189" s="314"/>
      <c r="I189" s="314"/>
      <c r="J189" s="314"/>
      <c r="K189" s="314"/>
      <c r="L189" s="314"/>
      <c r="R189" s="23"/>
    </row>
    <row r="190" spans="1:21" s="29" customFormat="1" ht="11.25">
      <c r="A190" s="26"/>
      <c r="B190" s="26"/>
      <c r="C190" s="315" t="s">
        <v>144</v>
      </c>
      <c r="D190" s="315"/>
      <c r="E190" s="315"/>
      <c r="F190" s="315"/>
      <c r="G190" s="214"/>
      <c r="H190" s="315" t="s">
        <v>145</v>
      </c>
      <c r="I190" s="315"/>
      <c r="J190" s="315"/>
      <c r="K190" s="315"/>
      <c r="L190" s="214"/>
      <c r="M190" s="317"/>
      <c r="N190" s="317"/>
      <c r="O190" s="317"/>
      <c r="P190" s="152"/>
      <c r="Q190" s="152"/>
      <c r="R190" s="152"/>
      <c r="S190" s="152"/>
      <c r="T190" s="152"/>
      <c r="U190" s="152"/>
    </row>
    <row r="191" spans="1:21" s="29" customFormat="1" ht="11.25">
      <c r="A191" s="26" t="s">
        <v>470</v>
      </c>
      <c r="B191" s="216" t="s">
        <v>131</v>
      </c>
      <c r="C191" s="215">
        <f>+C158</f>
        <v>2010</v>
      </c>
      <c r="D191" s="316" t="str">
        <f>+D158</f>
        <v>enero - mayo</v>
      </c>
      <c r="E191" s="316"/>
      <c r="F191" s="316"/>
      <c r="G191" s="214"/>
      <c r="H191" s="215">
        <f>+H158</f>
        <v>2010</v>
      </c>
      <c r="I191" s="316" t="str">
        <f>+D191</f>
        <v>enero - mayo</v>
      </c>
      <c r="J191" s="316"/>
      <c r="K191" s="316"/>
      <c r="L191" s="216" t="s">
        <v>325</v>
      </c>
      <c r="M191" s="318"/>
      <c r="N191" s="318"/>
      <c r="O191" s="318"/>
      <c r="P191" s="152"/>
      <c r="Q191" s="152"/>
      <c r="R191" s="152"/>
      <c r="S191" s="152"/>
      <c r="T191" s="152"/>
      <c r="U191" s="152"/>
    </row>
    <row r="192" spans="1:15" s="29" customFormat="1" ht="11.25">
      <c r="A192" s="217"/>
      <c r="B192" s="220" t="s">
        <v>45</v>
      </c>
      <c r="C192" s="217"/>
      <c r="D192" s="218">
        <f>+D159</f>
        <v>2010</v>
      </c>
      <c r="E192" s="218">
        <f>+E159</f>
        <v>2011</v>
      </c>
      <c r="F192" s="219" t="str">
        <f>+F159</f>
        <v>Var % 11/10</v>
      </c>
      <c r="G192" s="220"/>
      <c r="H192" s="217"/>
      <c r="I192" s="218">
        <f>+I159</f>
        <v>2010</v>
      </c>
      <c r="J192" s="218">
        <f>+J159</f>
        <v>2011</v>
      </c>
      <c r="K192" s="219" t="str">
        <f>+K159</f>
        <v>Var % 11/10</v>
      </c>
      <c r="L192" s="220">
        <v>2008</v>
      </c>
      <c r="M192" s="221"/>
      <c r="N192" s="221"/>
      <c r="O192" s="220"/>
    </row>
    <row r="193" spans="1:18" ht="11.25">
      <c r="A193" s="17"/>
      <c r="B193" s="17"/>
      <c r="C193" s="17"/>
      <c r="D193" s="17"/>
      <c r="E193" s="17"/>
      <c r="F193" s="17"/>
      <c r="G193" s="17"/>
      <c r="H193" s="17"/>
      <c r="I193" s="17"/>
      <c r="J193" s="17"/>
      <c r="K193" s="17"/>
      <c r="L193" s="17"/>
      <c r="R193" s="23"/>
    </row>
    <row r="194" spans="1:15" s="29" customFormat="1" ht="11.25">
      <c r="A194" s="26" t="s">
        <v>463</v>
      </c>
      <c r="B194" s="26"/>
      <c r="C194" s="26"/>
      <c r="D194" s="26"/>
      <c r="E194" s="26"/>
      <c r="F194" s="26"/>
      <c r="G194" s="26"/>
      <c r="H194" s="27">
        <f>+H161</f>
        <v>6957379</v>
      </c>
      <c r="I194" s="27">
        <f>+I161</f>
        <v>3709200</v>
      </c>
      <c r="J194" s="27">
        <f>+J161</f>
        <v>3750432</v>
      </c>
      <c r="K194" s="25">
        <f>+J194/I194*100-100</f>
        <v>1.1116143642833975</v>
      </c>
      <c r="L194" s="26"/>
      <c r="M194" s="28"/>
      <c r="N194" s="28"/>
      <c r="O194" s="28"/>
    </row>
    <row r="195" spans="1:18" s="129" customFormat="1" ht="11.25">
      <c r="A195" s="127" t="s">
        <v>471</v>
      </c>
      <c r="B195" s="127"/>
      <c r="C195" s="127">
        <f>+C197+C214</f>
        <v>228064.261</v>
      </c>
      <c r="D195" s="127">
        <f>+D197+D214</f>
        <v>132966.032</v>
      </c>
      <c r="E195" s="127">
        <f>+E197+E214</f>
        <v>124356.353</v>
      </c>
      <c r="F195" s="128">
        <f>+E195/D195*100-100</f>
        <v>-6.475096587074219</v>
      </c>
      <c r="G195" s="127"/>
      <c r="H195" s="127">
        <f>+H197+H214</f>
        <v>252111.566</v>
      </c>
      <c r="I195" s="127">
        <f>+I197+I214</f>
        <v>116426.138</v>
      </c>
      <c r="J195" s="127">
        <f>+J197+J214</f>
        <v>118489.22899999999</v>
      </c>
      <c r="K195" s="128">
        <f>+J195/I195*100-100</f>
        <v>1.7720170362431702</v>
      </c>
      <c r="L195" s="128">
        <f>+J195/$J$194*100</f>
        <v>3.15934881634969</v>
      </c>
      <c r="M195" s="134"/>
      <c r="N195" s="134"/>
      <c r="O195" s="134"/>
      <c r="R195" s="28"/>
    </row>
    <row r="196" spans="1:18" ht="11.25" customHeight="1">
      <c r="A196" s="26"/>
      <c r="B196" s="26"/>
      <c r="C196" s="19"/>
      <c r="D196" s="19"/>
      <c r="E196" s="19"/>
      <c r="F196" s="20"/>
      <c r="G196" s="20"/>
      <c r="H196" s="19"/>
      <c r="I196" s="19"/>
      <c r="J196" s="19"/>
      <c r="K196" s="20"/>
      <c r="R196" s="23"/>
    </row>
    <row r="197" spans="1:18" ht="11.25" customHeight="1">
      <c r="A197" s="26" t="s">
        <v>464</v>
      </c>
      <c r="B197" s="26"/>
      <c r="C197" s="27">
        <f>SUM(C199:C212)</f>
        <v>95069.925</v>
      </c>
      <c r="D197" s="27">
        <f>SUM(D199:D212)</f>
        <v>86684.03400000001</v>
      </c>
      <c r="E197" s="27">
        <f>SUM(E199:E212)</f>
        <v>82723.808</v>
      </c>
      <c r="F197" s="25">
        <f>+E197/D197*100-100</f>
        <v>-4.568576030967833</v>
      </c>
      <c r="G197" s="25"/>
      <c r="H197" s="27">
        <f>SUM(H199:H212)</f>
        <v>64401.35400000001</v>
      </c>
      <c r="I197" s="27">
        <f>SUM(I199:I212)</f>
        <v>54366.547000000006</v>
      </c>
      <c r="J197" s="27">
        <f>SUM(J199:J212)</f>
        <v>59247.543</v>
      </c>
      <c r="K197" s="25">
        <f>+J197/I197*100-100</f>
        <v>8.977940055674296</v>
      </c>
      <c r="L197" s="25">
        <f>+J197/J195*100</f>
        <v>50.00247153266564</v>
      </c>
      <c r="R197" s="23"/>
    </row>
    <row r="198" spans="1:18" ht="11.25" customHeight="1">
      <c r="A198" s="26"/>
      <c r="B198" s="26"/>
      <c r="C198" s="27"/>
      <c r="D198" s="27"/>
      <c r="E198" s="27"/>
      <c r="F198" s="25"/>
      <c r="G198" s="25"/>
      <c r="H198" s="27"/>
      <c r="I198" s="27"/>
      <c r="J198" s="27"/>
      <c r="K198" s="25"/>
      <c r="L198" s="20"/>
      <c r="R198" s="23"/>
    </row>
    <row r="199" spans="1:18" ht="11.25" customHeight="1">
      <c r="A199" s="135" t="s">
        <v>167</v>
      </c>
      <c r="B199" s="135"/>
      <c r="C199" s="19">
        <v>1272.534</v>
      </c>
      <c r="D199" s="19">
        <v>1272.534</v>
      </c>
      <c r="E199" s="19">
        <v>1187.06</v>
      </c>
      <c r="F199" s="20">
        <f aca="true" t="shared" si="23" ref="F199:F212">+E199/D199*100-100</f>
        <v>-6.716834284977864</v>
      </c>
      <c r="G199" s="20"/>
      <c r="H199" s="19">
        <v>1152.579</v>
      </c>
      <c r="I199" s="19">
        <v>1152.579</v>
      </c>
      <c r="J199" s="19">
        <v>1132.983</v>
      </c>
      <c r="K199" s="20">
        <f aca="true" t="shared" si="24" ref="K199:K212">+J199/I199*100-100</f>
        <v>-1.7001871455232163</v>
      </c>
      <c r="L199" s="20">
        <f aca="true" t="shared" si="25" ref="L199:L212">+J199/$J$197*100</f>
        <v>1.9122868943274154</v>
      </c>
      <c r="R199" s="23"/>
    </row>
    <row r="200" spans="1:18" ht="11.25" customHeight="1">
      <c r="A200" s="135" t="s">
        <v>157</v>
      </c>
      <c r="B200" s="135"/>
      <c r="C200" s="19">
        <v>6156.159</v>
      </c>
      <c r="D200" s="19">
        <v>4413.101</v>
      </c>
      <c r="E200" s="19">
        <v>6874.363</v>
      </c>
      <c r="F200" s="20">
        <f t="shared" si="23"/>
        <v>55.7717124534426</v>
      </c>
      <c r="G200" s="20"/>
      <c r="H200" s="19">
        <v>18684.042</v>
      </c>
      <c r="I200" s="19">
        <v>13551.723</v>
      </c>
      <c r="J200" s="19">
        <v>22071.912</v>
      </c>
      <c r="K200" s="20">
        <f t="shared" si="24"/>
        <v>62.87162894341921</v>
      </c>
      <c r="L200" s="20">
        <f t="shared" si="25"/>
        <v>37.253717002239235</v>
      </c>
      <c r="R200" s="23"/>
    </row>
    <row r="201" spans="1:18" ht="11.25" customHeight="1">
      <c r="A201" s="135" t="s">
        <v>158</v>
      </c>
      <c r="B201" s="135"/>
      <c r="C201" s="19">
        <v>83968.499</v>
      </c>
      <c r="D201" s="19">
        <v>78407.528</v>
      </c>
      <c r="E201" s="19">
        <v>73214.834</v>
      </c>
      <c r="F201" s="20">
        <f t="shared" si="23"/>
        <v>-6.622698269482498</v>
      </c>
      <c r="G201" s="20"/>
      <c r="H201" s="19">
        <v>40118.087</v>
      </c>
      <c r="I201" s="19">
        <v>37044.471</v>
      </c>
      <c r="J201" s="19">
        <v>34055.041</v>
      </c>
      <c r="K201" s="20">
        <f t="shared" si="24"/>
        <v>-8.069841245674695</v>
      </c>
      <c r="L201" s="20">
        <f t="shared" si="25"/>
        <v>57.479246017003604</v>
      </c>
      <c r="R201" s="23"/>
    </row>
    <row r="202" spans="1:18" ht="11.25" customHeight="1">
      <c r="A202" s="135" t="s">
        <v>159</v>
      </c>
      <c r="B202" s="135"/>
      <c r="C202" s="19">
        <v>0.13</v>
      </c>
      <c r="D202" s="19">
        <v>0.034</v>
      </c>
      <c r="E202" s="19">
        <v>6.157</v>
      </c>
      <c r="F202" s="20">
        <f t="shared" si="23"/>
        <v>18008.823529411762</v>
      </c>
      <c r="G202" s="20"/>
      <c r="H202" s="19">
        <v>0.78</v>
      </c>
      <c r="I202" s="19">
        <v>0.204</v>
      </c>
      <c r="J202" s="19">
        <v>16.426</v>
      </c>
      <c r="K202" s="20">
        <f t="shared" si="24"/>
        <v>7951.9607843137255</v>
      </c>
      <c r="L202" s="20">
        <f t="shared" si="25"/>
        <v>0.02772435643449383</v>
      </c>
      <c r="R202" s="23"/>
    </row>
    <row r="203" spans="1:18" ht="11.25" customHeight="1">
      <c r="A203" s="135" t="s">
        <v>160</v>
      </c>
      <c r="B203" s="135"/>
      <c r="C203" s="19">
        <v>117.022</v>
      </c>
      <c r="D203" s="19">
        <v>0.062</v>
      </c>
      <c r="E203" s="19">
        <v>0.115</v>
      </c>
      <c r="F203" s="20">
        <f t="shared" si="23"/>
        <v>85.48387096774195</v>
      </c>
      <c r="G203" s="20"/>
      <c r="H203" s="19">
        <v>259.779</v>
      </c>
      <c r="I203" s="19">
        <v>0.248</v>
      </c>
      <c r="J203" s="19">
        <v>0.448</v>
      </c>
      <c r="K203" s="20">
        <f t="shared" si="24"/>
        <v>80.64516129032256</v>
      </c>
      <c r="L203" s="20">
        <f t="shared" si="25"/>
        <v>0.000756149499735373</v>
      </c>
      <c r="R203" s="23"/>
    </row>
    <row r="204" spans="1:18" ht="11.25" customHeight="1">
      <c r="A204" s="135" t="s">
        <v>161</v>
      </c>
      <c r="B204" s="135"/>
      <c r="C204" s="19">
        <v>1.391</v>
      </c>
      <c r="D204" s="19">
        <v>0.359</v>
      </c>
      <c r="E204" s="19">
        <v>0.794</v>
      </c>
      <c r="F204" s="20">
        <f t="shared" si="23"/>
        <v>121.16991643454043</v>
      </c>
      <c r="G204" s="20"/>
      <c r="H204" s="19">
        <v>11.113</v>
      </c>
      <c r="I204" s="19">
        <v>4.154</v>
      </c>
      <c r="J204" s="19">
        <v>14.84</v>
      </c>
      <c r="K204" s="20">
        <f t="shared" si="24"/>
        <v>257.2460279248917</v>
      </c>
      <c r="L204" s="20">
        <f t="shared" si="25"/>
        <v>0.025047452178734234</v>
      </c>
      <c r="R204" s="23"/>
    </row>
    <row r="205" spans="1:18" ht="11.25" customHeight="1">
      <c r="A205" s="135" t="s">
        <v>162</v>
      </c>
      <c r="B205" s="135"/>
      <c r="C205" s="19">
        <v>9.681</v>
      </c>
      <c r="D205" s="19">
        <v>3.829</v>
      </c>
      <c r="E205" s="19">
        <v>2.3</v>
      </c>
      <c r="F205" s="20">
        <f t="shared" si="23"/>
        <v>-39.932097153303744</v>
      </c>
      <c r="G205" s="20"/>
      <c r="H205" s="19">
        <v>10.743</v>
      </c>
      <c r="I205" s="19">
        <v>4.734</v>
      </c>
      <c r="J205" s="19">
        <v>3.552</v>
      </c>
      <c r="K205" s="20">
        <f t="shared" si="24"/>
        <v>-24.968314321926485</v>
      </c>
      <c r="L205" s="20">
        <f t="shared" si="25"/>
        <v>0.005995185319330458</v>
      </c>
      <c r="R205" s="23"/>
    </row>
    <row r="206" spans="1:18" ht="11.25" customHeight="1">
      <c r="A206" s="135" t="s">
        <v>163</v>
      </c>
      <c r="B206" s="135"/>
      <c r="C206" s="19">
        <v>1.357</v>
      </c>
      <c r="D206" s="19">
        <v>1.012</v>
      </c>
      <c r="E206" s="19">
        <v>1.29</v>
      </c>
      <c r="F206" s="20">
        <f t="shared" si="23"/>
        <v>27.470355731225297</v>
      </c>
      <c r="G206" s="20"/>
      <c r="H206" s="19">
        <v>3.37</v>
      </c>
      <c r="I206" s="19">
        <v>1.815</v>
      </c>
      <c r="J206" s="19">
        <v>2.52</v>
      </c>
      <c r="K206" s="20">
        <f t="shared" si="24"/>
        <v>38.842975206611584</v>
      </c>
      <c r="L206" s="20">
        <f t="shared" si="25"/>
        <v>0.004253340936011474</v>
      </c>
      <c r="R206" s="23"/>
    </row>
    <row r="207" spans="1:18" ht="11.25" customHeight="1">
      <c r="A207" s="135" t="s">
        <v>164</v>
      </c>
      <c r="B207" s="135"/>
      <c r="C207" s="19">
        <v>957.775</v>
      </c>
      <c r="D207" s="19">
        <v>502.052</v>
      </c>
      <c r="E207" s="19">
        <v>543.716</v>
      </c>
      <c r="F207" s="20">
        <f t="shared" si="23"/>
        <v>8.298741962983897</v>
      </c>
      <c r="G207" s="20"/>
      <c r="H207" s="19">
        <v>2565.582</v>
      </c>
      <c r="I207" s="19">
        <v>1381.184</v>
      </c>
      <c r="J207" s="19">
        <v>1556.7</v>
      </c>
      <c r="K207" s="20">
        <f t="shared" si="24"/>
        <v>12.70764793105046</v>
      </c>
      <c r="L207" s="20">
        <f t="shared" si="25"/>
        <v>2.627450728209945</v>
      </c>
      <c r="R207" s="23"/>
    </row>
    <row r="208" spans="1:18" ht="11.25" customHeight="1">
      <c r="A208" s="135" t="s">
        <v>168</v>
      </c>
      <c r="B208" s="135"/>
      <c r="C208" s="19">
        <v>789.025</v>
      </c>
      <c r="D208" s="19">
        <v>622.425</v>
      </c>
      <c r="E208" s="19">
        <v>29</v>
      </c>
      <c r="F208" s="20">
        <f t="shared" si="23"/>
        <v>-95.34080411294534</v>
      </c>
      <c r="G208" s="20"/>
      <c r="H208" s="19">
        <v>213.338</v>
      </c>
      <c r="I208" s="19">
        <v>177.261</v>
      </c>
      <c r="J208" s="19">
        <v>7.3</v>
      </c>
      <c r="K208" s="20">
        <f t="shared" si="24"/>
        <v>-95.88177884588262</v>
      </c>
      <c r="L208" s="20">
        <f t="shared" si="25"/>
        <v>0.012321186044795141</v>
      </c>
      <c r="R208" s="23"/>
    </row>
    <row r="209" spans="1:18" ht="11.25" customHeight="1">
      <c r="A209" s="18" t="s">
        <v>532</v>
      </c>
      <c r="B209" s="135"/>
      <c r="C209" s="19">
        <v>79.198</v>
      </c>
      <c r="D209" s="19">
        <v>49.872</v>
      </c>
      <c r="E209" s="19">
        <v>4.886</v>
      </c>
      <c r="F209" s="20">
        <f t="shared" si="23"/>
        <v>-90.20291947385306</v>
      </c>
      <c r="G209" s="20"/>
      <c r="H209" s="19">
        <v>131.52</v>
      </c>
      <c r="I209" s="19">
        <v>85.536</v>
      </c>
      <c r="J209" s="19">
        <v>10.122</v>
      </c>
      <c r="K209" s="20">
        <f t="shared" si="24"/>
        <v>-88.16638608305274</v>
      </c>
      <c r="L209" s="20">
        <f t="shared" si="25"/>
        <v>0.017084252759646083</v>
      </c>
      <c r="R209" s="23"/>
    </row>
    <row r="210" spans="1:18" ht="11.25">
      <c r="A210" s="156" t="s">
        <v>165</v>
      </c>
      <c r="B210" s="156"/>
      <c r="C210" s="19">
        <v>789.861</v>
      </c>
      <c r="D210" s="19">
        <v>723.038</v>
      </c>
      <c r="E210" s="19">
        <v>10.178</v>
      </c>
      <c r="F210" s="20">
        <f t="shared" si="23"/>
        <v>-98.59232848066077</v>
      </c>
      <c r="G210" s="20"/>
      <c r="H210" s="19">
        <v>619.182</v>
      </c>
      <c r="I210" s="19">
        <v>564.224</v>
      </c>
      <c r="J210" s="19">
        <v>14.377</v>
      </c>
      <c r="K210" s="20">
        <f t="shared" si="24"/>
        <v>-97.45189853675136</v>
      </c>
      <c r="L210" s="20">
        <f t="shared" si="25"/>
        <v>0.024265985173427363</v>
      </c>
      <c r="R210" s="23"/>
    </row>
    <row r="211" spans="1:18" ht="11.25" customHeight="1">
      <c r="A211" s="135" t="s">
        <v>166</v>
      </c>
      <c r="B211" s="135"/>
      <c r="C211" s="19">
        <v>5.049</v>
      </c>
      <c r="D211" s="19">
        <v>1.615</v>
      </c>
      <c r="E211" s="19">
        <v>327.072</v>
      </c>
      <c r="F211" s="20">
        <f t="shared" si="23"/>
        <v>20152.13622291022</v>
      </c>
      <c r="G211" s="20"/>
      <c r="H211" s="19">
        <v>9.796</v>
      </c>
      <c r="I211" s="19">
        <v>2.275</v>
      </c>
      <c r="J211" s="19">
        <v>87.907</v>
      </c>
      <c r="K211" s="20">
        <f t="shared" si="24"/>
        <v>3764.043956043956</v>
      </c>
      <c r="L211" s="20">
        <f t="shared" si="25"/>
        <v>0.148372397484905</v>
      </c>
      <c r="R211" s="23"/>
    </row>
    <row r="212" spans="1:18" ht="11.25" customHeight="1">
      <c r="A212" s="135" t="s">
        <v>198</v>
      </c>
      <c r="B212" s="135"/>
      <c r="C212" s="19">
        <v>922.244</v>
      </c>
      <c r="D212" s="19">
        <v>686.573</v>
      </c>
      <c r="E212" s="19">
        <v>522.043</v>
      </c>
      <c r="F212" s="20">
        <f t="shared" si="23"/>
        <v>-23.963948480350965</v>
      </c>
      <c r="G212" s="20"/>
      <c r="H212" s="19">
        <v>621.443</v>
      </c>
      <c r="I212" s="19">
        <v>396.139</v>
      </c>
      <c r="J212" s="19">
        <v>273.415</v>
      </c>
      <c r="K212" s="20">
        <f t="shared" si="24"/>
        <v>-30.980034785769632</v>
      </c>
      <c r="L212" s="20">
        <f t="shared" si="25"/>
        <v>0.461479052388721</v>
      </c>
      <c r="R212" s="23"/>
    </row>
    <row r="213" spans="1:18" ht="11.25" customHeight="1">
      <c r="A213" s="135"/>
      <c r="B213" s="135"/>
      <c r="C213" s="19"/>
      <c r="D213" s="19"/>
      <c r="E213" s="19"/>
      <c r="F213" s="19"/>
      <c r="G213" s="19"/>
      <c r="H213" s="19"/>
      <c r="I213" s="19"/>
      <c r="J213" s="19"/>
      <c r="K213" s="20"/>
      <c r="L213" s="20"/>
      <c r="R213" s="23"/>
    </row>
    <row r="214" spans="1:18" s="29" customFormat="1" ht="11.25" customHeight="1">
      <c r="A214" s="131" t="s">
        <v>465</v>
      </c>
      <c r="B214" s="131"/>
      <c r="C214" s="27">
        <f>SUM(C216:C219)</f>
        <v>132994.336</v>
      </c>
      <c r="D214" s="27">
        <f>SUM(D216:D219)</f>
        <v>46281.998</v>
      </c>
      <c r="E214" s="27">
        <f>SUM(E216:E219)</f>
        <v>41632.545</v>
      </c>
      <c r="F214" s="25">
        <f aca="true" t="shared" si="26" ref="F214:F219">+E214/D214*100-100</f>
        <v>-10.04592109441775</v>
      </c>
      <c r="G214" s="25"/>
      <c r="H214" s="27">
        <f>SUM(H216:H219)</f>
        <v>187710.212</v>
      </c>
      <c r="I214" s="27">
        <f>SUM(I216:I219)</f>
        <v>62059.591</v>
      </c>
      <c r="J214" s="27">
        <f>SUM(J216:J219)</f>
        <v>59241.686</v>
      </c>
      <c r="K214" s="25">
        <f aca="true" t="shared" si="27" ref="K214:K219">+J214/I214*100-100</f>
        <v>-4.540643846653765</v>
      </c>
      <c r="L214" s="25">
        <f>+J214/J195*100</f>
        <v>49.99752846733436</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152</v>
      </c>
      <c r="B216" s="17"/>
      <c r="C216" s="19">
        <v>22278.035</v>
      </c>
      <c r="D216" s="19">
        <v>6773.502</v>
      </c>
      <c r="E216" s="19">
        <v>8452.368</v>
      </c>
      <c r="F216" s="20">
        <f t="shared" si="26"/>
        <v>24.785790275104375</v>
      </c>
      <c r="H216" s="19">
        <v>45178.829</v>
      </c>
      <c r="I216" s="19">
        <v>14104.885</v>
      </c>
      <c r="J216" s="19">
        <v>18677.338</v>
      </c>
      <c r="K216" s="20">
        <f t="shared" si="27"/>
        <v>32.417513506845324</v>
      </c>
      <c r="L216" s="20">
        <f>+J216/$J$214*100</f>
        <v>31.527357273390226</v>
      </c>
      <c r="R216" s="23"/>
    </row>
    <row r="217" spans="1:18" ht="11.25" customHeight="1">
      <c r="A217" s="17" t="s">
        <v>153</v>
      </c>
      <c r="B217" s="17"/>
      <c r="C217" s="19">
        <v>11697.538</v>
      </c>
      <c r="D217" s="19">
        <v>2633.754</v>
      </c>
      <c r="E217" s="19">
        <v>2511.411</v>
      </c>
      <c r="F217" s="20">
        <f t="shared" si="26"/>
        <v>-4.645194653714796</v>
      </c>
      <c r="H217" s="19">
        <v>24870.977</v>
      </c>
      <c r="I217" s="19">
        <v>4888.588</v>
      </c>
      <c r="J217" s="19">
        <v>4537.491</v>
      </c>
      <c r="K217" s="20">
        <f t="shared" si="27"/>
        <v>-7.181971563158925</v>
      </c>
      <c r="L217" s="20">
        <f>+J217/$J$214*100</f>
        <v>7.659287414608692</v>
      </c>
      <c r="R217" s="23"/>
    </row>
    <row r="218" spans="1:18" ht="11.25" customHeight="1">
      <c r="A218" s="17" t="s">
        <v>154</v>
      </c>
      <c r="B218" s="17"/>
      <c r="C218" s="19">
        <v>3138.454</v>
      </c>
      <c r="D218" s="19">
        <v>810.411</v>
      </c>
      <c r="E218" s="19">
        <v>1095.786</v>
      </c>
      <c r="F218" s="20">
        <f t="shared" si="26"/>
        <v>35.21361383298105</v>
      </c>
      <c r="H218" s="19">
        <v>17199.695</v>
      </c>
      <c r="I218" s="19">
        <v>4866.56</v>
      </c>
      <c r="J218" s="19">
        <v>6228.945</v>
      </c>
      <c r="K218" s="20">
        <f t="shared" si="27"/>
        <v>27.994825913992628</v>
      </c>
      <c r="L218" s="20">
        <f>+J218/$J$214*100</f>
        <v>10.514462738281958</v>
      </c>
      <c r="R218" s="23"/>
    </row>
    <row r="219" spans="1:18" ht="11.25" customHeight="1">
      <c r="A219" s="17" t="s">
        <v>199</v>
      </c>
      <c r="B219" s="17"/>
      <c r="C219" s="19">
        <v>95880.309</v>
      </c>
      <c r="D219" s="19">
        <v>36064.331</v>
      </c>
      <c r="E219" s="19">
        <v>29572.98</v>
      </c>
      <c r="F219" s="20">
        <f t="shared" si="26"/>
        <v>-17.999366188159698</v>
      </c>
      <c r="H219" s="19">
        <v>100460.711</v>
      </c>
      <c r="I219" s="19">
        <v>38199.558</v>
      </c>
      <c r="J219" s="19">
        <v>29797.912</v>
      </c>
      <c r="K219" s="20">
        <f t="shared" si="27"/>
        <v>-21.994092182951434</v>
      </c>
      <c r="L219" s="20">
        <f>+J219/$J$214*100</f>
        <v>50.29889257371912</v>
      </c>
      <c r="R219" s="23"/>
    </row>
    <row r="220" spans="1:18" ht="11.25">
      <c r="A220" s="125"/>
      <c r="B220" s="125"/>
      <c r="C220" s="133"/>
      <c r="D220" s="133"/>
      <c r="E220" s="133"/>
      <c r="F220" s="133"/>
      <c r="G220" s="133"/>
      <c r="H220" s="133"/>
      <c r="I220" s="133"/>
      <c r="J220" s="133"/>
      <c r="K220" s="125"/>
      <c r="L220" s="125"/>
      <c r="R220" s="23"/>
    </row>
    <row r="221" spans="1:18" ht="11.25">
      <c r="A221" s="17" t="s">
        <v>69</v>
      </c>
      <c r="B221" s="17"/>
      <c r="C221" s="17"/>
      <c r="D221" s="17"/>
      <c r="E221" s="17"/>
      <c r="F221" s="17"/>
      <c r="G221" s="17"/>
      <c r="H221" s="17"/>
      <c r="I221" s="17"/>
      <c r="J221" s="17"/>
      <c r="K221" s="17"/>
      <c r="L221" s="17"/>
      <c r="R221" s="23"/>
    </row>
    <row r="222" spans="1:18" ht="19.5" customHeight="1">
      <c r="A222" s="313" t="s">
        <v>260</v>
      </c>
      <c r="B222" s="313"/>
      <c r="C222" s="313"/>
      <c r="D222" s="313"/>
      <c r="E222" s="313"/>
      <c r="F222" s="313"/>
      <c r="G222" s="313"/>
      <c r="H222" s="313"/>
      <c r="I222" s="313"/>
      <c r="J222" s="313"/>
      <c r="K222" s="313"/>
      <c r="L222" s="313"/>
      <c r="R222" s="23"/>
    </row>
    <row r="223" spans="1:18" ht="19.5" customHeight="1">
      <c r="A223" s="314" t="s">
        <v>255</v>
      </c>
      <c r="B223" s="314"/>
      <c r="C223" s="314"/>
      <c r="D223" s="314"/>
      <c r="E223" s="314"/>
      <c r="F223" s="314"/>
      <c r="G223" s="314"/>
      <c r="H223" s="314"/>
      <c r="I223" s="314"/>
      <c r="J223" s="314"/>
      <c r="K223" s="314"/>
      <c r="L223" s="314"/>
      <c r="R223" s="23"/>
    </row>
    <row r="224" spans="1:21" s="29" customFormat="1" ht="11.25">
      <c r="A224" s="26"/>
      <c r="B224" s="26"/>
      <c r="C224" s="315" t="s">
        <v>214</v>
      </c>
      <c r="D224" s="315"/>
      <c r="E224" s="315"/>
      <c r="F224" s="315"/>
      <c r="G224" s="214"/>
      <c r="H224" s="315" t="s">
        <v>145</v>
      </c>
      <c r="I224" s="315"/>
      <c r="J224" s="315"/>
      <c r="K224" s="315"/>
      <c r="L224" s="214"/>
      <c r="M224" s="317"/>
      <c r="N224" s="317"/>
      <c r="O224" s="317"/>
      <c r="P224" s="152"/>
      <c r="Q224" s="152"/>
      <c r="R224" s="152"/>
      <c r="S224" s="152"/>
      <c r="T224" s="152"/>
      <c r="U224" s="152"/>
    </row>
    <row r="225" spans="1:21" s="29" customFormat="1" ht="11.25">
      <c r="A225" s="26" t="s">
        <v>156</v>
      </c>
      <c r="B225" s="216" t="s">
        <v>131</v>
      </c>
      <c r="C225" s="215">
        <f>+C191</f>
        <v>2010</v>
      </c>
      <c r="D225" s="316" t="str">
        <f>+D191</f>
        <v>enero - mayo</v>
      </c>
      <c r="E225" s="316"/>
      <c r="F225" s="316"/>
      <c r="G225" s="214"/>
      <c r="H225" s="215">
        <f>+H191</f>
        <v>2010</v>
      </c>
      <c r="I225" s="316" t="str">
        <f>+D225</f>
        <v>enero - mayo</v>
      </c>
      <c r="J225" s="316"/>
      <c r="K225" s="316"/>
      <c r="L225" s="216" t="s">
        <v>325</v>
      </c>
      <c r="M225" s="318"/>
      <c r="N225" s="318"/>
      <c r="O225" s="318"/>
      <c r="P225" s="152"/>
      <c r="Q225" s="152"/>
      <c r="R225" s="152"/>
      <c r="S225" s="152"/>
      <c r="T225" s="152"/>
      <c r="U225" s="152"/>
    </row>
    <row r="226" spans="1:15" s="29" customFormat="1" ht="11.25">
      <c r="A226" s="217"/>
      <c r="B226" s="220" t="s">
        <v>45</v>
      </c>
      <c r="C226" s="217"/>
      <c r="D226" s="218">
        <f>+D192</f>
        <v>2010</v>
      </c>
      <c r="E226" s="218">
        <f>+E192</f>
        <v>2011</v>
      </c>
      <c r="F226" s="219" t="str">
        <f>+F192</f>
        <v>Var % 11/10</v>
      </c>
      <c r="G226" s="220"/>
      <c r="H226" s="217"/>
      <c r="I226" s="218">
        <f>+I192</f>
        <v>2010</v>
      </c>
      <c r="J226" s="218">
        <f>+J192</f>
        <v>2011</v>
      </c>
      <c r="K226" s="219" t="str">
        <f>+K192</f>
        <v>Var % 11/10</v>
      </c>
      <c r="L226" s="220">
        <v>2008</v>
      </c>
      <c r="M226" s="221" t="s">
        <v>288</v>
      </c>
      <c r="N226" s="221" t="s">
        <v>288</v>
      </c>
      <c r="O226" s="220" t="s">
        <v>265</v>
      </c>
    </row>
    <row r="227" spans="1:18" ht="11.25" customHeight="1">
      <c r="A227" s="17"/>
      <c r="B227" s="17"/>
      <c r="C227" s="17"/>
      <c r="D227" s="17"/>
      <c r="E227" s="17"/>
      <c r="F227" s="17"/>
      <c r="G227" s="17"/>
      <c r="H227" s="17"/>
      <c r="I227" s="17"/>
      <c r="J227" s="17"/>
      <c r="K227" s="17"/>
      <c r="L227" s="17"/>
      <c r="R227" s="23"/>
    </row>
    <row r="228" spans="1:15" s="29" customFormat="1" ht="11.25">
      <c r="A228" s="26" t="s">
        <v>463</v>
      </c>
      <c r="B228" s="26"/>
      <c r="C228" s="26"/>
      <c r="D228" s="26"/>
      <c r="E228" s="26"/>
      <c r="F228" s="26"/>
      <c r="G228" s="26"/>
      <c r="H228" s="27">
        <f>+H194</f>
        <v>6957379</v>
      </c>
      <c r="I228" s="27">
        <f>+I194</f>
        <v>3709200</v>
      </c>
      <c r="J228" s="27">
        <f>+J194</f>
        <v>3750432</v>
      </c>
      <c r="K228" s="25">
        <f>+J228/I228*100-100</f>
        <v>1.1116143642833975</v>
      </c>
      <c r="L228" s="26"/>
      <c r="M228" s="28"/>
      <c r="N228" s="28"/>
      <c r="O228" s="28"/>
    </row>
    <row r="229" spans="1:18" s="129" customFormat="1" ht="11.25">
      <c r="A229" s="127" t="s">
        <v>472</v>
      </c>
      <c r="B229" s="127"/>
      <c r="C229" s="127">
        <f>+C231+C246+C247+C248+C249+C250</f>
        <v>736533.8389999999</v>
      </c>
      <c r="D229" s="127">
        <f>+D231+D246+D247+D248+D249+D250</f>
        <v>303684.25599999994</v>
      </c>
      <c r="E229" s="127">
        <f>+E231+E246+E247+E248+E249+E250</f>
        <v>247939.946</v>
      </c>
      <c r="F229" s="128">
        <f>+E229/D229*100-100</f>
        <v>-18.356009209776076</v>
      </c>
      <c r="G229" s="127"/>
      <c r="H229" s="127">
        <f>+H231+H246+H247+H248+H249+H250</f>
        <v>1562926.7489999996</v>
      </c>
      <c r="I229" s="127">
        <f>+I231+I246+I247+I248+I249+I250</f>
        <v>571295.7710000001</v>
      </c>
      <c r="J229" s="127">
        <f>+J231+J246+J247+J248+J249+J250</f>
        <v>639499.906</v>
      </c>
      <c r="K229" s="128">
        <f>+J229/I229*100-100</f>
        <v>11.938498140921808</v>
      </c>
      <c r="L229" s="128">
        <f>+J229/$J$228*100</f>
        <v>17.0513665092448</v>
      </c>
      <c r="M229" s="134"/>
      <c r="N229" s="134"/>
      <c r="O229" s="134"/>
      <c r="R229" s="28"/>
    </row>
    <row r="230" spans="1:18" ht="11.25" customHeight="1">
      <c r="A230" s="17"/>
      <c r="B230" s="17"/>
      <c r="C230" s="19"/>
      <c r="D230" s="19"/>
      <c r="E230" s="19"/>
      <c r="F230" s="20"/>
      <c r="G230" s="20"/>
      <c r="H230" s="19"/>
      <c r="I230" s="19"/>
      <c r="J230" s="19"/>
      <c r="K230" s="20"/>
      <c r="L230" s="124"/>
      <c r="R230" s="23"/>
    </row>
    <row r="231" spans="1:18" s="29" customFormat="1" ht="11.25" customHeight="1">
      <c r="A231" s="26" t="s">
        <v>141</v>
      </c>
      <c r="B231" s="26">
        <v>22042110</v>
      </c>
      <c r="C231" s="27">
        <f>SUM(C232:C243)</f>
        <v>382553.077</v>
      </c>
      <c r="D231" s="27">
        <f>SUM(D232:D243)</f>
        <v>138770.55000000002</v>
      </c>
      <c r="E231" s="27">
        <f>SUM(E232:E243)</f>
        <v>151425.47</v>
      </c>
      <c r="F231" s="25">
        <f>+E231/D231*100-100</f>
        <v>9.119312418953427</v>
      </c>
      <c r="G231" s="25"/>
      <c r="H231" s="27">
        <f>SUM(H232:H243)</f>
        <v>1186463.2389999998</v>
      </c>
      <c r="I231" s="27">
        <f>SUM(I232:I243)</f>
        <v>422794.69500000007</v>
      </c>
      <c r="J231" s="27">
        <f>SUM(J232:J243)</f>
        <v>503850.744</v>
      </c>
      <c r="K231" s="25">
        <f aca="true" t="shared" si="28" ref="K231:K250">+J231/I231*100-100</f>
        <v>19.171491496599785</v>
      </c>
      <c r="L231" s="25">
        <f>+J231/J229*100</f>
        <v>78.78824363736499</v>
      </c>
      <c r="M231" s="28">
        <f>+I231/D231</f>
        <v>3.046717729374136</v>
      </c>
      <c r="N231" s="28">
        <f>+J231/E231</f>
        <v>3.3273843825612692</v>
      </c>
      <c r="O231" s="28">
        <f>+N231/M231*100-100</f>
        <v>9.212098990371146</v>
      </c>
      <c r="P231" s="27"/>
      <c r="R231" s="28"/>
    </row>
    <row r="232" spans="1:18" ht="11.25" customHeight="1">
      <c r="A232" s="17" t="s">
        <v>273</v>
      </c>
      <c r="B232" s="157">
        <v>22042111</v>
      </c>
      <c r="C232" s="19">
        <v>54396.844</v>
      </c>
      <c r="D232" s="19">
        <v>17998.695</v>
      </c>
      <c r="E232" s="19">
        <v>18924.693</v>
      </c>
      <c r="F232" s="20">
        <f aca="true" t="shared" si="29" ref="F232:F243">+E232/D232*100-100</f>
        <v>5.144806331792395</v>
      </c>
      <c r="G232" s="20"/>
      <c r="H232" s="19">
        <v>151335.61</v>
      </c>
      <c r="I232" s="19">
        <v>51075.267</v>
      </c>
      <c r="J232" s="19">
        <v>56897.591</v>
      </c>
      <c r="K232" s="20">
        <f t="shared" si="28"/>
        <v>11.399497921371605</v>
      </c>
      <c r="L232" s="20">
        <f aca="true" t="shared" si="30" ref="L232:L243">+J232/$J$231*100</f>
        <v>11.292548771149576</v>
      </c>
      <c r="M232" s="23">
        <f aca="true" t="shared" si="31" ref="M232:M239">+I232/D232</f>
        <v>2.8377205680745186</v>
      </c>
      <c r="N232" s="23">
        <f aca="true" t="shared" si="32" ref="N232:N239">+J232/E232</f>
        <v>3.006526499531591</v>
      </c>
      <c r="O232" s="23">
        <f aca="true" t="shared" si="33" ref="O232:O239">+N232/M232*100-100</f>
        <v>5.948645309062698</v>
      </c>
      <c r="P232" s="158"/>
      <c r="R232" s="23"/>
    </row>
    <row r="233" spans="1:18" ht="11.25" customHeight="1">
      <c r="A233" s="17" t="s">
        <v>274</v>
      </c>
      <c r="B233" s="157">
        <v>22042112</v>
      </c>
      <c r="C233" s="19">
        <v>35704.683</v>
      </c>
      <c r="D233" s="19">
        <v>12810.352</v>
      </c>
      <c r="E233" s="19">
        <v>14584.401</v>
      </c>
      <c r="F233" s="20">
        <f t="shared" si="29"/>
        <v>13.848557791386213</v>
      </c>
      <c r="G233" s="20"/>
      <c r="H233" s="19">
        <v>108513.826</v>
      </c>
      <c r="I233" s="19">
        <v>38870.712</v>
      </c>
      <c r="J233" s="19">
        <v>46728.846</v>
      </c>
      <c r="K233" s="20">
        <f t="shared" si="28"/>
        <v>20.216079396744774</v>
      </c>
      <c r="L233" s="20">
        <f t="shared" si="30"/>
        <v>9.274342958993428</v>
      </c>
      <c r="M233" s="23">
        <f t="shared" si="31"/>
        <v>3.0343203684020548</v>
      </c>
      <c r="N233" s="23">
        <f t="shared" si="32"/>
        <v>3.204029154162725</v>
      </c>
      <c r="O233" s="23">
        <f t="shared" si="33"/>
        <v>5.5929752022210835</v>
      </c>
      <c r="P233" s="158"/>
      <c r="R233" s="23"/>
    </row>
    <row r="234" spans="1:18" ht="11.25" customHeight="1">
      <c r="A234" s="17" t="s">
        <v>269</v>
      </c>
      <c r="B234" s="157">
        <v>22042113</v>
      </c>
      <c r="C234" s="19">
        <v>26418.064</v>
      </c>
      <c r="D234" s="19">
        <v>9540.909</v>
      </c>
      <c r="E234" s="19">
        <v>9503.776</v>
      </c>
      <c r="F234" s="20">
        <f t="shared" si="29"/>
        <v>-0.3891977169051586</v>
      </c>
      <c r="G234" s="20"/>
      <c r="H234" s="19">
        <v>68599.103</v>
      </c>
      <c r="I234" s="19">
        <v>24347.497</v>
      </c>
      <c r="J234" s="19">
        <v>26015.983</v>
      </c>
      <c r="K234" s="20">
        <f t="shared" si="28"/>
        <v>6.852802980117431</v>
      </c>
      <c r="L234" s="20">
        <f t="shared" si="30"/>
        <v>5.163430501950395</v>
      </c>
      <c r="M234" s="23">
        <f t="shared" si="31"/>
        <v>2.551905379246359</v>
      </c>
      <c r="N234" s="23">
        <f t="shared" si="32"/>
        <v>2.7374364673578166</v>
      </c>
      <c r="O234" s="23">
        <f t="shared" si="33"/>
        <v>7.270296525110581</v>
      </c>
      <c r="P234" s="158"/>
      <c r="R234" s="23"/>
    </row>
    <row r="235" spans="1:18" ht="11.25" customHeight="1">
      <c r="A235" s="17" t="s">
        <v>270</v>
      </c>
      <c r="B235" s="157">
        <v>22042119</v>
      </c>
      <c r="C235" s="19">
        <v>4428.721</v>
      </c>
      <c r="D235" s="19">
        <v>1997.712</v>
      </c>
      <c r="E235" s="19">
        <v>1340.669</v>
      </c>
      <c r="F235" s="20">
        <f t="shared" si="29"/>
        <v>-32.88977590363376</v>
      </c>
      <c r="G235" s="20"/>
      <c r="H235" s="19">
        <v>12422.258</v>
      </c>
      <c r="I235" s="19">
        <v>5156.165</v>
      </c>
      <c r="J235" s="19">
        <v>4727.333</v>
      </c>
      <c r="K235" s="20">
        <f t="shared" si="28"/>
        <v>-8.316878920670703</v>
      </c>
      <c r="L235" s="20">
        <f t="shared" si="30"/>
        <v>0.9382407501218257</v>
      </c>
      <c r="M235" s="23">
        <f t="shared" si="31"/>
        <v>2.581035204273689</v>
      </c>
      <c r="N235" s="23">
        <f t="shared" si="32"/>
        <v>3.5261000291645432</v>
      </c>
      <c r="O235" s="23">
        <f t="shared" si="33"/>
        <v>36.61572780278283</v>
      </c>
      <c r="P235" s="158"/>
      <c r="R235" s="23"/>
    </row>
    <row r="236" spans="1:18" ht="11.25" customHeight="1">
      <c r="A236" s="17" t="s">
        <v>275</v>
      </c>
      <c r="B236" s="157">
        <v>22042121</v>
      </c>
      <c r="C236" s="19">
        <v>82105.991</v>
      </c>
      <c r="D236" s="19">
        <v>31388.159</v>
      </c>
      <c r="E236" s="19">
        <v>33516.465</v>
      </c>
      <c r="F236" s="20">
        <f t="shared" si="29"/>
        <v>6.780601563793525</v>
      </c>
      <c r="G236" s="20"/>
      <c r="H236" s="19">
        <v>276470.17</v>
      </c>
      <c r="I236" s="19">
        <v>103230.37</v>
      </c>
      <c r="J236" s="19">
        <v>118977.205</v>
      </c>
      <c r="K236" s="20">
        <f t="shared" si="28"/>
        <v>15.25407203325922</v>
      </c>
      <c r="L236" s="20">
        <f t="shared" si="30"/>
        <v>23.613581287080525</v>
      </c>
      <c r="M236" s="23">
        <f t="shared" si="31"/>
        <v>3.288831625964428</v>
      </c>
      <c r="N236" s="23">
        <f t="shared" si="32"/>
        <v>3.549813651290493</v>
      </c>
      <c r="O236" s="23">
        <f t="shared" si="33"/>
        <v>7.9354024470478635</v>
      </c>
      <c r="P236" s="158"/>
      <c r="R236" s="23"/>
    </row>
    <row r="237" spans="1:18" ht="11.25" customHeight="1">
      <c r="A237" s="17" t="s">
        <v>276</v>
      </c>
      <c r="B237" s="157">
        <v>22042122</v>
      </c>
      <c r="C237" s="19">
        <v>39201.481</v>
      </c>
      <c r="D237" s="19">
        <v>14411.585</v>
      </c>
      <c r="E237" s="19">
        <v>15340.914</v>
      </c>
      <c r="F237" s="20">
        <f t="shared" si="29"/>
        <v>6.448485714791261</v>
      </c>
      <c r="G237" s="20"/>
      <c r="H237" s="19">
        <v>110807.631</v>
      </c>
      <c r="I237" s="19">
        <v>40954.277</v>
      </c>
      <c r="J237" s="19">
        <v>46554.483</v>
      </c>
      <c r="K237" s="20">
        <f t="shared" si="28"/>
        <v>13.674288524248638</v>
      </c>
      <c r="L237" s="20">
        <f t="shared" si="30"/>
        <v>9.239736877316192</v>
      </c>
      <c r="M237" s="23">
        <f t="shared" si="31"/>
        <v>2.84176077787419</v>
      </c>
      <c r="N237" s="23">
        <f t="shared" si="32"/>
        <v>3.0346616244638356</v>
      </c>
      <c r="O237" s="23">
        <f t="shared" si="33"/>
        <v>6.7880747771438905</v>
      </c>
      <c r="P237" s="158"/>
      <c r="R237" s="23"/>
    </row>
    <row r="238" spans="1:18" ht="11.25" customHeight="1">
      <c r="A238" s="17" t="s">
        <v>277</v>
      </c>
      <c r="B238" s="157">
        <v>22042124</v>
      </c>
      <c r="C238" s="19">
        <v>20744.565</v>
      </c>
      <c r="D238" s="19">
        <v>8019.629</v>
      </c>
      <c r="E238" s="19">
        <v>8598.45</v>
      </c>
      <c r="F238" s="20">
        <f t="shared" si="29"/>
        <v>7.217553330708952</v>
      </c>
      <c r="G238" s="20"/>
      <c r="H238" s="19">
        <v>74250.526</v>
      </c>
      <c r="I238" s="19">
        <v>28382.992</v>
      </c>
      <c r="J238" s="19">
        <v>33033.042</v>
      </c>
      <c r="K238" s="20">
        <f t="shared" si="28"/>
        <v>16.383226969165207</v>
      </c>
      <c r="L238" s="20">
        <f t="shared" si="30"/>
        <v>6.556116547086016</v>
      </c>
      <c r="M238" s="23">
        <f t="shared" si="31"/>
        <v>3.539190154557025</v>
      </c>
      <c r="N238" s="23">
        <f t="shared" si="32"/>
        <v>3.8417438026621076</v>
      </c>
      <c r="O238" s="23">
        <f t="shared" si="33"/>
        <v>8.54866890142982</v>
      </c>
      <c r="P238" s="158"/>
      <c r="R238" s="23"/>
    </row>
    <row r="239" spans="1:18" ht="11.25" customHeight="1">
      <c r="A239" s="17" t="s">
        <v>278</v>
      </c>
      <c r="B239" s="157">
        <v>22042125</v>
      </c>
      <c r="C239" s="19">
        <v>7258.135</v>
      </c>
      <c r="D239" s="19">
        <v>2382.985</v>
      </c>
      <c r="E239" s="19">
        <v>2841.265</v>
      </c>
      <c r="F239" s="20">
        <f t="shared" si="29"/>
        <v>19.231342203161134</v>
      </c>
      <c r="G239" s="20"/>
      <c r="H239" s="19">
        <v>29496.733</v>
      </c>
      <c r="I239" s="19">
        <v>10041.064</v>
      </c>
      <c r="J239" s="19">
        <v>12722.424</v>
      </c>
      <c r="K239" s="20">
        <f t="shared" si="28"/>
        <v>26.703942928757357</v>
      </c>
      <c r="L239" s="20">
        <f t="shared" si="30"/>
        <v>2.5250382482317026</v>
      </c>
      <c r="M239" s="23">
        <f t="shared" si="31"/>
        <v>4.213649687261984</v>
      </c>
      <c r="N239" s="23">
        <f t="shared" si="32"/>
        <v>4.47773227770025</v>
      </c>
      <c r="O239" s="23">
        <f t="shared" si="33"/>
        <v>6.267312426009127</v>
      </c>
      <c r="P239" s="158"/>
      <c r="R239" s="23"/>
    </row>
    <row r="240" spans="1:18" ht="11.25" customHeight="1">
      <c r="A240" s="17" t="s">
        <v>279</v>
      </c>
      <c r="B240" s="157">
        <v>22042126</v>
      </c>
      <c r="C240" s="19">
        <v>5260.105</v>
      </c>
      <c r="D240" s="19">
        <v>1988.448</v>
      </c>
      <c r="E240" s="19">
        <v>2428.63</v>
      </c>
      <c r="F240" s="20">
        <f t="shared" si="29"/>
        <v>22.136963098859013</v>
      </c>
      <c r="G240" s="20"/>
      <c r="H240" s="19">
        <v>25519.961</v>
      </c>
      <c r="I240" s="19">
        <v>9298.863</v>
      </c>
      <c r="J240" s="19">
        <v>12245.789</v>
      </c>
      <c r="K240" s="20">
        <f t="shared" si="28"/>
        <v>31.69125085507767</v>
      </c>
      <c r="L240" s="20">
        <f t="shared" si="30"/>
        <v>2.430439797068157</v>
      </c>
      <c r="M240" s="23">
        <f aca="true" t="shared" si="34" ref="M240:M249">+I240/D240</f>
        <v>4.676442632646164</v>
      </c>
      <c r="N240" s="23">
        <f aca="true" t="shared" si="35" ref="N240:N249">+J240/E240</f>
        <v>5.042262098384686</v>
      </c>
      <c r="O240" s="23">
        <f aca="true" t="shared" si="36" ref="O240:O249">+N240/M240*100-100</f>
        <v>7.822601376198719</v>
      </c>
      <c r="P240" s="158"/>
      <c r="R240" s="23"/>
    </row>
    <row r="241" spans="1:18" ht="11.25" customHeight="1">
      <c r="A241" s="17" t="s">
        <v>271</v>
      </c>
      <c r="B241" s="157">
        <v>22042127</v>
      </c>
      <c r="C241" s="19">
        <v>89934.393</v>
      </c>
      <c r="D241" s="19">
        <v>31933.703</v>
      </c>
      <c r="E241" s="19">
        <v>37841.216</v>
      </c>
      <c r="F241" s="20">
        <f t="shared" si="29"/>
        <v>18.499304637485963</v>
      </c>
      <c r="G241" s="20"/>
      <c r="H241" s="19">
        <v>282239.644</v>
      </c>
      <c r="I241" s="19">
        <v>94524.106</v>
      </c>
      <c r="J241" s="19">
        <v>125102.686</v>
      </c>
      <c r="K241" s="20">
        <f t="shared" si="28"/>
        <v>32.350033545940136</v>
      </c>
      <c r="L241" s="20">
        <f t="shared" si="30"/>
        <v>24.82931453208294</v>
      </c>
      <c r="M241" s="23">
        <f t="shared" si="34"/>
        <v>2.960010807390549</v>
      </c>
      <c r="N241" s="23">
        <f t="shared" si="35"/>
        <v>3.3059901140597594</v>
      </c>
      <c r="O241" s="23">
        <f t="shared" si="36"/>
        <v>11.688447413954364</v>
      </c>
      <c r="P241" s="158"/>
      <c r="R241" s="23"/>
    </row>
    <row r="242" spans="1:18" ht="11.25" customHeight="1">
      <c r="A242" s="17" t="s">
        <v>272</v>
      </c>
      <c r="B242" s="157">
        <v>22042129</v>
      </c>
      <c r="C242" s="19">
        <v>5232.107</v>
      </c>
      <c r="D242" s="19">
        <v>2272.352</v>
      </c>
      <c r="E242" s="19">
        <v>2038.473</v>
      </c>
      <c r="F242" s="20">
        <f t="shared" si="29"/>
        <v>-10.29237547703876</v>
      </c>
      <c r="G242" s="20"/>
      <c r="H242" s="19">
        <v>17538.435</v>
      </c>
      <c r="I242" s="19">
        <v>6371.062</v>
      </c>
      <c r="J242" s="19">
        <v>8930.796</v>
      </c>
      <c r="K242" s="20">
        <f t="shared" si="28"/>
        <v>40.17750886743843</v>
      </c>
      <c r="L242" s="20">
        <f t="shared" si="30"/>
        <v>1.7725082489904989</v>
      </c>
      <c r="M242" s="23">
        <f t="shared" si="34"/>
        <v>2.8037302319358974</v>
      </c>
      <c r="N242" s="23">
        <f t="shared" si="35"/>
        <v>4.381120574076772</v>
      </c>
      <c r="O242" s="23">
        <f t="shared" si="36"/>
        <v>56.26041778818822</v>
      </c>
      <c r="P242" s="158"/>
      <c r="R242" s="23"/>
    </row>
    <row r="243" spans="1:18" ht="11.25" customHeight="1">
      <c r="A243" s="17" t="s">
        <v>280</v>
      </c>
      <c r="B243" s="157">
        <v>22042130</v>
      </c>
      <c r="C243" s="19">
        <v>11867.988</v>
      </c>
      <c r="D243" s="19">
        <v>4026.021</v>
      </c>
      <c r="E243" s="19">
        <v>4466.518</v>
      </c>
      <c r="F243" s="20">
        <f t="shared" si="29"/>
        <v>10.941249437099316</v>
      </c>
      <c r="G243" s="20"/>
      <c r="H243" s="19">
        <v>29269.342</v>
      </c>
      <c r="I243" s="19">
        <v>10542.32</v>
      </c>
      <c r="J243" s="19">
        <v>11914.566</v>
      </c>
      <c r="K243" s="20">
        <f t="shared" si="28"/>
        <v>13.01654664248477</v>
      </c>
      <c r="L243" s="20">
        <f t="shared" si="30"/>
        <v>2.3647014799287467</v>
      </c>
      <c r="M243" s="23">
        <f t="shared" si="34"/>
        <v>2.618545705548977</v>
      </c>
      <c r="N243" s="23">
        <f t="shared" si="35"/>
        <v>2.667528934171988</v>
      </c>
      <c r="O243" s="23">
        <f t="shared" si="36"/>
        <v>1.8706272156797041</v>
      </c>
      <c r="P243" s="158"/>
      <c r="R243" s="23"/>
    </row>
    <row r="244" spans="1:18" ht="11.25" customHeight="1">
      <c r="A244" s="17"/>
      <c r="B244" s="157"/>
      <c r="C244" s="19"/>
      <c r="D244" s="19"/>
      <c r="E244" s="19"/>
      <c r="F244" s="20"/>
      <c r="G244" s="20"/>
      <c r="H244" s="19"/>
      <c r="I244" s="19"/>
      <c r="J244" s="19"/>
      <c r="K244" s="20"/>
      <c r="L244" s="20"/>
      <c r="P244" s="158"/>
      <c r="R244" s="23"/>
    </row>
    <row r="245" spans="1:18" s="29" customFormat="1" ht="11.25" customHeight="1">
      <c r="A245" s="26" t="s">
        <v>327</v>
      </c>
      <c r="B245" s="26"/>
      <c r="C245" s="27">
        <f>SUM(C246:C249)</f>
        <v>343179.34900000005</v>
      </c>
      <c r="D245" s="27">
        <f>SUM(D246:D249)</f>
        <v>160768.59999999998</v>
      </c>
      <c r="E245" s="27">
        <f>SUM(E246:E249)</f>
        <v>92771.02999999998</v>
      </c>
      <c r="F245" s="25">
        <f aca="true" t="shared" si="37" ref="F245:F250">+E245/D245*100-100</f>
        <v>-42.295305177752375</v>
      </c>
      <c r="G245" s="25"/>
      <c r="H245" s="27">
        <f>SUM(H246:H249)</f>
        <v>347878.216</v>
      </c>
      <c r="I245" s="27">
        <f>SUM(I246:I249)</f>
        <v>138106.90600000002</v>
      </c>
      <c r="J245" s="27">
        <f>SUM(J246:J249)</f>
        <v>122697.3</v>
      </c>
      <c r="K245" s="25">
        <f>+J245/I245*100-100</f>
        <v>-11.157737470420201</v>
      </c>
      <c r="L245" s="25">
        <f>+J245/J229*100</f>
        <v>19.18644535344154</v>
      </c>
      <c r="M245" s="28"/>
      <c r="N245" s="28"/>
      <c r="O245" s="28"/>
      <c r="P245" s="159"/>
      <c r="R245" s="28"/>
    </row>
    <row r="246" spans="1:18" ht="11.25" customHeight="1">
      <c r="A246" s="17" t="s">
        <v>142</v>
      </c>
      <c r="B246" s="17">
        <v>22042990</v>
      </c>
      <c r="C246" s="19">
        <v>290924.457</v>
      </c>
      <c r="D246" s="19">
        <v>143399.215</v>
      </c>
      <c r="E246" s="19">
        <v>72075.911</v>
      </c>
      <c r="F246" s="20">
        <f t="shared" si="37"/>
        <v>-49.73758329151244</v>
      </c>
      <c r="G246" s="20"/>
      <c r="H246" s="19">
        <v>243255.383</v>
      </c>
      <c r="I246" s="19">
        <v>104793.753</v>
      </c>
      <c r="J246" s="19">
        <v>79913.615</v>
      </c>
      <c r="K246" s="20">
        <f t="shared" si="28"/>
        <v>-23.742004926572292</v>
      </c>
      <c r="L246" s="20">
        <f>+J246/$J$229*100</f>
        <v>12.496266887645174</v>
      </c>
      <c r="M246" s="23">
        <f t="shared" si="34"/>
        <v>0.7307833100760001</v>
      </c>
      <c r="N246" s="23">
        <f t="shared" si="35"/>
        <v>1.1087423508250907</v>
      </c>
      <c r="O246" s="23">
        <f t="shared" si="36"/>
        <v>51.71971438562048</v>
      </c>
      <c r="R246" s="23"/>
    </row>
    <row r="247" spans="1:18" ht="11.25" customHeight="1">
      <c r="A247" s="17" t="s">
        <v>70</v>
      </c>
      <c r="B247" s="17">
        <v>22042190</v>
      </c>
      <c r="C247" s="19">
        <v>48600.438</v>
      </c>
      <c r="D247" s="19">
        <v>16575.615</v>
      </c>
      <c r="E247" s="19">
        <v>19427.397</v>
      </c>
      <c r="F247" s="20">
        <f t="shared" si="37"/>
        <v>17.204682903168305</v>
      </c>
      <c r="G247" s="20"/>
      <c r="H247" s="19">
        <v>90073.937</v>
      </c>
      <c r="I247" s="19">
        <v>30039.921</v>
      </c>
      <c r="J247" s="19">
        <v>37794.835</v>
      </c>
      <c r="K247" s="20">
        <f t="shared" si="28"/>
        <v>25.815360832673306</v>
      </c>
      <c r="L247" s="20">
        <f>+J247/$J$229*100</f>
        <v>5.910061072002723</v>
      </c>
      <c r="M247" s="23">
        <f t="shared" si="34"/>
        <v>1.812296014356028</v>
      </c>
      <c r="N247" s="23">
        <f t="shared" si="35"/>
        <v>1.9454399886922575</v>
      </c>
      <c r="O247" s="23">
        <f t="shared" si="36"/>
        <v>7.346701271841624</v>
      </c>
      <c r="R247" s="23"/>
    </row>
    <row r="248" spans="1:18" ht="11.25" customHeight="1">
      <c r="A248" s="17" t="s">
        <v>71</v>
      </c>
      <c r="B248" s="17">
        <v>22041000</v>
      </c>
      <c r="C248" s="19">
        <v>3306.537</v>
      </c>
      <c r="D248" s="19">
        <v>673.224</v>
      </c>
      <c r="E248" s="19">
        <v>1156.526</v>
      </c>
      <c r="F248" s="20">
        <f t="shared" si="37"/>
        <v>71.78918160968712</v>
      </c>
      <c r="G248" s="20"/>
      <c r="H248" s="19">
        <v>12871.086</v>
      </c>
      <c r="I248" s="19">
        <v>2729.543</v>
      </c>
      <c r="J248" s="19">
        <v>4442.279</v>
      </c>
      <c r="K248" s="20">
        <f t="shared" si="28"/>
        <v>62.74808640127671</v>
      </c>
      <c r="L248" s="20">
        <f>+J248/$J$229*100</f>
        <v>0.6946488902220418</v>
      </c>
      <c r="M248" s="23">
        <f t="shared" si="34"/>
        <v>4.054435076586693</v>
      </c>
      <c r="N248" s="23">
        <f t="shared" si="35"/>
        <v>3.8410541570185193</v>
      </c>
      <c r="O248" s="23">
        <f t="shared" si="36"/>
        <v>-5.262901379291861</v>
      </c>
      <c r="R248" s="23"/>
    </row>
    <row r="249" spans="1:18" ht="11.25" customHeight="1">
      <c r="A249" s="17" t="s">
        <v>72</v>
      </c>
      <c r="B249" s="17">
        <v>22082010</v>
      </c>
      <c r="C249" s="19">
        <v>347.917</v>
      </c>
      <c r="D249" s="19">
        <v>120.546</v>
      </c>
      <c r="E249" s="19">
        <v>111.196</v>
      </c>
      <c r="F249" s="20">
        <f t="shared" si="37"/>
        <v>-7.756375159690094</v>
      </c>
      <c r="G249" s="20"/>
      <c r="H249" s="19">
        <v>1677.81</v>
      </c>
      <c r="I249" s="19">
        <v>543.689</v>
      </c>
      <c r="J249" s="19">
        <v>546.571</v>
      </c>
      <c r="K249" s="20">
        <f t="shared" si="28"/>
        <v>0.5300824552271592</v>
      </c>
      <c r="L249" s="20">
        <f>+J249/$J$229*100</f>
        <v>0.08546850357160178</v>
      </c>
      <c r="M249" s="23">
        <f t="shared" si="34"/>
        <v>4.510220164916297</v>
      </c>
      <c r="N249" s="23">
        <f t="shared" si="35"/>
        <v>4.9153836468937735</v>
      </c>
      <c r="O249" s="23">
        <f t="shared" si="36"/>
        <v>8.983230688584271</v>
      </c>
      <c r="R249" s="23"/>
    </row>
    <row r="250" spans="1:18" ht="11.25" customHeight="1">
      <c r="A250" s="17" t="s">
        <v>10</v>
      </c>
      <c r="B250" s="24" t="s">
        <v>176</v>
      </c>
      <c r="C250" s="19">
        <v>10801.413</v>
      </c>
      <c r="D250" s="19">
        <v>4145.106</v>
      </c>
      <c r="E250" s="19">
        <v>3743.446</v>
      </c>
      <c r="F250" s="20">
        <f t="shared" si="37"/>
        <v>-9.689981390101963</v>
      </c>
      <c r="G250" s="20"/>
      <c r="H250" s="19">
        <v>28585.294</v>
      </c>
      <c r="I250" s="19">
        <v>10394.17</v>
      </c>
      <c r="J250" s="19">
        <v>12951.862</v>
      </c>
      <c r="K250" s="20">
        <f t="shared" si="28"/>
        <v>24.60698641642381</v>
      </c>
      <c r="L250" s="20">
        <f>+J250/$J$229*100</f>
        <v>2.0253110091934867</v>
      </c>
      <c r="R250" s="23"/>
    </row>
    <row r="251" spans="1:18" ht="11.25">
      <c r="A251" s="125"/>
      <c r="B251" s="125"/>
      <c r="C251" s="133"/>
      <c r="D251" s="133"/>
      <c r="E251" s="133"/>
      <c r="F251" s="133"/>
      <c r="G251" s="133"/>
      <c r="H251" s="133"/>
      <c r="I251" s="133"/>
      <c r="J251" s="133"/>
      <c r="K251" s="125"/>
      <c r="L251" s="125"/>
      <c r="R251" s="23"/>
    </row>
    <row r="252" spans="1:18" ht="11.25">
      <c r="A252" s="17" t="s">
        <v>69</v>
      </c>
      <c r="B252" s="17"/>
      <c r="C252" s="17"/>
      <c r="D252" s="17"/>
      <c r="E252" s="17"/>
      <c r="F252" s="17"/>
      <c r="G252" s="17"/>
      <c r="H252" s="17"/>
      <c r="I252" s="17"/>
      <c r="J252" s="17"/>
      <c r="K252" s="17"/>
      <c r="L252" s="17"/>
      <c r="R252" s="23"/>
    </row>
    <row r="253" spans="1:18" ht="19.5" customHeight="1">
      <c r="A253" s="313" t="s">
        <v>382</v>
      </c>
      <c r="B253" s="313"/>
      <c r="C253" s="313"/>
      <c r="D253" s="313"/>
      <c r="E253" s="313"/>
      <c r="F253" s="313"/>
      <c r="G253" s="313"/>
      <c r="H253" s="313"/>
      <c r="I253" s="313"/>
      <c r="J253" s="313"/>
      <c r="K253" s="313"/>
      <c r="L253" s="313"/>
      <c r="R253" s="23"/>
    </row>
    <row r="254" spans="1:18" ht="19.5" customHeight="1">
      <c r="A254" s="314" t="s">
        <v>257</v>
      </c>
      <c r="B254" s="314"/>
      <c r="C254" s="314"/>
      <c r="D254" s="314"/>
      <c r="E254" s="314"/>
      <c r="F254" s="314"/>
      <c r="G254" s="314"/>
      <c r="H254" s="314"/>
      <c r="I254" s="314"/>
      <c r="J254" s="314"/>
      <c r="K254" s="314"/>
      <c r="L254" s="314"/>
      <c r="R254" s="23"/>
    </row>
    <row r="255" spans="1:21" s="29" customFormat="1" ht="12.75">
      <c r="A255" s="26"/>
      <c r="B255" s="26"/>
      <c r="C255" s="315" t="s">
        <v>144</v>
      </c>
      <c r="D255" s="315"/>
      <c r="E255" s="315"/>
      <c r="F255" s="315"/>
      <c r="G255" s="214"/>
      <c r="H255" s="315" t="s">
        <v>145</v>
      </c>
      <c r="I255" s="315"/>
      <c r="J255" s="315"/>
      <c r="K255" s="315"/>
      <c r="L255" s="214"/>
      <c r="M255" s="317" t="s">
        <v>287</v>
      </c>
      <c r="N255" s="317" t="s">
        <v>287</v>
      </c>
      <c r="O255" s="317" t="s">
        <v>265</v>
      </c>
      <c r="P255" s="152"/>
      <c r="Q255" s="152"/>
      <c r="R255" s="35"/>
      <c r="S255" s="31"/>
      <c r="T255" s="31"/>
      <c r="U255" s="31"/>
    </row>
    <row r="256" spans="1:21" s="29" customFormat="1" ht="12.75">
      <c r="A256" s="26" t="s">
        <v>156</v>
      </c>
      <c r="B256" s="216" t="s">
        <v>131</v>
      </c>
      <c r="C256" s="215">
        <f>+C225</f>
        <v>2010</v>
      </c>
      <c r="D256" s="316" t="str">
        <f>+D225</f>
        <v>enero - mayo</v>
      </c>
      <c r="E256" s="316"/>
      <c r="F256" s="316"/>
      <c r="G256" s="214"/>
      <c r="H256" s="215">
        <f>+H225</f>
        <v>2010</v>
      </c>
      <c r="I256" s="316" t="str">
        <f>+D256</f>
        <v>enero - mayo</v>
      </c>
      <c r="J256" s="316"/>
      <c r="K256" s="316"/>
      <c r="L256" s="216" t="s">
        <v>325</v>
      </c>
      <c r="M256" s="318"/>
      <c r="N256" s="318"/>
      <c r="O256" s="318"/>
      <c r="P256" s="152"/>
      <c r="Q256" s="152"/>
      <c r="R256" s="201"/>
      <c r="S256" s="32"/>
      <c r="T256" s="32"/>
      <c r="U256" s="32"/>
    </row>
    <row r="257" spans="1:21" s="29" customFormat="1" ht="12.75">
      <c r="A257" s="217"/>
      <c r="B257" s="220" t="s">
        <v>45</v>
      </c>
      <c r="C257" s="217"/>
      <c r="D257" s="218">
        <f>+D226</f>
        <v>2010</v>
      </c>
      <c r="E257" s="218">
        <f>+E226</f>
        <v>2011</v>
      </c>
      <c r="F257" s="219" t="str">
        <f>+F226</f>
        <v>Var % 11/10</v>
      </c>
      <c r="G257" s="220"/>
      <c r="H257" s="217"/>
      <c r="I257" s="218">
        <f>+I226</f>
        <v>2010</v>
      </c>
      <c r="J257" s="218">
        <f>+J226</f>
        <v>2011</v>
      </c>
      <c r="K257" s="219" t="str">
        <f>+K226</f>
        <v>Var % 11/10</v>
      </c>
      <c r="L257" s="220">
        <v>2008</v>
      </c>
      <c r="M257" s="221"/>
      <c r="N257" s="221"/>
      <c r="O257" s="220"/>
      <c r="R257" s="201"/>
      <c r="S257" s="32"/>
      <c r="T257" s="32"/>
      <c r="U257" s="32"/>
    </row>
    <row r="258" spans="1:21" ht="12.75">
      <c r="A258" s="17"/>
      <c r="B258" s="17"/>
      <c r="C258" s="17"/>
      <c r="D258" s="17"/>
      <c r="E258" s="17"/>
      <c r="F258" s="17"/>
      <c r="G258" s="17"/>
      <c r="H258" s="17"/>
      <c r="I258" s="17"/>
      <c r="J258" s="17"/>
      <c r="K258" s="17"/>
      <c r="L258" s="17"/>
      <c r="R258" s="201"/>
      <c r="S258" s="32"/>
      <c r="T258" s="32"/>
      <c r="U258" s="32"/>
    </row>
    <row r="259" spans="1:21" s="129" customFormat="1" ht="12.75">
      <c r="A259" s="127" t="s">
        <v>476</v>
      </c>
      <c r="B259" s="127"/>
      <c r="C259" s="127"/>
      <c r="D259" s="127"/>
      <c r="E259" s="127"/>
      <c r="F259" s="127"/>
      <c r="G259" s="127"/>
      <c r="H259" s="127">
        <f>(H261+H270)</f>
        <v>1010108</v>
      </c>
      <c r="I259" s="127">
        <f>(+I261+I270)</f>
        <v>379024.61499999993</v>
      </c>
      <c r="J259" s="127">
        <f>(+J261+J270)</f>
        <v>517686.696</v>
      </c>
      <c r="K259" s="128">
        <f>+J259/I259*100-100</f>
        <v>36.58392503083212</v>
      </c>
      <c r="L259" s="127">
        <f>(+L261+L270)</f>
        <v>100</v>
      </c>
      <c r="M259" s="134"/>
      <c r="N259" s="134"/>
      <c r="O259" s="134"/>
      <c r="R259" s="35"/>
      <c r="S259" s="31"/>
      <c r="T259" s="31"/>
      <c r="U259" s="31"/>
    </row>
    <row r="260" spans="1:21" ht="11.25" customHeight="1">
      <c r="A260" s="17"/>
      <c r="B260" s="17"/>
      <c r="C260" s="19"/>
      <c r="D260" s="19"/>
      <c r="E260" s="19"/>
      <c r="F260" s="20"/>
      <c r="G260" s="20"/>
      <c r="H260" s="19"/>
      <c r="I260" s="19"/>
      <c r="J260" s="19"/>
      <c r="K260" s="20"/>
      <c r="L260" s="20"/>
      <c r="R260" s="201"/>
      <c r="S260" s="32"/>
      <c r="T260" s="32"/>
      <c r="U260" s="32"/>
    </row>
    <row r="261" spans="1:21" ht="11.25" customHeight="1">
      <c r="A261" s="26" t="s">
        <v>464</v>
      </c>
      <c r="B261" s="26"/>
      <c r="C261" s="27"/>
      <c r="D261" s="27"/>
      <c r="E261" s="27"/>
      <c r="F261" s="25"/>
      <c r="G261" s="25"/>
      <c r="H261" s="27">
        <f>SUM(H263:H268)</f>
        <v>90688</v>
      </c>
      <c r="I261" s="27">
        <f>SUM(I263:I268)</f>
        <v>38647.888</v>
      </c>
      <c r="J261" s="27">
        <f>SUM(J263:J268)</f>
        <v>48881</v>
      </c>
      <c r="K261" s="25">
        <f>+J261/I261*100-100</f>
        <v>26.47780391000927</v>
      </c>
      <c r="L261" s="160">
        <f>+J261/$J$259*100</f>
        <v>9.442197448319204</v>
      </c>
      <c r="M261" s="22"/>
      <c r="R261" s="32"/>
      <c r="S261" s="32"/>
      <c r="T261" s="32"/>
      <c r="U261" s="32"/>
    </row>
    <row r="262" spans="1:21" ht="11.25" customHeight="1">
      <c r="A262" s="26"/>
      <c r="B262" s="26"/>
      <c r="C262" s="19"/>
      <c r="D262" s="19"/>
      <c r="E262" s="19"/>
      <c r="F262" s="20"/>
      <c r="G262" s="20"/>
      <c r="H262" s="19"/>
      <c r="I262" s="19"/>
      <c r="J262" s="19"/>
      <c r="K262" s="20"/>
      <c r="L262" s="134"/>
      <c r="M262" s="22"/>
      <c r="R262" s="201"/>
      <c r="S262" s="32"/>
      <c r="T262" s="32"/>
      <c r="U262" s="32"/>
    </row>
    <row r="263" spans="1:13" ht="11.25" customHeight="1">
      <c r="A263" s="17" t="s">
        <v>73</v>
      </c>
      <c r="B263" s="17"/>
      <c r="C263" s="19">
        <v>558454</v>
      </c>
      <c r="D263" s="19">
        <v>261270</v>
      </c>
      <c r="E263" s="19">
        <v>153620</v>
      </c>
      <c r="F263" s="20">
        <f aca="true" t="shared" si="38" ref="F263:F280">+E263/D263*100-100</f>
        <v>-41.20258736173308</v>
      </c>
      <c r="G263" s="20"/>
      <c r="H263" s="19">
        <v>1339.401</v>
      </c>
      <c r="I263" s="19">
        <v>656.868</v>
      </c>
      <c r="J263" s="19">
        <v>261.188</v>
      </c>
      <c r="K263" s="20">
        <f aca="true" t="shared" si="39" ref="K263:K280">+J263/I263*100-100</f>
        <v>-60.23736884731788</v>
      </c>
      <c r="L263" s="134">
        <f aca="true" t="shared" si="40" ref="L263:L268">+J263/$J$261*100</f>
        <v>0.5343344039606391</v>
      </c>
      <c r="M263" s="22"/>
    </row>
    <row r="264" spans="1:21" ht="11.25" customHeight="1">
      <c r="A264" s="17" t="s">
        <v>74</v>
      </c>
      <c r="B264" s="17"/>
      <c r="C264" s="19">
        <v>1209</v>
      </c>
      <c r="D264" s="19">
        <v>58</v>
      </c>
      <c r="E264" s="19">
        <v>93</v>
      </c>
      <c r="F264" s="20">
        <f t="shared" si="38"/>
        <v>60.34482758620689</v>
      </c>
      <c r="G264" s="20"/>
      <c r="H264" s="19">
        <v>5791.763</v>
      </c>
      <c r="I264" s="19">
        <v>1143.4</v>
      </c>
      <c r="J264" s="19">
        <v>1528.65</v>
      </c>
      <c r="K264" s="20">
        <f t="shared" si="39"/>
        <v>33.693370648941766</v>
      </c>
      <c r="L264" s="134">
        <f t="shared" si="40"/>
        <v>3.127288721589166</v>
      </c>
      <c r="M264" s="22"/>
      <c r="R264" s="21"/>
      <c r="S264" s="21"/>
      <c r="T264" s="21"/>
      <c r="U264" s="21"/>
    </row>
    <row r="265" spans="1:18" ht="11.25" customHeight="1">
      <c r="A265" s="17" t="s">
        <v>75</v>
      </c>
      <c r="B265" s="17"/>
      <c r="C265" s="19">
        <v>2133</v>
      </c>
      <c r="D265" s="19">
        <v>244</v>
      </c>
      <c r="E265" s="19">
        <v>418</v>
      </c>
      <c r="F265" s="20"/>
      <c r="G265" s="20"/>
      <c r="H265" s="19">
        <v>2596.055</v>
      </c>
      <c r="I265" s="19">
        <v>1420.419</v>
      </c>
      <c r="J265" s="19">
        <v>769.604</v>
      </c>
      <c r="K265" s="20"/>
      <c r="L265" s="134">
        <f t="shared" si="40"/>
        <v>1.574444058018453</v>
      </c>
      <c r="M265" s="22"/>
      <c r="R265" s="21"/>
    </row>
    <row r="266" spans="1:21" ht="11.25" customHeight="1">
      <c r="A266" s="17" t="s">
        <v>76</v>
      </c>
      <c r="B266" s="17"/>
      <c r="C266" s="19">
        <v>4159.737</v>
      </c>
      <c r="D266" s="19">
        <v>2566.123</v>
      </c>
      <c r="E266" s="19">
        <v>2349.25</v>
      </c>
      <c r="F266" s="20">
        <f t="shared" si="38"/>
        <v>-8.451387560144227</v>
      </c>
      <c r="G266" s="20"/>
      <c r="H266" s="19">
        <v>11434.607</v>
      </c>
      <c r="I266" s="19">
        <v>7064.885</v>
      </c>
      <c r="J266" s="19">
        <v>8897.573</v>
      </c>
      <c r="K266" s="20">
        <f t="shared" si="39"/>
        <v>25.940804415075405</v>
      </c>
      <c r="L266" s="134">
        <f t="shared" si="40"/>
        <v>18.20251836091733</v>
      </c>
      <c r="M266" s="22"/>
      <c r="S266" s="21"/>
      <c r="T266" s="21"/>
      <c r="U266" s="21"/>
    </row>
    <row r="267" spans="1:18" ht="11.25" customHeight="1">
      <c r="A267" s="17" t="s">
        <v>77</v>
      </c>
      <c r="B267" s="17"/>
      <c r="C267" s="19">
        <v>8601.466</v>
      </c>
      <c r="D267" s="19">
        <v>3749.384</v>
      </c>
      <c r="E267" s="19">
        <v>5378.167</v>
      </c>
      <c r="F267" s="20">
        <f t="shared" si="38"/>
        <v>43.441349298978196</v>
      </c>
      <c r="G267" s="20"/>
      <c r="H267" s="19">
        <v>28985.636</v>
      </c>
      <c r="I267" s="19">
        <v>12440.502</v>
      </c>
      <c r="J267" s="19">
        <v>19829.705</v>
      </c>
      <c r="K267" s="20">
        <f t="shared" si="39"/>
        <v>59.39634108012683</v>
      </c>
      <c r="L267" s="134">
        <f t="shared" si="40"/>
        <v>40.567306315337255</v>
      </c>
      <c r="M267" s="22"/>
      <c r="R267" s="21"/>
    </row>
    <row r="268" spans="1:18" ht="11.25" customHeight="1">
      <c r="A268" s="17" t="s">
        <v>78</v>
      </c>
      <c r="B268" s="17"/>
      <c r="C268" s="161"/>
      <c r="D268" s="161"/>
      <c r="E268" s="19"/>
      <c r="F268" s="162"/>
      <c r="G268" s="20"/>
      <c r="H268" s="19">
        <v>40540.538</v>
      </c>
      <c r="I268" s="19">
        <v>15921.814</v>
      </c>
      <c r="J268" s="19">
        <v>17594.28</v>
      </c>
      <c r="K268" s="20">
        <f t="shared" si="39"/>
        <v>10.504242795450295</v>
      </c>
      <c r="L268" s="134">
        <f t="shared" si="40"/>
        <v>35.99410814017716</v>
      </c>
      <c r="M268" s="22"/>
      <c r="R268" s="21"/>
    </row>
    <row r="269" spans="1:20" ht="11.25" customHeight="1">
      <c r="A269" s="17"/>
      <c r="B269" s="17"/>
      <c r="C269" s="19"/>
      <c r="D269" s="19"/>
      <c r="E269" s="19"/>
      <c r="F269" s="20"/>
      <c r="G269" s="20"/>
      <c r="H269" s="19"/>
      <c r="I269" s="19"/>
      <c r="J269" s="19"/>
      <c r="K269" s="20"/>
      <c r="L269" s="134"/>
      <c r="M269" s="22"/>
      <c r="R269" s="32"/>
      <c r="S269" s="32"/>
      <c r="T269" s="32"/>
    </row>
    <row r="270" spans="1:20" ht="11.25" customHeight="1">
      <c r="A270" s="26" t="s">
        <v>465</v>
      </c>
      <c r="B270" s="26"/>
      <c r="C270" s="19"/>
      <c r="D270" s="19"/>
      <c r="E270" s="19"/>
      <c r="F270" s="20"/>
      <c r="G270" s="20"/>
      <c r="H270" s="27">
        <f>(H272+H282+H289)</f>
        <v>919420</v>
      </c>
      <c r="I270" s="27">
        <f>(I272+I282+I289)</f>
        <v>340376.72699999996</v>
      </c>
      <c r="J270" s="27">
        <f>(J272+J282+J289)</f>
        <v>468805.696</v>
      </c>
      <c r="K270" s="25">
        <f t="shared" si="39"/>
        <v>37.73141898740923</v>
      </c>
      <c r="L270" s="160">
        <f>+J270/$J$259*100</f>
        <v>90.5578025516808</v>
      </c>
      <c r="M270" s="22"/>
      <c r="R270" s="21"/>
      <c r="T270" s="21"/>
    </row>
    <row r="271" spans="1:18" ht="11.25" customHeight="1">
      <c r="A271" s="26"/>
      <c r="B271" s="26"/>
      <c r="C271" s="19"/>
      <c r="D271" s="19"/>
      <c r="E271" s="19"/>
      <c r="F271" s="20"/>
      <c r="G271" s="20"/>
      <c r="H271" s="19"/>
      <c r="I271" s="19"/>
      <c r="J271" s="19"/>
      <c r="K271" s="20"/>
      <c r="L271" s="134"/>
      <c r="M271" s="22"/>
      <c r="R271" s="21"/>
    </row>
    <row r="272" spans="1:18" ht="11.25" customHeight="1">
      <c r="A272" s="26" t="s">
        <v>79</v>
      </c>
      <c r="B272" s="26"/>
      <c r="C272" s="27">
        <f>SUM(C273:C280)</f>
        <v>67174.948</v>
      </c>
      <c r="D272" s="27">
        <f>SUM(D273:D280)</f>
        <v>27493.778</v>
      </c>
      <c r="E272" s="27">
        <f>SUM(E273:E280)</f>
        <v>33922.763</v>
      </c>
      <c r="F272" s="25">
        <f t="shared" si="38"/>
        <v>23.38341787731028</v>
      </c>
      <c r="G272" s="20"/>
      <c r="H272" s="27">
        <f>SUM(H273:H280)</f>
        <v>159099.609</v>
      </c>
      <c r="I272" s="27">
        <f>SUM(I273:I280)</f>
        <v>63121.82399999999</v>
      </c>
      <c r="J272" s="27">
        <f>SUM(J273:J280)</f>
        <v>96216.186</v>
      </c>
      <c r="K272" s="25">
        <f t="shared" si="39"/>
        <v>52.42934995034366</v>
      </c>
      <c r="L272" s="160">
        <f>+J272/$J$259*100</f>
        <v>18.58579460191498</v>
      </c>
      <c r="M272" s="22"/>
      <c r="R272" s="21"/>
    </row>
    <row r="273" spans="1:18" ht="11.25" customHeight="1">
      <c r="A273" s="17" t="s">
        <v>80</v>
      </c>
      <c r="B273" s="17"/>
      <c r="C273" s="19">
        <v>1134.953</v>
      </c>
      <c r="D273" s="19">
        <v>257.256</v>
      </c>
      <c r="E273" s="19">
        <v>390.877</v>
      </c>
      <c r="F273" s="20">
        <f t="shared" si="38"/>
        <v>51.94086824019655</v>
      </c>
      <c r="G273" s="20"/>
      <c r="H273" s="19">
        <v>1191.352</v>
      </c>
      <c r="I273" s="19">
        <v>326.421</v>
      </c>
      <c r="J273" s="19">
        <v>390.421</v>
      </c>
      <c r="K273" s="20">
        <f t="shared" si="39"/>
        <v>19.606581684389184</v>
      </c>
      <c r="L273" s="134">
        <f>+J273/$J$272*100</f>
        <v>0.4057747622629731</v>
      </c>
      <c r="M273" s="21">
        <f>+I273/D273*1000</f>
        <v>1268.8567030506579</v>
      </c>
      <c r="N273" s="21">
        <f>+J273/E273*1000</f>
        <v>998.8333926017648</v>
      </c>
      <c r="O273" s="20">
        <f aca="true" t="shared" si="41" ref="O273:O287">+N273/M273*100-100</f>
        <v>-21.280835716096817</v>
      </c>
      <c r="R273" s="21"/>
    </row>
    <row r="274" spans="1:18" ht="11.25" customHeight="1">
      <c r="A274" s="17" t="s">
        <v>81</v>
      </c>
      <c r="B274" s="17"/>
      <c r="C274" s="19">
        <v>2786.236</v>
      </c>
      <c r="D274" s="19">
        <v>435.934</v>
      </c>
      <c r="E274" s="19">
        <v>1484.713</v>
      </c>
      <c r="F274" s="20">
        <f t="shared" si="38"/>
        <v>240.58206058715308</v>
      </c>
      <c r="G274" s="20"/>
      <c r="H274" s="19">
        <v>8625.17</v>
      </c>
      <c r="I274" s="19">
        <v>1251.711</v>
      </c>
      <c r="J274" s="19">
        <v>5288.306</v>
      </c>
      <c r="K274" s="20">
        <f t="shared" si="39"/>
        <v>322.4861809155628</v>
      </c>
      <c r="L274" s="134">
        <f aca="true" t="shared" si="42" ref="L274:L280">+J274/$J$272*100</f>
        <v>5.496274815964956</v>
      </c>
      <c r="M274" s="21">
        <f aca="true" t="shared" si="43" ref="M274:M287">+I274/D274*1000</f>
        <v>2871.331440080379</v>
      </c>
      <c r="N274" s="21">
        <f aca="true" t="shared" si="44" ref="N274:N279">+J274/E274*1000</f>
        <v>3561.8372035538177</v>
      </c>
      <c r="O274" s="20">
        <f t="shared" si="41"/>
        <v>24.048277876764686</v>
      </c>
      <c r="R274" s="21"/>
    </row>
    <row r="275" spans="1:18" ht="11.25" customHeight="1">
      <c r="A275" s="17" t="s">
        <v>82</v>
      </c>
      <c r="B275" s="17"/>
      <c r="C275" s="19">
        <v>8786.905</v>
      </c>
      <c r="D275" s="19">
        <v>6234.619</v>
      </c>
      <c r="E275" s="19">
        <v>9141.127</v>
      </c>
      <c r="F275" s="20">
        <f t="shared" si="38"/>
        <v>46.618855137739786</v>
      </c>
      <c r="G275" s="20"/>
      <c r="H275" s="19">
        <v>27169.447</v>
      </c>
      <c r="I275" s="19">
        <v>18415.748</v>
      </c>
      <c r="J275" s="19">
        <v>33944.96</v>
      </c>
      <c r="K275" s="20">
        <f t="shared" si="39"/>
        <v>84.32571948747344</v>
      </c>
      <c r="L275" s="134">
        <f t="shared" si="42"/>
        <v>35.27988523677295</v>
      </c>
      <c r="M275" s="21">
        <f t="shared" si="43"/>
        <v>2953.7888361742716</v>
      </c>
      <c r="N275" s="21">
        <f t="shared" si="44"/>
        <v>3713.4327091178143</v>
      </c>
      <c r="O275" s="20">
        <f t="shared" si="41"/>
        <v>25.717609317239763</v>
      </c>
      <c r="R275" s="21"/>
    </row>
    <row r="276" spans="1:18" ht="11.25" customHeight="1">
      <c r="A276" s="17" t="s">
        <v>83</v>
      </c>
      <c r="B276" s="17"/>
      <c r="C276" s="19">
        <v>36.325</v>
      </c>
      <c r="D276" s="19">
        <v>21.539</v>
      </c>
      <c r="E276" s="19">
        <v>20.221</v>
      </c>
      <c r="F276" s="20">
        <f t="shared" si="38"/>
        <v>-6.119132735967327</v>
      </c>
      <c r="G276" s="20"/>
      <c r="H276" s="19">
        <v>35.362</v>
      </c>
      <c r="I276" s="19">
        <v>18.881</v>
      </c>
      <c r="J276" s="19">
        <v>10.934</v>
      </c>
      <c r="K276" s="20">
        <f t="shared" si="39"/>
        <v>-42.0899316773476</v>
      </c>
      <c r="L276" s="134">
        <f t="shared" si="42"/>
        <v>0.011363992332849276</v>
      </c>
      <c r="M276" s="21">
        <f t="shared" si="43"/>
        <v>876.595942244301</v>
      </c>
      <c r="N276" s="21">
        <f t="shared" si="44"/>
        <v>540.7249888729539</v>
      </c>
      <c r="O276" s="20">
        <f t="shared" si="41"/>
        <v>-38.315367113317336</v>
      </c>
      <c r="R276" s="21"/>
    </row>
    <row r="277" spans="1:21" ht="11.25" customHeight="1">
      <c r="A277" s="17" t="s">
        <v>84</v>
      </c>
      <c r="B277" s="17"/>
      <c r="C277" s="19">
        <v>10811.266</v>
      </c>
      <c r="D277" s="19">
        <v>4186.041</v>
      </c>
      <c r="E277" s="19">
        <v>5042.313</v>
      </c>
      <c r="F277" s="20">
        <f t="shared" si="38"/>
        <v>20.455413599627903</v>
      </c>
      <c r="G277" s="20"/>
      <c r="H277" s="19">
        <v>44404.016</v>
      </c>
      <c r="I277" s="19">
        <v>16548.742</v>
      </c>
      <c r="J277" s="19">
        <v>22366.088</v>
      </c>
      <c r="K277" s="20">
        <f t="shared" si="39"/>
        <v>35.15279892574313</v>
      </c>
      <c r="L277" s="134">
        <f t="shared" si="42"/>
        <v>23.24566055860913</v>
      </c>
      <c r="M277" s="21">
        <f t="shared" si="43"/>
        <v>3953.315794088017</v>
      </c>
      <c r="N277" s="21">
        <f t="shared" si="44"/>
        <v>4435.680212632576</v>
      </c>
      <c r="O277" s="20">
        <f t="shared" si="41"/>
        <v>12.201514972973087</v>
      </c>
      <c r="R277" s="21"/>
      <c r="S277" s="32"/>
      <c r="T277" s="32"/>
      <c r="U277" s="32"/>
    </row>
    <row r="278" spans="1:21" ht="11.25" customHeight="1">
      <c r="A278" s="17" t="s">
        <v>143</v>
      </c>
      <c r="B278" s="17"/>
      <c r="C278" s="19">
        <v>28876.741</v>
      </c>
      <c r="D278" s="19">
        <v>10703.142</v>
      </c>
      <c r="E278" s="19">
        <v>11879.483</v>
      </c>
      <c r="F278" s="20">
        <f t="shared" si="38"/>
        <v>10.990613784251394</v>
      </c>
      <c r="G278" s="20"/>
      <c r="H278" s="19">
        <v>51535.894</v>
      </c>
      <c r="I278" s="19">
        <v>18560.581</v>
      </c>
      <c r="J278" s="19">
        <v>22688.663</v>
      </c>
      <c r="K278" s="20">
        <f t="shared" si="39"/>
        <v>22.24112488720047</v>
      </c>
      <c r="L278" s="134">
        <f t="shared" si="42"/>
        <v>23.580921197603903</v>
      </c>
      <c r="M278" s="21">
        <f t="shared" si="43"/>
        <v>1734.1245215657232</v>
      </c>
      <c r="N278" s="21">
        <f t="shared" si="44"/>
        <v>1909.9032340043755</v>
      </c>
      <c r="O278" s="20">
        <f t="shared" si="41"/>
        <v>10.136452731776345</v>
      </c>
      <c r="R278" s="80"/>
      <c r="S278" s="32"/>
      <c r="T278" s="32"/>
      <c r="U278" s="32"/>
    </row>
    <row r="279" spans="1:15" ht="11.25" customHeight="1">
      <c r="A279" s="17" t="s">
        <v>85</v>
      </c>
      <c r="B279" s="17"/>
      <c r="C279" s="19">
        <v>4150.848</v>
      </c>
      <c r="D279" s="19">
        <v>1308.594</v>
      </c>
      <c r="E279" s="19">
        <v>1326.367</v>
      </c>
      <c r="F279" s="20">
        <f t="shared" si="38"/>
        <v>1.358175262915779</v>
      </c>
      <c r="G279" s="20"/>
      <c r="H279" s="19">
        <v>6922.849</v>
      </c>
      <c r="I279" s="19">
        <v>2116.585</v>
      </c>
      <c r="J279" s="19">
        <v>2393.401</v>
      </c>
      <c r="K279" s="20">
        <f t="shared" si="39"/>
        <v>13.078425860525329</v>
      </c>
      <c r="L279" s="134">
        <f t="shared" si="42"/>
        <v>2.4875242924303818</v>
      </c>
      <c r="M279" s="21">
        <f t="shared" si="43"/>
        <v>1617.4497208454263</v>
      </c>
      <c r="N279" s="21">
        <f t="shared" si="44"/>
        <v>1804.4787000882864</v>
      </c>
      <c r="O279" s="20">
        <f t="shared" si="41"/>
        <v>11.563202047795443</v>
      </c>
    </row>
    <row r="280" spans="1:21" ht="11.25" customHeight="1">
      <c r="A280" s="17" t="s">
        <v>10</v>
      </c>
      <c r="B280" s="17"/>
      <c r="C280" s="239">
        <v>10591.674</v>
      </c>
      <c r="D280" s="239">
        <v>4346.653</v>
      </c>
      <c r="E280" s="239">
        <v>4637.662</v>
      </c>
      <c r="F280" s="20">
        <f t="shared" si="38"/>
        <v>6.695013381560486</v>
      </c>
      <c r="G280" s="20"/>
      <c r="H280" s="19">
        <v>19215.519</v>
      </c>
      <c r="I280" s="19">
        <v>5883.155</v>
      </c>
      <c r="J280" s="19">
        <v>9133.413</v>
      </c>
      <c r="K280" s="20">
        <f t="shared" si="39"/>
        <v>55.24685309158096</v>
      </c>
      <c r="L280" s="134">
        <f t="shared" si="42"/>
        <v>9.492595144022857</v>
      </c>
      <c r="M280" s="21"/>
      <c r="O280" s="20"/>
      <c r="S280" s="21"/>
      <c r="T280" s="21"/>
      <c r="U280" s="21"/>
    </row>
    <row r="281" spans="1:21" ht="11.25" customHeight="1">
      <c r="A281" s="17"/>
      <c r="B281" s="17"/>
      <c r="C281" s="19"/>
      <c r="D281" s="19"/>
      <c r="E281" s="19"/>
      <c r="F281" s="20"/>
      <c r="G281" s="20"/>
      <c r="H281" s="19"/>
      <c r="I281" s="19"/>
      <c r="J281" s="19"/>
      <c r="K281" s="20"/>
      <c r="L281" s="134"/>
      <c r="M281" s="21"/>
      <c r="O281" s="20"/>
      <c r="S281" s="21"/>
      <c r="T281" s="21"/>
      <c r="U281" s="21"/>
    </row>
    <row r="282" spans="1:15" ht="11.25" customHeight="1">
      <c r="A282" s="26" t="s">
        <v>86</v>
      </c>
      <c r="B282" s="26"/>
      <c r="C282" s="27">
        <f>SUM(C283:C287)</f>
        <v>217153.95400000003</v>
      </c>
      <c r="D282" s="27">
        <f>SUM(D283:D287)</f>
        <v>82067.55299999999</v>
      </c>
      <c r="E282" s="27">
        <f>SUM(E283:E287)</f>
        <v>94365.824</v>
      </c>
      <c r="F282" s="25">
        <f aca="true" t="shared" si="45" ref="F282:F287">+E282/D282*100-100</f>
        <v>14.985546114674591</v>
      </c>
      <c r="G282" s="25"/>
      <c r="H282" s="27">
        <f>SUM(H283:H287)</f>
        <v>623303.27</v>
      </c>
      <c r="I282" s="27">
        <f>SUM(I283:I287)</f>
        <v>229088.08</v>
      </c>
      <c r="J282" s="27">
        <f>SUM(J283:J287)</f>
        <v>301050.634</v>
      </c>
      <c r="K282" s="25">
        <f aca="true" t="shared" si="46" ref="K282:K287">+J282/I282*100-100</f>
        <v>31.412613873231663</v>
      </c>
      <c r="L282" s="160">
        <f>+J282/$J$259*100</f>
        <v>58.153055955681744</v>
      </c>
      <c r="M282" s="21">
        <f t="shared" si="43"/>
        <v>2791.4574228867286</v>
      </c>
      <c r="N282" s="21">
        <f aca="true" t="shared" si="47" ref="N282:N287">+J282/E282*1000</f>
        <v>3190.250678042085</v>
      </c>
      <c r="O282" s="20">
        <f t="shared" si="41"/>
        <v>14.286202321615662</v>
      </c>
    </row>
    <row r="283" spans="1:20" ht="11.25" customHeight="1">
      <c r="A283" s="17" t="s">
        <v>87</v>
      </c>
      <c r="B283" s="17"/>
      <c r="C283" s="19">
        <v>4920.706</v>
      </c>
      <c r="D283" s="19">
        <v>1100.948</v>
      </c>
      <c r="E283" s="19">
        <v>1214.418</v>
      </c>
      <c r="F283" s="20">
        <f t="shared" si="45"/>
        <v>10.306572154179833</v>
      </c>
      <c r="G283" s="20"/>
      <c r="H283" s="19">
        <v>34537.253</v>
      </c>
      <c r="I283" s="19">
        <v>7515.37</v>
      </c>
      <c r="J283" s="19">
        <v>7990.897</v>
      </c>
      <c r="K283" s="20">
        <f t="shared" si="46"/>
        <v>6.327393062483949</v>
      </c>
      <c r="L283" s="134">
        <f>+J283/$J$282*100</f>
        <v>2.6543365459246964</v>
      </c>
      <c r="M283" s="21">
        <f t="shared" si="43"/>
        <v>6826.271540526891</v>
      </c>
      <c r="N283" s="21">
        <f t="shared" si="47"/>
        <v>6580.021870558572</v>
      </c>
      <c r="O283" s="20">
        <f t="shared" si="41"/>
        <v>-3.6073816944778656</v>
      </c>
      <c r="R283" s="32"/>
      <c r="S283" s="32"/>
      <c r="T283" s="32"/>
    </row>
    <row r="284" spans="1:20" ht="11.25" customHeight="1">
      <c r="A284" s="17" t="s">
        <v>88</v>
      </c>
      <c r="B284" s="17"/>
      <c r="C284" s="19">
        <v>88828.749</v>
      </c>
      <c r="D284" s="19">
        <v>28209.107</v>
      </c>
      <c r="E284" s="19">
        <v>39023.35</v>
      </c>
      <c r="F284" s="20">
        <f t="shared" si="45"/>
        <v>38.33599908001341</v>
      </c>
      <c r="G284" s="20"/>
      <c r="H284" s="19">
        <v>207557.379</v>
      </c>
      <c r="I284" s="19">
        <v>63190.606</v>
      </c>
      <c r="J284" s="19">
        <v>98362.674</v>
      </c>
      <c r="K284" s="20">
        <f t="shared" si="46"/>
        <v>55.66027963080461</v>
      </c>
      <c r="L284" s="134">
        <f>+J284/$J$282*100</f>
        <v>32.6731329853303</v>
      </c>
      <c r="M284" s="21">
        <f t="shared" si="43"/>
        <v>2240.078213039498</v>
      </c>
      <c r="N284" s="21">
        <f t="shared" si="47"/>
        <v>2520.6107112792724</v>
      </c>
      <c r="O284" s="20">
        <f t="shared" si="41"/>
        <v>12.523334971377082</v>
      </c>
      <c r="R284" s="21"/>
      <c r="S284" s="21"/>
      <c r="T284" s="21"/>
    </row>
    <row r="285" spans="1:27" ht="11.25" customHeight="1">
      <c r="A285" s="17" t="s">
        <v>89</v>
      </c>
      <c r="B285" s="17"/>
      <c r="C285" s="19">
        <v>6826.691</v>
      </c>
      <c r="D285" s="19">
        <v>4146.115</v>
      </c>
      <c r="E285" s="19">
        <v>4075.377</v>
      </c>
      <c r="F285" s="20">
        <f t="shared" si="45"/>
        <v>-1.7061273023058874</v>
      </c>
      <c r="G285" s="20"/>
      <c r="H285" s="19">
        <v>32517.869</v>
      </c>
      <c r="I285" s="19">
        <v>20227.37</v>
      </c>
      <c r="J285" s="19">
        <v>29460.146</v>
      </c>
      <c r="K285" s="20">
        <f t="shared" si="46"/>
        <v>45.6449652129763</v>
      </c>
      <c r="L285" s="134">
        <f>+J285/$J$282*100</f>
        <v>9.785777763882736</v>
      </c>
      <c r="M285" s="21">
        <f t="shared" si="43"/>
        <v>4878.632165292086</v>
      </c>
      <c r="N285" s="21">
        <f t="shared" si="47"/>
        <v>7228.814904731514</v>
      </c>
      <c r="O285" s="20">
        <f t="shared" si="41"/>
        <v>48.17298496409026</v>
      </c>
      <c r="V285" s="21"/>
      <c r="W285" s="21"/>
      <c r="X285" s="21"/>
      <c r="Y285" s="21"/>
      <c r="Z285" s="21"/>
      <c r="AA285" s="21"/>
    </row>
    <row r="286" spans="1:15" ht="11.25" customHeight="1">
      <c r="A286" s="17" t="s">
        <v>90</v>
      </c>
      <c r="B286" s="17"/>
      <c r="C286" s="19">
        <v>93671.248</v>
      </c>
      <c r="D286" s="19">
        <v>38917.486</v>
      </c>
      <c r="E286" s="19">
        <v>39750.073</v>
      </c>
      <c r="F286" s="20">
        <f t="shared" si="45"/>
        <v>2.139364808919055</v>
      </c>
      <c r="G286" s="20"/>
      <c r="H286" s="19">
        <v>322378.623</v>
      </c>
      <c r="I286" s="19">
        <v>127319.636</v>
      </c>
      <c r="J286" s="19">
        <v>152762.468</v>
      </c>
      <c r="K286" s="20">
        <f t="shared" si="46"/>
        <v>19.983431306699615</v>
      </c>
      <c r="L286" s="134">
        <f>+J286/$J$282*100</f>
        <v>50.743114528700836</v>
      </c>
      <c r="M286" s="21">
        <f t="shared" si="43"/>
        <v>3271.527765179899</v>
      </c>
      <c r="N286" s="21">
        <f t="shared" si="47"/>
        <v>3843.073898254225</v>
      </c>
      <c r="O286" s="20">
        <f t="shared" si="41"/>
        <v>17.47031277427955</v>
      </c>
    </row>
    <row r="287" spans="1:25" ht="11.25" customHeight="1">
      <c r="A287" s="17" t="s">
        <v>91</v>
      </c>
      <c r="B287" s="17"/>
      <c r="C287" s="19">
        <v>22906.56</v>
      </c>
      <c r="D287" s="19">
        <v>9693.897</v>
      </c>
      <c r="E287" s="19">
        <v>10302.606</v>
      </c>
      <c r="F287" s="20">
        <f t="shared" si="45"/>
        <v>6.279301296475495</v>
      </c>
      <c r="G287" s="20"/>
      <c r="H287" s="19">
        <v>26312.146</v>
      </c>
      <c r="I287" s="19">
        <v>10835.098</v>
      </c>
      <c r="J287" s="19">
        <v>12474.449</v>
      </c>
      <c r="K287" s="20">
        <f t="shared" si="46"/>
        <v>15.130006207604225</v>
      </c>
      <c r="L287" s="134">
        <f>+J287/$J$282*100</f>
        <v>4.1436381761614225</v>
      </c>
      <c r="M287" s="21">
        <f t="shared" si="43"/>
        <v>1117.7236564407483</v>
      </c>
      <c r="N287" s="21">
        <f t="shared" si="47"/>
        <v>1210.8052079250629</v>
      </c>
      <c r="O287" s="20">
        <f t="shared" si="41"/>
        <v>8.327778601440826</v>
      </c>
      <c r="T287" s="21"/>
      <c r="U287" s="21"/>
      <c r="V287" s="21"/>
      <c r="W287" s="21"/>
      <c r="X287" s="21"/>
      <c r="Y287" s="21"/>
    </row>
    <row r="288" spans="1:25" ht="11.25" customHeight="1">
      <c r="A288" s="17"/>
      <c r="B288" s="17"/>
      <c r="C288" s="19"/>
      <c r="D288" s="19"/>
      <c r="E288" s="19"/>
      <c r="F288" s="20"/>
      <c r="G288" s="20"/>
      <c r="H288" s="19"/>
      <c r="I288" s="19"/>
      <c r="J288" s="19"/>
      <c r="K288" s="20"/>
      <c r="L288" s="134"/>
      <c r="M288" s="22"/>
      <c r="O288" s="163"/>
      <c r="Q288" s="229"/>
      <c r="R288" s="229"/>
      <c r="S288" s="229"/>
      <c r="T288" s="230"/>
      <c r="U288" s="230"/>
      <c r="V288" s="230"/>
      <c r="W288" s="21"/>
      <c r="X288" s="21"/>
      <c r="Y288" s="21"/>
    </row>
    <row r="289" spans="1:26" ht="11.25" customHeight="1">
      <c r="A289" s="26" t="s">
        <v>92</v>
      </c>
      <c r="B289" s="26"/>
      <c r="C289" s="19"/>
      <c r="D289" s="19"/>
      <c r="E289" s="19"/>
      <c r="F289" s="20"/>
      <c r="G289" s="20"/>
      <c r="H289" s="27">
        <v>137017.12100000004</v>
      </c>
      <c r="I289" s="27">
        <v>48166.823</v>
      </c>
      <c r="J289" s="27">
        <v>71538.876</v>
      </c>
      <c r="K289" s="25">
        <f>+J289/I289*100-100</f>
        <v>48.523135935288906</v>
      </c>
      <c r="L289" s="160">
        <f>+J289/$J$259*100</f>
        <v>13.818951994084083</v>
      </c>
      <c r="M289" s="22"/>
      <c r="O289" s="163"/>
      <c r="Q289" s="229"/>
      <c r="R289" s="32"/>
      <c r="S289" s="228"/>
      <c r="T289" s="228"/>
      <c r="U289" s="228"/>
      <c r="V289" s="228"/>
      <c r="W289" s="228"/>
      <c r="X289" s="228"/>
      <c r="Y289" s="228"/>
      <c r="Z289" s="228"/>
    </row>
    <row r="290" spans="1:26" ht="11.25" customHeight="1">
      <c r="A290" s="124" t="s">
        <v>222</v>
      </c>
      <c r="B290" s="17">
        <v>16010000</v>
      </c>
      <c r="C290" s="19">
        <v>4041.78</v>
      </c>
      <c r="D290" s="19">
        <v>1525.951</v>
      </c>
      <c r="E290" s="19">
        <v>1875.084</v>
      </c>
      <c r="F290" s="20">
        <f>+E290/D290*100-100</f>
        <v>22.879699282611313</v>
      </c>
      <c r="G290" s="20"/>
      <c r="H290" s="19">
        <v>8532.307</v>
      </c>
      <c r="I290" s="19">
        <v>3066.109</v>
      </c>
      <c r="J290" s="19">
        <v>4228.689</v>
      </c>
      <c r="K290" s="20">
        <f>+J290/I290*100-100</f>
        <v>37.917112535790494</v>
      </c>
      <c r="L290" s="134">
        <f>+J290/$J$289*100</f>
        <v>5.911036399285893</v>
      </c>
      <c r="M290" s="22"/>
      <c r="O290" s="163"/>
      <c r="Q290" s="229"/>
      <c r="R290" s="230"/>
      <c r="S290" s="228"/>
      <c r="T290" s="228"/>
      <c r="U290" s="228"/>
      <c r="V290" s="228"/>
      <c r="W290" s="228"/>
      <c r="X290" s="228"/>
      <c r="Y290" s="228"/>
      <c r="Z290" s="228"/>
    </row>
    <row r="291" spans="1:26" ht="15">
      <c r="A291" s="17" t="s">
        <v>10</v>
      </c>
      <c r="B291" s="17"/>
      <c r="C291" s="19"/>
      <c r="D291" s="19"/>
      <c r="E291" s="19"/>
      <c r="F291" s="19"/>
      <c r="G291" s="19"/>
      <c r="H291" s="19">
        <f>+H289-H290</f>
        <v>128484.81400000004</v>
      </c>
      <c r="I291" s="19">
        <f>+I289-I290</f>
        <v>45100.714</v>
      </c>
      <c r="J291" s="19">
        <f>+(J289-J290)</f>
        <v>67310.187</v>
      </c>
      <c r="K291" s="20">
        <f>+J291/I291*100-100</f>
        <v>49.24417161111907</v>
      </c>
      <c r="L291" s="134">
        <f>+J291/$J$289*100</f>
        <v>94.08896360071411</v>
      </c>
      <c r="M291" s="22"/>
      <c r="Q291" s="229"/>
      <c r="R291" s="230"/>
      <c r="S291" s="228"/>
      <c r="T291" s="228"/>
      <c r="U291" s="228"/>
      <c r="V291" s="228"/>
      <c r="W291" s="228"/>
      <c r="X291" s="228"/>
      <c r="Y291" s="228"/>
      <c r="Z291" s="228"/>
    </row>
    <row r="292" spans="1:26" ht="15">
      <c r="A292" s="125"/>
      <c r="B292" s="125"/>
      <c r="C292" s="133"/>
      <c r="D292" s="133"/>
      <c r="E292" s="133"/>
      <c r="F292" s="133"/>
      <c r="G292" s="133"/>
      <c r="H292" s="133"/>
      <c r="I292" s="133"/>
      <c r="J292" s="133"/>
      <c r="K292" s="125"/>
      <c r="L292" s="125"/>
      <c r="Q292" s="229"/>
      <c r="R292" s="231"/>
      <c r="S292" s="228"/>
      <c r="T292" s="228"/>
      <c r="U292" s="228"/>
      <c r="V292" s="228"/>
      <c r="W292" s="228"/>
      <c r="X292" s="228"/>
      <c r="Y292" s="228"/>
      <c r="Z292" s="228"/>
    </row>
    <row r="293" spans="1:26" ht="15">
      <c r="A293" s="17" t="s">
        <v>326</v>
      </c>
      <c r="B293" s="17"/>
      <c r="C293" s="17"/>
      <c r="D293" s="17"/>
      <c r="E293" s="17"/>
      <c r="F293" s="17"/>
      <c r="G293" s="17"/>
      <c r="H293" s="17"/>
      <c r="I293" s="17"/>
      <c r="J293" s="17"/>
      <c r="K293" s="17"/>
      <c r="L293" s="17"/>
      <c r="Q293" s="229"/>
      <c r="R293" s="231"/>
      <c r="S293" s="228"/>
      <c r="T293" s="228"/>
      <c r="U293" s="228"/>
      <c r="V293" s="228"/>
      <c r="W293" s="228"/>
      <c r="X293" s="228"/>
      <c r="Y293" s="228"/>
      <c r="Z293" s="228"/>
    </row>
    <row r="294" spans="1:26" ht="19.5" customHeight="1">
      <c r="A294" s="313" t="s">
        <v>383</v>
      </c>
      <c r="B294" s="313"/>
      <c r="C294" s="313"/>
      <c r="D294" s="313"/>
      <c r="E294" s="313"/>
      <c r="F294" s="313"/>
      <c r="G294" s="313"/>
      <c r="H294" s="313"/>
      <c r="I294" s="313"/>
      <c r="J294" s="313"/>
      <c r="K294" s="313"/>
      <c r="L294" s="313"/>
      <c r="Q294" s="229"/>
      <c r="R294" s="231"/>
      <c r="S294" s="228"/>
      <c r="T294" s="228"/>
      <c r="U294" s="228"/>
      <c r="V294" s="228"/>
      <c r="W294" s="228"/>
      <c r="X294" s="228"/>
      <c r="Y294" s="228"/>
      <c r="Z294" s="228"/>
    </row>
    <row r="295" spans="1:26" ht="19.5" customHeight="1">
      <c r="A295" s="314" t="s">
        <v>258</v>
      </c>
      <c r="B295" s="314"/>
      <c r="C295" s="314"/>
      <c r="D295" s="314"/>
      <c r="E295" s="314"/>
      <c r="F295" s="314"/>
      <c r="G295" s="314"/>
      <c r="H295" s="314"/>
      <c r="I295" s="314"/>
      <c r="J295" s="314"/>
      <c r="K295" s="314"/>
      <c r="L295" s="314"/>
      <c r="Q295" s="229"/>
      <c r="R295" s="231"/>
      <c r="S295" s="228"/>
      <c r="T295" s="228"/>
      <c r="U295" s="228"/>
      <c r="V295" s="228"/>
      <c r="W295" s="228"/>
      <c r="X295" s="228"/>
      <c r="Y295" s="228"/>
      <c r="Z295" s="228"/>
    </row>
    <row r="296" spans="1:26" s="29" customFormat="1" ht="15.75">
      <c r="A296" s="26"/>
      <c r="B296" s="26"/>
      <c r="C296" s="315" t="s">
        <v>144</v>
      </c>
      <c r="D296" s="315"/>
      <c r="E296" s="315"/>
      <c r="F296" s="315"/>
      <c r="G296" s="214"/>
      <c r="H296" s="315" t="s">
        <v>145</v>
      </c>
      <c r="I296" s="315"/>
      <c r="J296" s="315"/>
      <c r="K296" s="315"/>
      <c r="L296" s="214"/>
      <c r="M296" s="317" t="s">
        <v>287</v>
      </c>
      <c r="N296" s="317" t="s">
        <v>287</v>
      </c>
      <c r="O296" s="317" t="s">
        <v>265</v>
      </c>
      <c r="P296" s="152"/>
      <c r="Q296" s="241"/>
      <c r="R296" s="241"/>
      <c r="S296" s="242"/>
      <c r="T296" s="242"/>
      <c r="U296" s="242"/>
      <c r="V296" s="243"/>
      <c r="W296" s="243"/>
      <c r="X296" s="243"/>
      <c r="Y296" s="243"/>
      <c r="Z296" s="243"/>
    </row>
    <row r="297" spans="1:26" s="29" customFormat="1" ht="15.75">
      <c r="A297" s="26" t="s">
        <v>156</v>
      </c>
      <c r="B297" s="216" t="s">
        <v>131</v>
      </c>
      <c r="C297" s="215">
        <f>+C256</f>
        <v>2010</v>
      </c>
      <c r="D297" s="316" t="str">
        <f>+D256</f>
        <v>enero - mayo</v>
      </c>
      <c r="E297" s="316"/>
      <c r="F297" s="316"/>
      <c r="G297" s="214"/>
      <c r="H297" s="215">
        <f>+H256</f>
        <v>2010</v>
      </c>
      <c r="I297" s="316" t="str">
        <f>+D297</f>
        <v>enero - mayo</v>
      </c>
      <c r="J297" s="316"/>
      <c r="K297" s="316"/>
      <c r="L297" s="216" t="s">
        <v>325</v>
      </c>
      <c r="M297" s="318"/>
      <c r="N297" s="318"/>
      <c r="O297" s="318"/>
      <c r="P297" s="152"/>
      <c r="Q297" s="241"/>
      <c r="R297" s="241"/>
      <c r="S297" s="242"/>
      <c r="T297" s="242"/>
      <c r="U297" s="242"/>
      <c r="V297" s="243"/>
      <c r="W297" s="243"/>
      <c r="X297" s="243"/>
      <c r="Y297" s="243"/>
      <c r="Z297" s="243"/>
    </row>
    <row r="298" spans="1:15" s="29" customFormat="1" ht="11.25">
      <c r="A298" s="217"/>
      <c r="B298" s="220" t="s">
        <v>45</v>
      </c>
      <c r="C298" s="217"/>
      <c r="D298" s="218">
        <f>+D257</f>
        <v>2010</v>
      </c>
      <c r="E298" s="218">
        <f>+E257</f>
        <v>2011</v>
      </c>
      <c r="F298" s="219" t="str">
        <f>+F257</f>
        <v>Var % 11/10</v>
      </c>
      <c r="G298" s="220"/>
      <c r="H298" s="217"/>
      <c r="I298" s="218">
        <f>+I257</f>
        <v>2010</v>
      </c>
      <c r="J298" s="218">
        <f>+J257</f>
        <v>2011</v>
      </c>
      <c r="K298" s="219" t="str">
        <f>+K257</f>
        <v>Var % 11/10</v>
      </c>
      <c r="L298" s="220">
        <v>2008</v>
      </c>
      <c r="M298" s="221"/>
      <c r="N298" s="221"/>
      <c r="O298" s="220"/>
    </row>
    <row r="299" spans="1:18" ht="11.25">
      <c r="A299" s="17"/>
      <c r="B299" s="17"/>
      <c r="C299" s="19"/>
      <c r="D299" s="19"/>
      <c r="E299" s="19"/>
      <c r="F299" s="20"/>
      <c r="G299" s="20"/>
      <c r="H299" s="19"/>
      <c r="I299" s="19"/>
      <c r="J299" s="19"/>
      <c r="K299" s="20"/>
      <c r="L299" s="20"/>
      <c r="R299" s="23"/>
    </row>
    <row r="300" spans="1:18" s="129" customFormat="1" ht="11.25">
      <c r="A300" s="127" t="s">
        <v>466</v>
      </c>
      <c r="B300" s="127"/>
      <c r="C300" s="127"/>
      <c r="D300" s="127"/>
      <c r="E300" s="127"/>
      <c r="F300" s="127"/>
      <c r="G300" s="127"/>
      <c r="H300" s="127">
        <f>+H302+H312</f>
        <v>4323044.862000001</v>
      </c>
      <c r="I300" s="127">
        <f>+I302+I312</f>
        <v>1380091.893</v>
      </c>
      <c r="J300" s="127">
        <f>+J302+J312</f>
        <v>2201327.092</v>
      </c>
      <c r="K300" s="128">
        <f>+J300/I300*100-100</f>
        <v>59.50583458720459</v>
      </c>
      <c r="L300" s="127">
        <f>+L302+L312</f>
        <v>99.99999999999999</v>
      </c>
      <c r="M300" s="134"/>
      <c r="N300" s="134"/>
      <c r="O300" s="134"/>
      <c r="R300" s="134"/>
    </row>
    <row r="301" spans="1:23" ht="18">
      <c r="A301" s="17"/>
      <c r="B301" s="17"/>
      <c r="C301" s="19"/>
      <c r="D301" s="19"/>
      <c r="E301" s="19"/>
      <c r="F301" s="20"/>
      <c r="G301" s="20"/>
      <c r="H301" s="19"/>
      <c r="I301" s="19"/>
      <c r="J301" s="19"/>
      <c r="K301" s="20"/>
      <c r="L301" s="20"/>
      <c r="R301" s="232"/>
      <c r="S301" s="233"/>
      <c r="T301" s="233"/>
      <c r="U301" s="233"/>
      <c r="V301" s="233"/>
      <c r="W301" s="233"/>
    </row>
    <row r="302" spans="1:23" ht="15" customHeight="1">
      <c r="A302" s="26" t="s">
        <v>464</v>
      </c>
      <c r="B302" s="26"/>
      <c r="C302" s="27"/>
      <c r="D302" s="27"/>
      <c r="E302" s="27"/>
      <c r="F302" s="25"/>
      <c r="G302" s="25"/>
      <c r="H302" s="27">
        <f>+H304+H307+H310</f>
        <v>341654.35</v>
      </c>
      <c r="I302" s="27">
        <f>+I304+I307+I310</f>
        <v>126558.46999999999</v>
      </c>
      <c r="J302" s="27">
        <f>+J304+J307+J310</f>
        <v>189653.09200000003</v>
      </c>
      <c r="K302" s="25">
        <f>+J302/I302*100-100</f>
        <v>49.854128293428374</v>
      </c>
      <c r="L302" s="25">
        <f>+J302/$J$300*100</f>
        <v>8.615398079151065</v>
      </c>
      <c r="R302" s="232"/>
      <c r="S302" s="233"/>
      <c r="T302" s="233"/>
      <c r="U302" s="233"/>
      <c r="V302" s="233"/>
      <c r="W302" s="233"/>
    </row>
    <row r="303" spans="1:23" ht="18">
      <c r="A303" s="26"/>
      <c r="B303" s="26"/>
      <c r="C303" s="19"/>
      <c r="D303" s="19"/>
      <c r="E303" s="19"/>
      <c r="F303" s="20"/>
      <c r="G303" s="20"/>
      <c r="H303" s="19"/>
      <c r="I303" s="19"/>
      <c r="J303" s="19"/>
      <c r="K303" s="25"/>
      <c r="L303" s="20"/>
      <c r="R303" s="232"/>
      <c r="S303" s="233"/>
      <c r="T303" s="233"/>
      <c r="U303" s="233"/>
      <c r="V303" s="233"/>
      <c r="W303" s="233"/>
    </row>
    <row r="304" spans="1:23" ht="14.25" customHeight="1">
      <c r="A304" s="26" t="s">
        <v>94</v>
      </c>
      <c r="B304" s="26"/>
      <c r="C304" s="27">
        <f>+C305+C306</f>
        <v>4614908.461</v>
      </c>
      <c r="D304" s="27">
        <f>+D305+D306</f>
        <v>1747765.848</v>
      </c>
      <c r="E304" s="27">
        <f>+E305+E306</f>
        <v>2361107.164</v>
      </c>
      <c r="F304" s="25">
        <f aca="true" t="shared" si="48" ref="F304:F309">+E304/D304*100-100</f>
        <v>35.09287681195153</v>
      </c>
      <c r="G304" s="19"/>
      <c r="H304" s="27">
        <f>+H305+H306</f>
        <v>334827.977</v>
      </c>
      <c r="I304" s="27">
        <f>+I305+I306</f>
        <v>124617.127</v>
      </c>
      <c r="J304" s="27">
        <f>+J305+J306</f>
        <v>186275.491</v>
      </c>
      <c r="K304" s="25">
        <f aca="true" t="shared" si="49" ref="K304:K310">+J304/I304*100-100</f>
        <v>49.478242264404</v>
      </c>
      <c r="L304" s="25">
        <f aca="true" t="shared" si="50" ref="L304:L331">+J304/$J$300*100</f>
        <v>8.46196331644475</v>
      </c>
      <c r="R304" s="232"/>
      <c r="S304" s="233"/>
      <c r="T304" s="233"/>
      <c r="U304" s="233"/>
      <c r="V304" s="233"/>
      <c r="W304" s="233"/>
    </row>
    <row r="305" spans="1:15" ht="11.25" customHeight="1">
      <c r="A305" s="17" t="s">
        <v>118</v>
      </c>
      <c r="B305" s="17"/>
      <c r="C305" s="19">
        <v>0</v>
      </c>
      <c r="D305" s="19">
        <v>0</v>
      </c>
      <c r="E305" s="19">
        <v>0</v>
      </c>
      <c r="F305" s="20"/>
      <c r="G305" s="20"/>
      <c r="H305" s="19">
        <v>0</v>
      </c>
      <c r="I305" s="19">
        <v>0</v>
      </c>
      <c r="J305" s="19">
        <v>0</v>
      </c>
      <c r="K305" s="20"/>
      <c r="L305" s="134">
        <f t="shared" si="50"/>
        <v>0</v>
      </c>
      <c r="M305" s="21"/>
      <c r="N305" s="21"/>
      <c r="O305" s="20"/>
    </row>
    <row r="306" spans="1:15" ht="11.25" customHeight="1">
      <c r="A306" s="17" t="s">
        <v>119</v>
      </c>
      <c r="B306" s="17"/>
      <c r="C306" s="19">
        <v>4614908.461</v>
      </c>
      <c r="D306" s="19">
        <v>1747765.848</v>
      </c>
      <c r="E306" s="19">
        <v>2361107.164</v>
      </c>
      <c r="F306" s="20">
        <f t="shared" si="48"/>
        <v>35.09287681195153</v>
      </c>
      <c r="G306" s="20"/>
      <c r="H306" s="19">
        <v>334827.977</v>
      </c>
      <c r="I306" s="19">
        <v>124617.127</v>
      </c>
      <c r="J306" s="19">
        <v>186275.491</v>
      </c>
      <c r="K306" s="20">
        <f t="shared" si="49"/>
        <v>49.478242264404</v>
      </c>
      <c r="L306" s="134">
        <f t="shared" si="50"/>
        <v>8.46196331644475</v>
      </c>
      <c r="M306" s="21"/>
      <c r="N306" s="21"/>
      <c r="O306" s="20"/>
    </row>
    <row r="307" spans="1:23" ht="18">
      <c r="A307" s="26" t="s">
        <v>120</v>
      </c>
      <c r="B307" s="26"/>
      <c r="C307" s="27">
        <f>+C308+C309</f>
        <v>528478</v>
      </c>
      <c r="D307" s="27">
        <f>+D308+D309</f>
        <v>496497</v>
      </c>
      <c r="E307" s="27">
        <f>+E308+E309</f>
        <v>66821</v>
      </c>
      <c r="F307" s="25">
        <f t="shared" si="48"/>
        <v>-86.54150981778339</v>
      </c>
      <c r="G307" s="20"/>
      <c r="H307" s="27">
        <f>+H308+H309</f>
        <v>3644.583</v>
      </c>
      <c r="I307" s="27">
        <f>+I308+I309</f>
        <v>462.014</v>
      </c>
      <c r="J307" s="27">
        <f>+J308+J309</f>
        <v>1555.5339999999999</v>
      </c>
      <c r="K307" s="25">
        <f t="shared" si="49"/>
        <v>236.6854684057193</v>
      </c>
      <c r="L307" s="20">
        <f t="shared" si="50"/>
        <v>0.07066346503675337</v>
      </c>
      <c r="R307" s="232"/>
      <c r="S307" s="233"/>
      <c r="T307" s="233"/>
      <c r="U307" s="233"/>
      <c r="V307" s="233"/>
      <c r="W307" s="233"/>
    </row>
    <row r="308" spans="1:15" ht="11.25" customHeight="1">
      <c r="A308" s="17" t="s">
        <v>118</v>
      </c>
      <c r="B308" s="17"/>
      <c r="C308" s="19">
        <v>501874</v>
      </c>
      <c r="D308" s="19">
        <v>496067</v>
      </c>
      <c r="E308" s="19">
        <v>65520</v>
      </c>
      <c r="F308" s="20">
        <f t="shared" si="48"/>
        <v>-86.79210671139181</v>
      </c>
      <c r="G308" s="20"/>
      <c r="H308" s="19">
        <v>1379.717</v>
      </c>
      <c r="I308" s="19">
        <v>266.297</v>
      </c>
      <c r="J308" s="19">
        <v>1152.435</v>
      </c>
      <c r="K308" s="20">
        <f t="shared" si="49"/>
        <v>332.7630427680371</v>
      </c>
      <c r="L308" s="134">
        <f t="shared" si="50"/>
        <v>0.052351829230110614</v>
      </c>
      <c r="M308" s="21"/>
      <c r="N308" s="21"/>
      <c r="O308" s="20"/>
    </row>
    <row r="309" spans="1:15" ht="11.25" customHeight="1">
      <c r="A309" s="17" t="s">
        <v>119</v>
      </c>
      <c r="B309" s="17"/>
      <c r="C309" s="19">
        <v>26604</v>
      </c>
      <c r="D309" s="19">
        <v>430</v>
      </c>
      <c r="E309" s="19">
        <v>1301</v>
      </c>
      <c r="F309" s="20">
        <f t="shared" si="48"/>
        <v>202.5581395348837</v>
      </c>
      <c r="G309" s="20"/>
      <c r="H309" s="19">
        <v>2264.866</v>
      </c>
      <c r="I309" s="19">
        <v>195.717</v>
      </c>
      <c r="J309" s="19">
        <v>403.099</v>
      </c>
      <c r="K309" s="20">
        <f t="shared" si="49"/>
        <v>105.9601363192773</v>
      </c>
      <c r="L309" s="134">
        <f t="shared" si="50"/>
        <v>0.018311635806642766</v>
      </c>
      <c r="M309" s="21"/>
      <c r="N309" s="21"/>
      <c r="O309" s="20"/>
    </row>
    <row r="310" spans="1:15" ht="11.25" customHeight="1">
      <c r="A310" s="26" t="s">
        <v>95</v>
      </c>
      <c r="B310" s="26"/>
      <c r="C310" s="27"/>
      <c r="D310" s="27"/>
      <c r="E310" s="27"/>
      <c r="F310" s="25"/>
      <c r="G310" s="25"/>
      <c r="H310" s="27">
        <v>3181.79</v>
      </c>
      <c r="I310" s="27">
        <v>1479.329</v>
      </c>
      <c r="J310" s="27">
        <v>1822.067</v>
      </c>
      <c r="K310" s="25">
        <f t="shared" si="49"/>
        <v>23.16847705953174</v>
      </c>
      <c r="L310" s="160">
        <f t="shared" si="50"/>
        <v>0.0827712976695605</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5" ht="11.25" customHeight="1">
      <c r="A312" s="26" t="s">
        <v>465</v>
      </c>
      <c r="B312" s="26"/>
      <c r="C312" s="27"/>
      <c r="D312" s="27"/>
      <c r="E312" s="27"/>
      <c r="F312" s="25"/>
      <c r="G312" s="25"/>
      <c r="H312" s="27">
        <f>+H314+H321+H326+H330+H331</f>
        <v>3981390.5120000006</v>
      </c>
      <c r="I312" s="27">
        <f>+I314+I321+I326+I330+I331</f>
        <v>1253533.423</v>
      </c>
      <c r="J312" s="27">
        <f>+J314+J321+J326+J330+J331</f>
        <v>2011674</v>
      </c>
      <c r="K312" s="25">
        <f>+J312/I312*100-100</f>
        <v>60.480284218157635</v>
      </c>
      <c r="L312" s="160">
        <f t="shared" si="50"/>
        <v>91.38460192084892</v>
      </c>
      <c r="M312" s="21"/>
      <c r="N312" s="21"/>
      <c r="O312" s="20"/>
    </row>
    <row r="313" spans="1:15" ht="11.25" customHeight="1">
      <c r="A313" s="17"/>
      <c r="B313" s="17"/>
      <c r="C313" s="19"/>
      <c r="D313" s="19"/>
      <c r="E313" s="19"/>
      <c r="F313" s="20"/>
      <c r="G313" s="20"/>
      <c r="H313" s="19"/>
      <c r="I313" s="19"/>
      <c r="J313" s="19"/>
      <c r="K313" s="20"/>
      <c r="L313" s="134"/>
      <c r="M313" s="21"/>
      <c r="N313" s="21"/>
      <c r="O313" s="20"/>
    </row>
    <row r="314" spans="1:18" ht="11.25">
      <c r="A314" s="26" t="s">
        <v>96</v>
      </c>
      <c r="B314" s="26"/>
      <c r="C314" s="27">
        <f>+C315+C316+C317+C318</f>
        <v>3353100.6780000003</v>
      </c>
      <c r="D314" s="27">
        <f>+D315+D316+D317+D318</f>
        <v>1116850.181</v>
      </c>
      <c r="E314" s="27">
        <f>+E315+E316+E317+E318</f>
        <v>1679628.219</v>
      </c>
      <c r="F314" s="25">
        <f>+E314/D314*100-100</f>
        <v>50.3897521416975</v>
      </c>
      <c r="G314" s="20"/>
      <c r="H314" s="27">
        <f>SUM(H315:H319)</f>
        <v>2385926.5250000004</v>
      </c>
      <c r="I314" s="27">
        <f>SUM(I315:I319)</f>
        <v>735451.431</v>
      </c>
      <c r="J314" s="27">
        <f>SUM(J315:J319)</f>
        <v>1237021.1570000001</v>
      </c>
      <c r="K314" s="25">
        <f>+J314/I314*100-100</f>
        <v>68.19889184497353</v>
      </c>
      <c r="L314" s="25">
        <f t="shared" si="50"/>
        <v>56.19433665698964</v>
      </c>
      <c r="M314" s="21">
        <f>+I314/D314*1000</f>
        <v>658.5050022926932</v>
      </c>
      <c r="N314" s="21">
        <f>+J314/E314*1000</f>
        <v>736.4851000994048</v>
      </c>
      <c r="O314" s="20">
        <f>+N314/M314*100-100</f>
        <v>11.841990195246964</v>
      </c>
      <c r="R314" s="23"/>
    </row>
    <row r="315" spans="1:20" ht="12.75">
      <c r="A315" s="17" t="s">
        <v>127</v>
      </c>
      <c r="B315" s="17"/>
      <c r="C315" s="19">
        <v>290095.966</v>
      </c>
      <c r="D315" s="19">
        <v>91019.51</v>
      </c>
      <c r="E315" s="19">
        <v>174198.031</v>
      </c>
      <c r="F315" s="20">
        <f>+E315/D315*100-100</f>
        <v>91.38537550905295</v>
      </c>
      <c r="G315" s="20"/>
      <c r="H315" s="19">
        <v>195237.428</v>
      </c>
      <c r="I315" s="19">
        <v>54482.301</v>
      </c>
      <c r="J315" s="19">
        <v>124857.452</v>
      </c>
      <c r="K315" s="20">
        <f>+J315/I315*100-100</f>
        <v>129.17066590120706</v>
      </c>
      <c r="L315" s="20">
        <f t="shared" si="50"/>
        <v>5.6719172926982715</v>
      </c>
      <c r="M315" s="21">
        <f>+I315/D315*1000</f>
        <v>598.5782718452341</v>
      </c>
      <c r="N315" s="21">
        <f>+J315/E315*1000</f>
        <v>716.7558168323959</v>
      </c>
      <c r="O315" s="20">
        <f>+N315/M315*100-100</f>
        <v>19.743039556523925</v>
      </c>
      <c r="R315" s="32"/>
      <c r="S315" s="32"/>
      <c r="T315" s="32"/>
    </row>
    <row r="316" spans="1:18" ht="11.25">
      <c r="A316" s="17" t="s">
        <v>128</v>
      </c>
      <c r="B316" s="17"/>
      <c r="C316" s="19">
        <v>0</v>
      </c>
      <c r="D316" s="19">
        <v>0</v>
      </c>
      <c r="E316" s="19">
        <v>0</v>
      </c>
      <c r="F316" s="20"/>
      <c r="G316" s="20"/>
      <c r="H316" s="19">
        <v>0</v>
      </c>
      <c r="I316" s="19">
        <v>0</v>
      </c>
      <c r="J316" s="19">
        <v>0</v>
      </c>
      <c r="K316" s="20"/>
      <c r="L316" s="20">
        <f t="shared" si="50"/>
        <v>0</v>
      </c>
      <c r="M316" s="21"/>
      <c r="N316" s="21"/>
      <c r="O316" s="20"/>
      <c r="R316" s="23"/>
    </row>
    <row r="317" spans="1:18" ht="11.25">
      <c r="A317" s="17" t="s">
        <v>129</v>
      </c>
      <c r="B317" s="17"/>
      <c r="C317" s="19">
        <v>1545711.357</v>
      </c>
      <c r="D317" s="19">
        <v>527241.275</v>
      </c>
      <c r="E317" s="19">
        <v>730452.905</v>
      </c>
      <c r="F317" s="20">
        <f>+E317/D317*100-100</f>
        <v>38.54243581366046</v>
      </c>
      <c r="G317" s="20"/>
      <c r="H317" s="19">
        <v>1136391.703</v>
      </c>
      <c r="I317" s="19">
        <v>357806.194</v>
      </c>
      <c r="J317" s="19">
        <v>574719.068</v>
      </c>
      <c r="K317" s="20">
        <f>+J317/I317*100-100</f>
        <v>60.62300699020318</v>
      </c>
      <c r="L317" s="20">
        <f t="shared" si="50"/>
        <v>26.107845130722623</v>
      </c>
      <c r="M317" s="21">
        <f>+I317/D317*1000</f>
        <v>678.6384355056421</v>
      </c>
      <c r="N317" s="21">
        <f>+J317/E317*1000</f>
        <v>786.7982508742298</v>
      </c>
      <c r="O317" s="20">
        <f>+N317/M317*100-100</f>
        <v>15.937767404523683</v>
      </c>
      <c r="R317" s="23"/>
    </row>
    <row r="318" spans="1:18" ht="11.25">
      <c r="A318" s="17" t="s">
        <v>130</v>
      </c>
      <c r="B318" s="17"/>
      <c r="C318" s="19">
        <v>1517293.355</v>
      </c>
      <c r="D318" s="19">
        <v>498589.396</v>
      </c>
      <c r="E318" s="19">
        <v>774977.283</v>
      </c>
      <c r="F318" s="20">
        <f>+E318/D318*100-100</f>
        <v>55.43396815442904</v>
      </c>
      <c r="G318" s="20"/>
      <c r="H318" s="19">
        <v>1054297.394</v>
      </c>
      <c r="I318" s="19">
        <v>323162.936</v>
      </c>
      <c r="J318" s="19">
        <v>537444.637</v>
      </c>
      <c r="K318" s="20">
        <f>+J318/I318*100-100</f>
        <v>66.3076352914432</v>
      </c>
      <c r="L318" s="20">
        <f t="shared" si="50"/>
        <v>24.414574233568736</v>
      </c>
      <c r="M318" s="21">
        <f>+I318/D318*1000</f>
        <v>648.1544505210455</v>
      </c>
      <c r="N318" s="21">
        <f>+J318/E318*1000</f>
        <v>693.4972789389492</v>
      </c>
      <c r="O318" s="20">
        <f>+N318/M318*100-100</f>
        <v>6.99568264654404</v>
      </c>
      <c r="R318" s="23"/>
    </row>
    <row r="319" spans="1:20" ht="11.25">
      <c r="A319" s="17" t="s">
        <v>10</v>
      </c>
      <c r="B319" s="17"/>
      <c r="C319" s="19">
        <v>0</v>
      </c>
      <c r="D319" s="19">
        <v>0</v>
      </c>
      <c r="E319" s="19">
        <v>0</v>
      </c>
      <c r="F319" s="20"/>
      <c r="G319" s="20"/>
      <c r="H319" s="19">
        <v>0</v>
      </c>
      <c r="I319" s="19">
        <v>0</v>
      </c>
      <c r="J319" s="19">
        <v>0</v>
      </c>
      <c r="K319" s="20"/>
      <c r="L319" s="20">
        <f t="shared" si="50"/>
        <v>0</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484</v>
      </c>
      <c r="B321" s="26"/>
      <c r="C321" s="19"/>
      <c r="D321" s="19"/>
      <c r="E321" s="19"/>
      <c r="F321" s="20"/>
      <c r="G321" s="20"/>
      <c r="H321" s="27">
        <f>+H322+H323+H324</f>
        <v>547406.2869999999</v>
      </c>
      <c r="I321" s="27">
        <f>+I322+I323+I324</f>
        <v>164939.875</v>
      </c>
      <c r="J321" s="27">
        <f>+J322+J323+J324</f>
        <v>271059.043</v>
      </c>
      <c r="K321" s="25">
        <f aca="true" t="shared" si="51" ref="K321:K331">+J321/I321*100-100</f>
        <v>64.33809168340886</v>
      </c>
      <c r="L321" s="25">
        <f t="shared" si="50"/>
        <v>12.31343783416263</v>
      </c>
      <c r="M321" s="21"/>
      <c r="N321" s="21"/>
      <c r="O321" s="20"/>
      <c r="R321" s="32"/>
      <c r="S321" s="32"/>
      <c r="T321" s="32"/>
    </row>
    <row r="322" spans="1:18" ht="11.25">
      <c r="A322" s="17" t="s">
        <v>121</v>
      </c>
      <c r="B322" s="17"/>
      <c r="C322" s="19">
        <v>4481677</v>
      </c>
      <c r="D322" s="19">
        <v>854018</v>
      </c>
      <c r="E322" s="19">
        <v>1541895</v>
      </c>
      <c r="F322" s="20">
        <f>+E322/D322*100-100</f>
        <v>80.54596038959366</v>
      </c>
      <c r="G322" s="20"/>
      <c r="H322" s="19">
        <v>542743.406</v>
      </c>
      <c r="I322" s="19">
        <v>162781.764</v>
      </c>
      <c r="J322" s="19">
        <v>269033.849</v>
      </c>
      <c r="K322" s="20">
        <f t="shared" si="51"/>
        <v>65.27271998354803</v>
      </c>
      <c r="L322" s="20">
        <f t="shared" si="50"/>
        <v>12.221439057272091</v>
      </c>
      <c r="M322" s="21">
        <f>+I322/D322*1000</f>
        <v>190.60694739455138</v>
      </c>
      <c r="N322" s="21">
        <f>+J322/E322*1000</f>
        <v>174.4826003067654</v>
      </c>
      <c r="O322" s="20">
        <f>+N322/M322*100-100</f>
        <v>-8.459475012948516</v>
      </c>
      <c r="R322" s="23"/>
    </row>
    <row r="323" spans="1:18" ht="11.25">
      <c r="A323" s="17" t="s">
        <v>122</v>
      </c>
      <c r="B323" s="17"/>
      <c r="C323" s="19">
        <v>67534</v>
      </c>
      <c r="D323" s="19">
        <v>3428</v>
      </c>
      <c r="E323" s="19">
        <v>150718</v>
      </c>
      <c r="F323" s="20">
        <f>+E323/D323*100-100</f>
        <v>4296.674445740957</v>
      </c>
      <c r="G323" s="20"/>
      <c r="H323" s="19">
        <v>3560.271</v>
      </c>
      <c r="I323" s="19">
        <v>1619.817</v>
      </c>
      <c r="J323" s="19">
        <v>1692.977</v>
      </c>
      <c r="K323" s="20">
        <f t="shared" si="51"/>
        <v>4.516559586669359</v>
      </c>
      <c r="L323" s="20">
        <f t="shared" si="50"/>
        <v>0.07690710781476177</v>
      </c>
      <c r="M323" s="21">
        <f>+I323/D323*1000</f>
        <v>472.52537922987165</v>
      </c>
      <c r="N323" s="21">
        <f>+J323/E323*1000</f>
        <v>11.232745922849295</v>
      </c>
      <c r="O323" s="20">
        <f>+N323/M323*100-100</f>
        <v>-97.62282695986477</v>
      </c>
      <c r="R323" s="23"/>
    </row>
    <row r="324" spans="1:18" ht="11.25">
      <c r="A324" s="17" t="s">
        <v>123</v>
      </c>
      <c r="B324" s="17"/>
      <c r="C324" s="161"/>
      <c r="D324" s="161"/>
      <c r="E324" s="161"/>
      <c r="F324" s="20"/>
      <c r="G324" s="20"/>
      <c r="H324" s="19">
        <v>1102.61</v>
      </c>
      <c r="I324" s="19">
        <v>538.294</v>
      </c>
      <c r="J324" s="19">
        <v>332.217</v>
      </c>
      <c r="K324" s="20">
        <f t="shared" si="51"/>
        <v>-38.283354449427264</v>
      </c>
      <c r="L324" s="20">
        <f t="shared" si="50"/>
        <v>0.015091669075774042</v>
      </c>
      <c r="M324" s="21"/>
      <c r="N324" s="21"/>
      <c r="O324" s="20"/>
      <c r="R324" s="23"/>
    </row>
    <row r="325" spans="1:18" ht="11.25">
      <c r="A325" s="17"/>
      <c r="B325" s="17"/>
      <c r="C325" s="19"/>
      <c r="D325" s="19"/>
      <c r="E325" s="19"/>
      <c r="F325" s="20"/>
      <c r="G325" s="20"/>
      <c r="H325" s="19"/>
      <c r="I325" s="19"/>
      <c r="J325" s="19"/>
      <c r="K325" s="20"/>
      <c r="L325" s="20"/>
      <c r="M325" s="21"/>
      <c r="N325" s="21"/>
      <c r="O325" s="20"/>
      <c r="R325" s="23"/>
    </row>
    <row r="326" spans="1:18" ht="11.25">
      <c r="A326" s="26" t="s">
        <v>485</v>
      </c>
      <c r="B326" s="26"/>
      <c r="C326" s="19"/>
      <c r="D326" s="19"/>
      <c r="E326" s="19"/>
      <c r="F326" s="20"/>
      <c r="G326" s="20"/>
      <c r="H326" s="27">
        <f>SUM(H327:H329)</f>
        <v>925574.802</v>
      </c>
      <c r="I326" s="27">
        <f>SUM(I327:I329)</f>
        <v>317806.65099999995</v>
      </c>
      <c r="J326" s="27">
        <f>SUM(J327:J329)</f>
        <v>445659.111</v>
      </c>
      <c r="K326" s="25">
        <f t="shared" si="51"/>
        <v>40.229636352072475</v>
      </c>
      <c r="L326" s="25">
        <f t="shared" si="50"/>
        <v>20.245020043572875</v>
      </c>
      <c r="M326" s="21"/>
      <c r="N326" s="21"/>
      <c r="O326" s="20"/>
      <c r="R326" s="23"/>
    </row>
    <row r="327" spans="1:18" ht="11.25">
      <c r="A327" s="17" t="s">
        <v>124</v>
      </c>
      <c r="B327" s="17"/>
      <c r="C327" s="161"/>
      <c r="D327" s="161"/>
      <c r="E327" s="161"/>
      <c r="F327" s="20"/>
      <c r="G327" s="20"/>
      <c r="H327" s="19">
        <v>516327.049</v>
      </c>
      <c r="I327" s="19">
        <v>172106.057</v>
      </c>
      <c r="J327" s="19">
        <v>254460.386</v>
      </c>
      <c r="K327" s="20">
        <f t="shared" si="51"/>
        <v>47.85091846012136</v>
      </c>
      <c r="L327" s="20">
        <f t="shared" si="50"/>
        <v>11.559408273525213</v>
      </c>
      <c r="M327" s="21"/>
      <c r="N327" s="21"/>
      <c r="O327" s="20"/>
      <c r="R327" s="23"/>
    </row>
    <row r="328" spans="1:18" ht="11.25">
      <c r="A328" s="17" t="s">
        <v>125</v>
      </c>
      <c r="B328" s="17"/>
      <c r="C328" s="161"/>
      <c r="D328" s="161"/>
      <c r="E328" s="161"/>
      <c r="F328" s="20"/>
      <c r="G328" s="20"/>
      <c r="H328" s="19">
        <v>15790.679</v>
      </c>
      <c r="I328" s="19">
        <v>4191.199</v>
      </c>
      <c r="J328" s="19">
        <v>7501.346</v>
      </c>
      <c r="K328" s="20">
        <f t="shared" si="51"/>
        <v>78.97852142071994</v>
      </c>
      <c r="L328" s="20">
        <f t="shared" si="50"/>
        <v>0.34076471539650677</v>
      </c>
      <c r="M328" s="21"/>
      <c r="N328" s="21"/>
      <c r="O328" s="20"/>
      <c r="R328" s="23"/>
    </row>
    <row r="329" spans="1:18" ht="11.25">
      <c r="A329" s="17" t="s">
        <v>126</v>
      </c>
      <c r="B329" s="17"/>
      <c r="C329" s="161"/>
      <c r="D329" s="161"/>
      <c r="E329" s="161"/>
      <c r="F329" s="20"/>
      <c r="G329" s="20"/>
      <c r="H329" s="19">
        <v>393457.074</v>
      </c>
      <c r="I329" s="19">
        <v>141509.395</v>
      </c>
      <c r="J329" s="19">
        <v>183697.379</v>
      </c>
      <c r="K329" s="20">
        <f t="shared" si="51"/>
        <v>29.812850235138086</v>
      </c>
      <c r="L329" s="20">
        <f t="shared" si="50"/>
        <v>8.344847054651156</v>
      </c>
      <c r="M329" s="21"/>
      <c r="N329" s="21"/>
      <c r="O329" s="20"/>
      <c r="R329" s="23"/>
    </row>
    <row r="330" spans="1:18" ht="11.25">
      <c r="A330" s="26" t="s">
        <v>22</v>
      </c>
      <c r="B330" s="26"/>
      <c r="C330" s="27">
        <v>203090.226</v>
      </c>
      <c r="D330" s="27">
        <v>63996.18</v>
      </c>
      <c r="E330" s="27">
        <v>87033.195</v>
      </c>
      <c r="F330" s="25">
        <f>+E330/D330*100-100</f>
        <v>35.99748453735833</v>
      </c>
      <c r="G330" s="20"/>
      <c r="H330" s="27">
        <v>121135.953</v>
      </c>
      <c r="I330" s="27">
        <v>35135.018</v>
      </c>
      <c r="J330" s="27">
        <v>57757.706</v>
      </c>
      <c r="K330" s="25">
        <f t="shared" si="51"/>
        <v>64.38786512077496</v>
      </c>
      <c r="L330" s="20">
        <f t="shared" si="50"/>
        <v>2.623767554122302</v>
      </c>
      <c r="M330" s="21">
        <f>+I330/D330*1000</f>
        <v>549.017425727598</v>
      </c>
      <c r="N330" s="21">
        <f>+J330/E330*1000</f>
        <v>663.6284695741664</v>
      </c>
      <c r="O330" s="20">
        <f>+N330/M330*100-100</f>
        <v>20.875665958084568</v>
      </c>
      <c r="R330" s="23"/>
    </row>
    <row r="331" spans="1:18" ht="11.25">
      <c r="A331" s="26" t="s">
        <v>95</v>
      </c>
      <c r="B331" s="26"/>
      <c r="C331" s="27"/>
      <c r="D331" s="27"/>
      <c r="E331" s="27"/>
      <c r="F331" s="25"/>
      <c r="G331" s="25"/>
      <c r="H331" s="27">
        <v>1346.945</v>
      </c>
      <c r="I331" s="27">
        <v>200.448</v>
      </c>
      <c r="J331" s="27">
        <v>176.98299999977462</v>
      </c>
      <c r="K331" s="25">
        <f t="shared" si="51"/>
        <v>-11.706277937532619</v>
      </c>
      <c r="L331" s="20">
        <f t="shared" si="50"/>
        <v>0.008039832001475889</v>
      </c>
      <c r="M331" s="21"/>
      <c r="N331" s="21"/>
      <c r="O331" s="20"/>
      <c r="R331" s="23"/>
    </row>
    <row r="332" spans="1:18" ht="11.25">
      <c r="A332" s="125"/>
      <c r="B332" s="125"/>
      <c r="C332" s="133"/>
      <c r="D332" s="133"/>
      <c r="E332" s="133"/>
      <c r="F332" s="133"/>
      <c r="G332" s="133"/>
      <c r="H332" s="133"/>
      <c r="I332" s="133"/>
      <c r="J332" s="133"/>
      <c r="K332" s="125"/>
      <c r="L332" s="125"/>
      <c r="R332" s="23"/>
    </row>
    <row r="333" spans="1:18" ht="11.25">
      <c r="A333" s="17" t="s">
        <v>486</v>
      </c>
      <c r="B333" s="17"/>
      <c r="C333" s="17"/>
      <c r="D333" s="17"/>
      <c r="E333" s="17"/>
      <c r="F333" s="17"/>
      <c r="G333" s="17"/>
      <c r="H333" s="17"/>
      <c r="I333" s="17"/>
      <c r="J333" s="17"/>
      <c r="K333" s="17"/>
      <c r="L333" s="17"/>
      <c r="R333" s="23"/>
    </row>
    <row r="334" spans="1:22" ht="19.5" customHeight="1">
      <c r="A334" s="313" t="s">
        <v>384</v>
      </c>
      <c r="B334" s="313"/>
      <c r="C334" s="313"/>
      <c r="D334" s="313"/>
      <c r="E334" s="313"/>
      <c r="F334" s="313"/>
      <c r="G334" s="313"/>
      <c r="H334" s="313"/>
      <c r="I334" s="313"/>
      <c r="J334" s="313"/>
      <c r="K334" s="313"/>
      <c r="L334" s="122"/>
      <c r="Q334" s="197"/>
      <c r="R334" s="197"/>
      <c r="S334" s="197"/>
      <c r="T334" s="197"/>
      <c r="U334" s="197"/>
      <c r="V334" s="197"/>
    </row>
    <row r="335" spans="1:23" ht="19.5" customHeight="1">
      <c r="A335" s="314" t="s">
        <v>350</v>
      </c>
      <c r="B335" s="314"/>
      <c r="C335" s="314"/>
      <c r="D335" s="314"/>
      <c r="E335" s="314"/>
      <c r="F335" s="314"/>
      <c r="G335" s="314"/>
      <c r="H335" s="314"/>
      <c r="I335" s="314"/>
      <c r="J335" s="314"/>
      <c r="K335" s="314"/>
      <c r="L335" s="123"/>
      <c r="Q335" s="197"/>
      <c r="R335" s="197"/>
      <c r="S335" s="197"/>
      <c r="T335" s="197"/>
      <c r="U335" s="197"/>
      <c r="V335" s="197"/>
      <c r="W335" s="197"/>
    </row>
    <row r="336" spans="1:23" s="29" customFormat="1" ht="12.75">
      <c r="A336" s="26"/>
      <c r="B336" s="26"/>
      <c r="C336" s="315" t="s">
        <v>144</v>
      </c>
      <c r="D336" s="315"/>
      <c r="E336" s="315"/>
      <c r="F336" s="315"/>
      <c r="G336" s="214"/>
      <c r="H336" s="315" t="s">
        <v>291</v>
      </c>
      <c r="I336" s="315"/>
      <c r="J336" s="315"/>
      <c r="K336" s="315"/>
      <c r="L336" s="214"/>
      <c r="M336" s="317"/>
      <c r="N336" s="317"/>
      <c r="O336" s="317"/>
      <c r="P336" s="152"/>
      <c r="Q336" s="197"/>
      <c r="R336" s="197"/>
      <c r="S336" s="35"/>
      <c r="T336" s="31"/>
      <c r="U336" s="31"/>
      <c r="V336" s="31"/>
      <c r="W336" s="197"/>
    </row>
    <row r="337" spans="1:23" s="29" customFormat="1" ht="12.75">
      <c r="A337" s="26" t="s">
        <v>156</v>
      </c>
      <c r="B337" s="216" t="s">
        <v>131</v>
      </c>
      <c r="C337" s="215">
        <f>+C297</f>
        <v>2010</v>
      </c>
      <c r="D337" s="316" t="str">
        <f>+D297</f>
        <v>enero - mayo</v>
      </c>
      <c r="E337" s="316"/>
      <c r="F337" s="316"/>
      <c r="G337" s="214"/>
      <c r="H337" s="215">
        <f>+H297</f>
        <v>2010</v>
      </c>
      <c r="I337" s="316" t="str">
        <f>+D337</f>
        <v>enero - mayo</v>
      </c>
      <c r="J337" s="316"/>
      <c r="K337" s="316"/>
      <c r="L337" s="216" t="s">
        <v>325</v>
      </c>
      <c r="M337" s="319" t="s">
        <v>287</v>
      </c>
      <c r="N337" s="318"/>
      <c r="O337" s="318"/>
      <c r="P337" s="152"/>
      <c r="Q337" s="197"/>
      <c r="R337" s="280"/>
      <c r="S337" s="280"/>
      <c r="T337" s="281"/>
      <c r="U337" s="31"/>
      <c r="V337" s="31"/>
      <c r="W337" s="197"/>
    </row>
    <row r="338" spans="1:23" s="29" customFormat="1" ht="12.75">
      <c r="A338" s="217"/>
      <c r="B338" s="220" t="s">
        <v>45</v>
      </c>
      <c r="C338" s="217"/>
      <c r="D338" s="218">
        <f>+D298</f>
        <v>2010</v>
      </c>
      <c r="E338" s="218">
        <f>+E298</f>
        <v>2011</v>
      </c>
      <c r="F338" s="219" t="str">
        <f>+F298</f>
        <v>Var % 11/10</v>
      </c>
      <c r="G338" s="220"/>
      <c r="H338" s="217"/>
      <c r="I338" s="218">
        <f>+I298</f>
        <v>2010</v>
      </c>
      <c r="J338" s="218">
        <f>+J298</f>
        <v>2011</v>
      </c>
      <c r="K338" s="219" t="str">
        <f>+K298</f>
        <v>Var % 11/10</v>
      </c>
      <c r="L338" s="220">
        <v>2008</v>
      </c>
      <c r="M338" s="221"/>
      <c r="N338" s="221"/>
      <c r="O338" s="220"/>
      <c r="Q338" s="197"/>
      <c r="R338" s="31"/>
      <c r="S338" s="31"/>
      <c r="T338" s="31"/>
      <c r="U338" s="31"/>
      <c r="V338" s="31"/>
      <c r="W338" s="197"/>
    </row>
    <row r="339" spans="1:22" ht="12.75">
      <c r="A339" s="17"/>
      <c r="B339" s="17"/>
      <c r="C339" s="17"/>
      <c r="D339" s="17"/>
      <c r="E339" s="17"/>
      <c r="F339" s="17"/>
      <c r="G339" s="17"/>
      <c r="H339" s="17"/>
      <c r="I339" s="17"/>
      <c r="J339" s="17"/>
      <c r="K339" s="17"/>
      <c r="L339" s="17"/>
      <c r="M339" s="22"/>
      <c r="N339" s="22"/>
      <c r="O339" s="22"/>
      <c r="Q339" s="197"/>
      <c r="R339" s="32"/>
      <c r="S339" s="32"/>
      <c r="T339" s="32"/>
      <c r="U339" s="32"/>
      <c r="V339" s="32"/>
    </row>
    <row r="340" spans="1:23" s="129" customFormat="1" ht="12.75">
      <c r="A340" s="127" t="s">
        <v>467</v>
      </c>
      <c r="B340" s="127"/>
      <c r="C340" s="127"/>
      <c r="D340" s="127"/>
      <c r="E340" s="127"/>
      <c r="F340" s="127"/>
      <c r="G340" s="127"/>
      <c r="H340" s="127">
        <f>+H342+H351</f>
        <v>3886376</v>
      </c>
      <c r="I340" s="127">
        <f>(I342+I351)</f>
        <v>1434225</v>
      </c>
      <c r="J340" s="127">
        <f>(J342+J351)</f>
        <v>1966604</v>
      </c>
      <c r="K340" s="128">
        <f>+J340/I340*100-100</f>
        <v>37.11962906796353</v>
      </c>
      <c r="L340" s="127">
        <f>(L342+L351)</f>
        <v>100</v>
      </c>
      <c r="M340" s="22"/>
      <c r="N340" s="22"/>
      <c r="O340" s="22"/>
      <c r="Q340" s="197"/>
      <c r="R340" s="32"/>
      <c r="S340" s="32"/>
      <c r="T340" s="32"/>
      <c r="U340" s="31"/>
      <c r="V340" s="31"/>
      <c r="W340" s="31"/>
    </row>
    <row r="341" spans="1:23" ht="12.75">
      <c r="A341" s="17"/>
      <c r="B341" s="17"/>
      <c r="C341" s="19"/>
      <c r="D341" s="19"/>
      <c r="E341" s="19"/>
      <c r="F341" s="20"/>
      <c r="G341" s="20"/>
      <c r="H341" s="19"/>
      <c r="I341" s="19"/>
      <c r="J341" s="19"/>
      <c r="K341" s="20"/>
      <c r="L341" s="20"/>
      <c r="M341" s="22"/>
      <c r="N341" s="22"/>
      <c r="O341" s="22"/>
      <c r="Q341" s="197"/>
      <c r="R341" s="32"/>
      <c r="S341" s="32"/>
      <c r="T341" s="32"/>
      <c r="U341" s="32"/>
      <c r="V341" s="32"/>
      <c r="W341" s="32"/>
    </row>
    <row r="342" spans="1:23" ht="12.75">
      <c r="A342" s="26" t="s">
        <v>464</v>
      </c>
      <c r="B342" s="26"/>
      <c r="C342" s="27"/>
      <c r="D342" s="27"/>
      <c r="E342" s="27"/>
      <c r="F342" s="25"/>
      <c r="G342" s="25"/>
      <c r="H342" s="27">
        <f>SUM(H344:H349)</f>
        <v>797993</v>
      </c>
      <c r="I342" s="27">
        <f>SUM(I344:I349)</f>
        <v>264382</v>
      </c>
      <c r="J342" s="27">
        <f>SUM(J344:J349)</f>
        <v>372955</v>
      </c>
      <c r="K342" s="25">
        <f>+J342/I342*100-100</f>
        <v>41.06671407281888</v>
      </c>
      <c r="L342" s="25">
        <f>+J342/$J$340*100</f>
        <v>18.964417849246722</v>
      </c>
      <c r="M342" s="22"/>
      <c r="N342" s="22"/>
      <c r="O342" s="22"/>
      <c r="P342" s="31"/>
      <c r="Q342" s="197"/>
      <c r="R342" s="31"/>
      <c r="S342" s="31"/>
      <c r="T342" s="31"/>
      <c r="U342" s="227"/>
      <c r="V342" s="32"/>
      <c r="W342" s="32"/>
    </row>
    <row r="343" spans="1:23" ht="12.75">
      <c r="A343" s="26"/>
      <c r="B343" s="26"/>
      <c r="C343" s="19"/>
      <c r="D343" s="19"/>
      <c r="E343" s="19"/>
      <c r="F343" s="20"/>
      <c r="G343" s="20"/>
      <c r="H343" s="19"/>
      <c r="I343" s="19"/>
      <c r="J343" s="19"/>
      <c r="K343" s="20"/>
      <c r="L343" s="25"/>
      <c r="M343" s="22"/>
      <c r="N343" s="22"/>
      <c r="O343" s="22"/>
      <c r="P343" s="32"/>
      <c r="Q343" s="197"/>
      <c r="R343" s="32"/>
      <c r="S343" s="32"/>
      <c r="T343" s="32"/>
      <c r="U343" s="227"/>
      <c r="V343" s="32"/>
      <c r="W343" s="32"/>
    </row>
    <row r="344" spans="1:25" ht="12.75">
      <c r="A344" s="17" t="s">
        <v>97</v>
      </c>
      <c r="B344" s="18">
        <v>10059000</v>
      </c>
      <c r="C344" s="19">
        <v>596478.193</v>
      </c>
      <c r="D344" s="19">
        <v>257723.736</v>
      </c>
      <c r="E344" s="19">
        <v>183533.747</v>
      </c>
      <c r="F344" s="20">
        <f>+E344/D344*100-100</f>
        <v>-28.78663414998765</v>
      </c>
      <c r="G344" s="20"/>
      <c r="H344" s="208">
        <v>138587.948</v>
      </c>
      <c r="I344" s="208">
        <v>52703.377</v>
      </c>
      <c r="J344" s="208">
        <v>56430.098</v>
      </c>
      <c r="K344" s="20">
        <f aca="true" t="shared" si="52" ref="K344:K370">+J344/I344*100-100</f>
        <v>7.071123734632792</v>
      </c>
      <c r="L344" s="20">
        <f aca="true" t="shared" si="53" ref="L344:L370">+J344/$J$340*100</f>
        <v>2.869418449265841</v>
      </c>
      <c r="M344" s="21">
        <f>+I344/D344*1000</f>
        <v>204.49562705392412</v>
      </c>
      <c r="N344" s="21">
        <f>+J344/E344*1000</f>
        <v>307.46442505748</v>
      </c>
      <c r="O344" s="20">
        <f>+N344/M344*100-100</f>
        <v>50.3525671854116</v>
      </c>
      <c r="P344" s="31"/>
      <c r="Q344" s="197"/>
      <c r="R344" s="32"/>
      <c r="S344" s="32"/>
      <c r="T344" s="32"/>
      <c r="U344" s="31"/>
      <c r="V344" s="234"/>
      <c r="W344" s="31"/>
      <c r="X344" s="31"/>
      <c r="Y344" s="31"/>
    </row>
    <row r="345" spans="1:25" ht="12.75">
      <c r="A345" s="17" t="s">
        <v>98</v>
      </c>
      <c r="B345" s="18">
        <v>10019000</v>
      </c>
      <c r="C345" s="19">
        <v>614636.041</v>
      </c>
      <c r="D345" s="19">
        <v>181785.062</v>
      </c>
      <c r="E345" s="19">
        <v>101192.374</v>
      </c>
      <c r="F345" s="20">
        <f>+E345/D345*100-100</f>
        <v>-44.33405424698758</v>
      </c>
      <c r="G345" s="20"/>
      <c r="H345" s="208">
        <v>152151.836</v>
      </c>
      <c r="I345" s="208">
        <v>43122.312</v>
      </c>
      <c r="J345" s="208">
        <v>35244.289</v>
      </c>
      <c r="K345" s="20">
        <f t="shared" si="52"/>
        <v>-18.269018136133326</v>
      </c>
      <c r="L345" s="20">
        <f t="shared" si="53"/>
        <v>1.7921395969905478</v>
      </c>
      <c r="M345" s="21">
        <f aca="true" t="shared" si="54" ref="M345:M369">+I345/D345*1000</f>
        <v>237.2159270160493</v>
      </c>
      <c r="N345" s="21">
        <f aca="true" t="shared" si="55" ref="N345:N369">+J345/E345*1000</f>
        <v>348.2899709418814</v>
      </c>
      <c r="O345" s="20">
        <f aca="true" t="shared" si="56" ref="O345:O369">+N345/M345*100-100</f>
        <v>46.8240245598337</v>
      </c>
      <c r="P345" s="32"/>
      <c r="Q345" s="197"/>
      <c r="R345" s="32"/>
      <c r="S345" s="32"/>
      <c r="T345" s="32"/>
      <c r="U345" s="227"/>
      <c r="V345" s="234"/>
      <c r="W345" s="32"/>
      <c r="X345" s="32"/>
      <c r="Y345" s="32"/>
    </row>
    <row r="346" spans="1:25" ht="12.75">
      <c r="A346" s="17" t="s">
        <v>99</v>
      </c>
      <c r="B346" s="18">
        <v>10011000</v>
      </c>
      <c r="C346" s="19">
        <v>17894.84</v>
      </c>
      <c r="D346" s="19">
        <v>0.962</v>
      </c>
      <c r="E346" s="19">
        <v>29234.137</v>
      </c>
      <c r="F346" s="20">
        <f>+E346/D346*100-100</f>
        <v>3038791.5800415804</v>
      </c>
      <c r="G346" s="20"/>
      <c r="H346" s="208">
        <v>4958.214</v>
      </c>
      <c r="I346" s="208">
        <v>0.185</v>
      </c>
      <c r="J346" s="208">
        <v>10842.179</v>
      </c>
      <c r="K346" s="20">
        <f t="shared" si="52"/>
        <v>5860537.297297297</v>
      </c>
      <c r="L346" s="20">
        <f t="shared" si="53"/>
        <v>0.5513148046073333</v>
      </c>
      <c r="M346" s="21">
        <f t="shared" si="54"/>
        <v>192.30769230769232</v>
      </c>
      <c r="N346" s="21">
        <f t="shared" si="55"/>
        <v>370.8739204444448</v>
      </c>
      <c r="O346" s="20">
        <f t="shared" si="56"/>
        <v>92.8544386311113</v>
      </c>
      <c r="P346" s="31"/>
      <c r="Q346" s="197"/>
      <c r="R346" s="227"/>
      <c r="S346" s="227"/>
      <c r="T346" s="227"/>
      <c r="U346" s="282"/>
      <c r="V346" s="197"/>
      <c r="W346" s="32"/>
      <c r="X346" s="32"/>
      <c r="Y346" s="32"/>
    </row>
    <row r="347" spans="1:25" ht="12.75">
      <c r="A347" s="17" t="s">
        <v>100</v>
      </c>
      <c r="B347" s="18">
        <v>10030000</v>
      </c>
      <c r="C347" s="19">
        <v>44250.891</v>
      </c>
      <c r="D347" s="19">
        <v>27919.914</v>
      </c>
      <c r="E347" s="19">
        <v>7605.636</v>
      </c>
      <c r="F347" s="20">
        <f>+E347/D347*100-100</f>
        <v>-72.75909947287087</v>
      </c>
      <c r="G347" s="20"/>
      <c r="H347" s="208">
        <v>10721.128</v>
      </c>
      <c r="I347" s="208">
        <v>6419.811</v>
      </c>
      <c r="J347" s="208">
        <v>2467.848</v>
      </c>
      <c r="K347" s="20">
        <f t="shared" si="52"/>
        <v>-61.55886832182443</v>
      </c>
      <c r="L347" s="20">
        <f t="shared" si="53"/>
        <v>0.12548779520432177</v>
      </c>
      <c r="M347" s="21">
        <f t="shared" si="54"/>
        <v>229.936632326303</v>
      </c>
      <c r="N347" s="21">
        <f t="shared" si="55"/>
        <v>324.47621737353717</v>
      </c>
      <c r="O347" s="20">
        <f t="shared" si="56"/>
        <v>41.1154952087291</v>
      </c>
      <c r="P347" s="32"/>
      <c r="Q347" s="201"/>
      <c r="R347" s="227"/>
      <c r="S347" s="227"/>
      <c r="T347" s="227"/>
      <c r="U347" s="227"/>
      <c r="V347" s="32"/>
      <c r="W347" s="32"/>
      <c r="X347" s="32"/>
      <c r="Y347" s="32"/>
    </row>
    <row r="348" spans="1:25" ht="12.75">
      <c r="A348" s="18" t="s">
        <v>44</v>
      </c>
      <c r="B348" s="18">
        <v>12010000</v>
      </c>
      <c r="C348" s="19">
        <v>58143.263</v>
      </c>
      <c r="D348" s="19">
        <v>5050.883</v>
      </c>
      <c r="E348" s="19">
        <v>105713.485</v>
      </c>
      <c r="F348" s="20">
        <f>+E348/D348*100-100</f>
        <v>1992.9703776547585</v>
      </c>
      <c r="G348" s="20"/>
      <c r="H348" s="208">
        <v>27772.365</v>
      </c>
      <c r="I348" s="208">
        <v>1971.687</v>
      </c>
      <c r="J348" s="208">
        <v>56813.724</v>
      </c>
      <c r="K348" s="20">
        <f t="shared" si="52"/>
        <v>2781.4778410569224</v>
      </c>
      <c r="L348" s="20">
        <f t="shared" si="53"/>
        <v>2.8889254776253885</v>
      </c>
      <c r="M348" s="21">
        <f t="shared" si="54"/>
        <v>390.364813439551</v>
      </c>
      <c r="N348" s="21">
        <f t="shared" si="55"/>
        <v>537.4311895970509</v>
      </c>
      <c r="O348" s="20">
        <f t="shared" si="56"/>
        <v>37.67408616101446</v>
      </c>
      <c r="P348" s="32"/>
      <c r="Q348" s="201"/>
      <c r="R348" s="227"/>
      <c r="S348" s="227"/>
      <c r="T348" s="227"/>
      <c r="U348" s="227"/>
      <c r="W348" s="31"/>
      <c r="X348" s="31"/>
      <c r="Y348" s="31"/>
    </row>
    <row r="349" spans="1:25" ht="12.75">
      <c r="A349" s="17" t="s">
        <v>101</v>
      </c>
      <c r="B349" s="24" t="s">
        <v>176</v>
      </c>
      <c r="C349" s="19"/>
      <c r="D349" s="19"/>
      <c r="E349" s="19"/>
      <c r="F349" s="20"/>
      <c r="G349" s="20"/>
      <c r="H349" s="19">
        <v>463801.509</v>
      </c>
      <c r="I349" s="19">
        <v>160164.628</v>
      </c>
      <c r="J349" s="19">
        <v>211156.86200000002</v>
      </c>
      <c r="K349" s="20">
        <f t="shared" si="52"/>
        <v>31.83738796558754</v>
      </c>
      <c r="L349" s="20">
        <f t="shared" si="53"/>
        <v>10.73713172555329</v>
      </c>
      <c r="M349" s="21"/>
      <c r="N349" s="21"/>
      <c r="O349" s="20"/>
      <c r="P349" s="32"/>
      <c r="Q349" s="201"/>
      <c r="R349" s="32"/>
      <c r="S349" s="32"/>
      <c r="T349" s="32"/>
      <c r="U349" s="31"/>
      <c r="V349" s="31"/>
      <c r="W349" s="32"/>
      <c r="X349" s="32"/>
      <c r="Y349" s="32"/>
    </row>
    <row r="350" spans="1:25" ht="12.75">
      <c r="A350" s="17"/>
      <c r="B350" s="17"/>
      <c r="C350" s="19"/>
      <c r="D350" s="19"/>
      <c r="E350" s="19"/>
      <c r="F350" s="20"/>
      <c r="G350" s="20"/>
      <c r="H350" s="19"/>
      <c r="I350" s="19"/>
      <c r="J350" s="19"/>
      <c r="K350" s="20"/>
      <c r="L350" s="25"/>
      <c r="M350" s="21"/>
      <c r="N350" s="21"/>
      <c r="O350" s="20"/>
      <c r="Q350" s="201"/>
      <c r="R350" s="227"/>
      <c r="S350" s="227"/>
      <c r="T350" s="227"/>
      <c r="U350" s="32"/>
      <c r="V350" s="32"/>
      <c r="W350" s="32"/>
      <c r="X350" s="32"/>
      <c r="Y350" s="32"/>
    </row>
    <row r="351" spans="1:25" ht="12.75">
      <c r="A351" s="26" t="s">
        <v>465</v>
      </c>
      <c r="B351" s="26"/>
      <c r="C351" s="19"/>
      <c r="D351" s="19"/>
      <c r="E351" s="19"/>
      <c r="F351" s="20"/>
      <c r="G351" s="20"/>
      <c r="H351" s="27">
        <f>SUM(H353:H370)</f>
        <v>3088383</v>
      </c>
      <c r="I351" s="27">
        <f>SUM(I353:I370)</f>
        <v>1169843</v>
      </c>
      <c r="J351" s="27">
        <f>SUM(J353:J370)-1</f>
        <v>1593649</v>
      </c>
      <c r="K351" s="25">
        <f t="shared" si="52"/>
        <v>36.227596352672975</v>
      </c>
      <c r="L351" s="25">
        <f t="shared" si="53"/>
        <v>81.03558215075329</v>
      </c>
      <c r="M351" s="21"/>
      <c r="N351" s="21"/>
      <c r="O351" s="20"/>
      <c r="P351" s="21"/>
      <c r="Q351" s="21"/>
      <c r="R351" s="31"/>
      <c r="S351" s="31"/>
      <c r="T351" s="31"/>
      <c r="U351" s="32"/>
      <c r="V351" s="32"/>
      <c r="W351" s="32"/>
      <c r="X351" s="32"/>
      <c r="Y351" s="32"/>
    </row>
    <row r="352" spans="1:23" ht="12.75">
      <c r="A352" s="17"/>
      <c r="B352" s="17"/>
      <c r="C352" s="19"/>
      <c r="D352" s="19"/>
      <c r="E352" s="19"/>
      <c r="F352" s="20"/>
      <c r="G352" s="20"/>
      <c r="H352" s="19"/>
      <c r="I352" s="19"/>
      <c r="J352" s="19"/>
      <c r="K352" s="20"/>
      <c r="L352" s="25"/>
      <c r="M352" s="21"/>
      <c r="N352" s="21"/>
      <c r="O352" s="20"/>
      <c r="P352" s="21"/>
      <c r="Q352" s="21"/>
      <c r="R352" s="32"/>
      <c r="S352" s="32"/>
      <c r="T352" s="32"/>
      <c r="U352" s="32"/>
      <c r="V352" s="32"/>
      <c r="W352" s="21"/>
    </row>
    <row r="353" spans="1:25" ht="11.25" customHeight="1">
      <c r="A353" s="17" t="s">
        <v>102</v>
      </c>
      <c r="B353" s="18">
        <v>10062000</v>
      </c>
      <c r="C353" s="225">
        <v>135.077</v>
      </c>
      <c r="D353" s="225">
        <v>76.112</v>
      </c>
      <c r="E353" s="225">
        <v>2.243</v>
      </c>
      <c r="F353" s="20"/>
      <c r="G353" s="20"/>
      <c r="H353" s="226">
        <v>89.905</v>
      </c>
      <c r="I353" s="226">
        <v>62.928</v>
      </c>
      <c r="J353" s="226">
        <v>7.292</v>
      </c>
      <c r="K353" s="20"/>
      <c r="L353" s="20">
        <f t="shared" si="53"/>
        <v>0.000370791476067373</v>
      </c>
      <c r="M353" s="21"/>
      <c r="N353" s="21"/>
      <c r="O353" s="20"/>
      <c r="Q353" s="21"/>
      <c r="R353" s="32"/>
      <c r="S353" s="32"/>
      <c r="T353" s="32"/>
      <c r="U353" s="31"/>
      <c r="V353" s="31"/>
      <c r="W353" s="21"/>
      <c r="X353" s="21"/>
      <c r="Y353" s="21"/>
    </row>
    <row r="354" spans="1:22" ht="12.75">
      <c r="A354" s="17" t="s">
        <v>103</v>
      </c>
      <c r="B354" s="18">
        <v>10063000</v>
      </c>
      <c r="C354" s="225">
        <v>98554.663</v>
      </c>
      <c r="D354" s="225">
        <v>41133.246</v>
      </c>
      <c r="E354" s="225">
        <v>36670.206</v>
      </c>
      <c r="F354" s="20">
        <f aca="true" t="shared" si="57" ref="F354:F369">+E354/D354*100-100</f>
        <v>-10.850201318903942</v>
      </c>
      <c r="G354" s="20"/>
      <c r="H354" s="226">
        <v>54512.722</v>
      </c>
      <c r="I354" s="226">
        <v>23524.57</v>
      </c>
      <c r="J354" s="226">
        <v>20310.458</v>
      </c>
      <c r="K354" s="20">
        <f t="shared" si="52"/>
        <v>-13.662787460089604</v>
      </c>
      <c r="L354" s="20">
        <f t="shared" si="53"/>
        <v>1.0327680610839802</v>
      </c>
      <c r="M354" s="21">
        <f t="shared" si="54"/>
        <v>571.9113439284612</v>
      </c>
      <c r="N354" s="21">
        <f t="shared" si="55"/>
        <v>553.8681184392583</v>
      </c>
      <c r="O354" s="20">
        <f t="shared" si="56"/>
        <v>-3.154899038243215</v>
      </c>
      <c r="R354" s="32"/>
      <c r="S354" s="32"/>
      <c r="T354" s="32"/>
      <c r="U354" s="32"/>
      <c r="V354" s="32"/>
    </row>
    <row r="355" spans="1:22" ht="12.75">
      <c r="A355" s="17" t="s">
        <v>104</v>
      </c>
      <c r="B355" s="18">
        <v>10064000</v>
      </c>
      <c r="C355" s="225">
        <v>25106.206</v>
      </c>
      <c r="D355" s="225">
        <v>11561.528</v>
      </c>
      <c r="E355" s="225">
        <v>7508.881</v>
      </c>
      <c r="F355" s="20">
        <f t="shared" si="57"/>
        <v>-35.05286671450348</v>
      </c>
      <c r="G355" s="20"/>
      <c r="H355" s="226">
        <v>9087.88</v>
      </c>
      <c r="I355" s="226">
        <v>4183.739</v>
      </c>
      <c r="J355" s="226">
        <v>3048.485</v>
      </c>
      <c r="K355" s="20">
        <f t="shared" si="52"/>
        <v>-27.13491448677844</v>
      </c>
      <c r="L355" s="20">
        <f t="shared" si="53"/>
        <v>0.15501265125058222</v>
      </c>
      <c r="M355" s="21">
        <f t="shared" si="54"/>
        <v>361.86730681273264</v>
      </c>
      <c r="N355" s="21">
        <f t="shared" si="55"/>
        <v>405.9839275652391</v>
      </c>
      <c r="O355" s="20">
        <f t="shared" si="56"/>
        <v>12.191380630949624</v>
      </c>
      <c r="Q355" s="21"/>
      <c r="R355" s="31"/>
      <c r="S355" s="31"/>
      <c r="T355" s="31"/>
      <c r="U355" s="32"/>
      <c r="V355" s="32"/>
    </row>
    <row r="356" spans="1:22" ht="12.75">
      <c r="A356" s="17" t="s">
        <v>105</v>
      </c>
      <c r="B356" s="18">
        <v>11010000</v>
      </c>
      <c r="C356" s="225">
        <v>2986.068</v>
      </c>
      <c r="D356" s="225">
        <v>891.928</v>
      </c>
      <c r="E356" s="225">
        <v>128.819</v>
      </c>
      <c r="F356" s="20">
        <f t="shared" si="57"/>
        <v>-85.55724228861523</v>
      </c>
      <c r="G356" s="20"/>
      <c r="H356" s="226">
        <v>903.451</v>
      </c>
      <c r="I356" s="226">
        <v>214.591</v>
      </c>
      <c r="J356" s="226">
        <v>66.225</v>
      </c>
      <c r="K356" s="20">
        <f t="shared" si="52"/>
        <v>-69.13896668546212</v>
      </c>
      <c r="L356" s="20">
        <f t="shared" si="53"/>
        <v>0.0033674801841143413</v>
      </c>
      <c r="M356" s="21">
        <f t="shared" si="54"/>
        <v>240.5922899606246</v>
      </c>
      <c r="N356" s="21">
        <f t="shared" si="55"/>
        <v>514.0934178964284</v>
      </c>
      <c r="O356" s="20">
        <f t="shared" si="56"/>
        <v>113.67825959034889</v>
      </c>
      <c r="P356" s="21"/>
      <c r="R356" s="32"/>
      <c r="S356" s="32"/>
      <c r="T356" s="32"/>
      <c r="U356" s="32"/>
      <c r="V356" s="32"/>
    </row>
    <row r="357" spans="1:20" ht="12.75">
      <c r="A357" s="17" t="s">
        <v>106</v>
      </c>
      <c r="B357" s="18">
        <v>15121110</v>
      </c>
      <c r="C357" s="225">
        <v>4164.135</v>
      </c>
      <c r="D357" s="225">
        <v>2081.973</v>
      </c>
      <c r="E357" s="225">
        <v>2332.52</v>
      </c>
      <c r="F357" s="20">
        <f t="shared" si="57"/>
        <v>12.03411379494355</v>
      </c>
      <c r="G357" s="20"/>
      <c r="H357" s="226">
        <v>4986.752</v>
      </c>
      <c r="I357" s="226">
        <v>2367.359</v>
      </c>
      <c r="J357" s="226">
        <v>3680.37</v>
      </c>
      <c r="K357" s="20">
        <f t="shared" si="52"/>
        <v>55.463113114656466</v>
      </c>
      <c r="L357" s="20">
        <f t="shared" si="53"/>
        <v>0.18714342084120647</v>
      </c>
      <c r="M357" s="21">
        <f t="shared" si="54"/>
        <v>1137.07478435119</v>
      </c>
      <c r="N357" s="21">
        <f t="shared" si="55"/>
        <v>1577.8514224958412</v>
      </c>
      <c r="O357" s="20">
        <f t="shared" si="56"/>
        <v>38.76408519569418</v>
      </c>
      <c r="R357" s="32"/>
      <c r="S357" s="32"/>
      <c r="T357" s="32"/>
    </row>
    <row r="358" spans="1:22" ht="12.75">
      <c r="A358" s="17" t="s">
        <v>107</v>
      </c>
      <c r="B358" s="18">
        <v>15121910</v>
      </c>
      <c r="C358" s="225">
        <v>7836.745</v>
      </c>
      <c r="D358" s="225">
        <v>3050.769</v>
      </c>
      <c r="E358" s="225">
        <v>5541.182</v>
      </c>
      <c r="F358" s="20">
        <f t="shared" si="57"/>
        <v>81.63230319961951</v>
      </c>
      <c r="G358" s="20"/>
      <c r="H358" s="226">
        <v>11779.57</v>
      </c>
      <c r="I358" s="226">
        <v>4236.531</v>
      </c>
      <c r="J358" s="226">
        <v>10110.801</v>
      </c>
      <c r="K358" s="20">
        <f t="shared" si="52"/>
        <v>138.65754788528633</v>
      </c>
      <c r="L358" s="20">
        <f t="shared" si="53"/>
        <v>0.5141249077089236</v>
      </c>
      <c r="M358" s="21">
        <f t="shared" si="54"/>
        <v>1388.676428795494</v>
      </c>
      <c r="N358" s="21">
        <f t="shared" si="55"/>
        <v>1824.665026342755</v>
      </c>
      <c r="O358" s="20">
        <f t="shared" si="56"/>
        <v>31.39598170651081</v>
      </c>
      <c r="R358" s="32"/>
      <c r="S358" s="32"/>
      <c r="T358" s="32"/>
      <c r="U358" s="21"/>
      <c r="V358" s="21"/>
    </row>
    <row r="359" spans="1:15" ht="11.25">
      <c r="A359" s="17" t="s">
        <v>108</v>
      </c>
      <c r="B359" s="18">
        <v>15071000</v>
      </c>
      <c r="C359" s="225">
        <v>0.001</v>
      </c>
      <c r="D359" s="225">
        <v>0</v>
      </c>
      <c r="E359" s="225">
        <v>0.381</v>
      </c>
      <c r="F359" s="20"/>
      <c r="G359" s="20"/>
      <c r="H359" s="226">
        <v>0.07</v>
      </c>
      <c r="I359" s="226">
        <v>0</v>
      </c>
      <c r="J359" s="226">
        <v>1.466</v>
      </c>
      <c r="K359" s="20"/>
      <c r="L359" s="20">
        <f t="shared" si="53"/>
        <v>7.454474820553603E-05</v>
      </c>
      <c r="M359" s="21"/>
      <c r="N359" s="21"/>
      <c r="O359" s="20"/>
    </row>
    <row r="360" spans="1:20" ht="11.25">
      <c r="A360" s="17" t="s">
        <v>109</v>
      </c>
      <c r="B360" s="18">
        <v>15079000</v>
      </c>
      <c r="C360" s="225">
        <v>3253.78</v>
      </c>
      <c r="D360" s="225">
        <v>2316.638</v>
      </c>
      <c r="E360" s="225">
        <v>364.562</v>
      </c>
      <c r="F360" s="20">
        <f t="shared" si="57"/>
        <v>-84.26331606405489</v>
      </c>
      <c r="G360" s="20"/>
      <c r="H360" s="226">
        <v>3515.471</v>
      </c>
      <c r="I360" s="226">
        <v>2423.812</v>
      </c>
      <c r="J360" s="226">
        <v>540.901</v>
      </c>
      <c r="K360" s="20">
        <f t="shared" si="52"/>
        <v>-77.68387152138862</v>
      </c>
      <c r="L360" s="20">
        <f t="shared" si="53"/>
        <v>0.02750431708671395</v>
      </c>
      <c r="M360" s="21">
        <f t="shared" si="54"/>
        <v>1046.262730733071</v>
      </c>
      <c r="N360" s="21">
        <f t="shared" si="55"/>
        <v>1483.700989132164</v>
      </c>
      <c r="O360" s="20">
        <f t="shared" si="56"/>
        <v>41.80959959193032</v>
      </c>
      <c r="R360" s="21"/>
      <c r="S360" s="21"/>
      <c r="T360" s="21"/>
    </row>
    <row r="361" spans="1:15" ht="11.25">
      <c r="A361" s="17" t="s">
        <v>110</v>
      </c>
      <c r="B361" s="18">
        <v>15179000</v>
      </c>
      <c r="C361" s="225">
        <v>237837.609</v>
      </c>
      <c r="D361" s="225">
        <v>106926.582</v>
      </c>
      <c r="E361" s="225">
        <v>114492.536</v>
      </c>
      <c r="F361" s="20">
        <f t="shared" si="57"/>
        <v>7.075840131128473</v>
      </c>
      <c r="G361" s="20"/>
      <c r="H361" s="226">
        <v>269643.454</v>
      </c>
      <c r="I361" s="226">
        <v>112059.769</v>
      </c>
      <c r="J361" s="226">
        <v>168170.75</v>
      </c>
      <c r="K361" s="20">
        <f t="shared" si="52"/>
        <v>50.07236896945594</v>
      </c>
      <c r="L361" s="20">
        <f t="shared" si="53"/>
        <v>8.551327567725888</v>
      </c>
      <c r="M361" s="21">
        <f t="shared" si="54"/>
        <v>1048.0066500208527</v>
      </c>
      <c r="N361" s="21">
        <f t="shared" si="55"/>
        <v>1468.8359248152212</v>
      </c>
      <c r="O361" s="20">
        <f t="shared" si="56"/>
        <v>40.1552103496667</v>
      </c>
    </row>
    <row r="362" spans="1:15" ht="11.25">
      <c r="A362" s="17" t="s">
        <v>14</v>
      </c>
      <c r="B362" s="18">
        <v>17019900</v>
      </c>
      <c r="C362" s="225">
        <v>415147.877</v>
      </c>
      <c r="D362" s="225">
        <v>153677.194</v>
      </c>
      <c r="E362" s="225">
        <v>267405.942</v>
      </c>
      <c r="F362" s="20">
        <f t="shared" si="57"/>
        <v>74.00496133473129</v>
      </c>
      <c r="G362" s="20"/>
      <c r="H362" s="226">
        <v>257430.798</v>
      </c>
      <c r="I362" s="226">
        <v>98325.808</v>
      </c>
      <c r="J362" s="226">
        <v>213566.586</v>
      </c>
      <c r="K362" s="20">
        <f t="shared" si="52"/>
        <v>117.20298093049996</v>
      </c>
      <c r="L362" s="20">
        <f t="shared" si="53"/>
        <v>10.859663968953589</v>
      </c>
      <c r="M362" s="21">
        <f t="shared" si="54"/>
        <v>639.8204277467482</v>
      </c>
      <c r="N362" s="21">
        <f t="shared" si="55"/>
        <v>798.6605847374926</v>
      </c>
      <c r="O362" s="20">
        <f t="shared" si="56"/>
        <v>24.825740176838494</v>
      </c>
    </row>
    <row r="363" spans="1:18" ht="11.25">
      <c r="A363" s="17" t="s">
        <v>81</v>
      </c>
      <c r="B363" s="24" t="s">
        <v>176</v>
      </c>
      <c r="C363" s="225">
        <v>3513.112</v>
      </c>
      <c r="D363" s="225">
        <v>323.847</v>
      </c>
      <c r="E363" s="225">
        <v>3009.878</v>
      </c>
      <c r="F363" s="20">
        <f t="shared" si="57"/>
        <v>829.4135811046576</v>
      </c>
      <c r="G363" s="20"/>
      <c r="H363" s="226">
        <v>10948.039</v>
      </c>
      <c r="I363" s="226">
        <v>989.582</v>
      </c>
      <c r="J363" s="226">
        <v>10001.566</v>
      </c>
      <c r="K363" s="20">
        <f t="shared" si="52"/>
        <v>910.6859259768268</v>
      </c>
      <c r="L363" s="20">
        <f t="shared" si="53"/>
        <v>0.508570408684209</v>
      </c>
      <c r="M363" s="21">
        <f t="shared" si="54"/>
        <v>3055.7084055124797</v>
      </c>
      <c r="N363" s="21">
        <f t="shared" si="55"/>
        <v>3322.9140848898196</v>
      </c>
      <c r="O363" s="20">
        <f t="shared" si="56"/>
        <v>8.744475712908411</v>
      </c>
      <c r="R363" s="23"/>
    </row>
    <row r="364" spans="1:18" ht="11.25">
      <c r="A364" s="17" t="s">
        <v>82</v>
      </c>
      <c r="B364" s="24" t="s">
        <v>176</v>
      </c>
      <c r="C364" s="225">
        <v>1257.343</v>
      </c>
      <c r="D364" s="225">
        <v>86.378</v>
      </c>
      <c r="E364" s="225">
        <v>1533.512</v>
      </c>
      <c r="F364" s="20">
        <f t="shared" si="57"/>
        <v>1675.350204913288</v>
      </c>
      <c r="G364" s="25"/>
      <c r="H364" s="226">
        <v>3636.074</v>
      </c>
      <c r="I364" s="226">
        <v>328.641</v>
      </c>
      <c r="J364" s="226">
        <v>6026.895</v>
      </c>
      <c r="K364" s="20">
        <f t="shared" si="52"/>
        <v>1733.8840862826</v>
      </c>
      <c r="L364" s="20">
        <f t="shared" si="53"/>
        <v>0.3064620533671243</v>
      </c>
      <c r="M364" s="21">
        <f t="shared" si="54"/>
        <v>3804.684063071616</v>
      </c>
      <c r="N364" s="21">
        <f t="shared" si="55"/>
        <v>3930.1257505647172</v>
      </c>
      <c r="O364" s="20">
        <f t="shared" si="56"/>
        <v>3.297032957628261</v>
      </c>
      <c r="R364" s="23"/>
    </row>
    <row r="365" spans="1:18" ht="11.25">
      <c r="A365" s="17" t="s">
        <v>84</v>
      </c>
      <c r="B365" s="24" t="s">
        <v>176</v>
      </c>
      <c r="C365" s="225">
        <v>7744.452</v>
      </c>
      <c r="D365" s="225">
        <v>2887.737</v>
      </c>
      <c r="E365" s="225">
        <v>4403.399</v>
      </c>
      <c r="F365" s="20">
        <f t="shared" si="57"/>
        <v>52.48615092025349</v>
      </c>
      <c r="G365" s="20"/>
      <c r="H365" s="226">
        <v>34492.492</v>
      </c>
      <c r="I365" s="226">
        <v>12137.613</v>
      </c>
      <c r="J365" s="226">
        <v>20463.456</v>
      </c>
      <c r="K365" s="20">
        <f t="shared" si="52"/>
        <v>68.59539021387485</v>
      </c>
      <c r="L365" s="20">
        <f t="shared" si="53"/>
        <v>1.040547868304956</v>
      </c>
      <c r="M365" s="21">
        <f t="shared" si="54"/>
        <v>4203.157351240781</v>
      </c>
      <c r="N365" s="21">
        <f t="shared" si="55"/>
        <v>4647.195496024775</v>
      </c>
      <c r="O365" s="20">
        <f t="shared" si="56"/>
        <v>10.564394993513915</v>
      </c>
      <c r="R365" s="23"/>
    </row>
    <row r="366" spans="1:18" ht="11.25">
      <c r="A366" s="17" t="s">
        <v>111</v>
      </c>
      <c r="B366" s="24" t="s">
        <v>176</v>
      </c>
      <c r="C366" s="225">
        <v>126704.158</v>
      </c>
      <c r="D366" s="225">
        <v>46777.819</v>
      </c>
      <c r="E366" s="225">
        <v>41870.897</v>
      </c>
      <c r="F366" s="20">
        <f t="shared" si="57"/>
        <v>-10.489847763103285</v>
      </c>
      <c r="G366" s="20"/>
      <c r="H366" s="226">
        <v>675774.969</v>
      </c>
      <c r="I366" s="226">
        <v>228771.021</v>
      </c>
      <c r="J366" s="226">
        <v>258324.763</v>
      </c>
      <c r="K366" s="20">
        <f t="shared" si="52"/>
        <v>12.91848148896446</v>
      </c>
      <c r="L366" s="20">
        <f t="shared" si="53"/>
        <v>13.135575998014854</v>
      </c>
      <c r="M366" s="21">
        <f t="shared" si="54"/>
        <v>4890.587588104524</v>
      </c>
      <c r="N366" s="21">
        <f t="shared" si="55"/>
        <v>6169.554069978487</v>
      </c>
      <c r="O366" s="20">
        <f t="shared" si="56"/>
        <v>26.15159137492637</v>
      </c>
      <c r="P366" s="21"/>
      <c r="R366" s="23"/>
    </row>
    <row r="367" spans="1:18" ht="11.25">
      <c r="A367" s="17" t="s">
        <v>112</v>
      </c>
      <c r="B367" s="24" t="s">
        <v>176</v>
      </c>
      <c r="C367" s="225">
        <v>6491.045</v>
      </c>
      <c r="D367" s="225">
        <v>1501.86</v>
      </c>
      <c r="E367" s="225">
        <v>1970.237</v>
      </c>
      <c r="F367" s="20">
        <f t="shared" si="57"/>
        <v>31.186462120304157</v>
      </c>
      <c r="G367" s="20"/>
      <c r="H367" s="226">
        <v>22588.865</v>
      </c>
      <c r="I367" s="226">
        <v>5424.433</v>
      </c>
      <c r="J367" s="226">
        <v>9204.297</v>
      </c>
      <c r="K367" s="20">
        <f t="shared" si="52"/>
        <v>69.68219535571737</v>
      </c>
      <c r="L367" s="20">
        <f t="shared" si="53"/>
        <v>0.46803001519370446</v>
      </c>
      <c r="M367" s="21">
        <f t="shared" si="54"/>
        <v>3611.8100222390904</v>
      </c>
      <c r="N367" s="21">
        <f t="shared" si="55"/>
        <v>4671.669956457015</v>
      </c>
      <c r="O367" s="20">
        <f t="shared" si="56"/>
        <v>29.344287980043873</v>
      </c>
      <c r="P367" s="21"/>
      <c r="Q367" s="21"/>
      <c r="R367" s="23"/>
    </row>
    <row r="368" spans="1:18" ht="11.25">
      <c r="A368" s="17" t="s">
        <v>113</v>
      </c>
      <c r="B368" s="24" t="s">
        <v>176</v>
      </c>
      <c r="C368" s="225">
        <v>12166.393</v>
      </c>
      <c r="D368" s="225">
        <v>6475.379</v>
      </c>
      <c r="E368" s="225">
        <v>8686.252</v>
      </c>
      <c r="F368" s="20">
        <f t="shared" si="57"/>
        <v>34.142758284881864</v>
      </c>
      <c r="G368" s="20"/>
      <c r="H368" s="226">
        <v>34176.692</v>
      </c>
      <c r="I368" s="226">
        <v>17865.66</v>
      </c>
      <c r="J368" s="226">
        <v>26720.246</v>
      </c>
      <c r="K368" s="20">
        <f t="shared" si="52"/>
        <v>49.562042488214814</v>
      </c>
      <c r="L368" s="20">
        <f t="shared" si="53"/>
        <v>1.3586998704365494</v>
      </c>
      <c r="M368" s="21">
        <f t="shared" si="54"/>
        <v>2759.0137967213964</v>
      </c>
      <c r="N368" s="21">
        <f t="shared" si="55"/>
        <v>3076.1536736442827</v>
      </c>
      <c r="O368" s="20">
        <f t="shared" si="56"/>
        <v>11.494682531118599</v>
      </c>
      <c r="P368" s="21"/>
      <c r="Q368" s="21"/>
      <c r="R368" s="23"/>
    </row>
    <row r="369" spans="1:18" ht="11.25">
      <c r="A369" s="17" t="s">
        <v>114</v>
      </c>
      <c r="B369" s="24" t="s">
        <v>176</v>
      </c>
      <c r="C369" s="225">
        <v>64227.376</v>
      </c>
      <c r="D369" s="225">
        <v>32255.756</v>
      </c>
      <c r="E369" s="225">
        <v>31826.527</v>
      </c>
      <c r="F369" s="20">
        <f t="shared" si="57"/>
        <v>-1.3307051305819755</v>
      </c>
      <c r="G369" s="20"/>
      <c r="H369" s="226">
        <v>105622.876</v>
      </c>
      <c r="I369" s="226">
        <v>50662.002</v>
      </c>
      <c r="J369" s="226">
        <v>52950.04</v>
      </c>
      <c r="K369" s="20">
        <f t="shared" si="52"/>
        <v>4.516280268592638</v>
      </c>
      <c r="L369" s="20">
        <f t="shared" si="53"/>
        <v>2.6924607089175048</v>
      </c>
      <c r="M369" s="21">
        <f t="shared" si="54"/>
        <v>1570.6344628847019</v>
      </c>
      <c r="N369" s="21">
        <f t="shared" si="55"/>
        <v>1663.7077617674088</v>
      </c>
      <c r="O369" s="20">
        <f t="shared" si="56"/>
        <v>5.925840867630285</v>
      </c>
      <c r="R369" s="23"/>
    </row>
    <row r="370" spans="1:21" ht="11.25">
      <c r="A370" s="17" t="s">
        <v>101</v>
      </c>
      <c r="B370" s="24" t="s">
        <v>176</v>
      </c>
      <c r="C370" s="19"/>
      <c r="D370" s="19"/>
      <c r="E370" s="19"/>
      <c r="F370" s="20"/>
      <c r="G370" s="20"/>
      <c r="H370" s="19">
        <v>1589192.92</v>
      </c>
      <c r="I370" s="19">
        <v>606264.941</v>
      </c>
      <c r="J370" s="19">
        <v>790455.4029999998</v>
      </c>
      <c r="K370" s="20">
        <f t="shared" si="52"/>
        <v>30.381183133596352</v>
      </c>
      <c r="L370" s="20">
        <f t="shared" si="53"/>
        <v>40.193928365853004</v>
      </c>
      <c r="M370" s="21"/>
      <c r="N370" s="21"/>
      <c r="O370" s="20"/>
      <c r="R370" s="23"/>
      <c r="S370" s="21"/>
      <c r="T370" s="21"/>
      <c r="U370" s="21"/>
    </row>
    <row r="371" spans="1:18" ht="11.25">
      <c r="A371" s="125"/>
      <c r="B371" s="125"/>
      <c r="C371" s="133"/>
      <c r="D371" s="133"/>
      <c r="E371" s="133"/>
      <c r="F371" s="133"/>
      <c r="G371" s="133"/>
      <c r="H371" s="164"/>
      <c r="I371" s="164"/>
      <c r="J371" s="164"/>
      <c r="K371" s="125"/>
      <c r="L371" s="125"/>
      <c r="R371" s="23"/>
    </row>
    <row r="372" spans="1:18" ht="11.25">
      <c r="A372" s="17" t="s">
        <v>115</v>
      </c>
      <c r="B372" s="17"/>
      <c r="C372" s="17"/>
      <c r="D372" s="17"/>
      <c r="E372" s="17"/>
      <c r="F372" s="17"/>
      <c r="G372" s="17"/>
      <c r="H372" s="17"/>
      <c r="I372" s="17"/>
      <c r="J372" s="17"/>
      <c r="K372" s="17"/>
      <c r="L372" s="17"/>
      <c r="R372" s="23"/>
    </row>
    <row r="373" ht="11.25">
      <c r="R373" s="23"/>
    </row>
    <row r="374" spans="1:18" ht="19.5" customHeight="1">
      <c r="A374" s="313" t="s">
        <v>385</v>
      </c>
      <c r="B374" s="313"/>
      <c r="C374" s="313"/>
      <c r="D374" s="313"/>
      <c r="E374" s="313"/>
      <c r="F374" s="313"/>
      <c r="G374" s="313"/>
      <c r="H374" s="313"/>
      <c r="I374" s="313"/>
      <c r="J374" s="313"/>
      <c r="K374" s="313"/>
      <c r="L374" s="122"/>
      <c r="R374" s="23"/>
    </row>
    <row r="375" spans="1:20" ht="19.5" customHeight="1">
      <c r="A375" s="314" t="s">
        <v>351</v>
      </c>
      <c r="B375" s="314"/>
      <c r="C375" s="314"/>
      <c r="D375" s="314"/>
      <c r="E375" s="314"/>
      <c r="F375" s="314"/>
      <c r="G375" s="314"/>
      <c r="H375" s="314"/>
      <c r="I375" s="314"/>
      <c r="J375" s="314"/>
      <c r="K375" s="314"/>
      <c r="L375" s="123"/>
      <c r="R375" s="23"/>
      <c r="S375" s="21"/>
      <c r="T375" s="21"/>
    </row>
    <row r="376" spans="1:21" s="29" customFormat="1" ht="12.75">
      <c r="A376" s="26"/>
      <c r="B376" s="26"/>
      <c r="C376" s="315" t="s">
        <v>144</v>
      </c>
      <c r="D376" s="315"/>
      <c r="E376" s="315"/>
      <c r="F376" s="315"/>
      <c r="G376" s="214"/>
      <c r="H376" s="315" t="s">
        <v>291</v>
      </c>
      <c r="I376" s="315"/>
      <c r="J376" s="315"/>
      <c r="K376" s="315"/>
      <c r="L376" s="214"/>
      <c r="M376" s="317"/>
      <c r="N376" s="317"/>
      <c r="O376" s="317"/>
      <c r="P376" s="152"/>
      <c r="Q376" s="152"/>
      <c r="R376" s="31"/>
      <c r="S376" s="31"/>
      <c r="T376" s="31"/>
      <c r="U376" s="152"/>
    </row>
    <row r="377" spans="1:18" s="29" customFormat="1" ht="12.75">
      <c r="A377" s="26" t="s">
        <v>156</v>
      </c>
      <c r="B377" s="216" t="s">
        <v>131</v>
      </c>
      <c r="C377" s="215">
        <f>+C337</f>
        <v>2010</v>
      </c>
      <c r="D377" s="316" t="str">
        <f>+D337</f>
        <v>enero - mayo</v>
      </c>
      <c r="E377" s="316"/>
      <c r="F377" s="316"/>
      <c r="G377" s="214"/>
      <c r="H377" s="215">
        <f>+H337</f>
        <v>2010</v>
      </c>
      <c r="I377" s="316" t="str">
        <f>+D377</f>
        <v>enero - mayo</v>
      </c>
      <c r="J377" s="316"/>
      <c r="K377" s="316"/>
      <c r="L377" s="216" t="s">
        <v>325</v>
      </c>
      <c r="M377" s="318"/>
      <c r="N377" s="318"/>
      <c r="O377" s="318"/>
      <c r="P377" s="152"/>
      <c r="Q377" s="152"/>
      <c r="R377" s="31"/>
    </row>
    <row r="378" spans="1:18" s="29" customFormat="1" ht="12.75">
      <c r="A378" s="217"/>
      <c r="B378" s="220" t="s">
        <v>45</v>
      </c>
      <c r="C378" s="217"/>
      <c r="D378" s="218">
        <f>+D338</f>
        <v>2010</v>
      </c>
      <c r="E378" s="218">
        <f>+E338</f>
        <v>2011</v>
      </c>
      <c r="F378" s="219" t="str">
        <f>+F338</f>
        <v>Var % 11/10</v>
      </c>
      <c r="G378" s="220"/>
      <c r="H378" s="217"/>
      <c r="I378" s="218">
        <f>+I338</f>
        <v>2010</v>
      </c>
      <c r="J378" s="218">
        <f>+J338</f>
        <v>2011</v>
      </c>
      <c r="K378" s="219" t="str">
        <f>+K338</f>
        <v>Var % 11/10</v>
      </c>
      <c r="L378" s="220">
        <v>2008</v>
      </c>
      <c r="M378" s="221"/>
      <c r="N378" s="221"/>
      <c r="O378" s="220"/>
      <c r="R378" s="31"/>
    </row>
    <row r="379" spans="1:18" s="129" customFormat="1" ht="12.75">
      <c r="A379" s="127" t="s">
        <v>468</v>
      </c>
      <c r="B379" s="127"/>
      <c r="C379" s="127"/>
      <c r="D379" s="127"/>
      <c r="E379" s="127"/>
      <c r="F379" s="127"/>
      <c r="G379" s="127"/>
      <c r="H379" s="127">
        <f>+H389+H381+H395+H400</f>
        <v>723207.4430000001</v>
      </c>
      <c r="I379" s="127">
        <f>+I389+I381+I395+I400</f>
        <v>212379.441</v>
      </c>
      <c r="J379" s="127">
        <f>+J389+J381+J395+J400</f>
        <v>325495.04899999994</v>
      </c>
      <c r="K379" s="128">
        <f>+J379/I379*100-100</f>
        <v>53.26109131250607</v>
      </c>
      <c r="L379" s="127"/>
      <c r="R379" s="32"/>
    </row>
    <row r="380" spans="1:18" ht="12.75">
      <c r="A380" s="124"/>
      <c r="B380" s="129"/>
      <c r="C380" s="129"/>
      <c r="D380" s="129"/>
      <c r="F380" s="129"/>
      <c r="G380" s="129"/>
      <c r="H380" s="129"/>
      <c r="J380" s="165"/>
      <c r="K380" s="129"/>
      <c r="M380" s="22"/>
      <c r="N380" s="22"/>
      <c r="O380" s="22"/>
      <c r="R380" s="31"/>
    </row>
    <row r="381" spans="1:18" ht="12.75">
      <c r="A381" s="152" t="s">
        <v>333</v>
      </c>
      <c r="B381" s="166"/>
      <c r="C381" s="30">
        <f>SUM(C382:C387)</f>
        <v>1021769.6710000001</v>
      </c>
      <c r="D381" s="30">
        <f>SUM(D382:D387)</f>
        <v>279903.853</v>
      </c>
      <c r="E381" s="30">
        <f>SUM(E382:E387)</f>
        <v>381302.76900000003</v>
      </c>
      <c r="F381" s="25">
        <f aca="true" t="shared" si="58" ref="F381:F398">+E381/D381*100-100</f>
        <v>36.22633804901571</v>
      </c>
      <c r="G381" s="30"/>
      <c r="H381" s="30">
        <f>SUM(H382:H387)</f>
        <v>401087.488</v>
      </c>
      <c r="I381" s="30">
        <f>SUM(I382:I387)</f>
        <v>109947.51000000001</v>
      </c>
      <c r="J381" s="30">
        <f>SUM(J382:J387)</f>
        <v>195167.87699999998</v>
      </c>
      <c r="K381" s="25">
        <f aca="true" t="shared" si="59" ref="K381:K398">+J381/I381*100-100</f>
        <v>77.51004729438617</v>
      </c>
      <c r="L381" s="28">
        <f aca="true" t="shared" si="60" ref="L381:L387">+J381/$J$381*100</f>
        <v>100</v>
      </c>
      <c r="M381" s="21">
        <f aca="true" t="shared" si="61" ref="M381:M408">+I381/D381*1000</f>
        <v>392.80456064318633</v>
      </c>
      <c r="N381" s="21">
        <f aca="true" t="shared" si="62" ref="N381:N408">+J381/E381*1000</f>
        <v>511.8448982467263</v>
      </c>
      <c r="O381" s="20">
        <f aca="true" t="shared" si="63" ref="O381:O408">+N381/M381*100-100</f>
        <v>30.305233067717154</v>
      </c>
      <c r="R381" s="32"/>
    </row>
    <row r="382" spans="1:18" ht="12.75">
      <c r="A382" s="124" t="s">
        <v>334</v>
      </c>
      <c r="B382" s="166" t="s">
        <v>176</v>
      </c>
      <c r="C382" s="167">
        <v>519673.036</v>
      </c>
      <c r="D382" s="167">
        <v>100290.398</v>
      </c>
      <c r="E382" s="167">
        <v>129264.744</v>
      </c>
      <c r="F382" s="20">
        <f t="shared" si="58"/>
        <v>28.89044871474138</v>
      </c>
      <c r="G382" s="167"/>
      <c r="H382" s="167">
        <v>173389.717</v>
      </c>
      <c r="I382" s="167">
        <v>36459.946</v>
      </c>
      <c r="J382" s="167">
        <v>56390.657</v>
      </c>
      <c r="K382" s="20">
        <f t="shared" si="59"/>
        <v>54.664675038191206</v>
      </c>
      <c r="L382" s="23">
        <f t="shared" si="60"/>
        <v>28.893411081168857</v>
      </c>
      <c r="M382" s="21">
        <f t="shared" si="61"/>
        <v>363.54373626077347</v>
      </c>
      <c r="N382" s="21">
        <f t="shared" si="62"/>
        <v>436.2415864916732</v>
      </c>
      <c r="O382" s="20">
        <f t="shared" si="63"/>
        <v>19.99700255563002</v>
      </c>
      <c r="R382" s="32"/>
    </row>
    <row r="383" spans="1:18" ht="12.75">
      <c r="A383" s="124" t="s">
        <v>335</v>
      </c>
      <c r="B383" s="166" t="s">
        <v>176</v>
      </c>
      <c r="C383" s="167">
        <v>120153.337</v>
      </c>
      <c r="D383" s="167">
        <v>51574.758</v>
      </c>
      <c r="E383" s="167">
        <v>56883.319</v>
      </c>
      <c r="F383" s="20">
        <f t="shared" si="58"/>
        <v>10.292944079349823</v>
      </c>
      <c r="G383" s="167"/>
      <c r="H383" s="167">
        <v>45125.039</v>
      </c>
      <c r="I383" s="167">
        <v>18143.82</v>
      </c>
      <c r="J383" s="167">
        <v>30649.998</v>
      </c>
      <c r="K383" s="20">
        <f t="shared" si="59"/>
        <v>68.92803169343611</v>
      </c>
      <c r="L383" s="23">
        <f t="shared" si="60"/>
        <v>15.704427629757944</v>
      </c>
      <c r="M383" s="21">
        <f t="shared" si="61"/>
        <v>351.796512549802</v>
      </c>
      <c r="N383" s="21">
        <f t="shared" si="62"/>
        <v>538.8222512121698</v>
      </c>
      <c r="O383" s="20">
        <f t="shared" si="63"/>
        <v>53.16304511003119</v>
      </c>
      <c r="R383" s="32"/>
    </row>
    <row r="384" spans="1:18" ht="11.25">
      <c r="A384" s="124" t="s">
        <v>336</v>
      </c>
      <c r="B384" s="166" t="s">
        <v>176</v>
      </c>
      <c r="C384" s="167">
        <v>22422.506</v>
      </c>
      <c r="D384" s="167">
        <v>14753.459</v>
      </c>
      <c r="E384" s="167">
        <v>6998.936</v>
      </c>
      <c r="F384" s="20">
        <f t="shared" si="58"/>
        <v>-52.560711355892884</v>
      </c>
      <c r="G384" s="167"/>
      <c r="H384" s="167">
        <v>9567.663</v>
      </c>
      <c r="I384" s="167">
        <v>6445.477</v>
      </c>
      <c r="J384" s="167">
        <v>2903.811</v>
      </c>
      <c r="K384" s="20">
        <f t="shared" si="59"/>
        <v>-54.94808219779544</v>
      </c>
      <c r="L384" s="23">
        <f t="shared" si="60"/>
        <v>1.4878529421109603</v>
      </c>
      <c r="M384" s="21">
        <f t="shared" si="61"/>
        <v>436.879039688252</v>
      </c>
      <c r="N384" s="21">
        <f t="shared" si="62"/>
        <v>414.8932066245498</v>
      </c>
      <c r="O384" s="20">
        <f t="shared" si="63"/>
        <v>-5.0324760554754135</v>
      </c>
      <c r="R384" s="21"/>
    </row>
    <row r="385" spans="1:15" ht="11.25">
      <c r="A385" s="124" t="s">
        <v>337</v>
      </c>
      <c r="B385" s="166" t="s">
        <v>176</v>
      </c>
      <c r="C385" s="167">
        <v>65613.654</v>
      </c>
      <c r="D385" s="167">
        <v>24457.768</v>
      </c>
      <c r="E385" s="167">
        <v>27218.071</v>
      </c>
      <c r="F385" s="20">
        <f t="shared" si="58"/>
        <v>11.285997152315772</v>
      </c>
      <c r="G385" s="167"/>
      <c r="H385" s="167">
        <v>32332.54</v>
      </c>
      <c r="I385" s="167">
        <v>11524.941</v>
      </c>
      <c r="J385" s="167">
        <v>17914.477</v>
      </c>
      <c r="K385" s="20">
        <f t="shared" si="59"/>
        <v>55.44094325515417</v>
      </c>
      <c r="L385" s="23">
        <f t="shared" si="60"/>
        <v>9.179009002593189</v>
      </c>
      <c r="M385" s="21">
        <f t="shared" si="61"/>
        <v>471.2180195674438</v>
      </c>
      <c r="N385" s="21">
        <f t="shared" si="62"/>
        <v>658.1831974793511</v>
      </c>
      <c r="O385" s="20">
        <f t="shared" si="63"/>
        <v>39.67700091001032</v>
      </c>
    </row>
    <row r="386" spans="1:15" ht="11.25">
      <c r="A386" s="124" t="s">
        <v>338</v>
      </c>
      <c r="B386" s="166" t="s">
        <v>176</v>
      </c>
      <c r="C386" s="167">
        <v>75650.593</v>
      </c>
      <c r="D386" s="167">
        <v>18922.772</v>
      </c>
      <c r="E386" s="167">
        <v>37739.432</v>
      </c>
      <c r="F386" s="20">
        <f t="shared" si="58"/>
        <v>99.43923649241242</v>
      </c>
      <c r="G386" s="167"/>
      <c r="H386" s="167">
        <v>35257.499</v>
      </c>
      <c r="I386" s="167">
        <v>8134.636</v>
      </c>
      <c r="J386" s="167">
        <v>24646.34</v>
      </c>
      <c r="K386" s="20">
        <f t="shared" si="59"/>
        <v>202.98024398387338</v>
      </c>
      <c r="L386" s="23">
        <f t="shared" si="60"/>
        <v>12.628276937192897</v>
      </c>
      <c r="M386" s="21">
        <f t="shared" si="61"/>
        <v>429.88606531854845</v>
      </c>
      <c r="N386" s="21">
        <f t="shared" si="62"/>
        <v>653.0660026891767</v>
      </c>
      <c r="O386" s="20">
        <f t="shared" si="63"/>
        <v>51.91606692467465</v>
      </c>
    </row>
    <row r="387" spans="1:15" ht="11.25">
      <c r="A387" s="124" t="s">
        <v>339</v>
      </c>
      <c r="B387" s="166" t="s">
        <v>176</v>
      </c>
      <c r="C387" s="167">
        <v>218256.545</v>
      </c>
      <c r="D387" s="167">
        <v>69904.698</v>
      </c>
      <c r="E387" s="167">
        <v>123198.267</v>
      </c>
      <c r="F387" s="20">
        <f t="shared" si="58"/>
        <v>76.23746403997055</v>
      </c>
      <c r="G387" s="167"/>
      <c r="H387" s="167">
        <v>105415.03</v>
      </c>
      <c r="I387" s="167">
        <v>29238.69</v>
      </c>
      <c r="J387" s="167">
        <v>62662.594</v>
      </c>
      <c r="K387" s="20">
        <f t="shared" si="59"/>
        <v>114.31395866230667</v>
      </c>
      <c r="L387" s="23">
        <f t="shared" si="60"/>
        <v>32.10702240717616</v>
      </c>
      <c r="M387" s="21">
        <f t="shared" si="61"/>
        <v>418.2650213294677</v>
      </c>
      <c r="N387" s="21">
        <f t="shared" si="62"/>
        <v>508.63210600194554</v>
      </c>
      <c r="O387" s="20">
        <f t="shared" si="63"/>
        <v>21.60522158540617</v>
      </c>
    </row>
    <row r="388" spans="1:15" ht="11.25">
      <c r="A388" s="124"/>
      <c r="B388" s="166"/>
      <c r="C388" s="129"/>
      <c r="D388" s="129"/>
      <c r="E388" s="129"/>
      <c r="F388" s="20"/>
      <c r="G388" s="129"/>
      <c r="H388" s="129"/>
      <c r="I388" s="129"/>
      <c r="J388" s="168"/>
      <c r="K388" s="20"/>
      <c r="M388" s="21"/>
      <c r="N388" s="21"/>
      <c r="O388" s="20"/>
    </row>
    <row r="389" spans="1:15" ht="11.25">
      <c r="A389" s="152" t="s">
        <v>328</v>
      </c>
      <c r="C389" s="30">
        <f>SUM(C390:C393)</f>
        <v>32754.032000000003</v>
      </c>
      <c r="D389" s="30">
        <f>SUM(D390:D393)</f>
        <v>13773.494</v>
      </c>
      <c r="E389" s="30">
        <f>SUM(E390:E393)</f>
        <v>15415.904</v>
      </c>
      <c r="F389" s="25">
        <f>+E389/D389*100-100</f>
        <v>11.924425276549286</v>
      </c>
      <c r="G389" s="30"/>
      <c r="H389" s="30">
        <f>SUM(H390:H393)</f>
        <v>225443.538</v>
      </c>
      <c r="I389" s="30">
        <f>SUM(I390:I393)</f>
        <v>69705.73199999999</v>
      </c>
      <c r="J389" s="30">
        <f>SUM(J390:J393)</f>
        <v>84978.046</v>
      </c>
      <c r="K389" s="25">
        <f>+J389/I389*100-100</f>
        <v>21.90969603475365</v>
      </c>
      <c r="L389" s="28">
        <f>+J389/$J$389*100</f>
        <v>100</v>
      </c>
      <c r="M389" s="22"/>
      <c r="N389" s="22"/>
      <c r="O389" s="22"/>
    </row>
    <row r="390" spans="1:15" ht="11.25">
      <c r="A390" s="124" t="s">
        <v>329</v>
      </c>
      <c r="B390" s="166" t="s">
        <v>176</v>
      </c>
      <c r="C390" s="21">
        <v>7233.528</v>
      </c>
      <c r="D390" s="167">
        <v>3412.748</v>
      </c>
      <c r="E390" s="167">
        <v>3963.349</v>
      </c>
      <c r="F390" s="20">
        <f>+E390/D390*100-100</f>
        <v>16.133655341677738</v>
      </c>
      <c r="G390" s="21"/>
      <c r="H390" s="167">
        <v>51616.374</v>
      </c>
      <c r="I390" s="167">
        <v>16552.319</v>
      </c>
      <c r="J390" s="167">
        <v>22487.671</v>
      </c>
      <c r="K390" s="20">
        <f>+J390/I390*100-100</f>
        <v>35.858129607096146</v>
      </c>
      <c r="L390" s="23">
        <f>+J390/$J$389*100</f>
        <v>26.46291843425065</v>
      </c>
      <c r="M390" s="21">
        <f aca="true" t="shared" si="64" ref="M390:N393">+I390/D390*1000</f>
        <v>4850.143930931906</v>
      </c>
      <c r="N390" s="21">
        <f t="shared" si="64"/>
        <v>5673.906335273527</v>
      </c>
      <c r="O390" s="20">
        <f>+N390/M390*100-100</f>
        <v>16.98428780820413</v>
      </c>
    </row>
    <row r="391" spans="1:15" ht="11.25">
      <c r="A391" s="124" t="s">
        <v>330</v>
      </c>
      <c r="B391" s="166" t="s">
        <v>176</v>
      </c>
      <c r="C391" s="21">
        <v>3726.538</v>
      </c>
      <c r="D391" s="167">
        <v>1164.816</v>
      </c>
      <c r="E391" s="167">
        <v>1674.383</v>
      </c>
      <c r="F391" s="20">
        <f>+E391/D391*100-100</f>
        <v>43.74656598123653</v>
      </c>
      <c r="G391" s="167"/>
      <c r="H391" s="167">
        <v>54884.825</v>
      </c>
      <c r="I391" s="167">
        <v>14080.107</v>
      </c>
      <c r="J391" s="167">
        <v>17752.428</v>
      </c>
      <c r="K391" s="20">
        <f>+J391/I391*100-100</f>
        <v>26.081627078544216</v>
      </c>
      <c r="L391" s="23">
        <f>+J391/$J$389*100</f>
        <v>20.890605086400786</v>
      </c>
      <c r="M391" s="21">
        <f t="shared" si="64"/>
        <v>12087.837907446326</v>
      </c>
      <c r="N391" s="21">
        <f t="shared" si="64"/>
        <v>10602.369947616526</v>
      </c>
      <c r="O391" s="20">
        <f>+N391/M391*100-100</f>
        <v>-12.28894671821108</v>
      </c>
    </row>
    <row r="392" spans="1:15" ht="11.25">
      <c r="A392" s="124" t="s">
        <v>331</v>
      </c>
      <c r="B392" s="166" t="s">
        <v>176</v>
      </c>
      <c r="C392" s="21">
        <v>7071.301</v>
      </c>
      <c r="D392" s="167">
        <v>2161.413</v>
      </c>
      <c r="E392" s="167">
        <v>2308.146</v>
      </c>
      <c r="F392" s="20">
        <f>+E392/D392*100-100</f>
        <v>6.7887534682173225</v>
      </c>
      <c r="G392" s="167"/>
      <c r="H392" s="167">
        <v>62182.524</v>
      </c>
      <c r="I392" s="167">
        <v>14524.853</v>
      </c>
      <c r="J392" s="167">
        <v>14893.126</v>
      </c>
      <c r="K392" s="20">
        <f>+J392/I392*100-100</f>
        <v>2.535468000949834</v>
      </c>
      <c r="L392" s="23">
        <f>+J392/$J$389*100</f>
        <v>17.525851323999614</v>
      </c>
      <c r="M392" s="21">
        <f t="shared" si="64"/>
        <v>6720.07293377064</v>
      </c>
      <c r="N392" s="21">
        <f t="shared" si="64"/>
        <v>6452.419387681715</v>
      </c>
      <c r="O392" s="20">
        <f>+N392/M392*100-100</f>
        <v>-3.9828964466125854</v>
      </c>
    </row>
    <row r="393" spans="1:15" ht="11.25">
      <c r="A393" s="124" t="s">
        <v>332</v>
      </c>
      <c r="B393" s="166" t="s">
        <v>176</v>
      </c>
      <c r="C393" s="167">
        <v>14722.665</v>
      </c>
      <c r="D393" s="167">
        <v>7034.517</v>
      </c>
      <c r="E393" s="167">
        <v>7470.026</v>
      </c>
      <c r="F393" s="20">
        <f>+E393/D393*100-100</f>
        <v>6.191029177980511</v>
      </c>
      <c r="G393" s="167"/>
      <c r="H393" s="167">
        <v>56759.815</v>
      </c>
      <c r="I393" s="167">
        <v>24548.453</v>
      </c>
      <c r="J393" s="167">
        <v>29844.821</v>
      </c>
      <c r="K393" s="20">
        <f>+J393/I393*100-100</f>
        <v>21.575159949997655</v>
      </c>
      <c r="L393" s="23">
        <f>+J393/$J$389*100</f>
        <v>35.12062515534895</v>
      </c>
      <c r="M393" s="21">
        <f t="shared" si="64"/>
        <v>3489.7140770290275</v>
      </c>
      <c r="N393" s="21">
        <f t="shared" si="64"/>
        <v>3995.2767232670944</v>
      </c>
      <c r="O393" s="20">
        <f>+N393/M393*100-100</f>
        <v>14.487222594135218</v>
      </c>
    </row>
    <row r="394" spans="1:15" ht="11.25">
      <c r="A394" s="124"/>
      <c r="B394" s="166"/>
      <c r="C394" s="167"/>
      <c r="D394" s="167"/>
      <c r="E394" s="167"/>
      <c r="F394" s="20"/>
      <c r="G394" s="167"/>
      <c r="H394" s="167"/>
      <c r="I394" s="167"/>
      <c r="J394" s="167"/>
      <c r="K394" s="20"/>
      <c r="L394" s="23"/>
      <c r="M394" s="21"/>
      <c r="N394" s="21"/>
      <c r="O394" s="20"/>
    </row>
    <row r="395" spans="1:15" ht="11.25">
      <c r="A395" s="152" t="s">
        <v>340</v>
      </c>
      <c r="B395" s="166"/>
      <c r="C395" s="30">
        <f>SUM(C396:C398)</f>
        <v>2903.916</v>
      </c>
      <c r="D395" s="30">
        <f>SUM(D396:D398)</f>
        <v>1090.253</v>
      </c>
      <c r="E395" s="30">
        <f>SUM(E396:E398)</f>
        <v>939.5169999999999</v>
      </c>
      <c r="F395" s="25">
        <f t="shared" si="58"/>
        <v>-13.825781722224107</v>
      </c>
      <c r="G395" s="30"/>
      <c r="H395" s="30">
        <f>SUM(H396:H398)</f>
        <v>67057.826</v>
      </c>
      <c r="I395" s="30">
        <f>SUM(I396:I398)</f>
        <v>23105.945999999996</v>
      </c>
      <c r="J395" s="30">
        <f>SUM(J396:J398)</f>
        <v>28972.966</v>
      </c>
      <c r="K395" s="25">
        <f t="shared" si="59"/>
        <v>25.39181905817665</v>
      </c>
      <c r="L395" s="28">
        <f>+J395/$J$395*100</f>
        <v>100</v>
      </c>
      <c r="M395" s="21">
        <f t="shared" si="61"/>
        <v>21193.196441559892</v>
      </c>
      <c r="N395" s="21">
        <f t="shared" si="62"/>
        <v>30838.149815277426</v>
      </c>
      <c r="O395" s="20">
        <f t="shared" si="63"/>
        <v>45.50966816314582</v>
      </c>
    </row>
    <row r="396" spans="1:15" ht="11.25">
      <c r="A396" s="124" t="s">
        <v>341</v>
      </c>
      <c r="B396" s="166" t="s">
        <v>176</v>
      </c>
      <c r="C396" s="167">
        <v>2179.78</v>
      </c>
      <c r="D396" s="167">
        <v>791.758</v>
      </c>
      <c r="E396" s="167">
        <v>621.709</v>
      </c>
      <c r="F396" s="20">
        <f t="shared" si="58"/>
        <v>-21.477395870960578</v>
      </c>
      <c r="G396" s="167"/>
      <c r="H396" s="167">
        <v>14246.345</v>
      </c>
      <c r="I396" s="167">
        <v>4811.796</v>
      </c>
      <c r="J396" s="167">
        <v>6564.349</v>
      </c>
      <c r="K396" s="20">
        <f t="shared" si="59"/>
        <v>36.42201373458062</v>
      </c>
      <c r="L396" s="23">
        <f>+J396/$J$395*100</f>
        <v>22.656807038671843</v>
      </c>
      <c r="M396" s="21">
        <f t="shared" si="61"/>
        <v>6077.356970185335</v>
      </c>
      <c r="N396" s="21">
        <f t="shared" si="62"/>
        <v>10558.555529998763</v>
      </c>
      <c r="O396" s="20">
        <f t="shared" si="63"/>
        <v>73.7359773631459</v>
      </c>
    </row>
    <row r="397" spans="1:15" ht="11.25">
      <c r="A397" s="124" t="s">
        <v>342</v>
      </c>
      <c r="B397" s="166" t="s">
        <v>176</v>
      </c>
      <c r="C397" s="167">
        <v>151.1</v>
      </c>
      <c r="D397" s="167">
        <v>57.395</v>
      </c>
      <c r="E397" s="167">
        <v>63.127</v>
      </c>
      <c r="F397" s="20">
        <f t="shared" si="58"/>
        <v>9.98693265963935</v>
      </c>
      <c r="G397" s="167"/>
      <c r="H397" s="167">
        <v>39264.437</v>
      </c>
      <c r="I397" s="167">
        <v>12994.55</v>
      </c>
      <c r="J397" s="167">
        <v>16411.729</v>
      </c>
      <c r="K397" s="20">
        <f t="shared" si="59"/>
        <v>26.297016826284874</v>
      </c>
      <c r="L397" s="23">
        <f>+J397/$J$395*100</f>
        <v>56.644973800749284</v>
      </c>
      <c r="M397" s="21">
        <f t="shared" si="61"/>
        <v>226405.6102447948</v>
      </c>
      <c r="N397" s="21">
        <f t="shared" si="62"/>
        <v>259979.54916279876</v>
      </c>
      <c r="O397" s="20">
        <f t="shared" si="63"/>
        <v>14.82911085184817</v>
      </c>
    </row>
    <row r="398" spans="1:15" ht="11.25">
      <c r="A398" s="124" t="s">
        <v>343</v>
      </c>
      <c r="B398" s="166" t="s">
        <v>176</v>
      </c>
      <c r="C398" s="167">
        <v>573.036</v>
      </c>
      <c r="D398" s="167">
        <v>241.1</v>
      </c>
      <c r="E398" s="167">
        <v>254.681</v>
      </c>
      <c r="F398" s="20">
        <f t="shared" si="58"/>
        <v>5.632932393197848</v>
      </c>
      <c r="G398" s="167"/>
      <c r="H398" s="167">
        <v>13547.044</v>
      </c>
      <c r="I398" s="167">
        <v>5299.6</v>
      </c>
      <c r="J398" s="167">
        <v>5996.888</v>
      </c>
      <c r="K398" s="20">
        <f t="shared" si="59"/>
        <v>13.157370367574899</v>
      </c>
      <c r="L398" s="23">
        <f>+J398/$J$395*100</f>
        <v>20.698219160578866</v>
      </c>
      <c r="M398" s="21">
        <f t="shared" si="61"/>
        <v>21980.920779759435</v>
      </c>
      <c r="N398" s="21">
        <f t="shared" si="62"/>
        <v>23546.664258425244</v>
      </c>
      <c r="O398" s="20">
        <f t="shared" si="63"/>
        <v>7.123193310935292</v>
      </c>
    </row>
    <row r="399" spans="1:15" ht="11.25">
      <c r="A399" s="124"/>
      <c r="C399" s="129"/>
      <c r="D399" s="129"/>
      <c r="E399" s="129"/>
      <c r="F399" s="168"/>
      <c r="G399" s="129"/>
      <c r="H399" s="129"/>
      <c r="I399" s="129"/>
      <c r="J399" s="167"/>
      <c r="K399" s="168"/>
      <c r="M399" s="21"/>
      <c r="N399" s="21"/>
      <c r="O399" s="20"/>
    </row>
    <row r="400" spans="1:15" ht="11.25">
      <c r="A400" s="152" t="s">
        <v>343</v>
      </c>
      <c r="C400" s="30"/>
      <c r="D400" s="30"/>
      <c r="E400" s="30"/>
      <c r="F400" s="168"/>
      <c r="G400" s="30"/>
      <c r="H400" s="30">
        <f>SUM(H401:H402)</f>
        <v>29618.591</v>
      </c>
      <c r="I400" s="30">
        <f>SUM(I401:I402)</f>
        <v>9620.253</v>
      </c>
      <c r="J400" s="30">
        <f>SUM(J401:J402)</f>
        <v>16376.16</v>
      </c>
      <c r="K400" s="25">
        <f>+J400/I400*100-100</f>
        <v>70.22587659596894</v>
      </c>
      <c r="L400" s="28">
        <f>+J400/$J$400*100</f>
        <v>100</v>
      </c>
      <c r="M400" s="21"/>
      <c r="N400" s="21"/>
      <c r="O400" s="20"/>
    </row>
    <row r="401" spans="1:15" ht="22.5">
      <c r="A401" s="169" t="s">
        <v>344</v>
      </c>
      <c r="C401" s="167">
        <v>472.89</v>
      </c>
      <c r="D401" s="167">
        <v>161.494</v>
      </c>
      <c r="E401" s="167">
        <v>375.116</v>
      </c>
      <c r="F401" s="20">
        <f>+E401/D401*100-100</f>
        <v>132.27859858570596</v>
      </c>
      <c r="G401" s="167"/>
      <c r="H401" s="167">
        <v>12950.97</v>
      </c>
      <c r="I401" s="167">
        <v>4819.858</v>
      </c>
      <c r="J401" s="167">
        <v>7039.819</v>
      </c>
      <c r="K401" s="20">
        <f>+J401/I401*100-100</f>
        <v>46.05863907193947</v>
      </c>
      <c r="L401" s="23">
        <f>+J401/$J$400*100</f>
        <v>42.98821579662143</v>
      </c>
      <c r="M401" s="21">
        <f t="shared" si="61"/>
        <v>29845.430789998394</v>
      </c>
      <c r="N401" s="21">
        <f t="shared" si="62"/>
        <v>18767.04539395814</v>
      </c>
      <c r="O401" s="20">
        <f t="shared" si="63"/>
        <v>-37.119200838450524</v>
      </c>
    </row>
    <row r="402" spans="1:15" ht="11.25">
      <c r="A402" s="124" t="s">
        <v>345</v>
      </c>
      <c r="C402" s="167">
        <v>5927.544</v>
      </c>
      <c r="D402" s="167">
        <v>1755.189</v>
      </c>
      <c r="E402" s="167">
        <v>3115.964</v>
      </c>
      <c r="F402" s="20">
        <f>+E402/D402*100-100</f>
        <v>77.52868779373617</v>
      </c>
      <c r="G402" s="167"/>
      <c r="H402" s="167">
        <v>16667.621</v>
      </c>
      <c r="I402" s="167">
        <v>4800.395</v>
      </c>
      <c r="J402" s="167">
        <v>9336.341</v>
      </c>
      <c r="K402" s="20">
        <f>+J402/I402*100-100</f>
        <v>94.49109916996412</v>
      </c>
      <c r="L402" s="23">
        <f>+J402/$J$400*100</f>
        <v>57.01178420337857</v>
      </c>
      <c r="M402" s="21">
        <f t="shared" si="61"/>
        <v>2734.97327068481</v>
      </c>
      <c r="N402" s="21">
        <f t="shared" si="62"/>
        <v>2996.2929610226565</v>
      </c>
      <c r="O402" s="20">
        <f t="shared" si="63"/>
        <v>9.554743848462351</v>
      </c>
    </row>
    <row r="403" spans="1:15" ht="11.25">
      <c r="A403" s="124"/>
      <c r="C403" s="129"/>
      <c r="D403" s="129"/>
      <c r="E403" s="129"/>
      <c r="G403" s="129"/>
      <c r="H403" s="129"/>
      <c r="I403" s="129"/>
      <c r="M403" s="21"/>
      <c r="N403" s="21"/>
      <c r="O403" s="20"/>
    </row>
    <row r="404" spans="1:15" s="129" customFormat="1" ht="11.25">
      <c r="A404" s="127" t="s">
        <v>469</v>
      </c>
      <c r="B404" s="127"/>
      <c r="C404" s="127"/>
      <c r="D404" s="127"/>
      <c r="E404" s="127"/>
      <c r="F404" s="127"/>
      <c r="G404" s="127"/>
      <c r="H404" s="127">
        <f>SUM(H406:H409)</f>
        <v>470716.65800000005</v>
      </c>
      <c r="I404" s="127">
        <f>SUM(I406:I409)</f>
        <v>138705.74800000002</v>
      </c>
      <c r="J404" s="127">
        <f>SUM(J406:J409)</f>
        <v>283282.823</v>
      </c>
      <c r="K404" s="128">
        <f>+J404/I404*100-100</f>
        <v>104.2329370517507</v>
      </c>
      <c r="L404" s="127"/>
      <c r="M404" s="21"/>
      <c r="N404" s="21"/>
      <c r="O404" s="20"/>
    </row>
    <row r="405" spans="1:15" ht="11.25">
      <c r="A405" s="124"/>
      <c r="C405" s="129"/>
      <c r="D405" s="129"/>
      <c r="E405" s="129"/>
      <c r="F405" s="21"/>
      <c r="G405" s="129"/>
      <c r="H405" s="129"/>
      <c r="I405" s="129"/>
      <c r="J405" s="21"/>
      <c r="K405" s="21"/>
      <c r="M405" s="21"/>
      <c r="N405" s="21"/>
      <c r="O405" s="20"/>
    </row>
    <row r="406" spans="1:15" ht="11.25">
      <c r="A406" s="124" t="s">
        <v>346</v>
      </c>
      <c r="C406" s="167">
        <v>4434</v>
      </c>
      <c r="D406" s="167">
        <v>1055</v>
      </c>
      <c r="E406" s="167">
        <v>1779</v>
      </c>
      <c r="F406" s="20">
        <f>+E406/D406*100-100</f>
        <v>68.6255924170616</v>
      </c>
      <c r="G406" s="167"/>
      <c r="H406" s="167">
        <v>80113.403</v>
      </c>
      <c r="I406" s="167">
        <v>24276.704</v>
      </c>
      <c r="J406" s="167">
        <v>46268.554</v>
      </c>
      <c r="K406" s="20">
        <f>+J406/I406*100-100</f>
        <v>90.58828579036097</v>
      </c>
      <c r="L406" s="23">
        <f>+J406/$J$404*100</f>
        <v>16.33298959323065</v>
      </c>
      <c r="M406" s="21">
        <f t="shared" si="61"/>
        <v>23011.093838862562</v>
      </c>
      <c r="N406" s="21">
        <f t="shared" si="62"/>
        <v>26008.181000562112</v>
      </c>
      <c r="O406" s="20">
        <f t="shared" si="63"/>
        <v>13.024531483322548</v>
      </c>
    </row>
    <row r="407" spans="1:15" ht="11.25">
      <c r="A407" s="124" t="s">
        <v>347</v>
      </c>
      <c r="C407" s="167">
        <v>120</v>
      </c>
      <c r="D407" s="167">
        <v>25</v>
      </c>
      <c r="E407" s="167">
        <v>44</v>
      </c>
      <c r="F407" s="20">
        <f>+E407/D407*100-100</f>
        <v>76</v>
      </c>
      <c r="G407" s="167"/>
      <c r="H407" s="167">
        <v>10712.307</v>
      </c>
      <c r="I407" s="167">
        <v>1434.699</v>
      </c>
      <c r="J407" s="167">
        <v>4469.406</v>
      </c>
      <c r="K407" s="20">
        <f>+J407/I407*100-100</f>
        <v>211.52220779410868</v>
      </c>
      <c r="L407" s="23">
        <f>+J407/$J$404*100</f>
        <v>1.5777186744570109</v>
      </c>
      <c r="M407" s="21">
        <f t="shared" si="61"/>
        <v>57387.96</v>
      </c>
      <c r="N407" s="21">
        <f t="shared" si="62"/>
        <v>101577.40909090909</v>
      </c>
      <c r="O407" s="20">
        <f t="shared" si="63"/>
        <v>77.00125442847087</v>
      </c>
    </row>
    <row r="408" spans="1:15" ht="22.5">
      <c r="A408" s="169" t="s">
        <v>348</v>
      </c>
      <c r="C408" s="167">
        <v>825</v>
      </c>
      <c r="D408" s="167">
        <v>311</v>
      </c>
      <c r="E408" s="167">
        <v>165</v>
      </c>
      <c r="F408" s="20">
        <f>+E408/D408*100-100</f>
        <v>-46.945337620578776</v>
      </c>
      <c r="G408" s="167"/>
      <c r="H408" s="167">
        <v>5155.918</v>
      </c>
      <c r="I408" s="167">
        <v>1991.34</v>
      </c>
      <c r="J408" s="167">
        <v>2074.583</v>
      </c>
      <c r="K408" s="20">
        <f>+J408/I408*100-100</f>
        <v>4.180250484598318</v>
      </c>
      <c r="L408" s="23">
        <f>+J408/$J$404*100</f>
        <v>0.7323363195939346</v>
      </c>
      <c r="M408" s="21">
        <f t="shared" si="61"/>
        <v>6403.022508038584</v>
      </c>
      <c r="N408" s="21">
        <f t="shared" si="62"/>
        <v>12573.230303030303</v>
      </c>
      <c r="O408" s="20">
        <f t="shared" si="63"/>
        <v>96.36398727703076</v>
      </c>
    </row>
    <row r="409" spans="1:15" ht="11.25">
      <c r="A409" s="124" t="s">
        <v>349</v>
      </c>
      <c r="C409" s="129"/>
      <c r="D409" s="129"/>
      <c r="E409" s="129"/>
      <c r="G409" s="129"/>
      <c r="H409" s="129">
        <v>374735.03</v>
      </c>
      <c r="I409" s="129">
        <v>111003.005</v>
      </c>
      <c r="J409" s="167">
        <v>230470.28</v>
      </c>
      <c r="K409" s="20">
        <f>+J409/I409*100-100</f>
        <v>107.62526203682503</v>
      </c>
      <c r="L409" s="23">
        <f>+J409/$J$404*100</f>
        <v>81.3569554127184</v>
      </c>
      <c r="M409" s="21"/>
      <c r="N409" s="21"/>
      <c r="O409" s="20"/>
    </row>
    <row r="410" spans="3:15" ht="11.25">
      <c r="C410" s="167"/>
      <c r="D410" s="167"/>
      <c r="E410" s="167"/>
      <c r="G410" s="129"/>
      <c r="H410" s="129"/>
      <c r="I410" s="129"/>
      <c r="J410" s="167"/>
      <c r="M410" s="22"/>
      <c r="N410" s="22"/>
      <c r="O410" s="22"/>
    </row>
    <row r="411" spans="1:15" ht="11.25">
      <c r="A411" s="170"/>
      <c r="B411" s="170"/>
      <c r="C411" s="170"/>
      <c r="D411" s="171"/>
      <c r="E411" s="171"/>
      <c r="F411" s="171"/>
      <c r="G411" s="171"/>
      <c r="H411" s="171"/>
      <c r="I411" s="171"/>
      <c r="J411" s="171"/>
      <c r="K411" s="171"/>
      <c r="L411" s="171"/>
      <c r="M411" s="22"/>
      <c r="N411" s="22"/>
      <c r="O411" s="22"/>
    </row>
    <row r="412" spans="1:15" ht="11.25">
      <c r="A412" s="124" t="s">
        <v>446</v>
      </c>
      <c r="B412" s="129"/>
      <c r="C412" s="129"/>
      <c r="D412" s="129"/>
      <c r="F412" s="129"/>
      <c r="G412" s="129"/>
      <c r="H412" s="129"/>
      <c r="J412" s="165"/>
      <c r="K412" s="129"/>
      <c r="M412" s="22"/>
      <c r="N412" s="22"/>
      <c r="O412" s="22"/>
    </row>
    <row r="413" spans="13:15" ht="11.25">
      <c r="M413" s="22"/>
      <c r="N413" s="22"/>
      <c r="O413" s="22"/>
    </row>
  </sheetData>
  <sheetProtection/>
  <mergeCells count="80">
    <mergeCell ref="A47:L47"/>
    <mergeCell ref="A48:L48"/>
    <mergeCell ref="C49:F49"/>
    <mergeCell ref="H49:K49"/>
    <mergeCell ref="M49:O49"/>
    <mergeCell ref="D50:F50"/>
    <mergeCell ref="I50:K50"/>
    <mergeCell ref="M50:O50"/>
    <mergeCell ref="M3:O3"/>
    <mergeCell ref="M4:O4"/>
    <mergeCell ref="D102:F102"/>
    <mergeCell ref="I102:K102"/>
    <mergeCell ref="C101:F101"/>
    <mergeCell ref="H101:K101"/>
    <mergeCell ref="D4:F4"/>
    <mergeCell ref="I4:K4"/>
    <mergeCell ref="M101:O101"/>
    <mergeCell ref="M102:O102"/>
    <mergeCell ref="D256:F256"/>
    <mergeCell ref="I256:K256"/>
    <mergeCell ref="D297:F297"/>
    <mergeCell ref="I297:K297"/>
    <mergeCell ref="A294:L294"/>
    <mergeCell ref="A295:L295"/>
    <mergeCell ref="C296:F296"/>
    <mergeCell ref="H296:K296"/>
    <mergeCell ref="A253:L253"/>
    <mergeCell ref="A254:L254"/>
    <mergeCell ref="A222:L222"/>
    <mergeCell ref="A223:L223"/>
    <mergeCell ref="D225:F225"/>
    <mergeCell ref="I225:K225"/>
    <mergeCell ref="C224:F224"/>
    <mergeCell ref="H224:K224"/>
    <mergeCell ref="D158:F158"/>
    <mergeCell ref="I158:K158"/>
    <mergeCell ref="M296:O296"/>
    <mergeCell ref="M297:O297"/>
    <mergeCell ref="M255:O255"/>
    <mergeCell ref="M256:O256"/>
    <mergeCell ref="C190:F190"/>
    <mergeCell ref="H190:K190"/>
    <mergeCell ref="C255:F255"/>
    <mergeCell ref="H255:K255"/>
    <mergeCell ref="A188:L188"/>
    <mergeCell ref="A189:L189"/>
    <mergeCell ref="M224:O224"/>
    <mergeCell ref="M225:O225"/>
    <mergeCell ref="M157:O157"/>
    <mergeCell ref="M158:O158"/>
    <mergeCell ref="M190:O190"/>
    <mergeCell ref="M191:O191"/>
    <mergeCell ref="C157:F157"/>
    <mergeCell ref="H157:K157"/>
    <mergeCell ref="D191:F191"/>
    <mergeCell ref="I191:K191"/>
    <mergeCell ref="A1:L1"/>
    <mergeCell ref="A2:L2"/>
    <mergeCell ref="A99:L99"/>
    <mergeCell ref="A100:L100"/>
    <mergeCell ref="C3:F3"/>
    <mergeCell ref="H3:K3"/>
    <mergeCell ref="A155:L155"/>
    <mergeCell ref="A156:L156"/>
    <mergeCell ref="A374:K374"/>
    <mergeCell ref="A375:K375"/>
    <mergeCell ref="M336:O336"/>
    <mergeCell ref="M337:O337"/>
    <mergeCell ref="A335:K335"/>
    <mergeCell ref="A334:K334"/>
    <mergeCell ref="D337:F337"/>
    <mergeCell ref="I337:K337"/>
    <mergeCell ref="C336:F336"/>
    <mergeCell ref="H336:K336"/>
    <mergeCell ref="M376:O376"/>
    <mergeCell ref="D377:F377"/>
    <mergeCell ref="I377:K377"/>
    <mergeCell ref="M377:O377"/>
    <mergeCell ref="C376:F376"/>
    <mergeCell ref="H376:K376"/>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6" max="15" man="1"/>
    <brk id="98" max="15" man="1"/>
    <brk id="154" max="255" man="1"/>
    <brk id="187" max="255" man="1"/>
    <brk id="221" max="255" man="1"/>
    <brk id="252" max="255" man="1"/>
    <brk id="293" max="255" man="1"/>
    <brk id="333" max="255" man="1"/>
    <brk id="3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2011-06-07T13:18:55Z</cp:lastPrinted>
  <dcterms:created xsi:type="dcterms:W3CDTF">2004-11-22T15:10:56Z</dcterms:created>
  <dcterms:modified xsi:type="dcterms:W3CDTF">2011-06-07T18:01:07Z</dcterms:modified>
  <cp:category/>
  <cp:version/>
  <cp:contentType/>
  <cp:contentStatus/>
</cp:coreProperties>
</file>