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7.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912" activeTab="0"/>
  </bookViews>
  <sheets>
    <sheet name="Portada " sheetId="1" r:id="rId1"/>
    <sheet name="Tabla de contenidos" sheetId="2" r:id="rId2"/>
    <sheet name="Comentarios" sheetId="3" r:id="rId3"/>
    <sheet name="Exportaciones" sheetId="4" r:id="rId4"/>
    <sheet name="Expo_variedad_DO" sheetId="5" r:id="rId5"/>
    <sheet name="Expo vinos DO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Precios nominales VIII Reg." sheetId="14" r:id="rId14"/>
    <sheet name="Existencias" sheetId="15" r:id="rId15"/>
    <sheet name="Pisco x mercado" sheetId="16" r:id="rId16"/>
    <sheet name="Prod. vino cuadro 16" sheetId="17" r:id="rId17"/>
    <sheet name="Prod. vino graf" sheetId="18" r:id="rId18"/>
    <sheet name="Sup.plantada de vides (1)" sheetId="19" r:id="rId19"/>
    <sheet name="Sup. plantada de vides (2)" sheetId="20" r:id="rId20"/>
    <sheet name="precios comparativos" sheetId="21" r:id="rId21"/>
    <sheet name="Hoja1" sheetId="22" r:id="rId22"/>
  </sheets>
  <definedNames>
    <definedName name="area" localSheetId="14">'Existencias'!$A$1:$K$36</definedName>
    <definedName name="_xlnm.Print_Area" localSheetId="14">'Existencias'!$A$1:$P$35</definedName>
    <definedName name="_xlnm.Print_Area" localSheetId="5">'Expo vinos DO x merc. '!$A$1:$J$19</definedName>
    <definedName name="_xlnm.Print_Area" localSheetId="4">'Expo_variedad_DO'!$A$1:$I$36</definedName>
    <definedName name="_xlnm.Print_Area" localSheetId="11">'Graficos_Mer_Nacional'!$A$1:$G$39</definedName>
    <definedName name="_xlnm.Print_Area" localSheetId="6">'Gráficos_Vino_ DO'!$A$1:$G$66</definedName>
    <definedName name="_xlnm.Print_Area" localSheetId="8">'Gráficos_Vino_espumoso'!$A$1:$H$66</definedName>
    <definedName name="_xlnm.Print_Area" localSheetId="7">'Gráficos_Vino_Granel'!$A$1:$H$66</definedName>
    <definedName name="_xlnm.Print_Area" localSheetId="15">'Pisco x mercado'!$A$1:$J$21</definedName>
    <definedName name="_xlnm.Print_Area" localSheetId="0">'Portada '!$A$1:$H$85</definedName>
    <definedName name="_xlnm.Print_Area" localSheetId="20">'precios comparativos'!$A$2:$I$40</definedName>
    <definedName name="_xlnm.Print_Area" localSheetId="13">'Precios nominales VIII Reg.'!$B$1:$F$17</definedName>
    <definedName name="_xlnm.Print_Area" localSheetId="10">'Precios vinos nac.'!$A$1:$O$44</definedName>
    <definedName name="_xlnm.Print_Area" localSheetId="16">'Prod. vino cuadro 16'!$B$3:$N$15</definedName>
    <definedName name="_xlnm.Print_Area" localSheetId="17">'Prod. vino graf'!$A$1:$H$48</definedName>
    <definedName name="_xlnm.Print_Area" localSheetId="9">'Proyección'!$A$1:$O$27</definedName>
    <definedName name="_xlnm.Print_Area" localSheetId="19">'Sup. plantada de vides (2)'!$B$1:$T$23</definedName>
    <definedName name="_xlnm.Print_Area" localSheetId="18">'Sup.plantada de vides (1)'!$B$1:$M$28</definedName>
    <definedName name="_xlnm.Print_Area" localSheetId="1">'Tabla de contenidos'!$A$1:$G$51</definedName>
    <definedName name="area1" localSheetId="5">'Expo vinos DO x merc. '!$A$1:$J$27</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4">'Existencias'!$A$1:$K$37</definedName>
    <definedName name="_xlnm.Print_Area" localSheetId="5">'Expo vinos DO x merc. '!$A$1:$J$20</definedName>
    <definedName name="_xlnm.Print_Area" localSheetId="4">'Expo_variedad_DO'!$A$1:$J$29</definedName>
    <definedName name="_xlnm.Print_Area" localSheetId="3">'Exportaciones'!$A$1:$K$42</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5">'Pisco x mercado'!$A$1:$K$25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6">'Prod. vino cuadro 16'!$B$1:$N$16</definedName>
    <definedName name="_xlnm.Print_Area" localSheetId="9">'Proyección'!$A$1:$O$27</definedName>
    <definedName name="_xlnm.Print_Area" localSheetId="18">'Sup.plantada de vides (1)'!$A$1:$L$38</definedName>
    <definedName name="_xlnm.Print_Area" localSheetId="1">'Tabla de contenidos'!$A$1:$G$51</definedName>
    <definedName name="ss" localSheetId="12">'Precios VII Reg'!$A$1:$O$57</definedName>
    <definedName name="sss" localSheetId="10">'Precios vinos nac.'!$A$1:$O$43</definedName>
    <definedName name="sss" localSheetId="18">'Sup.plantada de vides (1)'!$B$1:$K$8</definedName>
    <definedName name="xx" localSheetId="8">'Gráficos_Vino_espumoso'!$A$1:$G$67</definedName>
    <definedName name="xxx" localSheetId="7">'Gráficos_Vino_Granel'!$A$1:$G$67</definedName>
    <definedName name="xxxx" localSheetId="0">'Portada '!$A$1:$G$85</definedName>
  </definedNames>
  <calcPr fullCalcOnLoad="1"/>
</workbook>
</file>

<file path=xl/sharedStrings.xml><?xml version="1.0" encoding="utf-8"?>
<sst xmlns="http://schemas.openxmlformats.org/spreadsheetml/2006/main" count="1059" uniqueCount="461">
  <si>
    <t>Reino Unido</t>
  </si>
  <si>
    <t>Holanda</t>
  </si>
  <si>
    <t>Japón</t>
  </si>
  <si>
    <t>Canadá</t>
  </si>
  <si>
    <t>Brasil</t>
  </si>
  <si>
    <t>China</t>
  </si>
  <si>
    <t>Rusia</t>
  </si>
  <si>
    <t>Alemania</t>
  </si>
  <si>
    <t>Dinamarca</t>
  </si>
  <si>
    <t>TOTAL</t>
  </si>
  <si>
    <t>PAIS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</si>
  <si>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</si>
  <si>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</si>
  <si>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</si>
  <si>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</si>
  <si>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</si>
  <si>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</si>
  <si>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</si>
  <si>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</si>
  <si>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</si>
  <si>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</si>
  <si>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</si>
  <si>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</si>
  <si>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</si>
  <si>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</si>
  <si>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</si>
  <si>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</si>
  <si>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</si>
  <si>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</si>
  <si>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</si>
  <si>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</si>
  <si>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</si>
  <si>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</si>
  <si>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</si>
  <si>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</si>
  <si>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</si>
  <si>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</si>
  <si>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</si>
  <si>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</si>
  <si>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</si>
  <si>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</si>
  <si>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</si>
  <si>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</si>
  <si>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</si>
  <si>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</si>
  <si>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</si>
  <si>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</si>
  <si>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</si>
  <si>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</si>
  <si>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</si>
  <si>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</si>
  <si>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</si>
  <si>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</si>
  <si>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</si>
  <si>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</si>
  <si>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</si>
  <si>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</si>
  <si>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</si>
  <si>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</si>
  <si>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</si>
  <si>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</si>
  <si>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</si>
  <si>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 xml:space="preserve">   Vinos de mesa</t>
  </si>
  <si>
    <t>(a) = escenario intermedio</t>
  </si>
  <si>
    <t>(b) = escenario pesimista</t>
  </si>
  <si>
    <t>(c) = escenario optimista</t>
  </si>
  <si>
    <t>Moscatel</t>
  </si>
  <si>
    <t>Producto</t>
  </si>
  <si>
    <t>Merlot</t>
  </si>
  <si>
    <t>Syrah</t>
  </si>
  <si>
    <t>Carignan</t>
  </si>
  <si>
    <t>Sauvignon</t>
  </si>
  <si>
    <t>Chardonnay</t>
  </si>
  <si>
    <t>Torontel</t>
  </si>
  <si>
    <t>Enero</t>
  </si>
  <si>
    <t>Febrero</t>
  </si>
  <si>
    <t>Marzo</t>
  </si>
  <si>
    <t>Abril</t>
  </si>
  <si>
    <t>Mayo</t>
  </si>
  <si>
    <t>del Ministerio de Agricultura, Gobierno de Chile</t>
  </si>
  <si>
    <t>Director y Representante Legal</t>
  </si>
  <si>
    <t>Gustavo Rojas Le-Bert</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</si>
  <si>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</si>
  <si>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</si>
  <si>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</si>
  <si>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</si>
  <si>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</si>
  <si>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</si>
  <si>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</si>
  <si>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</si>
  <si>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</si>
  <si>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</si>
  <si>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</si>
  <si>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</si>
  <si>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</si>
  <si>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</si>
  <si>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</si>
  <si>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</si>
  <si>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</si>
  <si>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</si>
  <si>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</si>
  <si>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</si>
  <si>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</si>
  <si>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</si>
  <si>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Boletín de vinos</t>
  </si>
  <si>
    <t>Comentarios</t>
  </si>
  <si>
    <t>Exportaciones de vinos y mostos</t>
  </si>
  <si>
    <t>Exportaciones de vinos con denominación de origen por destino</t>
  </si>
  <si>
    <t>Total exportaciones vinos</t>
  </si>
  <si>
    <t>Volumen (litros )</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</si>
  <si>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</si>
  <si>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</si>
  <si>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</si>
  <si>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</si>
  <si>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</si>
  <si>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</si>
  <si>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</si>
  <si>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</si>
  <si>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</si>
  <si>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</si>
  <si>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</si>
  <si>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</si>
  <si>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</si>
  <si>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</si>
  <si>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</si>
  <si>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</si>
  <si>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</si>
  <si>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Precios de uvas</t>
  </si>
  <si>
    <t>Variedad</t>
  </si>
  <si>
    <t>Tintas</t>
  </si>
  <si>
    <t>Blancas</t>
  </si>
  <si>
    <t>Exportaciones de pisco por país de destino</t>
  </si>
  <si>
    <t>Silvio Banfi Piazza</t>
  </si>
  <si>
    <t>Precio medio de exportación de vino espumoso en pesos</t>
  </si>
  <si>
    <t>Valor (miles de US$ FOB)</t>
  </si>
  <si>
    <t>Productos</t>
  </si>
  <si>
    <t>Otros</t>
  </si>
  <si>
    <t>-</t>
  </si>
  <si>
    <t>Volumen (miles de litros)</t>
  </si>
  <si>
    <t>Vino con denominación de origen</t>
  </si>
  <si>
    <t>Otros vinos y alcoholes</t>
  </si>
  <si>
    <t>Los demás vinos</t>
  </si>
  <si>
    <t>Pisco</t>
  </si>
  <si>
    <t>Otros países</t>
  </si>
  <si>
    <t>Sub Total</t>
  </si>
  <si>
    <t>Total</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</si>
  <si>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</si>
  <si>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</si>
  <si>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</si>
  <si>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</si>
  <si>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</si>
  <si>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</si>
  <si>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</si>
  <si>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</si>
  <si>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</si>
  <si>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</si>
  <si>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</si>
  <si>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</si>
  <si>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</si>
  <si>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</si>
  <si>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para pisco</t>
  </si>
  <si>
    <t>Vinos sin DO *</t>
  </si>
  <si>
    <t>Cot (Malbec)</t>
  </si>
  <si>
    <t>Viognier</t>
  </si>
  <si>
    <t>Otras</t>
  </si>
  <si>
    <t>litros</t>
  </si>
  <si>
    <t>Precios a productor de vino Burdeos</t>
  </si>
  <si>
    <t>Precios a productor de vino Cabernet</t>
  </si>
  <si>
    <t>Precios a productor de vino País</t>
  </si>
  <si>
    <t>Precios a productor de vino Semillón</t>
  </si>
  <si>
    <t>Precios de vinos en el mercado nacional ($/arroba)</t>
  </si>
  <si>
    <t>Precios de vinos en el mercado nacional ($/litro)</t>
  </si>
  <si>
    <t>Volumen - millones de litros</t>
  </si>
  <si>
    <t xml:space="preserve">Promedio </t>
  </si>
  <si>
    <t>Carménère</t>
  </si>
  <si>
    <t>% var.</t>
  </si>
  <si>
    <t>Atacama</t>
  </si>
  <si>
    <t>Coquimbo</t>
  </si>
  <si>
    <t>Valparaíso</t>
  </si>
  <si>
    <t>Metropolitana</t>
  </si>
  <si>
    <t>Maule</t>
  </si>
  <si>
    <t>Araucanía</t>
  </si>
  <si>
    <t>* Incluye los vinos declarados con variedad sin denominación de origen y vinos viníferos corrientes.</t>
  </si>
  <si>
    <t>O'Higgins</t>
  </si>
  <si>
    <t>Región</t>
  </si>
  <si>
    <t>Variedades</t>
  </si>
  <si>
    <t>Precios de vinos</t>
  </si>
  <si>
    <t>Existencias por regiones</t>
  </si>
  <si>
    <t>Existencias de vinos con DO por variedades</t>
  </si>
  <si>
    <t>Exportación de vino con denominación de origen, en volumen</t>
  </si>
  <si>
    <t>Exportación de vino con denominación de origen, en valor</t>
  </si>
  <si>
    <t>Total vinos y alcoholes</t>
  </si>
  <si>
    <t>Volumen (miles de litros )</t>
  </si>
  <si>
    <t>Junio</t>
  </si>
  <si>
    <t>Pedro Jiménez</t>
  </si>
  <si>
    <t>Vinos con D.O.</t>
  </si>
  <si>
    <t>Vinos sin D.O. (*)</t>
  </si>
  <si>
    <t>Bío Bío</t>
  </si>
  <si>
    <t xml:space="preserve">  N° 16</t>
  </si>
  <si>
    <t xml:space="preserve">  N° 15</t>
  </si>
  <si>
    <t>Evolución de la producción de vinos por categorías</t>
  </si>
  <si>
    <t>Julio</t>
  </si>
  <si>
    <t>Agosto</t>
  </si>
  <si>
    <t>Septiembre</t>
  </si>
  <si>
    <t>Octubre</t>
  </si>
  <si>
    <t>Vides</t>
  </si>
  <si>
    <t>Viníferas</t>
  </si>
  <si>
    <t>De mesa</t>
  </si>
  <si>
    <t>Pisqueras</t>
  </si>
  <si>
    <t>Vino de pisco</t>
  </si>
  <si>
    <t>Regiones</t>
  </si>
  <si>
    <t xml:space="preserve">Vinos de mesa </t>
  </si>
  <si>
    <t>Noviembre</t>
  </si>
  <si>
    <t>Diciembre</t>
  </si>
  <si>
    <t xml:space="preserve">Chardonnay </t>
  </si>
  <si>
    <t xml:space="preserve">Pinot Noir </t>
  </si>
  <si>
    <t>100,0</t>
  </si>
  <si>
    <t>s/i</t>
  </si>
  <si>
    <t xml:space="preserve">Los demás vinos blancos </t>
  </si>
  <si>
    <t>Mezclas de vinos blancos</t>
  </si>
  <si>
    <t>Los demás vinos tintos</t>
  </si>
  <si>
    <t xml:space="preserve">Mezclas de vino tinto </t>
  </si>
  <si>
    <t xml:space="preserve">Los demás vinos capacidad inferior o igual a 2 lts.                          </t>
  </si>
  <si>
    <t>Boletín de vinos y pisco: producción, precios y comercio exterior</t>
  </si>
  <si>
    <t>Publicación de la Oficina de Estudios y Políticas Agrarias (Odepa)</t>
  </si>
  <si>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</si>
  <si>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</si>
  <si>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Cabernet Franc</t>
  </si>
  <si>
    <t>Lib. Bernardo O’Higgins</t>
  </si>
  <si>
    <t xml:space="preserve">País </t>
  </si>
  <si>
    <t xml:space="preserve">  N° 11</t>
  </si>
  <si>
    <t>Irlanda</t>
  </si>
  <si>
    <t xml:space="preserve">Temporadas </t>
  </si>
  <si>
    <t xml:space="preserve">Moscatel de Alejandría </t>
  </si>
  <si>
    <t xml:space="preserve">2001-2002 </t>
  </si>
  <si>
    <t xml:space="preserve">25-30 </t>
  </si>
  <si>
    <t xml:space="preserve">25 -30 </t>
  </si>
  <si>
    <t xml:space="preserve">2002-2003 </t>
  </si>
  <si>
    <t xml:space="preserve">45-50 </t>
  </si>
  <si>
    <t xml:space="preserve">50-70 </t>
  </si>
  <si>
    <t xml:space="preserve">55-60 </t>
  </si>
  <si>
    <t xml:space="preserve">60-70 </t>
  </si>
  <si>
    <t xml:space="preserve">2003-2004 </t>
  </si>
  <si>
    <t xml:space="preserve">2004-2005 </t>
  </si>
  <si>
    <t xml:space="preserve">2005-2006 </t>
  </si>
  <si>
    <t xml:space="preserve">2006-2007 </t>
  </si>
  <si>
    <t xml:space="preserve">25-35 </t>
  </si>
  <si>
    <t xml:space="preserve">40-60 </t>
  </si>
  <si>
    <t xml:space="preserve">2007-2008 </t>
  </si>
  <si>
    <t xml:space="preserve">70-80 </t>
  </si>
  <si>
    <t xml:space="preserve">70-75 </t>
  </si>
  <si>
    <t xml:space="preserve">2008-2009 </t>
  </si>
  <si>
    <t xml:space="preserve">2009-2010 </t>
  </si>
  <si>
    <t xml:space="preserve">2010-2011 </t>
  </si>
  <si>
    <t xml:space="preserve">2011-2012 </t>
  </si>
  <si>
    <t xml:space="preserve">150-130 </t>
  </si>
  <si>
    <t xml:space="preserve">130-100 </t>
  </si>
  <si>
    <t>Riesling y Viognier</t>
  </si>
  <si>
    <t xml:space="preserve">Cot (Malbec) </t>
  </si>
  <si>
    <t xml:space="preserve">Cabernet Franc </t>
  </si>
  <si>
    <t xml:space="preserve">Inicio cosecha </t>
  </si>
  <si>
    <t xml:space="preserve">Término de cosecha </t>
  </si>
  <si>
    <t xml:space="preserve">Chenin Blanc </t>
  </si>
  <si>
    <t xml:space="preserve">Pinot Blanc </t>
  </si>
  <si>
    <t xml:space="preserve">Sauvignon Blanc </t>
  </si>
  <si>
    <t>--</t>
  </si>
  <si>
    <t xml:space="preserve"> --</t>
  </si>
  <si>
    <t>% variación</t>
  </si>
  <si>
    <t>S/A</t>
  </si>
  <si>
    <t xml:space="preserve"> ---</t>
  </si>
  <si>
    <t>Stock inicial **</t>
  </si>
  <si>
    <t>S/A: sin antecedentes.</t>
  </si>
  <si>
    <t>Exportaciones de vinos y alcoholes</t>
  </si>
  <si>
    <t xml:space="preserve">   Vinos con D.O.</t>
  </si>
  <si>
    <t xml:space="preserve">   Vinos sin D.O.</t>
  </si>
  <si>
    <t>Moscatel de Alejandría</t>
  </si>
  <si>
    <t>País - Mission</t>
  </si>
  <si>
    <t>2011 (a)</t>
  </si>
  <si>
    <t>2011 (b)</t>
  </si>
  <si>
    <t>TINTOS</t>
  </si>
  <si>
    <t>BLANCOS</t>
  </si>
  <si>
    <t>Chile Semillón</t>
  </si>
  <si>
    <t>% Diferencia tintos</t>
  </si>
  <si>
    <t>% Diferencia blancos</t>
  </si>
  <si>
    <t>Chile genérico tinto</t>
  </si>
  <si>
    <t>Chenin Blanc</t>
  </si>
  <si>
    <t>Riesling</t>
  </si>
  <si>
    <t>Totales</t>
  </si>
  <si>
    <t xml:space="preserve">  N° 17</t>
  </si>
  <si>
    <t xml:space="preserve">  N° 18</t>
  </si>
  <si>
    <t>Plantaciones de vides para vinificación por cepajes blancos y tintos según regiones</t>
  </si>
  <si>
    <t>Comparación de precios de vinos en Chile y Argentina</t>
  </si>
  <si>
    <t>Cuadros</t>
  </si>
  <si>
    <t>Gráficos</t>
  </si>
  <si>
    <t xml:space="preserve">Cuadro 2. Exportaciones de vinos y alcoholes  </t>
  </si>
  <si>
    <t>Cuadro 3. Exportaciones  de vinos con denominación de origen por país de destino</t>
  </si>
  <si>
    <t>Cuadro 4. Estadísticas y proyección del mercado del vino en Chile</t>
  </si>
  <si>
    <t>Cuadro 5. Precios a productor de vino genérico tinto</t>
  </si>
  <si>
    <t>Cuadro 6. Precios a productor de vino Cabernet</t>
  </si>
  <si>
    <t>Cuadro 7. Precios a productor de vino País</t>
  </si>
  <si>
    <t>Cuadro 8. Precios a productor de vino Semillón</t>
  </si>
  <si>
    <r>
      <rPr>
        <i/>
        <sz val="10"/>
        <rFont val="Arial"/>
        <family val="2"/>
      </rPr>
      <t>Fuente</t>
    </r>
    <r>
      <rPr>
        <sz val="10"/>
        <rFont val="Arial"/>
        <family val="2"/>
      </rPr>
      <t>: Odepa con información del Servicio Nacional de Aduanas. Cifras sujetas a revisión por informes de variación de valor (IVV).</t>
    </r>
  </si>
  <si>
    <r>
      <rPr>
        <i/>
        <sz val="10"/>
        <rFont val="Arial"/>
        <family val="2"/>
      </rPr>
      <t>Stock</t>
    </r>
    <r>
      <rPr>
        <sz val="10"/>
        <rFont val="Arial"/>
        <family val="2"/>
      </rPr>
      <t xml:space="preserve"> final</t>
    </r>
    <r>
      <rPr>
        <i/>
        <sz val="10"/>
        <rFont val="Arial"/>
        <family val="2"/>
      </rPr>
      <t xml:space="preserve"> **</t>
    </r>
  </si>
  <si>
    <r>
      <t xml:space="preserve">** Las cifras de </t>
    </r>
    <r>
      <rPr>
        <i/>
        <sz val="10"/>
        <rFont val="Arial"/>
        <family val="2"/>
      </rPr>
      <t xml:space="preserve">stock </t>
    </r>
    <r>
      <rPr>
        <sz val="10"/>
        <rFont val="Arial"/>
        <family val="2"/>
      </rPr>
      <t xml:space="preserve">inicial y </t>
    </r>
    <r>
      <rPr>
        <i/>
        <sz val="10"/>
        <rFont val="Arial"/>
        <family val="2"/>
      </rPr>
      <t>stock</t>
    </r>
    <r>
      <rPr>
        <sz val="10"/>
        <rFont val="Arial"/>
        <family val="2"/>
      </rPr>
      <t xml:space="preserve"> final no incluyen las existencias de vino para pisco.</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</si>
  <si>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</si>
  <si>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</si>
  <si>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información del SAG.</t>
    </r>
  </si>
  <si>
    <r>
      <rPr>
        <i/>
        <sz val="9"/>
        <rFont val="Arial"/>
        <family val="2"/>
      </rPr>
      <t>Fuente</t>
    </r>
    <r>
      <rPr>
        <sz val="9"/>
        <rFont val="Arial"/>
        <family val="2"/>
      </rPr>
      <t>: Odepa con información del Servicio Nacional de Aduanas.Cifras sujetas a revisión por informes de variación de valor (IVV).</t>
    </r>
  </si>
  <si>
    <t>Cepaje</t>
  </si>
  <si>
    <t>Cabernet  Sauvignon</t>
  </si>
  <si>
    <t>Argentino blanco</t>
  </si>
  <si>
    <t>Argentino tinto</t>
  </si>
  <si>
    <t>Años</t>
  </si>
  <si>
    <t>Año 2012</t>
  </si>
  <si>
    <t>Acumulado años 2012 y 2013</t>
  </si>
  <si>
    <t>Meses</t>
  </si>
  <si>
    <t>Var. % 13/12</t>
  </si>
  <si>
    <t>2013* (a)</t>
  </si>
  <si>
    <t>2013 * (b)</t>
  </si>
  <si>
    <t>2013 * (c)</t>
  </si>
  <si>
    <t>Argentina</t>
  </si>
  <si>
    <t xml:space="preserve">120 130 </t>
  </si>
  <si>
    <t>2012-2013 (*)</t>
  </si>
  <si>
    <t>Precios nominales por kilo de uva a productor en la provincia de Ñuble</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</si>
  <si>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</si>
  <si>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Valor (miles de USD FOB)</t>
  </si>
  <si>
    <t xml:space="preserve">% part. 2013 </t>
  </si>
  <si>
    <t>Cifras provisorias sujetas a revisión.</t>
  </si>
  <si>
    <t>Valor (USD FOB)</t>
  </si>
  <si>
    <t>% Part. 2013</t>
  </si>
  <si>
    <t>Lib.Bernardo O'Higgins</t>
  </si>
  <si>
    <t>del Maule</t>
  </si>
  <si>
    <t>del Bío Bío</t>
  </si>
  <si>
    <t>La Araucanía</t>
  </si>
  <si>
    <t>Los Lagos</t>
  </si>
  <si>
    <t>Total nacional</t>
  </si>
  <si>
    <t>3,3</t>
  </si>
  <si>
    <t>Particip. (%)</t>
  </si>
  <si>
    <t>Variac. (%)</t>
  </si>
  <si>
    <t>8,0</t>
  </si>
  <si>
    <t>España</t>
  </si>
  <si>
    <t>Evolución de la superficie plantada con los principales cepajes para exportación</t>
  </si>
  <si>
    <t>Cuadro 1. Exportaciones  de vinos y mostos: comparación de 2013 y 2012</t>
  </si>
  <si>
    <t>Cuadro 9. Precios de uvas en la Región del Maule, años 2011 y 2012 ($/kg)</t>
  </si>
  <si>
    <t>Cuadro 9. Precios de uvas en la Región del Maule, años 2012 y 2013 ($/kg)</t>
  </si>
  <si>
    <t>Cuadro 10. Precios de vinos en la Región del Maule, años 2011 y 2012 ($/arroba de 40 litros)</t>
  </si>
  <si>
    <t>Cuadro 10. Precios de vinos en la Región del Maule, años 2013 y 2012  ($/arroba de 40 litros)</t>
  </si>
  <si>
    <t xml:space="preserve">(*) De acuerdo con información proporcionada por la Asociación de Productores de Pisco, las exportaciones aparecidas en el código 22082010 no discriminan entre pisco y otros productos similares. En el caso de gran parte de las exportaciones a Francia en 2012, se afirma que corresponden a exportaciones de "alcohol pisquero" efectuadas a granel, que, por este hecho, no pueden llevar la Denominación de Origen "Pisco", ya que para ello se requiere que sean envasadas en origen. De todos modos se hace presente que serían exportaciones de un destilado elaborado a partir de uvas pisqueras, que también contribuyen al desarrollo del sector. </t>
  </si>
  <si>
    <r>
      <rPr>
        <i/>
        <sz val="10"/>
        <rFont val="Arial"/>
        <family val="2"/>
      </rPr>
      <t>Fuente</t>
    </r>
    <r>
      <rPr>
        <sz val="10"/>
        <rFont val="Arial"/>
        <family val="2"/>
      </rPr>
      <t>: Catastro Vitícola 2011, SAG.</t>
    </r>
  </si>
  <si>
    <t>3,1</t>
  </si>
  <si>
    <t>con DO</t>
  </si>
  <si>
    <t>sin DO</t>
  </si>
  <si>
    <r>
      <t>Carmén</t>
    </r>
    <r>
      <rPr>
        <sz val="10"/>
        <color indexed="8"/>
        <rFont val="Calibri"/>
        <family val="2"/>
      </rPr>
      <t>è</t>
    </r>
    <r>
      <rPr>
        <sz val="10"/>
        <color indexed="8"/>
        <rFont val="Arial"/>
        <family val="2"/>
      </rPr>
      <t>re</t>
    </r>
  </si>
  <si>
    <t xml:space="preserve">Producción de vinos con DO año 2013 por variedades </t>
  </si>
  <si>
    <t>Evolución de la superficie plantada con vides período 2002 a 2011 (ha)</t>
  </si>
  <si>
    <t>Producción de vinos años 2012 y 2013, por regiones y categorías (litros)</t>
  </si>
  <si>
    <t>(a) Cifras de vides de mesa y pisqueras son estimaciones sobre la base de la información de los años anteriores, considerando que la información oficial del SAG tiene una subestimación evidente, debida a que los viticultores que tienen este tipo de plantaciones no hicieron las actualizaciones en línea requeridas por el SAG.</t>
  </si>
  <si>
    <r>
      <rPr>
        <i/>
        <sz val="11"/>
        <color indexed="8"/>
        <rFont val="Arial"/>
        <family val="2"/>
      </rPr>
      <t>Fuente</t>
    </r>
    <r>
      <rPr>
        <sz val="11"/>
        <color theme="1"/>
        <rFont val="Arial"/>
        <family val="2"/>
      </rPr>
      <t>: elaborado por Odepa con información del SAG.</t>
    </r>
  </si>
  <si>
    <r>
      <rPr>
        <i/>
        <sz val="10"/>
        <rFont val="Verdana"/>
        <family val="2"/>
      </rPr>
      <t>Fuente</t>
    </r>
    <r>
      <rPr>
        <sz val="10"/>
        <rFont val="Verdana"/>
        <family val="2"/>
      </rPr>
      <t>: Catastro Vitícola 2011, SAG.</t>
    </r>
  </si>
  <si>
    <t xml:space="preserve">Cuadro 11. Precios nominales por kilo de uva a productor en la provincia de Ñuble en las  temporadas 2001-2002 a 2012-2013 </t>
  </si>
  <si>
    <t>Cuadro 12. Existencias por regiones al 31 de diciembre de cada año (litros)</t>
  </si>
  <si>
    <t xml:space="preserve">Cuadro 13. Existencias de vinos con DO por variedades </t>
  </si>
  <si>
    <t>Cuadro 14. Exportaciones de pisco y similares por país de destino (código 22082010)</t>
  </si>
  <si>
    <t>Cuadro 15. Producción de vinos en los años 2012 y 2013, por regiones y categorías (miles de litros)</t>
  </si>
  <si>
    <t>Cuadro 17. Plantaciones de vides para vinificación por cepajes blancos y tintos según regiones (ha)</t>
  </si>
  <si>
    <t>Cuadro 18. Evolución de la superficie plantada con los principales cepajes para exportación (ha)</t>
  </si>
  <si>
    <t>Valor - Millones USD</t>
  </si>
  <si>
    <t>Precio medio - USD / litro</t>
  </si>
  <si>
    <r>
      <rPr>
        <i/>
        <sz val="10"/>
        <rFont val="Arial"/>
        <family val="2"/>
      </rPr>
      <t>Fuente</t>
    </r>
    <r>
      <rPr>
        <sz val="10"/>
        <rFont val="Arial"/>
        <family val="2"/>
      </rPr>
      <t>: elaborado por Odepa sobre la base de antecedentes del SAG y el Servicio Nacional de Aduanas.</t>
    </r>
  </si>
  <si>
    <t>Vides de vinificación</t>
  </si>
  <si>
    <t>Otros *</t>
  </si>
  <si>
    <t>* Incluye exportaciones de cervezas y licores no incluidos en el cuadro 1 de este Boletín.</t>
  </si>
  <si>
    <t>% Variación</t>
  </si>
  <si>
    <t>14,1</t>
  </si>
  <si>
    <t>6,8</t>
  </si>
  <si>
    <t>-4,1</t>
  </si>
  <si>
    <t>131,2</t>
  </si>
  <si>
    <t>113,4</t>
  </si>
  <si>
    <t>11,3</t>
  </si>
  <si>
    <t>1173,2</t>
  </si>
  <si>
    <t>691,3</t>
  </si>
  <si>
    <t xml:space="preserve"> Avance octubre de 2013</t>
  </si>
  <si>
    <t xml:space="preserve">       Noviembre 2013</t>
  </si>
  <si>
    <t>ene-oct 2012</t>
  </si>
  <si>
    <t>ene-oct 2013</t>
  </si>
  <si>
    <t>Nov 11 - Oct 12</t>
  </si>
  <si>
    <t>Nov 12 - Oct 13</t>
  </si>
  <si>
    <t>-9,8</t>
  </si>
  <si>
    <t>14,2</t>
  </si>
  <si>
    <t>6,6</t>
  </si>
  <si>
    <t>12,0</t>
  </si>
  <si>
    <t>15,5</t>
  </si>
  <si>
    <t>15,3</t>
  </si>
  <si>
    <t>8,1</t>
  </si>
  <si>
    <t>-7,7</t>
  </si>
  <si>
    <t>-3,8</t>
  </si>
  <si>
    <t>0,7</t>
  </si>
  <si>
    <t>19,7</t>
  </si>
  <si>
    <t>13,1</t>
  </si>
  <si>
    <t>6,0</t>
  </si>
  <si>
    <t>-3,9</t>
  </si>
  <si>
    <t>-4,5</t>
  </si>
  <si>
    <t>5,1</t>
  </si>
  <si>
    <t>3,2</t>
  </si>
  <si>
    <t>16,7</t>
  </si>
  <si>
    <t>-5,3</t>
  </si>
  <si>
    <t>-7,6</t>
  </si>
  <si>
    <t>SUB - TOTAL</t>
  </si>
  <si>
    <t>1,0</t>
  </si>
  <si>
    <t>3,6</t>
  </si>
  <si>
    <t>68,2</t>
  </si>
  <si>
    <t>OTROS PAÍSES</t>
  </si>
  <si>
    <t>-3,6</t>
  </si>
  <si>
    <t>-1,6</t>
  </si>
  <si>
    <t>31,8</t>
  </si>
  <si>
    <t>-0,4</t>
  </si>
  <si>
    <t>1,9</t>
  </si>
  <si>
    <t>Enero - octubre</t>
  </si>
  <si>
    <t>2012 (a)</t>
  </si>
  <si>
    <t>2012 (b)</t>
  </si>
  <si>
    <t xml:space="preserve">(b) Cifras oficiales de los Catastros Vitícolas 2011 y 2012, donde se advierte que en el caso de vides de mesa y pisqueras se presentaron dificultades en la recopilación de la información, que se debieron principalmente a que la declaración de plantación a través del Sistema en Línea, implementado por el SAG, no fue actualizada por parte de muchos de los productores de este tipo de uvas. </t>
  </si>
  <si>
    <t>11,6</t>
  </si>
  <si>
    <t>24,3</t>
  </si>
  <si>
    <t>26,8</t>
  </si>
  <si>
    <t>-28,3</t>
  </si>
  <si>
    <t>26,6</t>
  </si>
  <si>
    <t>11,5</t>
  </si>
  <si>
    <t>30,2</t>
  </si>
  <si>
    <t>52,2</t>
  </si>
  <si>
    <t>10,8</t>
  </si>
  <si>
    <t>9,4</t>
  </si>
  <si>
    <t>6,7</t>
  </si>
  <si>
    <t>52,8</t>
  </si>
  <si>
    <t>203,2</t>
  </si>
  <si>
    <t>6,4</t>
  </si>
  <si>
    <t>Francia</t>
  </si>
  <si>
    <t>-94,4</t>
  </si>
  <si>
    <t>-77,4</t>
  </si>
  <si>
    <t>6,2</t>
  </si>
  <si>
    <t>21,2</t>
  </si>
  <si>
    <t>53,8</t>
  </si>
  <si>
    <t>4,1</t>
  </si>
  <si>
    <t>-0,3</t>
  </si>
  <si>
    <t>114,5</t>
  </si>
  <si>
    <t>-21,1</t>
  </si>
  <si>
    <t>20,8</t>
  </si>
  <si>
    <t>-21,9</t>
  </si>
  <si>
    <t>11,2</t>
  </si>
  <si>
    <t>88,4</t>
  </si>
  <si>
    <t>-16,2</t>
  </si>
  <si>
    <t>14,5</t>
  </si>
  <si>
    <t>-21,0</t>
  </si>
  <si>
    <t>Enero-octubre</t>
  </si>
  <si>
    <t>* Proyección; los % indican los supuestos de variación de cada variable respecto a 2012, según el escenario que se considere.</t>
  </si>
  <si>
    <r>
      <rPr>
        <i/>
        <sz val="10"/>
        <color indexed="8"/>
        <rFont val="Arial"/>
        <family val="2"/>
      </rPr>
      <t>Fuente</t>
    </r>
    <r>
      <rPr>
        <sz val="10"/>
        <color indexed="8"/>
        <rFont val="Arial"/>
        <family val="2"/>
      </rPr>
      <t xml:space="preserve">: Seremi de Agricultura Región del Bío Bío. </t>
    </r>
  </si>
  <si>
    <t>(*) Precios base antes de inicio de cosecha.</t>
  </si>
  <si>
    <r>
      <t xml:space="preserve">Fuente: </t>
    </r>
    <r>
      <rPr>
        <sz val="10"/>
        <color indexed="8"/>
        <rFont val="Arial"/>
        <family val="2"/>
      </rPr>
      <t>Servicio Agrícola y Ganadero.</t>
    </r>
  </si>
  <si>
    <t>(*) Incluye los vinos viníferos corrientes.</t>
  </si>
  <si>
    <t>(en hectáreas a diciembre de cada año)</t>
  </si>
  <si>
    <t>Cuadro 16. Evolución de la superficie plantada con vides, período 2002 a 2012</t>
  </si>
  <si>
    <t>Nota: las cifras de vides viníferas de los años 2008, 2009 y 2010 están ajustadas por Odepa y no corresponden exactamente a las publicadas por el SAG, debido a las dificultades que hubo en la recopilación de la información de ese tipo de plantaciones en dichos años, especialmente en las regiones del Maule y del Bío Bío.</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</si>
</sst>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
    <numFmt numFmtId="175" formatCode="0.0%"/>
    <numFmt numFmtId="176" formatCode="0.0"/>
    <numFmt numFmtId="177" formatCode="_(* #,##0_);_(* \(#,##0\);_(* &quot;-&quot;??_);_(@_)"/>
    <numFmt numFmtId="178" formatCode="_-* #,##0.00\ _p_t_a_-;\-* #,##0.00\ _p_t_a_-;_-* &quot;-&quot;??\ _p_t_a_-;_-@_-"/>
    <numFmt numFmtId="179" formatCode="_-* #,##0_-;\-* #,##0_-;_-* &quot;-&quot;??_-;_-@_-"/>
    <numFmt numFmtId="180" formatCode="_(* #,##0.00_);_(* \(#,##0.00\);_(* &quot;-&quot;??_);_(@_)"/>
    <numFmt numFmtId="181" formatCode="#,##0.000"/>
    <numFmt numFmtId="182" formatCode="_-* #,##0.00000_-;\-* #,##0.00000_-;_-* &quot;-&quot;??_-;_-@_-"/>
    <numFmt numFmtId="183" formatCode="0.0000"/>
    <numFmt numFmtId="184" formatCode="mmm\-yy"/>
  </numFmts>
  <fonts count="150">
    <font>
      <sz val="11"/>
      <color theme="1"/>
      <name val="Arial"/>
      <family val="2"/>
    </font>
    <font>
      <sz val="11"/>
      <color indexed="8"/>
      <name val="Calibri"/>
      <family val="2"/>
    </font>
    <font>
      <sz val="10"/>
      <color indexed="8"/>
      <name val="Arial"/>
      <family val="2"/>
    </font>
    <font>
      <b/>
      <sz val="10"/>
      <name val="Arial"/>
      <family val="2"/>
    </font>
    <font>
      <sz val="10"/>
      <name val="Arial"/>
      <family val="2"/>
    </font>
    <font>
      <sz val="12"/>
      <name val="Arial"/>
      <family val="2"/>
    </font>
    <font>
      <sz val="8"/>
      <name val="Arial"/>
      <family val="2"/>
    </font>
    <font>
      <b/>
      <sz val="9"/>
      <name val="Verdana"/>
      <family val="2"/>
    </font>
    <font>
      <sz val="8"/>
      <name val="Verdana"/>
      <family val="2"/>
    </font>
    <font>
      <sz val="7"/>
      <name val="Verdana"/>
      <family val="2"/>
    </font>
    <font>
      <b/>
      <sz val="8"/>
      <name val="Arial"/>
      <family val="2"/>
    </font>
    <font>
      <sz val="9"/>
      <name val="Verdana"/>
      <family val="2"/>
    </font>
    <font>
      <sz val="11"/>
      <name val="Arial"/>
      <family val="2"/>
    </font>
    <font>
      <sz val="9"/>
      <name val="Arial"/>
      <family val="2"/>
    </font>
    <font>
      <i/>
      <sz val="10"/>
      <name val="Arial"/>
      <family val="2"/>
    </font>
    <font>
      <b/>
      <sz val="10"/>
      <name val="Verdana"/>
      <family val="2"/>
    </font>
    <font>
      <sz val="10"/>
      <name val="Verdana"/>
      <family val="2"/>
    </font>
    <font>
      <b/>
      <sz val="12"/>
      <name val="Verdana"/>
      <family val="2"/>
    </font>
    <font>
      <i/>
      <sz val="10"/>
      <color indexed="8"/>
      <name val="Arial"/>
      <family val="2"/>
    </font>
    <font>
      <i/>
      <sz val="9"/>
      <name val="Arial"/>
      <family val="2"/>
    </font>
    <font>
      <sz val="10"/>
      <color indexed="8"/>
      <name val="Calibri"/>
      <family val="2"/>
    </font>
    <font>
      <i/>
      <sz val="11"/>
      <color indexed="8"/>
      <name val="Arial"/>
      <family val="2"/>
    </font>
    <font>
      <i/>
      <sz val="10"/>
      <name val="Verdana"/>
      <family val="2"/>
    </font>
    <font>
      <sz val="9"/>
      <color indexed="8"/>
      <name val="Calibri"/>
      <family val="0"/>
    </font>
    <font>
      <sz val="8"/>
      <color indexed="8"/>
      <name val="Calibri"/>
      <family val="0"/>
    </font>
    <font>
      <sz val="6"/>
      <color indexed="8"/>
      <name val="Calibri"/>
      <family val="0"/>
    </font>
    <font>
      <sz val="7"/>
      <color indexed="8"/>
      <name val="Calibri"/>
      <family val="0"/>
    </font>
    <font>
      <sz val="9"/>
      <color indexed="8"/>
      <name val="Arial"/>
      <family val="0"/>
    </font>
    <font>
      <sz val="11"/>
      <color indexed="8"/>
      <name val="Arial"/>
      <family val="2"/>
    </font>
    <font>
      <sz val="11"/>
      <color indexed="9"/>
      <name val="Arial"/>
      <family val="2"/>
    </font>
    <font>
      <sz val="11"/>
      <color indexed="9"/>
      <name val="Calibri"/>
      <family val="2"/>
    </font>
    <font>
      <sz val="11"/>
      <color indexed="17"/>
      <name val="Arial"/>
      <family val="2"/>
    </font>
    <font>
      <sz val="11"/>
      <color indexed="17"/>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1"/>
      <color indexed="52"/>
      <name val="Arial"/>
      <family val="2"/>
    </font>
    <font>
      <sz val="11"/>
      <color indexed="52"/>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u val="single"/>
      <sz val="10"/>
      <color indexed="12"/>
      <name val="Arial"/>
      <family val="2"/>
    </font>
    <font>
      <sz val="11"/>
      <color indexed="20"/>
      <name val="Arial"/>
      <family val="2"/>
    </font>
    <font>
      <sz val="11"/>
      <color indexed="20"/>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sz val="11"/>
      <color indexed="10"/>
      <name val="Arial"/>
      <family val="2"/>
    </font>
    <font>
      <sz val="11"/>
      <color indexed="10"/>
      <name val="Calibri"/>
      <family val="2"/>
    </font>
    <font>
      <i/>
      <sz val="11"/>
      <color indexed="23"/>
      <name val="Arial"/>
      <family val="2"/>
    </font>
    <font>
      <i/>
      <sz val="11"/>
      <color indexed="23"/>
      <name val="Calibri"/>
      <family val="2"/>
    </font>
    <font>
      <b/>
      <sz val="18"/>
      <color indexed="56"/>
      <name val="Cambria"/>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8"/>
      <name val="Arial"/>
      <family val="2"/>
    </font>
    <font>
      <b/>
      <sz val="11"/>
      <color indexed="8"/>
      <name val="Calibri"/>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8"/>
      <color indexed="8"/>
      <name val="Arial"/>
      <family val="2"/>
    </font>
    <font>
      <b/>
      <sz val="10"/>
      <color indexed="9"/>
      <name val="Arial"/>
      <family val="2"/>
    </font>
    <font>
      <sz val="10"/>
      <color indexed="9"/>
      <name val="Arial"/>
      <family val="2"/>
    </font>
    <font>
      <b/>
      <sz val="9"/>
      <color indexed="8"/>
      <name val="Arial"/>
      <family val="2"/>
    </font>
    <font>
      <b/>
      <sz val="12"/>
      <color indexed="8"/>
      <name val="Verdana"/>
      <family val="2"/>
    </font>
    <font>
      <b/>
      <sz val="8"/>
      <color indexed="10"/>
      <name val="Arial"/>
      <family val="2"/>
    </font>
    <font>
      <b/>
      <i/>
      <sz val="10"/>
      <color indexed="10"/>
      <name val="Arial"/>
      <family val="2"/>
    </font>
    <font>
      <b/>
      <i/>
      <sz val="8"/>
      <color indexed="10"/>
      <name val="Arial"/>
      <family val="2"/>
    </font>
    <font>
      <b/>
      <sz val="10"/>
      <color indexed="10"/>
      <name val="Arial"/>
      <family val="2"/>
    </font>
    <font>
      <sz val="8"/>
      <color indexed="8"/>
      <name val="Verdana"/>
      <family val="2"/>
    </font>
    <font>
      <i/>
      <sz val="11"/>
      <color indexed="8"/>
      <name val="Calibri"/>
      <family val="2"/>
    </font>
    <font>
      <sz val="11"/>
      <color indexed="56"/>
      <name val="Calibri"/>
      <family val="2"/>
    </font>
    <font>
      <b/>
      <sz val="11"/>
      <name val="Calibri"/>
      <family val="2"/>
    </font>
    <font>
      <sz val="16"/>
      <color indexed="30"/>
      <name val="Verdana"/>
      <family val="2"/>
    </font>
    <font>
      <b/>
      <sz val="10"/>
      <color indexed="8"/>
      <name val="Calibri"/>
      <family val="0"/>
    </font>
    <font>
      <i/>
      <sz val="8"/>
      <color indexed="8"/>
      <name val="Calibri"/>
      <family val="0"/>
    </font>
    <font>
      <sz val="11"/>
      <name val="Calibri"/>
      <family val="0"/>
    </font>
    <font>
      <b/>
      <sz val="9"/>
      <color indexed="8"/>
      <name val="Calibri"/>
      <family val="0"/>
    </font>
    <font>
      <i/>
      <sz val="9"/>
      <color indexed="8"/>
      <name val="Arial"/>
      <family val="0"/>
    </font>
    <font>
      <sz val="11"/>
      <color theme="1"/>
      <name val="Calibri"/>
      <family val="2"/>
    </font>
    <font>
      <sz val="11"/>
      <color theme="0"/>
      <name val="Arial"/>
      <family val="2"/>
    </font>
    <font>
      <sz val="11"/>
      <color theme="0"/>
      <name val="Calibri"/>
      <family val="2"/>
    </font>
    <font>
      <sz val="11"/>
      <color rgb="FF006100"/>
      <name val="Calibri"/>
      <family val="2"/>
    </font>
    <font>
      <sz val="11"/>
      <color rgb="FF006100"/>
      <name val="Arial"/>
      <family val="2"/>
    </font>
    <font>
      <b/>
      <sz val="11"/>
      <color rgb="FFFA7D00"/>
      <name val="Arial"/>
      <family val="2"/>
    </font>
    <font>
      <b/>
      <sz val="11"/>
      <color rgb="FFFA7D00"/>
      <name val="Calibri"/>
      <family val="2"/>
    </font>
    <font>
      <b/>
      <sz val="11"/>
      <color theme="0"/>
      <name val="Arial"/>
      <family val="2"/>
    </font>
    <font>
      <b/>
      <sz val="11"/>
      <color theme="0"/>
      <name val="Calibri"/>
      <family val="2"/>
    </font>
    <font>
      <sz val="11"/>
      <color rgb="FFFA7D00"/>
      <name val="Arial"/>
      <family val="2"/>
    </font>
    <font>
      <sz val="11"/>
      <color rgb="FFFA7D00"/>
      <name val="Calibri"/>
      <family val="2"/>
    </font>
    <font>
      <b/>
      <sz val="15"/>
      <color theme="3"/>
      <name val="Arial"/>
      <family val="2"/>
    </font>
    <font>
      <b/>
      <sz val="11"/>
      <color theme="3"/>
      <name val="Arial"/>
      <family val="2"/>
    </font>
    <font>
      <b/>
      <sz val="11"/>
      <color theme="3"/>
      <name val="Calibri"/>
      <family val="2"/>
    </font>
    <font>
      <sz val="11"/>
      <color rgb="FF3F3F76"/>
      <name val="Arial"/>
      <family val="2"/>
    </font>
    <font>
      <sz val="11"/>
      <color rgb="FF3F3F76"/>
      <name val="Calibri"/>
      <family val="2"/>
    </font>
    <font>
      <u val="single"/>
      <sz val="10"/>
      <color theme="10"/>
      <name val="Arial"/>
      <family val="2"/>
    </font>
    <font>
      <sz val="11"/>
      <color rgb="FF9C0006"/>
      <name val="Arial"/>
      <family val="2"/>
    </font>
    <font>
      <sz val="11"/>
      <color rgb="FF9C0006"/>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sz val="11"/>
      <color rgb="FFFF0000"/>
      <name val="Arial"/>
      <family val="2"/>
    </font>
    <font>
      <sz val="11"/>
      <color rgb="FFFF0000"/>
      <name val="Calibri"/>
      <family val="2"/>
    </font>
    <font>
      <i/>
      <sz val="11"/>
      <color rgb="FF7F7F7F"/>
      <name val="Arial"/>
      <family val="2"/>
    </font>
    <font>
      <i/>
      <sz val="11"/>
      <color rgb="FF7F7F7F"/>
      <name val="Calibri"/>
      <family val="2"/>
    </font>
    <font>
      <b/>
      <sz val="18"/>
      <color theme="3"/>
      <name val="Cambria"/>
      <family val="2"/>
    </font>
    <font>
      <b/>
      <sz val="15"/>
      <color theme="3"/>
      <name val="Calibri"/>
      <family val="2"/>
    </font>
    <font>
      <b/>
      <sz val="13"/>
      <color theme="3"/>
      <name val="Arial"/>
      <family val="2"/>
    </font>
    <font>
      <b/>
      <sz val="13"/>
      <color theme="3"/>
      <name val="Calibri"/>
      <family val="2"/>
    </font>
    <font>
      <b/>
      <sz val="11"/>
      <color theme="1"/>
      <name val="Arial"/>
      <family val="2"/>
    </font>
    <font>
      <b/>
      <sz val="11"/>
      <color theme="1"/>
      <name val="Calibri"/>
      <family val="2"/>
    </font>
    <font>
      <sz val="10"/>
      <color theme="1"/>
      <name val="Arial"/>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theme="1"/>
      <name val="Arial"/>
      <family val="2"/>
    </font>
    <font>
      <b/>
      <sz val="11"/>
      <color rgb="FF000000"/>
      <name val="Arial"/>
      <family val="2"/>
    </font>
    <font>
      <b/>
      <sz val="10"/>
      <color theme="0"/>
      <name val="Arial"/>
      <family val="2"/>
    </font>
    <font>
      <sz val="10"/>
      <color theme="0"/>
      <name val="Arial"/>
      <family val="2"/>
    </font>
    <font>
      <sz val="9"/>
      <color theme="1"/>
      <name val="Arial"/>
      <family val="2"/>
    </font>
    <font>
      <b/>
      <sz val="9"/>
      <color theme="1"/>
      <name val="Arial"/>
      <family val="2"/>
    </font>
    <font>
      <sz val="10"/>
      <color rgb="FF000000"/>
      <name val="Arial"/>
      <family val="2"/>
    </font>
    <font>
      <b/>
      <sz val="12"/>
      <color theme="1"/>
      <name val="Verdana"/>
      <family val="2"/>
    </font>
    <font>
      <b/>
      <sz val="8"/>
      <color rgb="FFFF0000"/>
      <name val="Arial"/>
      <family val="2"/>
    </font>
    <font>
      <b/>
      <i/>
      <sz val="10"/>
      <color rgb="FFFF0000"/>
      <name val="Arial"/>
      <family val="2"/>
    </font>
    <font>
      <b/>
      <i/>
      <sz val="8"/>
      <color rgb="FFFF0000"/>
      <name val="Arial"/>
      <family val="2"/>
    </font>
    <font>
      <b/>
      <sz val="10"/>
      <color rgb="FFFF0000"/>
      <name val="Arial"/>
      <family val="2"/>
    </font>
    <font>
      <sz val="8"/>
      <color theme="1"/>
      <name val="Verdana"/>
      <family val="2"/>
    </font>
    <font>
      <i/>
      <sz val="11"/>
      <color rgb="FF000000"/>
      <name val="Calibri"/>
      <family val="2"/>
    </font>
    <font>
      <sz val="11"/>
      <color rgb="FF1F497D"/>
      <name val="Calibri"/>
      <family val="2"/>
    </font>
    <font>
      <sz val="16"/>
      <color rgb="FF0066CC"/>
      <name val="Verdana"/>
      <family val="2"/>
    </font>
    <font>
      <b/>
      <sz val="10"/>
      <color rgb="FF000000"/>
      <name val="Arial"/>
      <family val="2"/>
    </font>
    <font>
      <i/>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E6E6E6"/>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style="thin"/>
    </border>
    <border>
      <left style="thin"/>
      <right/>
      <top style="thin"/>
      <bottom/>
    </border>
    <border>
      <left style="thin">
        <color indexed="8"/>
      </left>
      <right style="thin">
        <color indexed="8"/>
      </right>
      <top style="thin">
        <color indexed="8"/>
      </top>
      <bottom/>
    </border>
    <border>
      <left style="thin"/>
      <right/>
      <top/>
      <bottom/>
    </border>
    <border>
      <left style="thin"/>
      <right/>
      <top/>
      <bottom style="thin"/>
    </border>
    <border>
      <left/>
      <right style="thin"/>
      <top style="thin"/>
      <bottom style="thin"/>
    </border>
    <border>
      <left style="medium"/>
      <right/>
      <top style="medium"/>
      <bottom style="medium"/>
    </border>
    <border>
      <left style="medium"/>
      <right style="thin"/>
      <top/>
      <bottom/>
    </border>
    <border>
      <left style="medium"/>
      <right style="thin"/>
      <top style="thin"/>
      <bottom/>
    </border>
    <border>
      <left style="medium"/>
      <right/>
      <top/>
      <bottom/>
    </border>
    <border>
      <left style="medium"/>
      <right/>
      <top/>
      <bottom style="thin"/>
    </border>
    <border>
      <left style="medium"/>
      <right style="thin"/>
      <top style="thin"/>
      <bottom style="thin"/>
    </border>
    <border>
      <left style="medium"/>
      <right/>
      <top style="thin"/>
      <bottom/>
    </border>
    <border>
      <left style="medium"/>
      <right/>
      <top style="thin"/>
      <bottom style="medium"/>
    </border>
    <border>
      <left/>
      <right style="medium">
        <color rgb="FF808080"/>
      </right>
      <top/>
      <bottom style="medium">
        <color rgb="FF808080"/>
      </bottom>
    </border>
    <border>
      <left style="medium">
        <color rgb="FF808080"/>
      </left>
      <right style="medium">
        <color rgb="FF808080"/>
      </right>
      <top/>
      <bottom style="medium">
        <color rgb="FF808080"/>
      </bottom>
    </border>
    <border>
      <left/>
      <right style="medium"/>
      <top/>
      <bottom/>
    </border>
    <border>
      <left style="medium">
        <color rgb="FF808080"/>
      </left>
      <right style="medium">
        <color rgb="FF808080"/>
      </right>
      <top style="medium">
        <color rgb="FF808080"/>
      </top>
      <bottom style="medium">
        <color rgb="FF808080"/>
      </bottom>
    </border>
    <border>
      <left/>
      <right style="medium">
        <color rgb="FF808080"/>
      </right>
      <top style="medium">
        <color rgb="FF808080"/>
      </top>
      <bottom style="medium">
        <color rgb="FF808080"/>
      </bottom>
    </border>
    <border>
      <left style="medium"/>
      <right/>
      <top style="thin"/>
      <bottom style="thin"/>
    </border>
    <border>
      <left/>
      <right style="medium"/>
      <top style="thin"/>
      <bottom style="thin"/>
    </border>
    <border>
      <left/>
      <right/>
      <top style="thin"/>
      <bottom/>
    </border>
    <border>
      <left/>
      <right style="medium"/>
      <top/>
      <bottom style="thin"/>
    </border>
    <border>
      <left/>
      <right style="thin"/>
      <top style="thin">
        <color indexed="55"/>
      </top>
      <bottom style="thin"/>
    </border>
    <border>
      <left/>
      <right/>
      <top style="thin">
        <color indexed="55"/>
      </top>
      <bottom style="thin"/>
    </border>
    <border>
      <left/>
      <right style="thin"/>
      <top style="thin"/>
      <bottom/>
    </border>
    <border>
      <left style="thin"/>
      <right/>
      <top style="thin">
        <color indexed="55"/>
      </top>
      <bottom style="thin"/>
    </border>
    <border>
      <left/>
      <right style="thin"/>
      <top/>
      <bottom/>
    </border>
    <border>
      <left/>
      <right style="thin"/>
      <top/>
      <bottom style="thin"/>
    </border>
    <border>
      <left style="medium"/>
      <right style="medium"/>
      <top/>
      <bottom style="medium"/>
    </border>
    <border>
      <left style="medium"/>
      <right style="thin"/>
      <top/>
      <bottom style="medium"/>
    </border>
    <border>
      <left style="medium"/>
      <right style="medium"/>
      <top/>
      <bottom/>
    </border>
    <border>
      <left style="medium"/>
      <right style="medium"/>
      <top style="medium"/>
      <bottom/>
    </border>
    <border>
      <left style="medium"/>
      <right style="thin"/>
      <top style="medium"/>
      <bottom/>
    </border>
    <border>
      <left style="medium"/>
      <right style="thin"/>
      <top style="medium"/>
      <bottom style="medium"/>
    </border>
    <border>
      <left style="medium"/>
      <right style="medium"/>
      <top style="medium"/>
      <bottom style="medium"/>
    </border>
    <border>
      <left style="medium">
        <color rgb="FF808080"/>
      </left>
      <right style="medium">
        <color rgb="FF808080"/>
      </right>
      <top/>
      <bottom/>
    </border>
    <border>
      <left/>
      <right style="medium">
        <color rgb="FF808080"/>
      </right>
      <top/>
      <bottom/>
    </border>
    <border>
      <left/>
      <right/>
      <top style="medium"/>
      <bottom style="medium"/>
    </border>
    <border>
      <left/>
      <right style="medium"/>
      <top style="medium"/>
      <bottom style="medium"/>
    </border>
    <border>
      <left/>
      <right/>
      <top/>
      <bottom style="medium"/>
    </border>
    <border>
      <left/>
      <right/>
      <top style="thin"/>
      <bottom style="thin">
        <color indexed="55"/>
      </bottom>
    </border>
    <border>
      <left/>
      <right style="thin"/>
      <top style="thin"/>
      <bottom style="thin">
        <color indexed="55"/>
      </bottom>
    </border>
    <border>
      <left style="medium">
        <color rgb="FF808080"/>
      </left>
      <right/>
      <top style="medium">
        <color rgb="FF808080"/>
      </top>
      <bottom style="medium">
        <color rgb="FF808080"/>
      </bottom>
    </border>
    <border>
      <left/>
      <right/>
      <top style="medium">
        <color rgb="FF808080"/>
      </top>
      <bottom style="medium">
        <color rgb="FF808080"/>
      </bottom>
    </border>
    <border>
      <left style="medium">
        <color rgb="FF808080"/>
      </left>
      <right style="medium">
        <color rgb="FF808080"/>
      </right>
      <top style="medium">
        <color rgb="FF808080"/>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s>
  <cellStyleXfs count="1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89" fillId="2" borderId="0" applyNumberFormat="0" applyBorder="0" applyAlignment="0" applyProtection="0"/>
    <xf numFmtId="0" fontId="89" fillId="2" borderId="0" applyNumberFormat="0" applyBorder="0" applyAlignment="0" applyProtection="0"/>
    <xf numFmtId="0" fontId="0" fillId="3"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0"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0" fillId="5" borderId="0" applyNumberFormat="0" applyBorder="0" applyAlignment="0" applyProtection="0"/>
    <xf numFmtId="0" fontId="89" fillId="5" borderId="0" applyNumberFormat="0" applyBorder="0" applyAlignment="0" applyProtection="0"/>
    <xf numFmtId="0" fontId="89" fillId="5" borderId="0" applyNumberFormat="0" applyBorder="0" applyAlignment="0" applyProtection="0"/>
    <xf numFmtId="0" fontId="0"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0" fillId="7" borderId="0" applyNumberFormat="0" applyBorder="0" applyAlignment="0" applyProtection="0"/>
    <xf numFmtId="0" fontId="89" fillId="7" borderId="0" applyNumberFormat="0" applyBorder="0" applyAlignment="0" applyProtection="0"/>
    <xf numFmtId="0" fontId="89" fillId="7" borderId="0" applyNumberFormat="0" applyBorder="0" applyAlignment="0" applyProtection="0"/>
    <xf numFmtId="0" fontId="0" fillId="8" borderId="0" applyNumberFormat="0" applyBorder="0" applyAlignment="0" applyProtection="0"/>
    <xf numFmtId="0" fontId="89" fillId="8" borderId="0" applyNumberFormat="0" applyBorder="0" applyAlignment="0" applyProtection="0"/>
    <xf numFmtId="0" fontId="89" fillId="8" borderId="0" applyNumberFormat="0" applyBorder="0" applyAlignment="0" applyProtection="0"/>
    <xf numFmtId="0" fontId="0" fillId="9" borderId="0" applyNumberFormat="0" applyBorder="0" applyAlignment="0" applyProtection="0"/>
    <xf numFmtId="0" fontId="89" fillId="9" borderId="0" applyNumberFormat="0" applyBorder="0" applyAlignment="0" applyProtection="0"/>
    <xf numFmtId="0" fontId="89" fillId="9" borderId="0" applyNumberFormat="0" applyBorder="0" applyAlignment="0" applyProtection="0"/>
    <xf numFmtId="0" fontId="0"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0"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0" fillId="12" borderId="0" applyNumberFormat="0" applyBorder="0" applyAlignment="0" applyProtection="0"/>
    <xf numFmtId="0" fontId="89" fillId="12" borderId="0" applyNumberFormat="0" applyBorder="0" applyAlignment="0" applyProtection="0"/>
    <xf numFmtId="0" fontId="89" fillId="12" borderId="0" applyNumberFormat="0" applyBorder="0" applyAlignment="0" applyProtection="0"/>
    <xf numFmtId="0" fontId="0"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1" fillId="14" borderId="0" applyNumberFormat="0" applyBorder="0" applyAlignment="0" applyProtection="0"/>
    <xf numFmtId="0" fontId="90" fillId="15" borderId="0" applyNumberFormat="0" applyBorder="0" applyAlignment="0" applyProtection="0"/>
    <xf numFmtId="0" fontId="91" fillId="15" borderId="0" applyNumberFormat="0" applyBorder="0" applyAlignment="0" applyProtection="0"/>
    <xf numFmtId="0" fontId="90" fillId="16" borderId="0" applyNumberFormat="0" applyBorder="0" applyAlignment="0" applyProtection="0"/>
    <xf numFmtId="0" fontId="91" fillId="16" borderId="0" applyNumberFormat="0" applyBorder="0" applyAlignment="0" applyProtection="0"/>
    <xf numFmtId="0" fontId="90" fillId="17" borderId="0" applyNumberFormat="0" applyBorder="0" applyAlignment="0" applyProtection="0"/>
    <xf numFmtId="0" fontId="91" fillId="17" borderId="0" applyNumberFormat="0" applyBorder="0" applyAlignment="0" applyProtection="0"/>
    <xf numFmtId="0" fontId="90" fillId="18" borderId="0" applyNumberFormat="0" applyBorder="0" applyAlignment="0" applyProtection="0"/>
    <xf numFmtId="0" fontId="91" fillId="18" borderId="0" applyNumberFormat="0" applyBorder="0" applyAlignment="0" applyProtection="0"/>
    <xf numFmtId="0" fontId="90" fillId="19" borderId="0" applyNumberFormat="0" applyBorder="0" applyAlignment="0" applyProtection="0"/>
    <xf numFmtId="0" fontId="91" fillId="19" borderId="0" applyNumberFormat="0" applyBorder="0" applyAlignment="0" applyProtection="0"/>
    <xf numFmtId="0" fontId="92" fillId="20" borderId="0" applyNumberFormat="0" applyBorder="0" applyAlignment="0" applyProtection="0"/>
    <xf numFmtId="0" fontId="93" fillId="20" borderId="0" applyNumberFormat="0" applyBorder="0" applyAlignment="0" applyProtection="0"/>
    <xf numFmtId="0" fontId="94" fillId="21" borderId="1" applyNumberFormat="0" applyAlignment="0" applyProtection="0"/>
    <xf numFmtId="0" fontId="95" fillId="21" borderId="1" applyNumberFormat="0" applyAlignment="0" applyProtection="0"/>
    <xf numFmtId="0" fontId="96" fillId="22" borderId="2" applyNumberFormat="0" applyAlignment="0" applyProtection="0"/>
    <xf numFmtId="0" fontId="97" fillId="22" borderId="2" applyNumberFormat="0" applyAlignment="0" applyProtection="0"/>
    <xf numFmtId="0" fontId="98" fillId="0" borderId="3" applyNumberFormat="0" applyFill="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90" fillId="23" borderId="0" applyNumberFormat="0" applyBorder="0" applyAlignment="0" applyProtection="0"/>
    <xf numFmtId="0" fontId="91" fillId="23" borderId="0" applyNumberFormat="0" applyBorder="0" applyAlignment="0" applyProtection="0"/>
    <xf numFmtId="0" fontId="90" fillId="24" borderId="0" applyNumberFormat="0" applyBorder="0" applyAlignment="0" applyProtection="0"/>
    <xf numFmtId="0" fontId="91" fillId="24" borderId="0" applyNumberFormat="0" applyBorder="0" applyAlignment="0" applyProtection="0"/>
    <xf numFmtId="0" fontId="90" fillId="25" borderId="0" applyNumberFormat="0" applyBorder="0" applyAlignment="0" applyProtection="0"/>
    <xf numFmtId="0" fontId="91" fillId="25" borderId="0" applyNumberFormat="0" applyBorder="0" applyAlignment="0" applyProtection="0"/>
    <xf numFmtId="0" fontId="90" fillId="26" borderId="0" applyNumberFormat="0" applyBorder="0" applyAlignment="0" applyProtection="0"/>
    <xf numFmtId="0" fontId="91" fillId="26" borderId="0" applyNumberFormat="0" applyBorder="0" applyAlignment="0" applyProtection="0"/>
    <xf numFmtId="0" fontId="90" fillId="27" borderId="0" applyNumberFormat="0" applyBorder="0" applyAlignment="0" applyProtection="0"/>
    <xf numFmtId="0" fontId="91" fillId="27" borderId="0" applyNumberFormat="0" applyBorder="0" applyAlignment="0" applyProtection="0"/>
    <xf numFmtId="0" fontId="90" fillId="28" borderId="0" applyNumberFormat="0" applyBorder="0" applyAlignment="0" applyProtection="0"/>
    <xf numFmtId="0" fontId="91" fillId="28" borderId="0" applyNumberFormat="0" applyBorder="0" applyAlignment="0" applyProtection="0"/>
    <xf numFmtId="0" fontId="103" fillId="29" borderId="1" applyNumberFormat="0" applyAlignment="0" applyProtection="0"/>
    <xf numFmtId="0" fontId="104" fillId="29" borderId="1" applyNumberFormat="0" applyAlignment="0" applyProtection="0"/>
    <xf numFmtId="0" fontId="105" fillId="0" borderId="0" applyNumberFormat="0" applyFill="0" applyBorder="0" applyAlignment="0" applyProtection="0"/>
    <xf numFmtId="0" fontId="106" fillId="30" borderId="0" applyNumberFormat="0" applyBorder="0" applyAlignment="0" applyProtection="0"/>
    <xf numFmtId="0" fontId="107" fillId="30"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3"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8"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8" fillId="31" borderId="0" applyNumberFormat="0" applyBorder="0" applyAlignment="0" applyProtection="0"/>
    <xf numFmtId="0" fontId="109" fillId="31" borderId="0" applyNumberFormat="0" applyBorder="0" applyAlignment="0" applyProtection="0"/>
    <xf numFmtId="0" fontId="8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9" fillId="0" borderId="0">
      <alignment/>
      <protection/>
    </xf>
    <xf numFmtId="0" fontId="89" fillId="0" borderId="0">
      <alignment/>
      <protection/>
    </xf>
    <xf numFmtId="0" fontId="4" fillId="0" borderId="0">
      <alignment/>
      <protection/>
    </xf>
    <xf numFmtId="0" fontId="89" fillId="0" borderId="0">
      <alignment/>
      <protection/>
    </xf>
    <xf numFmtId="0" fontId="89" fillId="0" borderId="0">
      <alignment/>
      <protection/>
    </xf>
    <xf numFmtId="0" fontId="4" fillId="0" borderId="0">
      <alignment/>
      <protection/>
    </xf>
    <xf numFmtId="0" fontId="4"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4" fillId="0" borderId="0">
      <alignment/>
      <protection/>
    </xf>
    <xf numFmtId="0" fontId="89" fillId="0" borderId="0">
      <alignment/>
      <protection/>
    </xf>
    <xf numFmtId="0" fontId="8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0"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0" fontId="89" fillId="32" borderId="5"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10" fillId="21" borderId="6" applyNumberFormat="0" applyAlignment="0" applyProtection="0"/>
    <xf numFmtId="0" fontId="111" fillId="21" borderId="6" applyNumberFormat="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4" applyNumberFormat="0" applyFill="0" applyAlignment="0" applyProtection="0"/>
    <xf numFmtId="0" fontId="118" fillId="0" borderId="7" applyNumberFormat="0" applyFill="0" applyAlignment="0" applyProtection="0"/>
    <xf numFmtId="0" fontId="119" fillId="0" borderId="7" applyNumberFormat="0" applyFill="0" applyAlignment="0" applyProtection="0"/>
    <xf numFmtId="0" fontId="101" fillId="0" borderId="8" applyNumberFormat="0" applyFill="0" applyAlignment="0" applyProtection="0"/>
    <xf numFmtId="0" fontId="102" fillId="0" borderId="8" applyNumberFormat="0" applyFill="0" applyAlignment="0" applyProtection="0"/>
    <xf numFmtId="0" fontId="120" fillId="0" borderId="9" applyNumberFormat="0" applyFill="0" applyAlignment="0" applyProtection="0"/>
    <xf numFmtId="0" fontId="121" fillId="0" borderId="9" applyNumberFormat="0" applyFill="0" applyAlignment="0" applyProtection="0"/>
  </cellStyleXfs>
  <cellXfs count="595">
    <xf numFmtId="0" fontId="0" fillId="0" borderId="0" xfId="0" applyAlignment="1">
      <alignment/>
    </xf>
    <xf numFmtId="3" fontId="0" fillId="0" borderId="0" xfId="0" applyNumberFormat="1" applyAlignment="1">
      <alignment/>
    </xf>
    <xf numFmtId="176" fontId="0" fillId="0" borderId="0" xfId="0" applyNumberFormat="1" applyAlignment="1">
      <alignment/>
    </xf>
    <xf numFmtId="174"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121" fillId="0" borderId="0" xfId="0" applyFont="1" applyAlignment="1">
      <alignment horizontal="center" vertical="center" wrapText="1"/>
    </xf>
    <xf numFmtId="1" fontId="0" fillId="0" borderId="0" xfId="0" applyNumberFormat="1" applyAlignment="1">
      <alignment/>
    </xf>
    <xf numFmtId="0" fontId="3" fillId="34" borderId="10" xfId="0" applyFont="1" applyFill="1" applyBorder="1" applyAlignment="1">
      <alignment horizontal="center" vertical="center" wrapText="1"/>
    </xf>
    <xf numFmtId="17" fontId="0" fillId="0" borderId="0" xfId="0" applyNumberFormat="1" applyAlignment="1">
      <alignment/>
    </xf>
    <xf numFmtId="3" fontId="0" fillId="0" borderId="0" xfId="0" applyNumberFormat="1" applyBorder="1" applyAlignment="1">
      <alignment horizontal="right" vertical="center" wrapText="1"/>
    </xf>
    <xf numFmtId="0" fontId="122" fillId="0" borderId="0" xfId="0" applyFont="1" applyAlignment="1">
      <alignment/>
    </xf>
    <xf numFmtId="177" fontId="4" fillId="34" borderId="11" xfId="91" applyNumberFormat="1" applyFont="1" applyFill="1" applyBorder="1" applyAlignment="1">
      <alignment horizontal="center"/>
    </xf>
    <xf numFmtId="177" fontId="4" fillId="34" borderId="11" xfId="91" applyNumberFormat="1" applyFont="1" applyFill="1" applyBorder="1" applyAlignment="1">
      <alignment/>
    </xf>
    <xf numFmtId="177" fontId="3" fillId="34" borderId="12" xfId="91" applyNumberFormat="1" applyFont="1" applyFill="1" applyBorder="1" applyAlignment="1">
      <alignment/>
    </xf>
    <xf numFmtId="0" fontId="4" fillId="34" borderId="11" xfId="0" applyFont="1" applyFill="1" applyBorder="1" applyAlignment="1">
      <alignment/>
    </xf>
    <xf numFmtId="0" fontId="120" fillId="0" borderId="0" xfId="0" applyFont="1" applyAlignment="1">
      <alignment/>
    </xf>
    <xf numFmtId="177" fontId="122" fillId="0" borderId="0" xfId="0" applyNumberFormat="1" applyFont="1" applyAlignment="1">
      <alignment/>
    </xf>
    <xf numFmtId="0" fontId="122" fillId="0" borderId="13" xfId="0" applyFont="1" applyBorder="1" applyAlignment="1">
      <alignment/>
    </xf>
    <xf numFmtId="0" fontId="122" fillId="0" borderId="14" xfId="0" applyFont="1" applyBorder="1" applyAlignment="1">
      <alignment/>
    </xf>
    <xf numFmtId="0" fontId="122" fillId="0" borderId="15" xfId="0" applyFont="1" applyBorder="1" applyAlignment="1">
      <alignment/>
    </xf>
    <xf numFmtId="0" fontId="0" fillId="0" borderId="0" xfId="0" applyAlignment="1">
      <alignment/>
    </xf>
    <xf numFmtId="0" fontId="123" fillId="0" borderId="16" xfId="0" applyFont="1" applyBorder="1" applyAlignment="1">
      <alignment horizontal="center"/>
    </xf>
    <xf numFmtId="0" fontId="124" fillId="0" borderId="0" xfId="110" applyFont="1">
      <alignment/>
      <protection/>
    </xf>
    <xf numFmtId="0" fontId="125" fillId="0" borderId="0" xfId="110" applyFont="1">
      <alignment/>
      <protection/>
    </xf>
    <xf numFmtId="0" fontId="89" fillId="0" borderId="0" xfId="110">
      <alignment/>
      <protection/>
    </xf>
    <xf numFmtId="0" fontId="126" fillId="0" borderId="0" xfId="110" applyFont="1" applyAlignment="1">
      <alignment horizontal="center"/>
      <protection/>
    </xf>
    <xf numFmtId="17" fontId="126" fillId="0" borderId="0" xfId="110" applyNumberFormat="1" applyFont="1" applyAlignment="1" quotePrefix="1">
      <alignment horizontal="center"/>
      <protection/>
    </xf>
    <xf numFmtId="0" fontId="127" fillId="0" borderId="0" xfId="110" applyFont="1" applyAlignment="1">
      <alignment horizontal="left" indent="15"/>
      <protection/>
    </xf>
    <xf numFmtId="0" fontId="128" fillId="0" borderId="0" xfId="110" applyFont="1" applyAlignment="1">
      <alignment horizontal="center"/>
      <protection/>
    </xf>
    <xf numFmtId="0" fontId="129" fillId="0" borderId="0" xfId="110" applyFont="1" applyAlignment="1">
      <alignment/>
      <protection/>
    </xf>
    <xf numFmtId="0" fontId="130" fillId="0" borderId="0" xfId="110" applyFont="1">
      <alignment/>
      <protection/>
    </xf>
    <xf numFmtId="0" fontId="124" fillId="0" borderId="0" xfId="110" applyFont="1" quotePrefix="1">
      <alignment/>
      <protection/>
    </xf>
    <xf numFmtId="0" fontId="8" fillId="0" borderId="0" xfId="110" applyFont="1">
      <alignment/>
      <protection/>
    </xf>
    <xf numFmtId="0" fontId="9" fillId="0" borderId="0" xfId="110" applyFont="1">
      <alignment/>
      <protection/>
    </xf>
    <xf numFmtId="0" fontId="131" fillId="0" borderId="0" xfId="110" applyFont="1">
      <alignment/>
      <protection/>
    </xf>
    <xf numFmtId="0" fontId="3" fillId="0" borderId="0" xfId="110" applyFont="1">
      <alignment/>
      <protection/>
    </xf>
    <xf numFmtId="0" fontId="6" fillId="0" borderId="0" xfId="133" applyFont="1" applyBorder="1" applyProtection="1">
      <alignment/>
      <protection/>
    </xf>
    <xf numFmtId="0" fontId="3" fillId="0" borderId="16" xfId="133" applyFont="1" applyBorder="1" applyAlignment="1" applyProtection="1">
      <alignment horizontal="left"/>
      <protection/>
    </xf>
    <xf numFmtId="0" fontId="3" fillId="0" borderId="16" xfId="133" applyFont="1" applyBorder="1" applyProtection="1">
      <alignment/>
      <protection/>
    </xf>
    <xf numFmtId="0" fontId="3" fillId="0" borderId="16" xfId="133" applyFont="1" applyBorder="1" applyAlignment="1" applyProtection="1">
      <alignment horizontal="center"/>
      <protection/>
    </xf>
    <xf numFmtId="17" fontId="126" fillId="0" borderId="0" xfId="110" applyNumberFormat="1" applyFont="1" applyAlignment="1">
      <alignment horizontal="left"/>
      <protection/>
    </xf>
    <xf numFmtId="0" fontId="4" fillId="0" borderId="0" xfId="133" applyFont="1" applyBorder="1" applyProtection="1">
      <alignment/>
      <protection/>
    </xf>
    <xf numFmtId="0" fontId="4" fillId="0" borderId="0" xfId="133" applyFont="1" applyBorder="1" applyAlignment="1" applyProtection="1">
      <alignment horizontal="center"/>
      <protection/>
    </xf>
    <xf numFmtId="0" fontId="8" fillId="0" borderId="0" xfId="133" applyFont="1" applyBorder="1" applyAlignment="1" applyProtection="1">
      <alignment horizontal="left"/>
      <protection/>
    </xf>
    <xf numFmtId="0" fontId="8" fillId="0" borderId="0" xfId="133" applyFont="1" applyBorder="1" applyAlignment="1" applyProtection="1">
      <alignment horizontal="center"/>
      <protection/>
    </xf>
    <xf numFmtId="0" fontId="6" fillId="0" borderId="0" xfId="133" applyFont="1" applyBorder="1" applyAlignment="1" applyProtection="1">
      <alignment horizontal="left"/>
      <protection/>
    </xf>
    <xf numFmtId="0" fontId="6" fillId="0" borderId="0" xfId="133" applyFont="1" applyBorder="1" applyAlignment="1" applyProtection="1">
      <alignment horizontal="right"/>
      <protection/>
    </xf>
    <xf numFmtId="0" fontId="10" fillId="0" borderId="0" xfId="133" applyFont="1" applyBorder="1" applyAlignment="1" applyProtection="1">
      <alignment horizontal="left"/>
      <protection/>
    </xf>
    <xf numFmtId="0" fontId="6" fillId="0" borderId="17" xfId="133" applyFont="1" applyBorder="1" applyAlignment="1" applyProtection="1">
      <alignment horizontal="left"/>
      <protection/>
    </xf>
    <xf numFmtId="0" fontId="6" fillId="0" borderId="17" xfId="133" applyFont="1" applyBorder="1" applyProtection="1">
      <alignment/>
      <protection/>
    </xf>
    <xf numFmtId="0" fontId="6" fillId="0" borderId="17" xfId="133" applyFont="1" applyBorder="1" applyAlignment="1" applyProtection="1">
      <alignment horizontal="right"/>
      <protection/>
    </xf>
    <xf numFmtId="0" fontId="8" fillId="0" borderId="0" xfId="110" applyFont="1" applyBorder="1" applyAlignment="1">
      <alignment horizontal="justify" vertical="center" wrapText="1"/>
      <protection/>
    </xf>
    <xf numFmtId="0" fontId="11" fillId="0" borderId="0" xfId="110" applyFont="1" applyBorder="1" applyAlignment="1">
      <alignment horizontal="justify" vertical="top" wrapText="1"/>
      <protection/>
    </xf>
    <xf numFmtId="0" fontId="89" fillId="0" borderId="0" xfId="110" applyBorder="1">
      <alignment/>
      <protection/>
    </xf>
    <xf numFmtId="0" fontId="122" fillId="0" borderId="0" xfId="0" applyFont="1" applyAlignment="1">
      <alignment/>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123" fillId="0" borderId="0" xfId="0" applyFont="1" applyAlignment="1">
      <alignment/>
    </xf>
    <xf numFmtId="0" fontId="123" fillId="0" borderId="14" xfId="0" applyFont="1" applyBorder="1" applyAlignment="1">
      <alignment horizontal="center" vertical="top"/>
    </xf>
    <xf numFmtId="3" fontId="122" fillId="0" borderId="13" xfId="0" applyNumberFormat="1" applyFont="1" applyBorder="1" applyAlignment="1">
      <alignment/>
    </xf>
    <xf numFmtId="0" fontId="122" fillId="0" borderId="0" xfId="0" applyFont="1" applyBorder="1" applyAlignment="1">
      <alignment/>
    </xf>
    <xf numFmtId="0" fontId="3" fillId="34" borderId="0" xfId="0" applyFont="1" applyFill="1" applyBorder="1" applyAlignment="1">
      <alignment horizontal="center" vertical="center" wrapText="1"/>
    </xf>
    <xf numFmtId="0" fontId="123" fillId="0" borderId="0" xfId="0" applyFont="1" applyBorder="1" applyAlignment="1">
      <alignment horizontal="center"/>
    </xf>
    <xf numFmtId="177" fontId="122" fillId="0" borderId="0" xfId="0" applyNumberFormat="1" applyFont="1" applyBorder="1" applyAlignment="1">
      <alignment/>
    </xf>
    <xf numFmtId="0" fontId="122" fillId="0" borderId="0" xfId="0" applyFont="1" applyBorder="1" applyAlignment="1">
      <alignment horizontal="left"/>
    </xf>
    <xf numFmtId="0" fontId="8" fillId="0" borderId="0" xfId="110" applyFont="1" applyAlignment="1">
      <alignment horizontal="left"/>
      <protection/>
    </xf>
    <xf numFmtId="0" fontId="123" fillId="0" borderId="18" xfId="0" applyFont="1" applyBorder="1" applyAlignment="1">
      <alignment horizontal="center"/>
    </xf>
    <xf numFmtId="0" fontId="123" fillId="0" borderId="19" xfId="0" applyFont="1" applyBorder="1" applyAlignment="1">
      <alignment horizontal="center" vertical="top"/>
    </xf>
    <xf numFmtId="0" fontId="0" fillId="0" borderId="0" xfId="0" applyAlignment="1">
      <alignment/>
    </xf>
    <xf numFmtId="0" fontId="4" fillId="0" borderId="13" xfId="0" applyFont="1" applyBorder="1" applyAlignment="1">
      <alignment horizontal="center" vertical="center" wrapText="1"/>
    </xf>
    <xf numFmtId="0" fontId="4" fillId="34" borderId="13" xfId="0" applyFont="1" applyFill="1" applyBorder="1" applyAlignment="1">
      <alignment/>
    </xf>
    <xf numFmtId="3" fontId="4" fillId="34" borderId="13" xfId="92" applyNumberFormat="1" applyFont="1" applyFill="1" applyBorder="1" applyAlignment="1">
      <alignment horizontal="center"/>
    </xf>
    <xf numFmtId="3" fontId="4" fillId="34" borderId="13" xfId="0" applyNumberFormat="1" applyFont="1" applyFill="1" applyBorder="1" applyAlignment="1">
      <alignment horizontal="center"/>
    </xf>
    <xf numFmtId="0" fontId="4" fillId="35" borderId="13" xfId="0" applyFont="1" applyFill="1" applyBorder="1" applyAlignment="1">
      <alignment/>
    </xf>
    <xf numFmtId="3" fontId="4" fillId="35" borderId="13" xfId="0" applyNumberFormat="1" applyFont="1" applyFill="1" applyBorder="1" applyAlignment="1">
      <alignment horizontal="center" vertical="center"/>
    </xf>
    <xf numFmtId="0" fontId="4" fillId="35" borderId="13" xfId="0" applyFont="1" applyFill="1" applyBorder="1" applyAlignment="1">
      <alignment vertical="center"/>
    </xf>
    <xf numFmtId="3" fontId="4" fillId="35" borderId="13" xfId="0" applyNumberFormat="1" applyFont="1" applyFill="1" applyBorder="1" applyAlignment="1">
      <alignment horizontal="center"/>
    </xf>
    <xf numFmtId="174" fontId="4" fillId="34" borderId="13" xfId="0" applyNumberFormat="1" applyFont="1" applyFill="1" applyBorder="1" applyAlignment="1">
      <alignment horizontal="center"/>
    </xf>
    <xf numFmtId="0" fontId="4" fillId="0" borderId="0" xfId="0" applyFont="1" applyAlignment="1">
      <alignment/>
    </xf>
    <xf numFmtId="0" fontId="3" fillId="0" borderId="0" xfId="114" applyFont="1" applyFill="1" applyAlignment="1">
      <alignment vertical="center"/>
      <protection/>
    </xf>
    <xf numFmtId="174" fontId="4" fillId="0" borderId="0" xfId="114" applyNumberFormat="1" applyFont="1" applyFill="1" applyAlignment="1">
      <alignment vertical="center"/>
      <protection/>
    </xf>
    <xf numFmtId="0" fontId="4" fillId="0" borderId="0" xfId="114" applyFont="1" applyFill="1" applyAlignment="1">
      <alignment vertical="center"/>
      <protection/>
    </xf>
    <xf numFmtId="0" fontId="3" fillId="0" borderId="0" xfId="114" applyFont="1" applyFill="1" applyBorder="1" applyAlignment="1">
      <alignment horizontal="center"/>
      <protection/>
    </xf>
    <xf numFmtId="0" fontId="4" fillId="0" borderId="0" xfId="114" applyFont="1" applyFill="1" applyBorder="1">
      <alignment/>
      <protection/>
    </xf>
    <xf numFmtId="3" fontId="4" fillId="0" borderId="0" xfId="114" applyNumberFormat="1" applyFont="1" applyFill="1" applyBorder="1" applyAlignment="1">
      <alignment vertical="center"/>
      <protection/>
    </xf>
    <xf numFmtId="3" fontId="122" fillId="0" borderId="0" xfId="0" applyNumberFormat="1" applyFont="1" applyBorder="1" applyAlignment="1">
      <alignment horizontal="right" vertical="center" wrapText="1"/>
    </xf>
    <xf numFmtId="1" fontId="122" fillId="0" borderId="10" xfId="0" applyNumberFormat="1" applyFont="1" applyBorder="1" applyAlignment="1">
      <alignment horizontal="left" vertical="center" wrapText="1"/>
    </xf>
    <xf numFmtId="3" fontId="122" fillId="0" borderId="10" xfId="0" applyNumberFormat="1" applyFont="1" applyBorder="1" applyAlignment="1">
      <alignment horizontal="right" vertical="center" wrapText="1"/>
    </xf>
    <xf numFmtId="0" fontId="122" fillId="0" borderId="0" xfId="0" applyFont="1" applyBorder="1" applyAlignment="1" applyProtection="1">
      <alignment horizontal="center" vertical="center" wrapText="1"/>
      <protection/>
    </xf>
    <xf numFmtId="1" fontId="122" fillId="0" borderId="20" xfId="0" applyNumberFormat="1" applyFont="1" applyBorder="1" applyAlignment="1">
      <alignment horizontal="left" vertical="center" wrapText="1"/>
    </xf>
    <xf numFmtId="3" fontId="122" fillId="0" borderId="20" xfId="0" applyNumberFormat="1" applyFont="1" applyBorder="1" applyAlignment="1">
      <alignment horizontal="right" vertical="center" wrapText="1"/>
    </xf>
    <xf numFmtId="1" fontId="122" fillId="0" borderId="13" xfId="0" applyNumberFormat="1" applyFont="1" applyBorder="1" applyAlignment="1">
      <alignment horizontal="left" vertical="center" wrapText="1"/>
    </xf>
    <xf numFmtId="3" fontId="122" fillId="0" borderId="13" xfId="0" applyNumberFormat="1" applyFont="1" applyBorder="1" applyAlignment="1">
      <alignment horizontal="right" vertical="center" wrapText="1"/>
    </xf>
    <xf numFmtId="0" fontId="3" fillId="0" borderId="19" xfId="114" applyFont="1" applyFill="1" applyBorder="1">
      <alignment/>
      <protection/>
    </xf>
    <xf numFmtId="0" fontId="3" fillId="0" borderId="21" xfId="114" applyFont="1" applyFill="1" applyBorder="1">
      <alignment/>
      <protection/>
    </xf>
    <xf numFmtId="0" fontId="3" fillId="0" borderId="22" xfId="114" applyFont="1" applyFill="1" applyBorder="1">
      <alignment/>
      <protection/>
    </xf>
    <xf numFmtId="0" fontId="132" fillId="0" borderId="0" xfId="0" applyFont="1" applyBorder="1" applyAlignment="1">
      <alignment/>
    </xf>
    <xf numFmtId="0" fontId="132" fillId="0" borderId="0" xfId="0" applyFont="1" applyBorder="1" applyAlignment="1" applyProtection="1">
      <alignment horizontal="center" vertical="center" wrapText="1"/>
      <protection/>
    </xf>
    <xf numFmtId="0" fontId="4" fillId="0" borderId="14" xfId="114" applyFont="1" applyFill="1" applyBorder="1">
      <alignment/>
      <protection/>
    </xf>
    <xf numFmtId="3" fontId="3" fillId="0" borderId="11" xfId="114" applyNumberFormat="1" applyFont="1" applyFill="1" applyBorder="1" applyAlignment="1">
      <alignment vertical="center" wrapText="1"/>
      <protection/>
    </xf>
    <xf numFmtId="0" fontId="4" fillId="0" borderId="11" xfId="114" applyFont="1" applyFill="1" applyBorder="1">
      <alignment/>
      <protection/>
    </xf>
    <xf numFmtId="0" fontId="3" fillId="0" borderId="11" xfId="114" applyFont="1" applyFill="1" applyBorder="1">
      <alignment/>
      <protection/>
    </xf>
    <xf numFmtId="0" fontId="4" fillId="0" borderId="0" xfId="114" applyFont="1" applyFill="1" applyAlignment="1">
      <alignment horizontal="center" vertical="center"/>
      <protection/>
    </xf>
    <xf numFmtId="3" fontId="4" fillId="0" borderId="0" xfId="114" applyNumberFormat="1" applyFont="1" applyFill="1" applyAlignment="1">
      <alignment vertical="center"/>
      <protection/>
    </xf>
    <xf numFmtId="3" fontId="0" fillId="0" borderId="0" xfId="0" applyNumberFormat="1" applyBorder="1" applyAlignment="1">
      <alignment/>
    </xf>
    <xf numFmtId="4" fontId="4" fillId="34" borderId="13" xfId="0" applyNumberFormat="1" applyFont="1" applyFill="1" applyBorder="1" applyAlignment="1">
      <alignment horizontal="center"/>
    </xf>
    <xf numFmtId="9" fontId="122" fillId="0" borderId="0" xfId="0" applyNumberFormat="1" applyFont="1" applyAlignment="1">
      <alignment/>
    </xf>
    <xf numFmtId="1" fontId="122" fillId="0" borderId="0" xfId="0" applyNumberFormat="1" applyFont="1" applyAlignment="1">
      <alignment/>
    </xf>
    <xf numFmtId="176" fontId="122" fillId="0" borderId="0" xfId="0" applyNumberFormat="1" applyFont="1" applyAlignment="1">
      <alignment/>
    </xf>
    <xf numFmtId="3" fontId="122" fillId="0" borderId="0" xfId="0" applyNumberFormat="1" applyFont="1" applyAlignment="1">
      <alignment/>
    </xf>
    <xf numFmtId="0" fontId="122" fillId="0" borderId="0" xfId="0" applyFont="1" applyAlignment="1">
      <alignment/>
    </xf>
    <xf numFmtId="0" fontId="123" fillId="0" borderId="16" xfId="0" applyFont="1" applyBorder="1" applyAlignment="1">
      <alignment horizontal="center"/>
    </xf>
    <xf numFmtId="179" fontId="122" fillId="0" borderId="13" xfId="91" applyNumberFormat="1" applyFont="1" applyBorder="1" applyAlignment="1">
      <alignment/>
    </xf>
    <xf numFmtId="0" fontId="122" fillId="0" borderId="0" xfId="0" applyFont="1" applyAlignment="1">
      <alignment/>
    </xf>
    <xf numFmtId="0" fontId="123" fillId="0" borderId="14" xfId="0" applyFont="1" applyBorder="1" applyAlignment="1">
      <alignment horizontal="center" vertical="center" wrapText="1"/>
    </xf>
    <xf numFmtId="0" fontId="123" fillId="0" borderId="15" xfId="0" applyFont="1" applyBorder="1" applyAlignment="1">
      <alignment horizontal="center" vertical="center" wrapText="1"/>
    </xf>
    <xf numFmtId="0" fontId="122" fillId="0" borderId="14" xfId="0" applyFont="1" applyBorder="1" applyAlignment="1">
      <alignment horizontal="center" wrapText="1"/>
    </xf>
    <xf numFmtId="0" fontId="122" fillId="0" borderId="15" xfId="0" applyFont="1" applyBorder="1" applyAlignment="1">
      <alignment horizontal="center" wrapText="1"/>
    </xf>
    <xf numFmtId="0" fontId="123" fillId="0" borderId="18" xfId="0" applyFont="1" applyBorder="1" applyAlignment="1">
      <alignment horizontal="center"/>
    </xf>
    <xf numFmtId="0" fontId="123" fillId="0" borderId="16" xfId="0" applyFont="1" applyBorder="1" applyAlignment="1">
      <alignment horizontal="center"/>
    </xf>
    <xf numFmtId="0" fontId="122" fillId="0" borderId="13" xfId="0" applyFont="1" applyBorder="1" applyAlignment="1">
      <alignment horizontal="center"/>
    </xf>
    <xf numFmtId="0" fontId="123" fillId="0" borderId="13" xfId="0" applyFont="1" applyBorder="1" applyAlignment="1">
      <alignment horizontal="center"/>
    </xf>
    <xf numFmtId="0" fontId="123" fillId="0" borderId="0" xfId="0" applyFont="1" applyBorder="1" applyAlignment="1">
      <alignment/>
    </xf>
    <xf numFmtId="0" fontId="122" fillId="0" borderId="18" xfId="0" applyFont="1" applyBorder="1" applyAlignment="1">
      <alignment/>
    </xf>
    <xf numFmtId="0" fontId="122" fillId="0" borderId="16" xfId="0" applyFont="1" applyBorder="1" applyAlignment="1">
      <alignment/>
    </xf>
    <xf numFmtId="0" fontId="122" fillId="0" borderId="23" xfId="0" applyFont="1" applyBorder="1" applyAlignment="1">
      <alignment/>
    </xf>
    <xf numFmtId="175" fontId="122" fillId="0" borderId="13" xfId="163" applyNumberFormat="1" applyFont="1" applyBorder="1" applyAlignment="1">
      <alignment/>
    </xf>
    <xf numFmtId="0" fontId="129" fillId="0" borderId="0" xfId="110" applyFont="1" applyAlignment="1">
      <alignment horizontal="left"/>
      <protection/>
    </xf>
    <xf numFmtId="0" fontId="122" fillId="0" borderId="13" xfId="0" applyFont="1" applyBorder="1" applyAlignment="1">
      <alignment horizontal="center"/>
    </xf>
    <xf numFmtId="0" fontId="123" fillId="0" borderId="16" xfId="0" applyFont="1" applyBorder="1" applyAlignment="1">
      <alignment horizontal="center"/>
    </xf>
    <xf numFmtId="0" fontId="123" fillId="0" borderId="23" xfId="0" applyFont="1" applyBorder="1" applyAlignment="1">
      <alignment horizontal="center"/>
    </xf>
    <xf numFmtId="0" fontId="0" fillId="0" borderId="0" xfId="0" applyFill="1" applyAlignment="1">
      <alignment/>
    </xf>
    <xf numFmtId="176" fontId="0" fillId="0" borderId="0" xfId="0" applyNumberFormat="1" applyFill="1" applyAlignment="1">
      <alignment/>
    </xf>
    <xf numFmtId="0" fontId="0" fillId="0" borderId="0" xfId="0" applyFill="1" applyAlignment="1">
      <alignment horizontal="right" wrapText="1"/>
    </xf>
    <xf numFmtId="3" fontId="0" fillId="0" borderId="0" xfId="0" applyNumberFormat="1" applyFill="1" applyAlignment="1">
      <alignment/>
    </xf>
    <xf numFmtId="9" fontId="0" fillId="0" borderId="0" xfId="163" applyFont="1" applyFill="1" applyAlignment="1">
      <alignment/>
    </xf>
    <xf numFmtId="0" fontId="122" fillId="0" borderId="0" xfId="0" applyFont="1" applyAlignment="1">
      <alignment/>
    </xf>
    <xf numFmtId="177" fontId="5" fillId="34" borderId="0" xfId="91" applyNumberFormat="1" applyFont="1" applyFill="1" applyBorder="1" applyAlignment="1">
      <alignment horizontal="center"/>
    </xf>
    <xf numFmtId="0" fontId="122" fillId="0" borderId="0" xfId="0" applyFont="1" applyAlignment="1">
      <alignment/>
    </xf>
    <xf numFmtId="0" fontId="123" fillId="0" borderId="16" xfId="0" applyFont="1" applyBorder="1" applyAlignment="1">
      <alignment horizontal="center"/>
    </xf>
    <xf numFmtId="0" fontId="123" fillId="0" borderId="23" xfId="0" applyFont="1" applyBorder="1" applyAlignment="1">
      <alignment horizontal="center"/>
    </xf>
    <xf numFmtId="0" fontId="126" fillId="0" borderId="0" xfId="0" applyFont="1" applyFill="1" applyBorder="1" applyAlignment="1">
      <alignment vertical="top"/>
    </xf>
    <xf numFmtId="0" fontId="133" fillId="0" borderId="0" xfId="0" applyFont="1" applyAlignment="1">
      <alignment horizontal="center" readingOrder="1"/>
    </xf>
    <xf numFmtId="0" fontId="123" fillId="0" borderId="23" xfId="0" applyFont="1" applyBorder="1" applyAlignment="1">
      <alignment horizontal="center"/>
    </xf>
    <xf numFmtId="0" fontId="123" fillId="0" borderId="23" xfId="0" applyFont="1" applyBorder="1" applyAlignment="1">
      <alignment horizontal="center"/>
    </xf>
    <xf numFmtId="0" fontId="123" fillId="0" borderId="23" xfId="0" applyFont="1" applyBorder="1" applyAlignment="1">
      <alignment horizontal="center"/>
    </xf>
    <xf numFmtId="0" fontId="10" fillId="0" borderId="0" xfId="114" applyFont="1" applyFill="1" applyBorder="1">
      <alignment/>
      <protection/>
    </xf>
    <xf numFmtId="0" fontId="6" fillId="0" borderId="0" xfId="114" applyFont="1" applyFill="1" applyBorder="1">
      <alignment/>
      <protection/>
    </xf>
    <xf numFmtId="3" fontId="10" fillId="0" borderId="0" xfId="114" applyNumberFormat="1" applyFont="1" applyFill="1" applyBorder="1">
      <alignment/>
      <protection/>
    </xf>
    <xf numFmtId="174" fontId="10" fillId="0" borderId="0" xfId="114" applyNumberFormat="1" applyFont="1" applyFill="1" applyBorder="1">
      <alignment/>
      <protection/>
    </xf>
    <xf numFmtId="3" fontId="10" fillId="0" borderId="0" xfId="114" applyNumberFormat="1" applyFont="1" applyFill="1" applyBorder="1" applyAlignment="1">
      <alignment vertical="center" wrapText="1"/>
      <protection/>
    </xf>
    <xf numFmtId="174" fontId="10" fillId="0" borderId="0" xfId="114" applyNumberFormat="1" applyFont="1" applyFill="1" applyBorder="1" applyAlignment="1">
      <alignment vertical="center" wrapText="1"/>
      <protection/>
    </xf>
    <xf numFmtId="3" fontId="6" fillId="0" borderId="0" xfId="114" applyNumberFormat="1" applyFont="1" applyFill="1" applyBorder="1">
      <alignment/>
      <protection/>
    </xf>
    <xf numFmtId="0" fontId="123" fillId="0" borderId="18" xfId="0" applyFont="1" applyBorder="1" applyAlignment="1">
      <alignment horizontal="center"/>
    </xf>
    <xf numFmtId="0" fontId="123" fillId="0" borderId="23" xfId="0" applyFont="1" applyBorder="1" applyAlignment="1">
      <alignment horizontal="center"/>
    </xf>
    <xf numFmtId="3" fontId="122" fillId="0" borderId="23" xfId="0" applyNumberFormat="1" applyFont="1" applyBorder="1" applyAlignment="1">
      <alignment/>
    </xf>
    <xf numFmtId="0" fontId="122" fillId="0" borderId="0" xfId="0" applyFont="1" applyAlignment="1">
      <alignment/>
    </xf>
    <xf numFmtId="174" fontId="3" fillId="0" borderId="0" xfId="0" applyNumberFormat="1" applyFont="1" applyFill="1" applyBorder="1" applyAlignment="1">
      <alignment horizontal="center" vertical="center"/>
    </xf>
    <xf numFmtId="0" fontId="123" fillId="0" borderId="15" xfId="0" applyFont="1" applyBorder="1" applyAlignment="1">
      <alignment horizontal="center"/>
    </xf>
    <xf numFmtId="0" fontId="122" fillId="0" borderId="18" xfId="0" applyFont="1" applyBorder="1" applyAlignment="1">
      <alignment horizontal="left" vertical="center"/>
    </xf>
    <xf numFmtId="0" fontId="122" fillId="0" borderId="23" xfId="0" applyFont="1" applyBorder="1" applyAlignment="1">
      <alignment horizontal="left" vertical="center"/>
    </xf>
    <xf numFmtId="0" fontId="123" fillId="0" borderId="23" xfId="0" applyFont="1" applyBorder="1" applyAlignment="1">
      <alignment horizontal="center"/>
    </xf>
    <xf numFmtId="0" fontId="122" fillId="0" borderId="0" xfId="0" applyFont="1" applyAlignment="1">
      <alignment/>
    </xf>
    <xf numFmtId="0" fontId="134" fillId="0" borderId="0" xfId="0" applyFont="1" applyAlignment="1">
      <alignment/>
    </xf>
    <xf numFmtId="2" fontId="135" fillId="0" borderId="0" xfId="0" applyNumberFormat="1" applyFont="1" applyAlignment="1">
      <alignment/>
    </xf>
    <xf numFmtId="175" fontId="135" fillId="0" borderId="0" xfId="163" applyNumberFormat="1" applyFont="1" applyAlignment="1">
      <alignment/>
    </xf>
    <xf numFmtId="174" fontId="135" fillId="0" borderId="0" xfId="114" applyNumberFormat="1" applyFont="1" applyFill="1" applyAlignment="1">
      <alignment vertical="center"/>
      <protection/>
    </xf>
    <xf numFmtId="0" fontId="135" fillId="0" borderId="0" xfId="114" applyFont="1" applyFill="1" applyAlignment="1">
      <alignment vertical="center"/>
      <protection/>
    </xf>
    <xf numFmtId="0" fontId="135" fillId="0" borderId="0" xfId="0" applyFont="1" applyAlignment="1">
      <alignment/>
    </xf>
    <xf numFmtId="0" fontId="135" fillId="0" borderId="0" xfId="0" applyFont="1" applyBorder="1" applyAlignment="1">
      <alignment/>
    </xf>
    <xf numFmtId="0" fontId="90" fillId="0" borderId="0" xfId="0" applyFont="1" applyAlignment="1">
      <alignment/>
    </xf>
    <xf numFmtId="0" fontId="132" fillId="0" borderId="0" xfId="0" applyFont="1" applyBorder="1" applyAlignment="1" applyProtection="1">
      <alignment horizontal="left"/>
      <protection/>
    </xf>
    <xf numFmtId="0" fontId="132" fillId="0" borderId="0" xfId="0" applyFont="1" applyBorder="1" applyAlignment="1" applyProtection="1">
      <alignment horizontal="center"/>
      <protection/>
    </xf>
    <xf numFmtId="0" fontId="13" fillId="0" borderId="0" xfId="114" applyFont="1" applyFill="1" applyBorder="1">
      <alignment/>
      <protection/>
    </xf>
    <xf numFmtId="0" fontId="136" fillId="0" borderId="14" xfId="0" applyFont="1" applyBorder="1" applyAlignment="1">
      <alignment horizontal="center" vertical="center"/>
    </xf>
    <xf numFmtId="0" fontId="136" fillId="0" borderId="14" xfId="0" applyFont="1" applyBorder="1" applyAlignment="1">
      <alignment/>
    </xf>
    <xf numFmtId="0" fontId="136" fillId="0" borderId="15" xfId="0" applyFont="1" applyBorder="1" applyAlignment="1">
      <alignment/>
    </xf>
    <xf numFmtId="179" fontId="136" fillId="0" borderId="15" xfId="91" applyNumberFormat="1" applyFont="1" applyBorder="1" applyAlignment="1">
      <alignment/>
    </xf>
    <xf numFmtId="0" fontId="136" fillId="0" borderId="13" xfId="0" applyFont="1" applyBorder="1" applyAlignment="1">
      <alignment/>
    </xf>
    <xf numFmtId="0" fontId="137" fillId="0" borderId="18" xfId="0" applyFont="1" applyBorder="1" applyAlignment="1">
      <alignment horizontal="center"/>
    </xf>
    <xf numFmtId="0" fontId="137" fillId="0" borderId="22" xfId="0" applyFont="1" applyBorder="1" applyAlignment="1">
      <alignment horizontal="center"/>
    </xf>
    <xf numFmtId="0" fontId="136" fillId="0" borderId="0" xfId="0" applyFont="1" applyBorder="1" applyAlignment="1">
      <alignment/>
    </xf>
    <xf numFmtId="0" fontId="136" fillId="0" borderId="0" xfId="0" applyFont="1" applyAlignment="1">
      <alignment/>
    </xf>
    <xf numFmtId="0" fontId="136" fillId="0" borderId="13" xfId="0" applyFont="1" applyBorder="1" applyAlignment="1">
      <alignment horizontal="center" vertical="center"/>
    </xf>
    <xf numFmtId="0" fontId="4" fillId="0" borderId="15" xfId="114" applyFont="1" applyFill="1" applyBorder="1">
      <alignment/>
      <protection/>
    </xf>
    <xf numFmtId="0" fontId="12" fillId="0" borderId="0" xfId="0" applyFont="1" applyAlignment="1">
      <alignment/>
    </xf>
    <xf numFmtId="176" fontId="12" fillId="0" borderId="0" xfId="0" applyNumberFormat="1" applyFont="1" applyAlignment="1">
      <alignment/>
    </xf>
    <xf numFmtId="2" fontId="12" fillId="0" borderId="0" xfId="0" applyNumberFormat="1" applyFont="1" applyAlignment="1">
      <alignment/>
    </xf>
    <xf numFmtId="3" fontId="12" fillId="0" borderId="0" xfId="0" applyNumberFormat="1" applyFont="1" applyAlignment="1">
      <alignment/>
    </xf>
    <xf numFmtId="1" fontId="12" fillId="0" borderId="0" xfId="0" applyNumberFormat="1" applyFont="1" applyAlignment="1">
      <alignment/>
    </xf>
    <xf numFmtId="174" fontId="12" fillId="0" borderId="0" xfId="0" applyNumberFormat="1" applyFont="1" applyAlignment="1">
      <alignment/>
    </xf>
    <xf numFmtId="0" fontId="12" fillId="0" borderId="0" xfId="0" applyFont="1" applyFill="1" applyAlignment="1">
      <alignment/>
    </xf>
    <xf numFmtId="2" fontId="12" fillId="0" borderId="0" xfId="0" applyNumberFormat="1" applyFont="1" applyFill="1" applyAlignment="1">
      <alignment/>
    </xf>
    <xf numFmtId="0" fontId="122" fillId="0" borderId="0" xfId="0" applyFont="1" applyAlignment="1">
      <alignment/>
    </xf>
    <xf numFmtId="0" fontId="122" fillId="0" borderId="13" xfId="0" applyFont="1" applyBorder="1" applyAlignment="1">
      <alignment horizontal="center"/>
    </xf>
    <xf numFmtId="0" fontId="123" fillId="0" borderId="16" xfId="0" applyFont="1" applyBorder="1" applyAlignment="1">
      <alignment horizontal="center"/>
    </xf>
    <xf numFmtId="174" fontId="122" fillId="0" borderId="0" xfId="0" applyNumberFormat="1" applyFont="1" applyAlignment="1">
      <alignment/>
    </xf>
    <xf numFmtId="0" fontId="122" fillId="0" borderId="0" xfId="0" applyFont="1" applyAlignment="1">
      <alignment/>
    </xf>
    <xf numFmtId="0" fontId="122" fillId="0" borderId="13" xfId="0" applyFont="1" applyBorder="1" applyAlignment="1">
      <alignment horizontal="center"/>
    </xf>
    <xf numFmtId="179" fontId="122" fillId="0" borderId="0" xfId="0" applyNumberFormat="1" applyFont="1" applyAlignment="1">
      <alignment/>
    </xf>
    <xf numFmtId="3" fontId="122" fillId="0" borderId="13" xfId="0" applyNumberFormat="1" applyFont="1" applyBorder="1" applyAlignment="1">
      <alignment horizontal="center"/>
    </xf>
    <xf numFmtId="175" fontId="122" fillId="0" borderId="13" xfId="163" applyNumberFormat="1" applyFont="1" applyBorder="1" applyAlignment="1">
      <alignment horizontal="center"/>
    </xf>
    <xf numFmtId="0" fontId="122" fillId="0" borderId="0" xfId="0" applyFont="1" applyAlignment="1">
      <alignment/>
    </xf>
    <xf numFmtId="3" fontId="6" fillId="0" borderId="0" xfId="0" applyNumberFormat="1" applyFont="1" applyFill="1" applyBorder="1" applyAlignment="1">
      <alignment/>
    </xf>
    <xf numFmtId="0" fontId="122" fillId="0" borderId="0" xfId="0" applyFont="1" applyBorder="1" applyAlignment="1">
      <alignment horizontal="left"/>
    </xf>
    <xf numFmtId="0" fontId="122" fillId="0" borderId="13" xfId="0" applyFont="1" applyBorder="1" applyAlignment="1">
      <alignment horizontal="center"/>
    </xf>
    <xf numFmtId="179" fontId="136" fillId="0" borderId="0" xfId="91" applyNumberFormat="1" applyFont="1" applyBorder="1" applyAlignment="1">
      <alignment/>
    </xf>
    <xf numFmtId="175" fontId="4" fillId="35" borderId="13" xfId="163" applyNumberFormat="1" applyFont="1" applyFill="1" applyBorder="1" applyAlignment="1">
      <alignment horizontal="center"/>
    </xf>
    <xf numFmtId="0" fontId="122" fillId="0" borderId="24" xfId="0" applyFont="1" applyFill="1" applyBorder="1" applyAlignment="1">
      <alignment/>
    </xf>
    <xf numFmtId="0" fontId="122" fillId="0" borderId="25" xfId="0" applyFont="1" applyFill="1" applyBorder="1" applyAlignment="1">
      <alignment vertical="center"/>
    </xf>
    <xf numFmtId="0" fontId="3" fillId="0" borderId="26" xfId="0" applyFont="1" applyFill="1" applyBorder="1" applyAlignment="1">
      <alignment vertical="center"/>
    </xf>
    <xf numFmtId="0" fontId="122" fillId="0" borderId="27" xfId="0" applyFont="1" applyFill="1" applyBorder="1" applyAlignment="1">
      <alignment vertical="center"/>
    </xf>
    <xf numFmtId="0" fontId="122" fillId="0" borderId="28" xfId="0" applyFont="1" applyFill="1" applyBorder="1" applyAlignment="1">
      <alignment vertical="center"/>
    </xf>
    <xf numFmtId="0" fontId="3" fillId="0" borderId="29" xfId="0" applyFont="1" applyFill="1" applyBorder="1" applyAlignment="1">
      <alignment vertical="center"/>
    </xf>
    <xf numFmtId="0" fontId="122" fillId="0" borderId="30" xfId="0" applyFont="1" applyFill="1" applyBorder="1" applyAlignment="1">
      <alignment vertical="center"/>
    </xf>
    <xf numFmtId="0" fontId="3" fillId="0" borderId="31" xfId="0" applyFont="1" applyFill="1" applyBorder="1" applyAlignment="1">
      <alignment vertical="center"/>
    </xf>
    <xf numFmtId="0" fontId="138" fillId="0" borderId="13" xfId="0" applyFont="1" applyBorder="1" applyAlignment="1">
      <alignment horizontal="center" vertical="center"/>
    </xf>
    <xf numFmtId="0" fontId="138" fillId="0" borderId="13" xfId="0" applyFont="1" applyBorder="1" applyAlignment="1">
      <alignment horizontal="center" vertical="center" wrapText="1"/>
    </xf>
    <xf numFmtId="0" fontId="138" fillId="0" borderId="13" xfId="0" applyFont="1" applyBorder="1" applyAlignment="1">
      <alignment horizontal="center"/>
    </xf>
    <xf numFmtId="179" fontId="135" fillId="0" borderId="0" xfId="0" applyNumberFormat="1" applyFont="1" applyAlignment="1">
      <alignment/>
    </xf>
    <xf numFmtId="0" fontId="122" fillId="0" borderId="0" xfId="0" applyFont="1" applyAlignment="1">
      <alignment/>
    </xf>
    <xf numFmtId="0" fontId="138" fillId="0" borderId="13" xfId="0" applyFont="1" applyBorder="1" applyAlignment="1">
      <alignment horizontal="center"/>
    </xf>
    <xf numFmtId="0" fontId="122" fillId="0" borderId="13" xfId="0" applyFont="1" applyBorder="1" applyAlignment="1">
      <alignment horizontal="center"/>
    </xf>
    <xf numFmtId="0" fontId="122" fillId="0" borderId="0" xfId="0" applyFont="1" applyAlignment="1">
      <alignment/>
    </xf>
    <xf numFmtId="0" fontId="122" fillId="0" borderId="0" xfId="0" applyFont="1" applyAlignment="1">
      <alignment/>
    </xf>
    <xf numFmtId="2" fontId="122" fillId="0" borderId="0" xfId="0" applyNumberFormat="1" applyFont="1" applyAlignment="1">
      <alignment/>
    </xf>
    <xf numFmtId="3" fontId="122" fillId="0" borderId="13" xfId="0" applyNumberFormat="1" applyFont="1" applyFill="1" applyBorder="1" applyAlignment="1">
      <alignment/>
    </xf>
    <xf numFmtId="0" fontId="123" fillId="0" borderId="32" xfId="0" applyFont="1" applyFill="1" applyBorder="1" applyAlignment="1">
      <alignment horizontal="center" vertical="center"/>
    </xf>
    <xf numFmtId="0" fontId="122" fillId="0" borderId="33" xfId="0" applyFont="1" applyBorder="1" applyAlignment="1">
      <alignment horizontal="center" vertical="center"/>
    </xf>
    <xf numFmtId="3" fontId="122" fillId="0" borderId="32" xfId="0" applyNumberFormat="1" applyFont="1" applyBorder="1" applyAlignment="1">
      <alignment horizontal="center" vertical="center"/>
    </xf>
    <xf numFmtId="175" fontId="122" fillId="0" borderId="32" xfId="163" applyNumberFormat="1" applyFont="1" applyBorder="1" applyAlignment="1">
      <alignment horizontal="center" vertical="center"/>
    </xf>
    <xf numFmtId="0" fontId="122" fillId="0" borderId="32" xfId="0" applyFont="1" applyBorder="1" applyAlignment="1">
      <alignment horizontal="center" vertical="center"/>
    </xf>
    <xf numFmtId="175" fontId="122" fillId="0" borderId="32" xfId="163" applyNumberFormat="1" applyFont="1" applyBorder="1" applyAlignment="1" quotePrefix="1">
      <alignment horizontal="center" vertical="center"/>
    </xf>
    <xf numFmtId="3" fontId="123" fillId="0" borderId="32" xfId="0" applyNumberFormat="1" applyFont="1" applyBorder="1" applyAlignment="1">
      <alignment horizontal="center" vertical="center"/>
    </xf>
    <xf numFmtId="0" fontId="122" fillId="0" borderId="0" xfId="0" applyFont="1" applyAlignment="1">
      <alignment/>
    </xf>
    <xf numFmtId="0" fontId="122" fillId="0" borderId="0" xfId="0" applyFont="1" applyFill="1" applyAlignment="1">
      <alignment/>
    </xf>
    <xf numFmtId="0" fontId="3" fillId="0" borderId="0" xfId="114" applyFont="1" applyFill="1" applyBorder="1" applyAlignment="1">
      <alignment horizontal="center" vertical="center" wrapText="1"/>
      <protection/>
    </xf>
    <xf numFmtId="0" fontId="122" fillId="0" borderId="0" xfId="0" applyFont="1" applyAlignment="1">
      <alignment/>
    </xf>
    <xf numFmtId="4" fontId="0" fillId="0" borderId="0" xfId="0" applyNumberFormat="1" applyAlignment="1">
      <alignment/>
    </xf>
    <xf numFmtId="3" fontId="0" fillId="0" borderId="34" xfId="0" applyNumberFormat="1" applyBorder="1" applyAlignment="1">
      <alignment/>
    </xf>
    <xf numFmtId="0" fontId="0" fillId="0" borderId="27" xfId="0" applyBorder="1" applyAlignment="1">
      <alignment/>
    </xf>
    <xf numFmtId="174" fontId="4" fillId="0" borderId="0" xfId="114" applyNumberFormat="1" applyFont="1" applyFill="1" applyBorder="1" applyAlignment="1">
      <alignment vertical="center"/>
      <protection/>
    </xf>
    <xf numFmtId="0" fontId="4" fillId="0" borderId="0" xfId="114" applyFont="1" applyFill="1" applyBorder="1" applyAlignment="1">
      <alignment vertical="center"/>
      <protection/>
    </xf>
    <xf numFmtId="3" fontId="4" fillId="0" borderId="0" xfId="114" applyNumberFormat="1" applyFont="1" applyFill="1" applyBorder="1" applyAlignment="1">
      <alignment horizontal="center" vertical="center"/>
      <protection/>
    </xf>
    <xf numFmtId="0" fontId="4" fillId="0" borderId="0" xfId="114" applyFont="1" applyFill="1" applyBorder="1" applyAlignment="1">
      <alignment horizontal="center" vertical="center"/>
      <protection/>
    </xf>
    <xf numFmtId="3" fontId="3" fillId="0" borderId="0" xfId="114" applyNumberFormat="1" applyFont="1" applyFill="1" applyBorder="1" applyAlignment="1">
      <alignment vertical="center"/>
      <protection/>
    </xf>
    <xf numFmtId="0" fontId="14" fillId="34" borderId="13" xfId="0" applyFont="1" applyFill="1" applyBorder="1" applyAlignment="1">
      <alignment/>
    </xf>
    <xf numFmtId="179" fontId="122" fillId="0" borderId="13" xfId="91" applyNumberFormat="1" applyFont="1" applyFill="1" applyBorder="1" applyAlignment="1">
      <alignment/>
    </xf>
    <xf numFmtId="0" fontId="122" fillId="0" borderId="0" xfId="0" applyFont="1" applyAlignment="1">
      <alignment/>
    </xf>
    <xf numFmtId="0" fontId="139" fillId="0" borderId="0" xfId="110" applyFont="1">
      <alignment/>
      <protection/>
    </xf>
    <xf numFmtId="0" fontId="122" fillId="0" borderId="0" xfId="0" applyFont="1" applyAlignment="1">
      <alignment/>
    </xf>
    <xf numFmtId="0" fontId="122" fillId="0" borderId="0" xfId="0" applyFont="1" applyAlignment="1">
      <alignment/>
    </xf>
    <xf numFmtId="0" fontId="122" fillId="0" borderId="0" xfId="0" applyFont="1" applyAlignment="1">
      <alignment/>
    </xf>
    <xf numFmtId="9" fontId="140" fillId="34" borderId="13" xfId="163" applyFont="1" applyFill="1" applyBorder="1" applyAlignment="1">
      <alignment horizontal="center"/>
    </xf>
    <xf numFmtId="3" fontId="141" fillId="34" borderId="13" xfId="0" applyNumberFormat="1" applyFont="1" applyFill="1" applyBorder="1" applyAlignment="1">
      <alignment horizontal="center"/>
    </xf>
    <xf numFmtId="9" fontId="142" fillId="34" borderId="13" xfId="163" applyFont="1" applyFill="1" applyBorder="1" applyAlignment="1">
      <alignment horizontal="center"/>
    </xf>
    <xf numFmtId="3" fontId="141" fillId="34" borderId="13" xfId="92" applyNumberFormat="1" applyFont="1" applyFill="1" applyBorder="1" applyAlignment="1">
      <alignment horizontal="center"/>
    </xf>
    <xf numFmtId="9" fontId="140" fillId="35" borderId="13" xfId="163" applyFont="1" applyFill="1" applyBorder="1" applyAlignment="1">
      <alignment horizontal="center"/>
    </xf>
    <xf numFmtId="3" fontId="141" fillId="35" borderId="13" xfId="0" applyNumberFormat="1" applyFont="1" applyFill="1" applyBorder="1" applyAlignment="1">
      <alignment horizontal="center" vertical="center"/>
    </xf>
    <xf numFmtId="174" fontId="141" fillId="34" borderId="13" xfId="0" applyNumberFormat="1" applyFont="1" applyFill="1" applyBorder="1" applyAlignment="1">
      <alignment horizontal="center"/>
    </xf>
    <xf numFmtId="175" fontId="143" fillId="35" borderId="13" xfId="163" applyNumberFormat="1" applyFont="1" applyFill="1" applyBorder="1" applyAlignment="1">
      <alignment horizontal="center"/>
    </xf>
    <xf numFmtId="175" fontId="141" fillId="35" borderId="13" xfId="163" applyNumberFormat="1" applyFont="1" applyFill="1" applyBorder="1" applyAlignment="1">
      <alignment horizontal="center"/>
    </xf>
    <xf numFmtId="176" fontId="4" fillId="0" borderId="0" xfId="0" applyNumberFormat="1" applyFont="1" applyAlignment="1">
      <alignment/>
    </xf>
    <xf numFmtId="0" fontId="144" fillId="36" borderId="35" xfId="0" applyFont="1" applyFill="1" applyBorder="1" applyAlignment="1">
      <alignment horizontal="center" vertical="top" wrapText="1"/>
    </xf>
    <xf numFmtId="0" fontId="144" fillId="36" borderId="36" xfId="0" applyFont="1" applyFill="1" applyBorder="1" applyAlignment="1">
      <alignment horizontal="center" vertical="top" wrapText="1"/>
    </xf>
    <xf numFmtId="0" fontId="144" fillId="0" borderId="33" xfId="0" applyFont="1" applyBorder="1" applyAlignment="1">
      <alignment horizontal="center" vertical="top" wrapText="1"/>
    </xf>
    <xf numFmtId="3" fontId="144" fillId="0" borderId="32" xfId="0" applyNumberFormat="1" applyFont="1" applyBorder="1" applyAlignment="1">
      <alignment horizontal="center" vertical="top" wrapText="1"/>
    </xf>
    <xf numFmtId="3" fontId="144" fillId="0" borderId="32" xfId="0" applyNumberFormat="1" applyFont="1" applyBorder="1" applyAlignment="1">
      <alignment horizontal="center" wrapText="1"/>
    </xf>
    <xf numFmtId="176" fontId="90" fillId="0" borderId="0" xfId="0" applyNumberFormat="1" applyFont="1" applyAlignment="1">
      <alignment/>
    </xf>
    <xf numFmtId="0" fontId="122" fillId="0" borderId="0" xfId="0" applyFont="1" applyAlignment="1">
      <alignment/>
    </xf>
    <xf numFmtId="176" fontId="12" fillId="0" borderId="0" xfId="0" applyNumberFormat="1" applyFont="1" applyFill="1" applyAlignment="1">
      <alignment/>
    </xf>
    <xf numFmtId="0" fontId="122" fillId="0" borderId="0" xfId="0" applyFont="1" applyAlignment="1">
      <alignment/>
    </xf>
    <xf numFmtId="0" fontId="0" fillId="0" borderId="37" xfId="0" applyBorder="1" applyAlignment="1">
      <alignment/>
    </xf>
    <xf numFmtId="3" fontId="0" fillId="0" borderId="16" xfId="0" applyNumberFormat="1" applyBorder="1" applyAlignment="1">
      <alignment/>
    </xf>
    <xf numFmtId="3" fontId="0" fillId="0" borderId="38" xfId="0" applyNumberFormat="1" applyBorder="1" applyAlignment="1">
      <alignment/>
    </xf>
    <xf numFmtId="0" fontId="16" fillId="0" borderId="18" xfId="0" applyFont="1" applyBorder="1" applyAlignment="1">
      <alignment horizontal="left" vertical="center"/>
    </xf>
    <xf numFmtId="0" fontId="16" fillId="0" borderId="23" xfId="0" applyFont="1" applyBorder="1" applyAlignment="1">
      <alignment horizontal="left" vertical="center"/>
    </xf>
    <xf numFmtId="174" fontId="16" fillId="0" borderId="13" xfId="0" applyNumberFormat="1" applyFont="1" applyBorder="1" applyAlignment="1">
      <alignment horizontal="right" vertical="center"/>
    </xf>
    <xf numFmtId="174" fontId="15" fillId="5" borderId="13" xfId="0" applyNumberFormat="1" applyFont="1" applyFill="1" applyBorder="1" applyAlignment="1">
      <alignment horizontal="right" vertical="center"/>
    </xf>
    <xf numFmtId="0" fontId="15" fillId="5" borderId="13" xfId="0" applyFont="1" applyFill="1" applyBorder="1" applyAlignment="1">
      <alignment horizontal="center" vertical="center"/>
    </xf>
    <xf numFmtId="0" fontId="15" fillId="5" borderId="18" xfId="0" applyFont="1" applyFill="1" applyBorder="1" applyAlignment="1">
      <alignment horizontal="left" vertical="center"/>
    </xf>
    <xf numFmtId="0" fontId="16" fillId="5" borderId="23" xfId="0" applyFont="1" applyFill="1" applyBorder="1" applyAlignment="1">
      <alignment horizontal="left" vertical="center"/>
    </xf>
    <xf numFmtId="3" fontId="0" fillId="3" borderId="34" xfId="0" applyNumberFormat="1" applyFill="1" applyBorder="1" applyAlignment="1">
      <alignment/>
    </xf>
    <xf numFmtId="3" fontId="0" fillId="3" borderId="38" xfId="0" applyNumberFormat="1" applyFill="1" applyBorder="1" applyAlignment="1">
      <alignment/>
    </xf>
    <xf numFmtId="0" fontId="16" fillId="6" borderId="13" xfId="0" applyFont="1" applyFill="1" applyBorder="1" applyAlignment="1">
      <alignment horizontal="center"/>
    </xf>
    <xf numFmtId="0" fontId="145" fillId="0" borderId="0" xfId="0" applyFont="1" applyAlignment="1">
      <alignment/>
    </xf>
    <xf numFmtId="0" fontId="4" fillId="0" borderId="14" xfId="0" applyFont="1" applyBorder="1" applyAlignment="1">
      <alignment/>
    </xf>
    <xf numFmtId="3" fontId="4" fillId="0" borderId="0" xfId="0" applyNumberFormat="1" applyFont="1" applyBorder="1" applyAlignment="1">
      <alignment/>
    </xf>
    <xf numFmtId="3" fontId="4" fillId="0" borderId="14" xfId="0" applyNumberFormat="1" applyFont="1" applyBorder="1" applyAlignment="1">
      <alignment/>
    </xf>
    <xf numFmtId="0" fontId="4" fillId="0" borderId="11" xfId="0" applyFont="1" applyBorder="1" applyAlignment="1">
      <alignment/>
    </xf>
    <xf numFmtId="3" fontId="4" fillId="0" borderId="11" xfId="0" applyNumberFormat="1" applyFont="1" applyBorder="1" applyAlignment="1">
      <alignment/>
    </xf>
    <xf numFmtId="0" fontId="4" fillId="6" borderId="14" xfId="0" applyFont="1" applyFill="1" applyBorder="1" applyAlignment="1">
      <alignment horizontal="center" vertical="center"/>
    </xf>
    <xf numFmtId="3" fontId="4" fillId="0" borderId="19" xfId="0" applyNumberFormat="1" applyFont="1" applyBorder="1" applyAlignment="1">
      <alignment vertical="center"/>
    </xf>
    <xf numFmtId="3" fontId="4" fillId="0" borderId="14" xfId="0" applyNumberFormat="1" applyFont="1" applyBorder="1" applyAlignment="1">
      <alignment vertical="center"/>
    </xf>
    <xf numFmtId="3" fontId="4" fillId="0" borderId="39" xfId="0" applyNumberFormat="1" applyFont="1" applyBorder="1" applyAlignment="1">
      <alignment vertical="center"/>
    </xf>
    <xf numFmtId="3" fontId="4" fillId="0" borderId="16" xfId="0" applyNumberFormat="1" applyFont="1" applyBorder="1" applyAlignment="1">
      <alignment vertical="center"/>
    </xf>
    <xf numFmtId="3" fontId="4" fillId="0" borderId="13" xfId="0" applyNumberFormat="1" applyFont="1" applyBorder="1" applyAlignment="1">
      <alignment vertical="center"/>
    </xf>
    <xf numFmtId="0" fontId="123" fillId="0" borderId="19" xfId="0" applyFont="1" applyBorder="1" applyAlignment="1">
      <alignment horizontal="center" vertical="top"/>
    </xf>
    <xf numFmtId="0" fontId="122" fillId="0" borderId="0" xfId="0" applyFont="1" applyAlignment="1">
      <alignment/>
    </xf>
    <xf numFmtId="0" fontId="120" fillId="0" borderId="28" xfId="0" applyFont="1" applyBorder="1" applyAlignment="1">
      <alignment horizontal="center" vertical="center"/>
    </xf>
    <xf numFmtId="0" fontId="120" fillId="0" borderId="17" xfId="0" applyFont="1" applyBorder="1" applyAlignment="1">
      <alignment horizontal="center" vertical="center"/>
    </xf>
    <xf numFmtId="0" fontId="120" fillId="0" borderId="40" xfId="0" applyFont="1" applyBorder="1" applyAlignment="1">
      <alignment horizontal="center" vertical="center"/>
    </xf>
    <xf numFmtId="0" fontId="122" fillId="0" borderId="0" xfId="0" applyFont="1" applyAlignment="1">
      <alignment/>
    </xf>
    <xf numFmtId="0" fontId="122" fillId="0" borderId="13" xfId="0" applyFont="1" applyBorder="1" applyAlignment="1">
      <alignment horizontal="center"/>
    </xf>
    <xf numFmtId="0" fontId="10" fillId="0" borderId="41" xfId="114" applyFont="1" applyFill="1" applyBorder="1" applyAlignment="1">
      <alignment horizontal="center"/>
      <protection/>
    </xf>
    <xf numFmtId="0" fontId="10" fillId="0" borderId="42" xfId="114" applyFont="1" applyFill="1" applyBorder="1" applyAlignment="1">
      <alignment horizontal="center"/>
      <protection/>
    </xf>
    <xf numFmtId="3" fontId="146" fillId="0" borderId="0" xfId="0" applyNumberFormat="1" applyFont="1" applyAlignment="1">
      <alignment/>
    </xf>
    <xf numFmtId="4" fontId="4" fillId="0" borderId="0" xfId="0" applyNumberFormat="1" applyFont="1" applyAlignment="1">
      <alignment/>
    </xf>
    <xf numFmtId="0" fontId="122" fillId="0" borderId="0" xfId="0" applyFont="1" applyAlignment="1">
      <alignment/>
    </xf>
    <xf numFmtId="0" fontId="122" fillId="0" borderId="13" xfId="0" applyFont="1" applyBorder="1" applyAlignment="1">
      <alignment horizontal="center"/>
    </xf>
    <xf numFmtId="0" fontId="123" fillId="0" borderId="18" xfId="0" applyFont="1" applyBorder="1" applyAlignment="1">
      <alignment horizontal="center"/>
    </xf>
    <xf numFmtId="0" fontId="122" fillId="0" borderId="0" xfId="0" applyFont="1" applyAlignment="1">
      <alignment/>
    </xf>
    <xf numFmtId="0" fontId="122" fillId="0" borderId="13" xfId="0" applyFont="1" applyBorder="1" applyAlignment="1">
      <alignment horizontal="center"/>
    </xf>
    <xf numFmtId="0" fontId="122" fillId="0" borderId="0" xfId="0" applyFont="1" applyAlignment="1">
      <alignment/>
    </xf>
    <xf numFmtId="0" fontId="138" fillId="0" borderId="13" xfId="0" applyFont="1" applyBorder="1" applyAlignment="1">
      <alignment horizontal="center"/>
    </xf>
    <xf numFmtId="3" fontId="4" fillId="0" borderId="13" xfId="0" applyNumberFormat="1" applyFont="1" applyFill="1" applyBorder="1" applyAlignment="1">
      <alignment horizontal="center"/>
    </xf>
    <xf numFmtId="174" fontId="10" fillId="0" borderId="0" xfId="0" applyNumberFormat="1" applyFont="1" applyFill="1" applyBorder="1" applyAlignment="1">
      <alignment/>
    </xf>
    <xf numFmtId="174" fontId="6" fillId="0" borderId="0" xfId="0" applyNumberFormat="1" applyFont="1" applyFill="1" applyBorder="1" applyAlignment="1">
      <alignment/>
    </xf>
    <xf numFmtId="3" fontId="10" fillId="0" borderId="0" xfId="0" applyNumberFormat="1" applyFont="1" applyFill="1" applyBorder="1" applyAlignment="1">
      <alignment/>
    </xf>
    <xf numFmtId="0" fontId="122" fillId="0" borderId="0" xfId="0" applyFont="1" applyAlignment="1">
      <alignment/>
    </xf>
    <xf numFmtId="0" fontId="122" fillId="0" borderId="13" xfId="0" applyFont="1" applyBorder="1" applyAlignment="1">
      <alignment horizontal="center"/>
    </xf>
    <xf numFmtId="0" fontId="122" fillId="0" borderId="0" xfId="0" applyFont="1" applyAlignment="1">
      <alignment/>
    </xf>
    <xf numFmtId="0" fontId="136" fillId="0" borderId="14" xfId="0" applyFont="1" applyBorder="1" applyAlignment="1">
      <alignment horizontal="center" vertical="center"/>
    </xf>
    <xf numFmtId="0" fontId="123" fillId="0" borderId="14" xfId="0" applyFont="1" applyBorder="1" applyAlignment="1">
      <alignment horizontal="center" vertical="center" wrapText="1"/>
    </xf>
    <xf numFmtId="0" fontId="123" fillId="0" borderId="15" xfId="0" applyFont="1" applyBorder="1" applyAlignment="1">
      <alignment horizontal="center" vertical="center" wrapText="1"/>
    </xf>
    <xf numFmtId="0" fontId="122" fillId="0" borderId="14" xfId="0" applyFont="1" applyBorder="1" applyAlignment="1">
      <alignment horizontal="center" wrapText="1"/>
    </xf>
    <xf numFmtId="0" fontId="122" fillId="0" borderId="15" xfId="0" applyFont="1" applyBorder="1" applyAlignment="1">
      <alignment horizontal="center" wrapText="1"/>
    </xf>
    <xf numFmtId="0" fontId="123" fillId="0" borderId="18" xfId="0" applyFont="1" applyBorder="1" applyAlignment="1">
      <alignment horizontal="center"/>
    </xf>
    <xf numFmtId="0" fontId="4" fillId="0" borderId="19" xfId="114" applyFont="1" applyFill="1" applyBorder="1">
      <alignment/>
      <protection/>
    </xf>
    <xf numFmtId="0" fontId="10" fillId="0" borderId="13" xfId="114" applyFont="1" applyFill="1" applyBorder="1" applyAlignment="1" quotePrefix="1">
      <alignment horizontal="center"/>
      <protection/>
    </xf>
    <xf numFmtId="0" fontId="4" fillId="0" borderId="43" xfId="114" applyFont="1" applyFill="1" applyBorder="1" applyAlignment="1">
      <alignment horizontal="center"/>
      <protection/>
    </xf>
    <xf numFmtId="0" fontId="4" fillId="0" borderId="39" xfId="114" applyFont="1" applyFill="1" applyBorder="1" applyAlignment="1">
      <alignment horizontal="center"/>
      <protection/>
    </xf>
    <xf numFmtId="0" fontId="10" fillId="0" borderId="44" xfId="114" applyFont="1" applyFill="1" applyBorder="1" applyAlignment="1" quotePrefix="1">
      <alignment horizontal="center"/>
      <protection/>
    </xf>
    <xf numFmtId="174" fontId="10" fillId="0" borderId="45" xfId="0" applyNumberFormat="1" applyFont="1" applyFill="1" applyBorder="1" applyAlignment="1">
      <alignment/>
    </xf>
    <xf numFmtId="174" fontId="6" fillId="0" borderId="45" xfId="0" applyNumberFormat="1" applyFont="1" applyFill="1" applyBorder="1" applyAlignment="1">
      <alignment/>
    </xf>
    <xf numFmtId="3" fontId="6" fillId="0" borderId="22" xfId="0" applyNumberFormat="1" applyFont="1" applyFill="1" applyBorder="1" applyAlignment="1">
      <alignment/>
    </xf>
    <xf numFmtId="3" fontId="6" fillId="0" borderId="17" xfId="0" applyNumberFormat="1" applyFont="1" applyFill="1" applyBorder="1" applyAlignment="1">
      <alignment/>
    </xf>
    <xf numFmtId="174" fontId="6" fillId="0" borderId="17" xfId="0" applyNumberFormat="1" applyFont="1" applyFill="1" applyBorder="1" applyAlignment="1">
      <alignment/>
    </xf>
    <xf numFmtId="174" fontId="6" fillId="0" borderId="46" xfId="0" applyNumberFormat="1" applyFont="1" applyFill="1" applyBorder="1" applyAlignment="1">
      <alignment/>
    </xf>
    <xf numFmtId="3" fontId="6" fillId="0" borderId="21" xfId="0" applyNumberFormat="1" applyFont="1" applyFill="1" applyBorder="1" applyAlignment="1">
      <alignment/>
    </xf>
    <xf numFmtId="3" fontId="10" fillId="0" borderId="21" xfId="0" applyNumberFormat="1" applyFont="1" applyFill="1" applyBorder="1" applyAlignment="1">
      <alignment/>
    </xf>
    <xf numFmtId="177" fontId="136" fillId="0" borderId="0" xfId="0" applyNumberFormat="1" applyFont="1" applyBorder="1" applyAlignment="1">
      <alignment/>
    </xf>
    <xf numFmtId="0" fontId="137" fillId="0" borderId="0" xfId="0" applyFont="1" applyBorder="1" applyAlignment="1">
      <alignment horizontal="center"/>
    </xf>
    <xf numFmtId="177" fontId="0" fillId="0" borderId="14" xfId="0" applyNumberFormat="1" applyFont="1" applyBorder="1" applyAlignment="1">
      <alignment/>
    </xf>
    <xf numFmtId="9" fontId="0" fillId="0" borderId="14" xfId="163" applyFont="1" applyBorder="1" applyAlignment="1">
      <alignment/>
    </xf>
    <xf numFmtId="179" fontId="0" fillId="0" borderId="14" xfId="91" applyNumberFormat="1" applyFont="1" applyBorder="1" applyAlignment="1">
      <alignment/>
    </xf>
    <xf numFmtId="179" fontId="0" fillId="0" borderId="14" xfId="91" applyNumberFormat="1" applyFont="1" applyBorder="1" applyAlignment="1">
      <alignment horizontal="center" vertical="center"/>
    </xf>
    <xf numFmtId="177" fontId="0" fillId="0" borderId="15" xfId="0" applyNumberFormat="1" applyFont="1" applyBorder="1" applyAlignment="1">
      <alignment/>
    </xf>
    <xf numFmtId="9" fontId="0" fillId="0" borderId="15" xfId="163" applyFont="1" applyBorder="1" applyAlignment="1">
      <alignment/>
    </xf>
    <xf numFmtId="179" fontId="0" fillId="0" borderId="15" xfId="91" applyNumberFormat="1" applyFont="1" applyBorder="1" applyAlignment="1">
      <alignment/>
    </xf>
    <xf numFmtId="179" fontId="0" fillId="0" borderId="15" xfId="91" applyNumberFormat="1" applyFont="1" applyBorder="1" applyAlignment="1">
      <alignment horizontal="center" vertical="center"/>
    </xf>
    <xf numFmtId="0" fontId="120" fillId="0" borderId="16" xfId="0" applyFont="1" applyBorder="1" applyAlignment="1">
      <alignment horizontal="center"/>
    </xf>
    <xf numFmtId="0" fontId="120" fillId="0" borderId="18" xfId="0" applyFont="1" applyBorder="1" applyAlignment="1">
      <alignment horizontal="center"/>
    </xf>
    <xf numFmtId="0" fontId="0" fillId="0" borderId="0" xfId="0" applyFont="1" applyAlignment="1">
      <alignment/>
    </xf>
    <xf numFmtId="0" fontId="0" fillId="0" borderId="0" xfId="0" applyFont="1" applyBorder="1" applyAlignment="1">
      <alignment/>
    </xf>
    <xf numFmtId="177" fontId="0" fillId="0" borderId="11" xfId="0" applyNumberFormat="1" applyFont="1" applyBorder="1" applyAlignment="1">
      <alignment/>
    </xf>
    <xf numFmtId="179" fontId="0" fillId="0" borderId="11" xfId="91" applyNumberFormat="1" applyFont="1" applyBorder="1" applyAlignment="1">
      <alignment/>
    </xf>
    <xf numFmtId="177" fontId="0" fillId="0" borderId="13" xfId="0" applyNumberFormat="1" applyFont="1" applyBorder="1" applyAlignment="1">
      <alignment/>
    </xf>
    <xf numFmtId="9" fontId="0" fillId="0" borderId="13" xfId="163" applyFont="1" applyBorder="1" applyAlignment="1">
      <alignment/>
    </xf>
    <xf numFmtId="179" fontId="0" fillId="0" borderId="13" xfId="91" applyNumberFormat="1" applyFont="1" applyBorder="1" applyAlignment="1">
      <alignment/>
    </xf>
    <xf numFmtId="0" fontId="120" fillId="0" borderId="15" xfId="0" applyFont="1" applyBorder="1" applyAlignment="1">
      <alignment horizontal="center"/>
    </xf>
    <xf numFmtId="0" fontId="120" fillId="0" borderId="46" xfId="0" applyFont="1" applyBorder="1" applyAlignment="1">
      <alignment horizontal="center"/>
    </xf>
    <xf numFmtId="0" fontId="120" fillId="0" borderId="17" xfId="0" applyFont="1" applyBorder="1" applyAlignment="1">
      <alignment horizontal="center"/>
    </xf>
    <xf numFmtId="179" fontId="0" fillId="0" borderId="14" xfId="91" applyNumberFormat="1" applyFont="1" applyBorder="1" applyAlignment="1">
      <alignment horizontal="center"/>
    </xf>
    <xf numFmtId="9" fontId="0" fillId="0" borderId="14" xfId="163" applyFont="1" applyBorder="1" applyAlignment="1">
      <alignment horizontal="center"/>
    </xf>
    <xf numFmtId="179" fontId="0" fillId="0" borderId="14" xfId="91" applyNumberFormat="1" applyFont="1" applyBorder="1" applyAlignment="1">
      <alignment/>
    </xf>
    <xf numFmtId="9" fontId="0" fillId="0" borderId="14" xfId="163" applyFont="1" applyBorder="1" applyAlignment="1">
      <alignment/>
    </xf>
    <xf numFmtId="179" fontId="0" fillId="0" borderId="15" xfId="91" applyNumberFormat="1" applyFont="1" applyBorder="1" applyAlignment="1">
      <alignment/>
    </xf>
    <xf numFmtId="9" fontId="0" fillId="0" borderId="15" xfId="163" applyFont="1" applyBorder="1" applyAlignment="1">
      <alignment/>
    </xf>
    <xf numFmtId="179" fontId="0" fillId="0" borderId="11" xfId="91" applyNumberFormat="1" applyFont="1" applyBorder="1" applyAlignment="1">
      <alignment/>
    </xf>
    <xf numFmtId="179" fontId="0" fillId="0" borderId="13" xfId="91" applyNumberFormat="1" applyFont="1" applyBorder="1" applyAlignment="1">
      <alignment/>
    </xf>
    <xf numFmtId="9" fontId="0" fillId="0" borderId="13" xfId="163" applyFont="1" applyBorder="1" applyAlignment="1">
      <alignment/>
    </xf>
    <xf numFmtId="0" fontId="0" fillId="0" borderId="0" xfId="0" applyFont="1" applyAlignment="1">
      <alignment/>
    </xf>
    <xf numFmtId="174" fontId="135" fillId="0" borderId="0" xfId="0" applyNumberFormat="1" applyFont="1" applyAlignment="1">
      <alignment/>
    </xf>
    <xf numFmtId="176" fontId="135" fillId="0" borderId="0" xfId="0" applyNumberFormat="1" applyFont="1" applyAlignment="1">
      <alignment/>
    </xf>
    <xf numFmtId="181" fontId="135" fillId="0" borderId="0" xfId="0" applyNumberFormat="1" applyFont="1" applyAlignment="1">
      <alignment/>
    </xf>
    <xf numFmtId="9" fontId="90" fillId="0" borderId="0" xfId="164" applyFont="1" applyAlignment="1">
      <alignment/>
    </xf>
    <xf numFmtId="0" fontId="122" fillId="0" borderId="0" xfId="0" applyFont="1" applyAlignment="1">
      <alignment/>
    </xf>
    <xf numFmtId="0" fontId="12" fillId="0" borderId="0" xfId="0" applyFont="1" applyFill="1" applyAlignment="1">
      <alignment horizontal="right" wrapText="1"/>
    </xf>
    <xf numFmtId="0" fontId="82" fillId="0" borderId="0" xfId="0" applyFont="1" applyFill="1" applyAlignment="1">
      <alignment horizontal="center" vertical="center" wrapText="1"/>
    </xf>
    <xf numFmtId="3" fontId="12" fillId="0" borderId="0" xfId="0" applyNumberFormat="1" applyFont="1" applyFill="1" applyAlignment="1">
      <alignment/>
    </xf>
    <xf numFmtId="1" fontId="12" fillId="0" borderId="0" xfId="0" applyNumberFormat="1" applyFont="1" applyFill="1" applyAlignment="1">
      <alignment/>
    </xf>
    <xf numFmtId="9" fontId="12" fillId="0" borderId="0" xfId="163" applyFont="1" applyFill="1" applyAlignment="1">
      <alignment/>
    </xf>
    <xf numFmtId="17" fontId="0" fillId="0" borderId="0" xfId="0" applyNumberFormat="1" applyFont="1" applyAlignment="1">
      <alignment/>
    </xf>
    <xf numFmtId="174" fontId="0" fillId="0" borderId="0" xfId="0" applyNumberFormat="1" applyFont="1" applyAlignment="1">
      <alignment/>
    </xf>
    <xf numFmtId="176" fontId="0" fillId="0" borderId="0" xfId="0" applyNumberFormat="1" applyFont="1" applyAlignment="1">
      <alignment/>
    </xf>
    <xf numFmtId="0" fontId="122" fillId="0" borderId="0" xfId="0" applyFont="1" applyAlignment="1">
      <alignment/>
    </xf>
    <xf numFmtId="0" fontId="122" fillId="0" borderId="13" xfId="0" applyFont="1" applyBorder="1" applyAlignment="1">
      <alignment horizontal="center"/>
    </xf>
    <xf numFmtId="9" fontId="0" fillId="0" borderId="15" xfId="163" applyFont="1" applyBorder="1" applyAlignment="1">
      <alignment horizontal="center"/>
    </xf>
    <xf numFmtId="0" fontId="122" fillId="0" borderId="13" xfId="0" applyFont="1" applyBorder="1" applyAlignment="1">
      <alignment horizontal="center"/>
    </xf>
    <xf numFmtId="175" fontId="122" fillId="0" borderId="0" xfId="163" applyNumberFormat="1" applyFont="1" applyAlignment="1">
      <alignment/>
    </xf>
    <xf numFmtId="10" fontId="122" fillId="0" borderId="0" xfId="163" applyNumberFormat="1" applyFont="1" applyAlignment="1">
      <alignment/>
    </xf>
    <xf numFmtId="0" fontId="123" fillId="0" borderId="11" xfId="0" applyFont="1" applyBorder="1" applyAlignment="1">
      <alignment horizontal="center"/>
    </xf>
    <xf numFmtId="0" fontId="122" fillId="0" borderId="0" xfId="0" applyFont="1" applyAlignment="1">
      <alignment/>
    </xf>
    <xf numFmtId="0" fontId="122" fillId="0" borderId="0" xfId="0" applyFont="1" applyBorder="1" applyAlignment="1">
      <alignment vertical="top" wrapText="1"/>
    </xf>
    <xf numFmtId="0" fontId="122" fillId="0" borderId="0" xfId="0" applyFont="1" applyAlignment="1">
      <alignment/>
    </xf>
    <xf numFmtId="0" fontId="0" fillId="0" borderId="15" xfId="0" applyFont="1" applyFill="1" applyBorder="1" applyAlignment="1">
      <alignment/>
    </xf>
    <xf numFmtId="3" fontId="0" fillId="0" borderId="13" xfId="0" applyNumberFormat="1" applyFont="1" applyFill="1" applyBorder="1" applyAlignment="1">
      <alignment/>
    </xf>
    <xf numFmtId="0" fontId="0" fillId="0" borderId="13" xfId="0" applyFont="1" applyFill="1" applyBorder="1" applyAlignment="1">
      <alignment horizontal="center" vertical="center"/>
    </xf>
    <xf numFmtId="0" fontId="0" fillId="0" borderId="13" xfId="0" applyFont="1" applyFill="1" applyBorder="1" applyAlignment="1">
      <alignment/>
    </xf>
    <xf numFmtId="0" fontId="122" fillId="0" borderId="0" xfId="0" applyFont="1" applyAlignment="1">
      <alignment/>
    </xf>
    <xf numFmtId="0" fontId="123" fillId="0" borderId="17" xfId="0" applyFont="1" applyBorder="1" applyAlignment="1">
      <alignment horizontal="center" vertical="center"/>
    </xf>
    <xf numFmtId="182" fontId="123" fillId="0" borderId="0" xfId="0" applyNumberFormat="1" applyFont="1" applyAlignment="1">
      <alignment/>
    </xf>
    <xf numFmtId="0" fontId="122" fillId="0" borderId="15" xfId="0" applyFont="1" applyFill="1" applyBorder="1" applyAlignment="1">
      <alignment/>
    </xf>
    <xf numFmtId="0" fontId="122" fillId="0" borderId="13" xfId="0" applyFont="1" applyFill="1" applyBorder="1" applyAlignment="1">
      <alignment horizontal="center" vertical="center"/>
    </xf>
    <xf numFmtId="0" fontId="122" fillId="0" borderId="13" xfId="0" applyFont="1" applyFill="1" applyBorder="1" applyAlignment="1">
      <alignment/>
    </xf>
    <xf numFmtId="0" fontId="122" fillId="0" borderId="0" xfId="0" applyFont="1" applyAlignment="1">
      <alignment/>
    </xf>
    <xf numFmtId="0" fontId="122" fillId="0" borderId="0" xfId="0" applyFont="1" applyAlignment="1">
      <alignment/>
    </xf>
    <xf numFmtId="175" fontId="3" fillId="0" borderId="47" xfId="164" applyNumberFormat="1" applyFont="1" applyFill="1" applyBorder="1" applyAlignment="1">
      <alignment horizontal="center" vertical="center"/>
    </xf>
    <xf numFmtId="4" fontId="3" fillId="0" borderId="48" xfId="112" applyNumberFormat="1" applyFont="1" applyFill="1" applyBorder="1" applyAlignment="1">
      <alignment horizontal="center" vertical="center"/>
      <protection/>
    </xf>
    <xf numFmtId="175" fontId="3" fillId="0" borderId="49" xfId="164" applyNumberFormat="1" applyFont="1" applyFill="1" applyBorder="1" applyAlignment="1">
      <alignment horizontal="center" vertical="center"/>
    </xf>
    <xf numFmtId="175" fontId="3" fillId="0" borderId="50" xfId="164" applyNumberFormat="1" applyFont="1" applyFill="1" applyBorder="1" applyAlignment="1">
      <alignment horizontal="center" vertical="center"/>
    </xf>
    <xf numFmtId="4" fontId="4" fillId="0" borderId="51" xfId="112" applyNumberFormat="1" applyFont="1" applyFill="1" applyBorder="1" applyAlignment="1">
      <alignment horizontal="center" vertical="center"/>
      <protection/>
    </xf>
    <xf numFmtId="4" fontId="4" fillId="0" borderId="25" xfId="112" applyNumberFormat="1" applyFont="1" applyFill="1" applyBorder="1" applyAlignment="1">
      <alignment horizontal="center" vertical="center"/>
      <protection/>
    </xf>
    <xf numFmtId="4" fontId="4" fillId="0" borderId="48" xfId="112" applyNumberFormat="1" applyFont="1" applyFill="1" applyBorder="1" applyAlignment="1">
      <alignment horizontal="center" vertical="center"/>
      <protection/>
    </xf>
    <xf numFmtId="174" fontId="4" fillId="0" borderId="25" xfId="112" applyNumberFormat="1" applyFont="1" applyFill="1" applyBorder="1" applyAlignment="1">
      <alignment horizontal="center" vertical="center"/>
      <protection/>
    </xf>
    <xf numFmtId="174" fontId="4" fillId="0" borderId="48" xfId="112" applyNumberFormat="1" applyFont="1" applyFill="1" applyBorder="1" applyAlignment="1">
      <alignment horizontal="center" vertical="center"/>
      <protection/>
    </xf>
    <xf numFmtId="174" fontId="4" fillId="0" borderId="51" xfId="112" applyNumberFormat="1" applyFont="1" applyFill="1" applyBorder="1" applyAlignment="1">
      <alignment horizontal="center" vertical="center"/>
      <protection/>
    </xf>
    <xf numFmtId="174" fontId="3" fillId="0" borderId="48" xfId="112" applyNumberFormat="1" applyFont="1" applyFill="1" applyBorder="1" applyAlignment="1">
      <alignment horizontal="center" vertical="center"/>
      <protection/>
    </xf>
    <xf numFmtId="174" fontId="3" fillId="0" borderId="48" xfId="164" applyNumberFormat="1" applyFont="1" applyFill="1" applyBorder="1" applyAlignment="1">
      <alignment horizontal="center" vertical="center"/>
    </xf>
    <xf numFmtId="0" fontId="4" fillId="0" borderId="0" xfId="112">
      <alignment/>
      <protection/>
    </xf>
    <xf numFmtId="3" fontId="4" fillId="0" borderId="0" xfId="112" applyNumberFormat="1">
      <alignment/>
      <protection/>
    </xf>
    <xf numFmtId="2" fontId="4" fillId="0" borderId="0" xfId="112" applyNumberFormat="1">
      <alignment/>
      <protection/>
    </xf>
    <xf numFmtId="176" fontId="4" fillId="0" borderId="0" xfId="112" applyNumberFormat="1">
      <alignment/>
      <protection/>
    </xf>
    <xf numFmtId="174" fontId="4" fillId="0" borderId="0" xfId="112" applyNumberFormat="1">
      <alignment/>
      <protection/>
    </xf>
    <xf numFmtId="0" fontId="4" fillId="33" borderId="0" xfId="112" applyFill="1">
      <alignment/>
      <protection/>
    </xf>
    <xf numFmtId="0" fontId="4" fillId="33" borderId="0" xfId="112" applyFill="1" applyAlignment="1">
      <alignment horizontal="right" wrapText="1"/>
      <protection/>
    </xf>
    <xf numFmtId="0" fontId="4" fillId="0" borderId="0" xfId="112" applyAlignment="1">
      <alignment horizontal="right" wrapText="1"/>
      <protection/>
    </xf>
    <xf numFmtId="0" fontId="122" fillId="0" borderId="0" xfId="0" applyFont="1" applyAlignment="1">
      <alignment/>
    </xf>
    <xf numFmtId="3" fontId="122" fillId="0" borderId="0" xfId="0" applyNumberFormat="1" applyFont="1" applyBorder="1" applyAlignment="1">
      <alignment horizontal="center" vertical="center"/>
    </xf>
    <xf numFmtId="0" fontId="122" fillId="0" borderId="0" xfId="0" applyFont="1" applyAlignment="1">
      <alignment/>
    </xf>
    <xf numFmtId="3" fontId="122" fillId="0" borderId="0" xfId="0" applyNumberFormat="1" applyFont="1" applyAlignment="1">
      <alignment/>
    </xf>
    <xf numFmtId="175" fontId="122" fillId="0" borderId="0" xfId="163" applyNumberFormat="1" applyFont="1" applyAlignment="1">
      <alignment/>
    </xf>
    <xf numFmtId="0" fontId="122" fillId="0" borderId="0" xfId="0" applyFont="1" applyAlignment="1">
      <alignment/>
    </xf>
    <xf numFmtId="0" fontId="122" fillId="0" borderId="0" xfId="0" applyFont="1" applyAlignment="1">
      <alignment/>
    </xf>
    <xf numFmtId="183" fontId="122" fillId="0" borderId="0" xfId="0" applyNumberFormat="1" applyFont="1" applyAlignment="1">
      <alignment/>
    </xf>
    <xf numFmtId="3" fontId="10" fillId="34" borderId="0" xfId="0" applyNumberFormat="1" applyFont="1" applyFill="1" applyBorder="1" applyAlignment="1">
      <alignment vertical="center" wrapText="1"/>
    </xf>
    <xf numFmtId="3" fontId="10" fillId="34" borderId="21" xfId="0" applyNumberFormat="1" applyFont="1" applyFill="1" applyBorder="1" applyAlignment="1">
      <alignment vertical="center" wrapText="1"/>
    </xf>
    <xf numFmtId="174" fontId="3" fillId="34" borderId="48" xfId="112" applyNumberFormat="1" applyFont="1" applyFill="1" applyBorder="1" applyAlignment="1">
      <alignment horizontal="center" vertical="center"/>
      <protection/>
    </xf>
    <xf numFmtId="174" fontId="3" fillId="34" borderId="48" xfId="164" applyNumberFormat="1" applyFont="1" applyFill="1" applyBorder="1" applyAlignment="1">
      <alignment horizontal="center" vertical="center"/>
    </xf>
    <xf numFmtId="0" fontId="123" fillId="0" borderId="13" xfId="0" applyFont="1" applyFill="1" applyBorder="1" applyAlignment="1">
      <alignment/>
    </xf>
    <xf numFmtId="3" fontId="123" fillId="0" borderId="13" xfId="0" applyNumberFormat="1" applyFont="1" applyFill="1" applyBorder="1" applyAlignment="1">
      <alignment/>
    </xf>
    <xf numFmtId="0" fontId="123" fillId="0" borderId="13" xfId="0" applyFont="1" applyFill="1" applyBorder="1" applyAlignment="1">
      <alignment horizontal="center" vertical="center"/>
    </xf>
    <xf numFmtId="0" fontId="122" fillId="0" borderId="0" xfId="0" applyFont="1" applyAlignment="1">
      <alignment/>
    </xf>
    <xf numFmtId="0" fontId="123" fillId="0" borderId="17" xfId="0" applyFont="1" applyBorder="1" applyAlignment="1">
      <alignment horizontal="center" vertical="center"/>
    </xf>
    <xf numFmtId="0" fontId="122" fillId="0" borderId="13" xfId="0" applyFont="1" applyFill="1" applyBorder="1" applyAlignment="1">
      <alignment/>
    </xf>
    <xf numFmtId="0" fontId="122" fillId="0" borderId="0" xfId="0" applyFont="1" applyAlignment="1">
      <alignment/>
    </xf>
    <xf numFmtId="17" fontId="3" fillId="0" borderId="52" xfId="0" applyNumberFormat="1" applyFont="1" applyFill="1" applyBorder="1" applyAlignment="1">
      <alignment horizontal="center" vertical="center" wrapText="1"/>
    </xf>
    <xf numFmtId="17" fontId="3" fillId="0" borderId="53" xfId="0" applyNumberFormat="1" applyFont="1" applyFill="1" applyBorder="1" applyAlignment="1">
      <alignment horizontal="center" vertical="center" wrapText="1"/>
    </xf>
    <xf numFmtId="17" fontId="3" fillId="0" borderId="52" xfId="0" applyNumberFormat="1" applyFont="1" applyFill="1" applyBorder="1" applyAlignment="1">
      <alignment horizontal="center" vertical="center"/>
    </xf>
    <xf numFmtId="3" fontId="10" fillId="0" borderId="0" xfId="0" applyNumberFormat="1" applyFont="1" applyFill="1" applyBorder="1" applyAlignment="1">
      <alignment vertical="center" wrapText="1"/>
    </xf>
    <xf numFmtId="0" fontId="2" fillId="0" borderId="0" xfId="0" applyFont="1" applyAlignment="1">
      <alignment/>
    </xf>
    <xf numFmtId="0" fontId="123" fillId="0" borderId="54" xfId="0" applyFont="1" applyFill="1" applyBorder="1" applyAlignment="1">
      <alignment horizontal="center" vertical="center"/>
    </xf>
    <xf numFmtId="3" fontId="123" fillId="0" borderId="55" xfId="0" applyNumberFormat="1" applyFont="1" applyFill="1" applyBorder="1" applyAlignment="1">
      <alignment horizontal="center" vertical="center"/>
    </xf>
    <xf numFmtId="175" fontId="123" fillId="0" borderId="55" xfId="163" applyNumberFormat="1" applyFont="1" applyFill="1" applyBorder="1" applyAlignment="1">
      <alignment horizontal="center" vertical="center"/>
    </xf>
    <xf numFmtId="0" fontId="126" fillId="0" borderId="0" xfId="110" applyFont="1" applyAlignment="1">
      <alignment horizontal="center" wrapText="1"/>
      <protection/>
    </xf>
    <xf numFmtId="17" fontId="126" fillId="0" borderId="0" xfId="110" applyNumberFormat="1" applyFont="1" applyAlignment="1">
      <alignment horizontal="center"/>
      <protection/>
    </xf>
    <xf numFmtId="0" fontId="126" fillId="0" borderId="0" xfId="110" applyFont="1" applyAlignment="1">
      <alignment horizontal="center"/>
      <protection/>
    </xf>
    <xf numFmtId="0" fontId="147" fillId="0" borderId="0" xfId="110" applyFont="1" applyAlignment="1">
      <alignment horizontal="left" wrapText="1"/>
      <protection/>
    </xf>
    <xf numFmtId="0" fontId="7" fillId="0" borderId="0" xfId="133" applyFont="1" applyBorder="1" applyAlignment="1" applyProtection="1">
      <alignment horizontal="center" vertical="center"/>
      <protection/>
    </xf>
    <xf numFmtId="0" fontId="8" fillId="0" borderId="0" xfId="110" applyFont="1" applyAlignment="1">
      <alignment horizontal="left"/>
      <protection/>
    </xf>
    <xf numFmtId="0" fontId="8" fillId="0" borderId="39" xfId="110" applyFont="1" applyBorder="1" applyAlignment="1">
      <alignment horizontal="justify" vertical="center" wrapText="1"/>
      <protection/>
    </xf>
    <xf numFmtId="3" fontId="3" fillId="0" borderId="24" xfId="112" applyNumberFormat="1" applyFont="1" applyFill="1" applyBorder="1" applyAlignment="1">
      <alignment horizontal="center" vertical="center"/>
      <protection/>
    </xf>
    <xf numFmtId="3" fontId="3" fillId="0" borderId="56" xfId="112" applyNumberFormat="1" applyFont="1" applyFill="1" applyBorder="1" applyAlignment="1">
      <alignment horizontal="center" vertical="center"/>
      <protection/>
    </xf>
    <xf numFmtId="3" fontId="3" fillId="0" borderId="57" xfId="112" applyNumberFormat="1" applyFont="1" applyFill="1" applyBorder="1" applyAlignment="1">
      <alignment horizontal="center" vertical="center"/>
      <protection/>
    </xf>
    <xf numFmtId="0" fontId="3" fillId="0" borderId="0" xfId="0" applyFont="1" applyFill="1" applyBorder="1" applyAlignment="1">
      <alignment horizontal="center" vertical="center"/>
    </xf>
    <xf numFmtId="3" fontId="3" fillId="0" borderId="24" xfId="0" applyNumberFormat="1" applyFont="1" applyFill="1" applyBorder="1" applyAlignment="1">
      <alignment horizontal="center" vertical="center"/>
    </xf>
    <xf numFmtId="3" fontId="3" fillId="0" borderId="56" xfId="0" applyNumberFormat="1" applyFont="1" applyFill="1" applyBorder="1" applyAlignment="1">
      <alignment horizontal="center" vertical="center"/>
    </xf>
    <xf numFmtId="3" fontId="3" fillId="0" borderId="57" xfId="0" applyNumberFormat="1" applyFont="1" applyFill="1" applyBorder="1" applyAlignment="1">
      <alignment horizontal="center" vertical="center"/>
    </xf>
    <xf numFmtId="0" fontId="3" fillId="0" borderId="50" xfId="114" applyNumberFormat="1" applyFont="1" applyFill="1" applyBorder="1" applyAlignment="1">
      <alignment horizontal="center" vertical="center"/>
      <protection/>
    </xf>
    <xf numFmtId="0" fontId="3" fillId="0" borderId="47" xfId="114" applyNumberFormat="1" applyFont="1" applyFill="1" applyBorder="1" applyAlignment="1">
      <alignment horizontal="center" vertical="center"/>
      <protection/>
    </xf>
    <xf numFmtId="3" fontId="3" fillId="0" borderId="24" xfId="114" applyNumberFormat="1" applyFont="1" applyFill="1" applyBorder="1" applyAlignment="1">
      <alignment horizontal="center" vertical="center"/>
      <protection/>
    </xf>
    <xf numFmtId="3" fontId="3" fillId="0" borderId="56" xfId="114" applyNumberFormat="1" applyFont="1" applyFill="1" applyBorder="1" applyAlignment="1">
      <alignment horizontal="center" vertical="center"/>
      <protection/>
    </xf>
    <xf numFmtId="3" fontId="3" fillId="0" borderId="57" xfId="114" applyNumberFormat="1" applyFont="1" applyFill="1" applyBorder="1" applyAlignment="1">
      <alignment horizontal="center" vertical="center"/>
      <protection/>
    </xf>
    <xf numFmtId="0" fontId="123" fillId="0" borderId="50" xfId="0" applyFont="1" applyFill="1" applyBorder="1" applyAlignment="1">
      <alignment horizontal="center" vertical="center"/>
    </xf>
    <xf numFmtId="0" fontId="123" fillId="0" borderId="49" xfId="0" applyFont="1" applyFill="1" applyBorder="1" applyAlignment="1">
      <alignment horizontal="center" vertical="center"/>
    </xf>
    <xf numFmtId="0" fontId="123" fillId="0" borderId="47" xfId="0" applyFont="1" applyFill="1" applyBorder="1" applyAlignment="1">
      <alignment horizontal="center" vertical="center"/>
    </xf>
    <xf numFmtId="0" fontId="123" fillId="0" borderId="58" xfId="0" applyFont="1" applyBorder="1" applyAlignment="1">
      <alignment horizontal="center"/>
    </xf>
    <xf numFmtId="0" fontId="3" fillId="0" borderId="17" xfId="114" applyFont="1" applyFill="1" applyBorder="1" applyAlignment="1">
      <alignment horizontal="center" vertical="center" wrapText="1"/>
      <protection/>
    </xf>
    <xf numFmtId="0" fontId="10" fillId="0" borderId="14" xfId="114" applyFont="1" applyFill="1" applyBorder="1" applyAlignment="1" quotePrefix="1">
      <alignment horizontal="center" vertical="center"/>
      <protection/>
    </xf>
    <xf numFmtId="0" fontId="10" fillId="0" borderId="15" xfId="114" applyFont="1" applyFill="1" applyBorder="1" applyAlignment="1" quotePrefix="1">
      <alignment horizontal="center" vertical="center"/>
      <protection/>
    </xf>
    <xf numFmtId="0" fontId="3" fillId="0" borderId="18" xfId="114" applyFont="1" applyFill="1" applyBorder="1" applyAlignment="1">
      <alignment horizontal="center"/>
      <protection/>
    </xf>
    <xf numFmtId="0" fontId="3" fillId="0" borderId="16" xfId="114" applyFont="1" applyFill="1" applyBorder="1" applyAlignment="1">
      <alignment horizontal="center"/>
      <protection/>
    </xf>
    <xf numFmtId="0" fontId="3" fillId="0" borderId="23" xfId="114" applyFont="1" applyFill="1" applyBorder="1" applyAlignment="1">
      <alignment horizontal="center"/>
      <protection/>
    </xf>
    <xf numFmtId="0" fontId="3" fillId="0" borderId="19" xfId="114" applyFont="1" applyFill="1" applyBorder="1" applyAlignment="1">
      <alignment horizontal="center"/>
      <protection/>
    </xf>
    <xf numFmtId="0" fontId="3" fillId="0" borderId="39" xfId="114" applyFont="1" applyFill="1" applyBorder="1" applyAlignment="1">
      <alignment horizontal="center"/>
      <protection/>
    </xf>
    <xf numFmtId="0" fontId="3" fillId="0" borderId="43" xfId="114" applyFont="1" applyFill="1" applyBorder="1" applyAlignment="1">
      <alignment horizontal="center"/>
      <protection/>
    </xf>
    <xf numFmtId="0" fontId="10" fillId="0" borderId="39" xfId="114" applyFont="1" applyFill="1" applyBorder="1" applyAlignment="1">
      <alignment horizontal="center"/>
      <protection/>
    </xf>
    <xf numFmtId="0" fontId="10" fillId="0" borderId="59" xfId="114" applyFont="1" applyFill="1" applyBorder="1" applyAlignment="1">
      <alignment horizontal="center"/>
      <protection/>
    </xf>
    <xf numFmtId="0" fontId="10" fillId="0" borderId="60" xfId="114" applyFont="1" applyFill="1" applyBorder="1" applyAlignment="1">
      <alignment horizontal="center"/>
      <protection/>
    </xf>
    <xf numFmtId="0" fontId="123" fillId="0" borderId="39" xfId="0" applyFont="1" applyBorder="1" applyAlignment="1">
      <alignment horizontal="center" vertical="top"/>
    </xf>
    <xf numFmtId="0" fontId="123" fillId="0" borderId="0" xfId="0" applyFont="1" applyBorder="1" applyAlignment="1">
      <alignment horizontal="center" vertical="top"/>
    </xf>
    <xf numFmtId="0" fontId="123" fillId="0" borderId="19" xfId="0" applyFont="1" applyBorder="1" applyAlignment="1">
      <alignment horizontal="center" vertical="top"/>
    </xf>
    <xf numFmtId="0" fontId="123" fillId="0" borderId="43" xfId="0" applyFont="1" applyBorder="1" applyAlignment="1">
      <alignment horizontal="center" vertical="top"/>
    </xf>
    <xf numFmtId="0" fontId="123" fillId="0" borderId="14" xfId="0" applyFont="1" applyBorder="1" applyAlignment="1">
      <alignment horizontal="center" vertical="center"/>
    </xf>
    <xf numFmtId="0" fontId="123" fillId="0" borderId="11" xfId="0" applyFont="1" applyBorder="1" applyAlignment="1">
      <alignment horizontal="center" vertical="center"/>
    </xf>
    <xf numFmtId="0" fontId="123" fillId="0" borderId="15" xfId="0" applyFont="1" applyBorder="1" applyAlignment="1">
      <alignment horizontal="center" vertical="center"/>
    </xf>
    <xf numFmtId="0" fontId="123" fillId="0" borderId="21" xfId="0" applyFont="1" applyBorder="1" applyAlignment="1">
      <alignment horizontal="center" vertical="top"/>
    </xf>
    <xf numFmtId="0" fontId="4" fillId="0" borderId="0" xfId="0" applyFont="1" applyFill="1" applyBorder="1" applyAlignment="1">
      <alignment horizontal="left"/>
    </xf>
    <xf numFmtId="0" fontId="4" fillId="0" borderId="39" xfId="0" applyFont="1" applyFill="1" applyBorder="1" applyAlignment="1">
      <alignment horizontal="left"/>
    </xf>
    <xf numFmtId="0" fontId="4" fillId="0" borderId="13" xfId="0" applyFont="1" applyFill="1" applyBorder="1" applyAlignment="1">
      <alignment horizontal="center" vertical="center" wrapText="1"/>
    </xf>
    <xf numFmtId="0" fontId="4" fillId="0" borderId="18" xfId="0" applyFont="1" applyBorder="1" applyAlignment="1">
      <alignment horizontal="center" wrapText="1"/>
    </xf>
    <xf numFmtId="0" fontId="4" fillId="0" borderId="16" xfId="0" applyFont="1" applyBorder="1" applyAlignment="1">
      <alignment horizontal="center" wrapText="1"/>
    </xf>
    <xf numFmtId="0" fontId="4" fillId="0" borderId="23" xfId="0" applyFont="1" applyBorder="1" applyAlignment="1">
      <alignment horizontal="center" wrapText="1"/>
    </xf>
    <xf numFmtId="0" fontId="141" fillId="0" borderId="13" xfId="0" applyFont="1" applyBorder="1" applyAlignment="1">
      <alignment horizontal="center" vertical="center" wrapText="1"/>
    </xf>
    <xf numFmtId="0" fontId="3" fillId="0" borderId="0" xfId="0" applyFont="1" applyAlignment="1">
      <alignment horizontal="center" vertical="center" wrapText="1"/>
    </xf>
    <xf numFmtId="0" fontId="122" fillId="0" borderId="0" xfId="0" applyFont="1" applyAlignment="1">
      <alignment/>
    </xf>
    <xf numFmtId="0" fontId="122" fillId="0" borderId="0" xfId="0" applyFont="1" applyBorder="1" applyAlignment="1" applyProtection="1">
      <alignment horizontal="left" vertical="center" wrapText="1"/>
      <protection/>
    </xf>
    <xf numFmtId="0" fontId="122" fillId="0" borderId="0" xfId="0" applyFont="1" applyBorder="1" applyAlignment="1" applyProtection="1">
      <alignment horizontal="center" vertical="center" wrapText="1"/>
      <protection/>
    </xf>
    <xf numFmtId="0" fontId="122" fillId="0" borderId="0" xfId="0" applyFont="1" applyBorder="1" applyAlignment="1">
      <alignment horizontal="left"/>
    </xf>
    <xf numFmtId="0" fontId="122" fillId="0" borderId="18" xfId="0" applyFont="1" applyBorder="1" applyAlignment="1">
      <alignment horizontal="center" vertical="center"/>
    </xf>
    <xf numFmtId="0" fontId="122" fillId="0" borderId="16" xfId="0" applyFont="1" applyBorder="1" applyAlignment="1">
      <alignment horizontal="center" vertical="center"/>
    </xf>
    <xf numFmtId="0" fontId="122" fillId="0" borderId="23" xfId="0" applyFont="1" applyBorder="1" applyAlignment="1">
      <alignment horizontal="center" vertical="center"/>
    </xf>
    <xf numFmtId="0" fontId="122" fillId="0" borderId="18" xfId="0" applyFont="1" applyBorder="1" applyAlignment="1">
      <alignment horizontal="center"/>
    </xf>
    <xf numFmtId="0" fontId="122" fillId="0" borderId="16" xfId="0" applyFont="1" applyBorder="1" applyAlignment="1">
      <alignment horizontal="center"/>
    </xf>
    <xf numFmtId="0" fontId="122" fillId="0" borderId="23" xfId="0" applyFont="1" applyBorder="1" applyAlignment="1">
      <alignment horizontal="center"/>
    </xf>
    <xf numFmtId="0" fontId="122" fillId="0" borderId="14" xfId="0" applyFont="1" applyBorder="1" applyAlignment="1">
      <alignment horizontal="center" wrapText="1"/>
    </xf>
    <xf numFmtId="0" fontId="122" fillId="0" borderId="15" xfId="0" applyFont="1" applyBorder="1" applyAlignment="1">
      <alignment horizontal="center" wrapText="1"/>
    </xf>
    <xf numFmtId="0" fontId="122" fillId="0" borderId="14" xfId="0" applyFont="1" applyBorder="1" applyAlignment="1">
      <alignment horizontal="center" vertical="center"/>
    </xf>
    <xf numFmtId="0" fontId="122" fillId="0" borderId="15" xfId="0" applyFont="1" applyBorder="1" applyAlignment="1">
      <alignment horizontal="center" vertical="center"/>
    </xf>
    <xf numFmtId="0" fontId="123" fillId="0" borderId="17" xfId="0" applyFont="1" applyBorder="1" applyAlignment="1">
      <alignment horizontal="center"/>
    </xf>
    <xf numFmtId="0" fontId="123" fillId="0" borderId="14" xfId="0" applyFont="1" applyBorder="1" applyAlignment="1">
      <alignment horizontal="center" vertical="center" wrapText="1"/>
    </xf>
    <xf numFmtId="0" fontId="123" fillId="0" borderId="15" xfId="0" applyFont="1" applyBorder="1" applyAlignment="1">
      <alignment horizontal="center" vertical="center" wrapText="1"/>
    </xf>
    <xf numFmtId="0" fontId="136" fillId="0" borderId="14" xfId="0" applyFont="1" applyBorder="1" applyAlignment="1">
      <alignment horizontal="center" vertical="center"/>
    </xf>
    <xf numFmtId="0" fontId="136" fillId="0" borderId="15" xfId="0" applyFont="1" applyBorder="1" applyAlignment="1">
      <alignment horizontal="center" vertical="center"/>
    </xf>
    <xf numFmtId="0" fontId="123" fillId="0" borderId="17" xfId="0" applyFont="1" applyBorder="1" applyAlignment="1">
      <alignment horizontal="center" vertical="center"/>
    </xf>
    <xf numFmtId="0" fontId="138" fillId="0" borderId="13" xfId="0" applyFont="1" applyBorder="1" applyAlignment="1">
      <alignment horizontal="center" vertical="center"/>
    </xf>
    <xf numFmtId="0" fontId="148" fillId="0" borderId="13" xfId="0" applyFont="1" applyBorder="1" applyAlignment="1">
      <alignment horizontal="center" wrapText="1"/>
    </xf>
    <xf numFmtId="0" fontId="122" fillId="0" borderId="18" xfId="0" applyFont="1" applyFill="1" applyBorder="1" applyAlignment="1">
      <alignment horizontal="left"/>
    </xf>
    <xf numFmtId="0" fontId="122" fillId="0" borderId="16" xfId="0" applyFont="1" applyFill="1" applyBorder="1" applyAlignment="1">
      <alignment horizontal="left"/>
    </xf>
    <xf numFmtId="0" fontId="122" fillId="0" borderId="23" xfId="0" applyFont="1" applyFill="1" applyBorder="1" applyAlignment="1">
      <alignment horizontal="left"/>
    </xf>
    <xf numFmtId="0" fontId="123" fillId="0" borderId="18" xfId="0" applyFont="1" applyBorder="1" applyAlignment="1">
      <alignment horizontal="center"/>
    </xf>
    <xf numFmtId="0" fontId="123" fillId="0" borderId="23" xfId="0" applyFont="1" applyBorder="1" applyAlignment="1">
      <alignment horizontal="center"/>
    </xf>
    <xf numFmtId="0" fontId="123" fillId="0" borderId="16" xfId="0" applyFont="1" applyBorder="1" applyAlignment="1">
      <alignment horizontal="center"/>
    </xf>
    <xf numFmtId="0" fontId="122" fillId="0" borderId="19" xfId="0" applyFont="1" applyBorder="1" applyAlignment="1">
      <alignment horizontal="center" vertical="center"/>
    </xf>
    <xf numFmtId="0" fontId="122" fillId="0" borderId="39" xfId="0" applyFont="1" applyBorder="1" applyAlignment="1">
      <alignment horizontal="center" vertical="center"/>
    </xf>
    <xf numFmtId="0" fontId="122" fillId="0" borderId="43" xfId="0" applyFont="1" applyBorder="1" applyAlignment="1">
      <alignment horizontal="center" vertical="center"/>
    </xf>
    <xf numFmtId="0" fontId="122" fillId="0" borderId="22" xfId="0" applyFont="1" applyBorder="1" applyAlignment="1">
      <alignment horizontal="center" vertical="center"/>
    </xf>
    <xf numFmtId="0" fontId="122" fillId="0" borderId="17" xfId="0" applyFont="1" applyBorder="1" applyAlignment="1">
      <alignment horizontal="center" vertical="center"/>
    </xf>
    <xf numFmtId="0" fontId="122" fillId="0" borderId="46" xfId="0" applyFont="1" applyBorder="1" applyAlignment="1">
      <alignment horizontal="center" vertical="center"/>
    </xf>
    <xf numFmtId="0" fontId="123" fillId="0" borderId="19" xfId="0" applyFont="1" applyBorder="1" applyAlignment="1">
      <alignment horizontal="center" vertical="center"/>
    </xf>
    <xf numFmtId="0" fontId="123" fillId="0" borderId="43" xfId="0" applyFont="1" applyBorder="1" applyAlignment="1">
      <alignment horizontal="center" vertical="center"/>
    </xf>
    <xf numFmtId="0" fontId="123" fillId="0" borderId="22" xfId="0" applyFont="1" applyBorder="1" applyAlignment="1">
      <alignment horizontal="center" vertical="center"/>
    </xf>
    <xf numFmtId="0" fontId="123" fillId="0" borderId="46" xfId="0" applyFont="1" applyBorder="1" applyAlignment="1">
      <alignment horizontal="center" vertical="center"/>
    </xf>
    <xf numFmtId="0" fontId="122" fillId="0" borderId="18" xfId="0" applyFont="1" applyBorder="1" applyAlignment="1">
      <alignment horizontal="left" vertical="center"/>
    </xf>
    <xf numFmtId="0" fontId="122" fillId="0" borderId="23" xfId="0" applyFont="1" applyBorder="1" applyAlignment="1">
      <alignment horizontal="left" vertical="center"/>
    </xf>
    <xf numFmtId="0" fontId="122" fillId="0" borderId="11" xfId="0" applyFont="1" applyBorder="1" applyAlignment="1">
      <alignment horizontal="center" vertical="center"/>
    </xf>
    <xf numFmtId="0" fontId="122" fillId="0" borderId="0" xfId="0" applyFont="1" applyAlignment="1">
      <alignment horizontal="left" vertical="top" wrapText="1"/>
    </xf>
    <xf numFmtId="0" fontId="123" fillId="0" borderId="61" xfId="0" applyFont="1" applyFill="1" applyBorder="1" applyAlignment="1">
      <alignment horizontal="center" vertical="center"/>
    </xf>
    <xf numFmtId="0" fontId="123" fillId="0" borderId="62" xfId="0" applyFont="1" applyFill="1" applyBorder="1" applyAlignment="1">
      <alignment horizontal="center" vertical="center"/>
    </xf>
    <xf numFmtId="0" fontId="123" fillId="0" borderId="36" xfId="0" applyFont="1" applyFill="1" applyBorder="1" applyAlignment="1">
      <alignment horizontal="center" vertical="center"/>
    </xf>
    <xf numFmtId="0" fontId="122" fillId="0" borderId="63" xfId="0" applyFont="1" applyFill="1" applyBorder="1" applyAlignment="1">
      <alignment horizontal="center" vertical="center" wrapText="1"/>
    </xf>
    <xf numFmtId="0" fontId="122" fillId="0" borderId="33" xfId="0" applyFont="1" applyFill="1" applyBorder="1" applyAlignment="1">
      <alignment horizontal="center" vertical="center" wrapText="1"/>
    </xf>
    <xf numFmtId="0" fontId="122" fillId="0" borderId="64" xfId="0" applyFont="1" applyBorder="1" applyAlignment="1">
      <alignment horizontal="left" vertical="center"/>
    </xf>
    <xf numFmtId="0" fontId="122" fillId="0" borderId="65" xfId="0" applyFont="1" applyBorder="1" applyAlignment="1">
      <alignment horizontal="left" vertical="center"/>
    </xf>
    <xf numFmtId="0" fontId="122" fillId="0" borderId="66" xfId="0" applyFont="1" applyBorder="1" applyAlignment="1">
      <alignment horizontal="left" vertical="center"/>
    </xf>
    <xf numFmtId="0" fontId="149" fillId="0" borderId="67" xfId="0" applyFont="1" applyBorder="1" applyAlignment="1">
      <alignment horizontal="left" vertical="center"/>
    </xf>
    <xf numFmtId="0" fontId="149" fillId="0" borderId="58" xfId="0" applyFont="1" applyBorder="1" applyAlignment="1">
      <alignment horizontal="left" vertical="center"/>
    </xf>
    <xf numFmtId="0" fontId="149" fillId="0" borderId="68" xfId="0" applyFont="1" applyBorder="1" applyAlignment="1">
      <alignment horizontal="left" vertical="center"/>
    </xf>
    <xf numFmtId="0" fontId="123" fillId="0" borderId="63" xfId="0" applyFont="1" applyFill="1" applyBorder="1" applyAlignment="1">
      <alignment horizontal="center" vertical="center"/>
    </xf>
    <xf numFmtId="0" fontId="123" fillId="0" borderId="33" xfId="0" applyFont="1" applyFill="1" applyBorder="1" applyAlignment="1">
      <alignment horizontal="center" vertical="center"/>
    </xf>
    <xf numFmtId="0" fontId="16" fillId="0" borderId="18"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23"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9" xfId="0" applyFont="1" applyFill="1" applyBorder="1" applyAlignment="1">
      <alignment horizontal="center" vertical="center"/>
    </xf>
    <xf numFmtId="0" fontId="15" fillId="5" borderId="43" xfId="0" applyFont="1" applyFill="1" applyBorder="1" applyAlignment="1">
      <alignment horizontal="center" vertical="center"/>
    </xf>
    <xf numFmtId="0" fontId="15" fillId="5" borderId="22" xfId="0" applyFont="1" applyFill="1" applyBorder="1" applyAlignment="1">
      <alignment horizontal="center" vertical="center"/>
    </xf>
    <xf numFmtId="0" fontId="15" fillId="5" borderId="46" xfId="0" applyFont="1" applyFill="1" applyBorder="1" applyAlignment="1">
      <alignment horizontal="center" vertical="center"/>
    </xf>
    <xf numFmtId="0" fontId="0" fillId="0" borderId="19" xfId="0" applyFont="1" applyBorder="1" applyAlignment="1">
      <alignment horizontal="left"/>
    </xf>
    <xf numFmtId="0" fontId="0" fillId="0" borderId="39" xfId="0" applyFont="1" applyBorder="1" applyAlignment="1">
      <alignment horizontal="left"/>
    </xf>
    <xf numFmtId="0" fontId="0" fillId="0" borderId="43" xfId="0" applyFont="1" applyBorder="1" applyAlignment="1">
      <alignment horizontal="left"/>
    </xf>
    <xf numFmtId="0" fontId="15" fillId="5" borderId="18"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20" fillId="0" borderId="17" xfId="0" applyFont="1" applyBorder="1" applyAlignment="1">
      <alignment horizontal="center" wrapText="1"/>
    </xf>
    <xf numFmtId="0" fontId="120" fillId="0" borderId="64" xfId="0" applyFont="1" applyFill="1" applyBorder="1" applyAlignment="1">
      <alignment horizontal="center" vertical="center"/>
    </xf>
    <xf numFmtId="0" fontId="120" fillId="0" borderId="65" xfId="0" applyFont="1" applyFill="1" applyBorder="1" applyAlignment="1">
      <alignment horizontal="center" vertical="center"/>
    </xf>
    <xf numFmtId="0" fontId="120" fillId="0" borderId="66" xfId="0" applyFont="1" applyFill="1" applyBorder="1" applyAlignment="1">
      <alignment horizontal="center" vertical="center"/>
    </xf>
    <xf numFmtId="0" fontId="0" fillId="0" borderId="67" xfId="0" applyFont="1" applyBorder="1" applyAlignment="1">
      <alignment horizontal="center"/>
    </xf>
    <xf numFmtId="0" fontId="0" fillId="0" borderId="58" xfId="0" applyFont="1" applyBorder="1" applyAlignment="1">
      <alignment horizontal="center"/>
    </xf>
    <xf numFmtId="0" fontId="0" fillId="0" borderId="68" xfId="0" applyFont="1" applyBorder="1" applyAlignment="1">
      <alignment horizontal="center"/>
    </xf>
    <xf numFmtId="0" fontId="0" fillId="0" borderId="18" xfId="0" applyFill="1" applyBorder="1" applyAlignment="1">
      <alignment horizontal="left" wrapText="1"/>
    </xf>
    <xf numFmtId="0" fontId="0" fillId="0" borderId="16" xfId="0" applyFill="1" applyBorder="1" applyAlignment="1">
      <alignment horizontal="left" wrapText="1"/>
    </xf>
    <xf numFmtId="0" fontId="0" fillId="0" borderId="23" xfId="0" applyFill="1" applyBorder="1" applyAlignment="1">
      <alignment horizontal="left" wrapText="1"/>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23" xfId="0" applyFont="1" applyFill="1" applyBorder="1" applyAlignment="1">
      <alignment horizontal="left" vertical="center"/>
    </xf>
    <xf numFmtId="0" fontId="3" fillId="6" borderId="14" xfId="0" applyFont="1" applyFill="1" applyBorder="1" applyAlignment="1">
      <alignment horizontal="left" vertical="center"/>
    </xf>
    <xf numFmtId="0" fontId="17" fillId="6" borderId="15" xfId="0" applyFont="1" applyFill="1" applyBorder="1" applyAlignment="1">
      <alignment horizontal="left" vertical="center"/>
    </xf>
    <xf numFmtId="0" fontId="90" fillId="0" borderId="0" xfId="0" applyFont="1" applyAlignment="1">
      <alignment horizontal="center" wrapText="1"/>
    </xf>
  </cellXfs>
  <cellStyles count="16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1 2" xfId="52"/>
    <cellStyle name="60% - Énfasis2" xfId="53"/>
    <cellStyle name="60% - Énfasis2 2" xfId="54"/>
    <cellStyle name="60% - Énfasis3" xfId="55"/>
    <cellStyle name="60% - Énfasis3 2" xfId="56"/>
    <cellStyle name="60% - Énfasis4" xfId="57"/>
    <cellStyle name="60% - Énfasis4 2" xfId="58"/>
    <cellStyle name="60% - Énfasis5" xfId="59"/>
    <cellStyle name="60% - Énfasis5 2" xfId="60"/>
    <cellStyle name="60% - Énfasis6" xfId="61"/>
    <cellStyle name="60% - Énfasis6 2" xfId="62"/>
    <cellStyle name="Buena 2" xfId="63"/>
    <cellStyle name="Bueno" xfId="64"/>
    <cellStyle name="Cálculo" xfId="65"/>
    <cellStyle name="Cálculo 2" xfId="66"/>
    <cellStyle name="Celda de comprobación" xfId="67"/>
    <cellStyle name="Celda de comprobación 2" xfId="68"/>
    <cellStyle name="Celda vinculada" xfId="69"/>
    <cellStyle name="Celda vinculada 2" xfId="70"/>
    <cellStyle name="Encabezado 1" xfId="71"/>
    <cellStyle name="Encabezado 4" xfId="72"/>
    <cellStyle name="Encabezado 4 2" xfId="73"/>
    <cellStyle name="Énfasis1" xfId="74"/>
    <cellStyle name="Énfasis1 2" xfId="75"/>
    <cellStyle name="Énfasis2" xfId="76"/>
    <cellStyle name="Énfasis2 2" xfId="77"/>
    <cellStyle name="Énfasis3" xfId="78"/>
    <cellStyle name="Énfasis3 2" xfId="79"/>
    <cellStyle name="Énfasis4" xfId="80"/>
    <cellStyle name="Énfasis4 2" xfId="81"/>
    <cellStyle name="Énfasis5" xfId="82"/>
    <cellStyle name="Énfasis5 2" xfId="83"/>
    <cellStyle name="Énfasis6" xfId="84"/>
    <cellStyle name="Énfasis6 2" xfId="85"/>
    <cellStyle name="Entrada" xfId="86"/>
    <cellStyle name="Entrada 2" xfId="87"/>
    <cellStyle name="Hipervínculo 2" xfId="88"/>
    <cellStyle name="Incorrecto" xfId="89"/>
    <cellStyle name="Incorrecto 2" xfId="90"/>
    <cellStyle name="Comma" xfId="91"/>
    <cellStyle name="Comma [0]" xfId="92"/>
    <cellStyle name="Millares 10" xfId="93"/>
    <cellStyle name="Millares 11" xfId="94"/>
    <cellStyle name="Millares 12" xfId="95"/>
    <cellStyle name="Millares 13" xfId="96"/>
    <cellStyle name="Millares 14" xfId="97"/>
    <cellStyle name="Millares 2" xfId="98"/>
    <cellStyle name="Millares 3" xfId="99"/>
    <cellStyle name="Millares 4" xfId="100"/>
    <cellStyle name="Millares 5" xfId="101"/>
    <cellStyle name="Millares 6" xfId="102"/>
    <cellStyle name="Millares 7" xfId="103"/>
    <cellStyle name="Millares 8" xfId="104"/>
    <cellStyle name="Millares 9" xfId="105"/>
    <cellStyle name="Currency" xfId="106"/>
    <cellStyle name="Currency [0]" xfId="107"/>
    <cellStyle name="Neutral" xfId="108"/>
    <cellStyle name="Neutral 2" xfId="109"/>
    <cellStyle name="Normal 10" xfId="110"/>
    <cellStyle name="Normal 11" xfId="111"/>
    <cellStyle name="Normal 12" xfId="112"/>
    <cellStyle name="Normal 13" xfId="113"/>
    <cellStyle name="Normal 2" xfId="114"/>
    <cellStyle name="Normal 2 2" xfId="115"/>
    <cellStyle name="Normal 2 2 2" xfId="116"/>
    <cellStyle name="Normal 3" xfId="117"/>
    <cellStyle name="Normal 3 2" xfId="118"/>
    <cellStyle name="Normal 3 2 2" xfId="119"/>
    <cellStyle name="Normal 3 3" xfId="120"/>
    <cellStyle name="Normal 4" xfId="121"/>
    <cellStyle name="Normal 4 2" xfId="122"/>
    <cellStyle name="Normal 4 2 2" xfId="123"/>
    <cellStyle name="Normal 4 3" xfId="124"/>
    <cellStyle name="Normal 4 4" xfId="125"/>
    <cellStyle name="Normal 5" xfId="126"/>
    <cellStyle name="Normal 5 2" xfId="127"/>
    <cellStyle name="Normal 5 2 2" xfId="128"/>
    <cellStyle name="Normal 6" xfId="129"/>
    <cellStyle name="Normal 7" xfId="130"/>
    <cellStyle name="Normal 8" xfId="131"/>
    <cellStyle name="Normal 9" xfId="132"/>
    <cellStyle name="Normal_indice" xfId="133"/>
    <cellStyle name="Notas" xfId="134"/>
    <cellStyle name="Notas 10" xfId="135"/>
    <cellStyle name="Notas 10 2" xfId="136"/>
    <cellStyle name="Notas 11" xfId="137"/>
    <cellStyle name="Notas 11 2" xfId="138"/>
    <cellStyle name="Notas 12" xfId="139"/>
    <cellStyle name="Notas 12 2" xfId="140"/>
    <cellStyle name="Notas 13" xfId="141"/>
    <cellStyle name="Notas 13 2" xfId="142"/>
    <cellStyle name="Notas 14" xfId="143"/>
    <cellStyle name="Notas 14 2" xfId="144"/>
    <cellStyle name="Notas 15" xfId="145"/>
    <cellStyle name="Notas 15 2" xfId="146"/>
    <cellStyle name="Notas 2" xfId="147"/>
    <cellStyle name="Notas 2 2" xfId="148"/>
    <cellStyle name="Notas 3" xfId="149"/>
    <cellStyle name="Notas 3 2" xfId="150"/>
    <cellStyle name="Notas 4" xfId="151"/>
    <cellStyle name="Notas 4 2" xfId="152"/>
    <cellStyle name="Notas 5" xfId="153"/>
    <cellStyle name="Notas 5 2" xfId="154"/>
    <cellStyle name="Notas 6" xfId="155"/>
    <cellStyle name="Notas 6 2" xfId="156"/>
    <cellStyle name="Notas 7" xfId="157"/>
    <cellStyle name="Notas 7 2" xfId="158"/>
    <cellStyle name="Notas 8" xfId="159"/>
    <cellStyle name="Notas 8 2" xfId="160"/>
    <cellStyle name="Notas 9" xfId="161"/>
    <cellStyle name="Notas 9 2" xfId="162"/>
    <cellStyle name="Percent" xfId="163"/>
    <cellStyle name="Porcentaje 2" xfId="164"/>
    <cellStyle name="Porcentual 2" xfId="165"/>
    <cellStyle name="Salida" xfId="166"/>
    <cellStyle name="Salida 2" xfId="167"/>
    <cellStyle name="Texto de advertencia" xfId="168"/>
    <cellStyle name="Texto de advertencia 2" xfId="169"/>
    <cellStyle name="Texto explicativo" xfId="170"/>
    <cellStyle name="Texto explicativo 2" xfId="171"/>
    <cellStyle name="Título" xfId="172"/>
    <cellStyle name="Título 1 2" xfId="173"/>
    <cellStyle name="Título 2" xfId="174"/>
    <cellStyle name="Título 2 2" xfId="175"/>
    <cellStyle name="Título 3" xfId="176"/>
    <cellStyle name="Título 3 2" xfId="177"/>
    <cellStyle name="Total" xfId="178"/>
    <cellStyle name="Total 2" xfId="1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5"/>
        </c:manualLayout>
      </c:layout>
      <c:spPr>
        <a:noFill/>
        <a:ln w="3175">
          <a:noFill/>
        </a:ln>
      </c:spPr>
    </c:title>
    <c:plotArea>
      <c:layout>
        <c:manualLayout>
          <c:xMode val="edge"/>
          <c:yMode val="edge"/>
          <c:x val="0.0195"/>
          <c:y val="0.1345"/>
          <c:w val="0.934"/>
          <c:h val="0.85275"/>
        </c:manualLayout>
      </c:layout>
      <c:lineChart>
        <c:grouping val="standard"/>
        <c:varyColors val="0"/>
        <c:ser>
          <c:idx val="0"/>
          <c:order val="0"/>
          <c:tx>
            <c:strRef>
              <c:f>'Gráficos_Vino_ DO'!$U$5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29695797"/>
        <c:axId val="65935582"/>
      </c:lineChart>
      <c:catAx>
        <c:axId val="29695797"/>
        <c:scaling>
          <c:orientation val="minMax"/>
        </c:scaling>
        <c:axPos val="b"/>
        <c:delete val="0"/>
        <c:numFmt formatCode="General" sourceLinked="1"/>
        <c:majorTickMark val="out"/>
        <c:minorTickMark val="none"/>
        <c:tickLblPos val="nextTo"/>
        <c:spPr>
          <a:ln w="3175">
            <a:solidFill>
              <a:srgbClr val="808080"/>
            </a:solidFill>
          </a:ln>
        </c:spPr>
        <c:crossAx val="65935582"/>
        <c:crosses val="autoZero"/>
        <c:auto val="1"/>
        <c:lblOffset val="100"/>
        <c:tickLblSkip val="1"/>
        <c:noMultiLvlLbl val="0"/>
      </c:catAx>
      <c:valAx>
        <c:axId val="65935582"/>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4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969579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 (miles USD)</a:t>
            </a:r>
          </a:p>
        </c:rich>
      </c:tx>
      <c:layout>
        <c:manualLayout>
          <c:xMode val="factor"/>
          <c:yMode val="factor"/>
          <c:x val="-0.00325"/>
          <c:y val="-0.01025"/>
        </c:manualLayout>
      </c:layout>
      <c:spPr>
        <a:noFill/>
        <a:ln w="3175">
          <a:noFill/>
        </a:ln>
      </c:spPr>
    </c:title>
    <c:plotArea>
      <c:layout>
        <c:manualLayout>
          <c:xMode val="edge"/>
          <c:yMode val="edge"/>
          <c:x val="0.03475"/>
          <c:y val="0.1015"/>
          <c:w val="0.86525"/>
          <c:h val="0.85025"/>
        </c:manualLayout>
      </c:layout>
      <c:lineChart>
        <c:grouping val="standard"/>
        <c:varyColors val="0"/>
        <c:ser>
          <c:idx val="0"/>
          <c:order val="0"/>
          <c:tx>
            <c:strRef>
              <c:f>Gráficos_Vino_espumoso!$S$9</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25735455"/>
        <c:axId val="30292504"/>
      </c:lineChart>
      <c:catAx>
        <c:axId val="25735455"/>
        <c:scaling>
          <c:orientation val="minMax"/>
        </c:scaling>
        <c:axPos val="b"/>
        <c:delete val="0"/>
        <c:numFmt formatCode="General" sourceLinked="1"/>
        <c:majorTickMark val="out"/>
        <c:minorTickMark val="none"/>
        <c:tickLblPos val="nextTo"/>
        <c:spPr>
          <a:ln w="3175">
            <a:solidFill>
              <a:srgbClr val="808080"/>
            </a:solidFill>
          </a:ln>
        </c:spPr>
        <c:crossAx val="30292504"/>
        <c:crosses val="autoZero"/>
        <c:auto val="1"/>
        <c:lblOffset val="100"/>
        <c:tickLblSkip val="1"/>
        <c:noMultiLvlLbl val="0"/>
      </c:catAx>
      <c:valAx>
        <c:axId val="30292504"/>
        <c:scaling>
          <c:orientation val="minMax"/>
        </c:scaling>
        <c:axPos val="l"/>
        <c:title>
          <c:tx>
            <c:rich>
              <a:bodyPr vert="horz" rot="-5400000" anchor="ctr"/>
              <a:lstStyle/>
              <a:p>
                <a:pPr algn="ctr">
                  <a:defRPr/>
                </a:pPr>
                <a:r>
                  <a:rPr lang="en-US" cap="none" sz="1000" b="1" i="0" u="none" baseline="0">
                    <a:solidFill>
                      <a:srgbClr val="000000"/>
                    </a:solidFill>
                  </a:rPr>
                  <a:t>Miles USD</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573545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 por litro)</a:t>
            </a:r>
          </a:p>
        </c:rich>
      </c:tx>
      <c:layout>
        <c:manualLayout>
          <c:xMode val="factor"/>
          <c:yMode val="factor"/>
          <c:x val="-0.00325"/>
          <c:y val="-0.01075"/>
        </c:manualLayout>
      </c:layout>
      <c:spPr>
        <a:noFill/>
        <a:ln w="3175">
          <a:noFill/>
        </a:ln>
      </c:spPr>
    </c:title>
    <c:plotArea>
      <c:layout>
        <c:manualLayout>
          <c:xMode val="edge"/>
          <c:yMode val="edge"/>
          <c:x val="0.02975"/>
          <c:y val="0.12525"/>
          <c:w val="0.91475"/>
          <c:h val="0.852"/>
        </c:manualLayout>
      </c:layout>
      <c:lineChart>
        <c:grouping val="standard"/>
        <c:varyColors val="0"/>
        <c:ser>
          <c:idx val="0"/>
          <c:order val="0"/>
          <c:tx>
            <c:strRef>
              <c:f>Gráficos_Vino_espumoso!$S$17</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4197081"/>
        <c:axId val="37773730"/>
      </c:lineChart>
      <c:catAx>
        <c:axId val="4197081"/>
        <c:scaling>
          <c:orientation val="minMax"/>
        </c:scaling>
        <c:axPos val="b"/>
        <c:delete val="0"/>
        <c:numFmt formatCode="General" sourceLinked="1"/>
        <c:majorTickMark val="out"/>
        <c:minorTickMark val="none"/>
        <c:tickLblPos val="nextTo"/>
        <c:spPr>
          <a:ln w="3175">
            <a:solidFill>
              <a:srgbClr val="808080"/>
            </a:solidFill>
          </a:ln>
        </c:spPr>
        <c:crossAx val="37773730"/>
        <c:crosses val="autoZero"/>
        <c:auto val="1"/>
        <c:lblOffset val="100"/>
        <c:tickLblSkip val="1"/>
        <c:noMultiLvlLbl val="0"/>
      </c:catAx>
      <c:valAx>
        <c:axId val="37773730"/>
        <c:scaling>
          <c:orientation val="minMax"/>
          <c:min val="3"/>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9708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 por litro)</a:t>
            </a:r>
          </a:p>
        </c:rich>
      </c:tx>
      <c:layout>
        <c:manualLayout>
          <c:xMode val="factor"/>
          <c:yMode val="factor"/>
          <c:x val="-0.00175"/>
          <c:y val="-0.01075"/>
        </c:manualLayout>
      </c:layout>
      <c:spPr>
        <a:noFill/>
        <a:ln w="3175">
          <a:noFill/>
        </a:ln>
      </c:spPr>
    </c:title>
    <c:plotArea>
      <c:layout>
        <c:manualLayout>
          <c:xMode val="edge"/>
          <c:yMode val="edge"/>
          <c:x val="0.0255"/>
          <c:y val="0.15575"/>
          <c:w val="0.882"/>
          <c:h val="0.8375"/>
        </c:manualLayout>
      </c:layout>
      <c:lineChart>
        <c:grouping val="standard"/>
        <c:varyColors val="0"/>
        <c:ser>
          <c:idx val="0"/>
          <c:order val="0"/>
          <c:tx>
            <c:strRef>
              <c:f>Gráficos_Vino_espumoso!$S$25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4419251"/>
        <c:axId val="39773260"/>
      </c:lineChart>
      <c:catAx>
        <c:axId val="4419251"/>
        <c:scaling>
          <c:orientation val="minMax"/>
        </c:scaling>
        <c:axPos val="b"/>
        <c:delete val="0"/>
        <c:numFmt formatCode="General" sourceLinked="1"/>
        <c:majorTickMark val="out"/>
        <c:minorTickMark val="none"/>
        <c:tickLblPos val="nextTo"/>
        <c:spPr>
          <a:ln w="3175">
            <a:solidFill>
              <a:srgbClr val="808080"/>
            </a:solidFill>
          </a:ln>
        </c:spPr>
        <c:crossAx val="39773260"/>
        <c:crosses val="autoZero"/>
        <c:auto val="1"/>
        <c:lblOffset val="100"/>
        <c:tickLblSkip val="1"/>
        <c:noMultiLvlLbl val="0"/>
      </c:catAx>
      <c:valAx>
        <c:axId val="39773260"/>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1925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de vinos en el mercado nacional</a:t>
            </a:r>
          </a:p>
        </c:rich>
      </c:tx>
      <c:layout>
        <c:manualLayout>
          <c:xMode val="factor"/>
          <c:yMode val="factor"/>
          <c:x val="-0.015"/>
          <c:y val="-0.034"/>
        </c:manualLayout>
      </c:layout>
      <c:spPr>
        <a:noFill/>
        <a:ln w="3175">
          <a:noFill/>
        </a:ln>
      </c:spPr>
    </c:title>
    <c:plotArea>
      <c:layout>
        <c:manualLayout>
          <c:xMode val="edge"/>
          <c:yMode val="edge"/>
          <c:x val="-0.021"/>
          <c:y val="0.06725"/>
          <c:w val="0.98375"/>
          <c:h val="0.80125"/>
        </c:manualLayout>
      </c:layout>
      <c:lineChart>
        <c:grouping val="standard"/>
        <c:varyColors val="0"/>
        <c:ser>
          <c:idx val="0"/>
          <c:order val="0"/>
          <c:tx>
            <c:strRef>
              <c:f>'Precios vinos nac.'!$X$3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nac.'!$W$4:$W$25</c:f>
              <c:strCache>
                <c:ptCount val="22"/>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strCache>
            </c:strRef>
          </c:cat>
          <c:val>
            <c:numRef>
              <c:f>'Precios vinos nac.'!$X$4:$X$25</c:f>
              <c:numCache>
                <c:ptCount val="22"/>
                <c:pt idx="0">
                  <c:v>12000</c:v>
                </c:pt>
                <c:pt idx="1">
                  <c:v>12500</c:v>
                </c:pt>
                <c:pt idx="2">
                  <c:v>12500</c:v>
                </c:pt>
                <c:pt idx="3">
                  <c:v>12500</c:v>
                </c:pt>
                <c:pt idx="4">
                  <c:v>12000</c:v>
                </c:pt>
                <c:pt idx="5">
                  <c:v>12000</c:v>
                </c:pt>
                <c:pt idx="6">
                  <c:v>12000</c:v>
                </c:pt>
                <c:pt idx="7">
                  <c:v>11000</c:v>
                </c:pt>
                <c:pt idx="8">
                  <c:v>9500</c:v>
                </c:pt>
                <c:pt idx="9">
                  <c:v>10000</c:v>
                </c:pt>
                <c:pt idx="10">
                  <c:v>9500</c:v>
                </c:pt>
                <c:pt idx="11">
                  <c:v>9000</c:v>
                </c:pt>
                <c:pt idx="12">
                  <c:v>9500</c:v>
                </c:pt>
                <c:pt idx="13">
                  <c:v>9000</c:v>
                </c:pt>
                <c:pt idx="14">
                  <c:v>9500</c:v>
                </c:pt>
                <c:pt idx="15">
                  <c:v>8500</c:v>
                </c:pt>
                <c:pt idx="16">
                  <c:v>8500</c:v>
                </c:pt>
                <c:pt idx="17">
                  <c:v>8500</c:v>
                </c:pt>
                <c:pt idx="18">
                  <c:v>8500</c:v>
                </c:pt>
                <c:pt idx="19">
                  <c:v>8500</c:v>
                </c:pt>
                <c:pt idx="20">
                  <c:v>8500</c:v>
                </c:pt>
                <c:pt idx="21">
                  <c:v>8500</c:v>
                </c:pt>
              </c:numCache>
            </c:numRef>
          </c:val>
          <c:smooth val="0"/>
        </c:ser>
        <c:ser>
          <c:idx val="1"/>
          <c:order val="1"/>
          <c:tx>
            <c:strRef>
              <c:f>'Precios vinos nac.'!$Y$3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nac.'!$W$4:$W$25</c:f>
              <c:strCache>
                <c:ptCount val="22"/>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strCache>
            </c:strRef>
          </c:cat>
          <c:val>
            <c:numRef>
              <c:f>'Precios vinos nac.'!$Y$4:$Y$25</c:f>
              <c:numCache>
                <c:ptCount val="22"/>
                <c:pt idx="0">
                  <c:v>19000</c:v>
                </c:pt>
                <c:pt idx="1">
                  <c:v>19000</c:v>
                </c:pt>
                <c:pt idx="2">
                  <c:v>19000</c:v>
                </c:pt>
                <c:pt idx="3">
                  <c:v>18500</c:v>
                </c:pt>
                <c:pt idx="4">
                  <c:v>18000</c:v>
                </c:pt>
                <c:pt idx="5">
                  <c:v>18000</c:v>
                </c:pt>
                <c:pt idx="6">
                  <c:v>18000</c:v>
                </c:pt>
                <c:pt idx="7">
                  <c:v>18000</c:v>
                </c:pt>
                <c:pt idx="8">
                  <c:v>15500</c:v>
                </c:pt>
                <c:pt idx="9">
                  <c:v>17000</c:v>
                </c:pt>
                <c:pt idx="10">
                  <c:v>16000</c:v>
                </c:pt>
                <c:pt idx="11">
                  <c:v>15000</c:v>
                </c:pt>
                <c:pt idx="12">
                  <c:v>15000</c:v>
                </c:pt>
                <c:pt idx="13">
                  <c:v>15000</c:v>
                </c:pt>
                <c:pt idx="14">
                  <c:v>14000</c:v>
                </c:pt>
                <c:pt idx="15">
                  <c:v>12500</c:v>
                </c:pt>
                <c:pt idx="16">
                  <c:v>12500</c:v>
                </c:pt>
                <c:pt idx="17">
                  <c:v>12500</c:v>
                </c:pt>
                <c:pt idx="18">
                  <c:v>12500</c:v>
                </c:pt>
                <c:pt idx="19">
                  <c:v>12000</c:v>
                </c:pt>
                <c:pt idx="20">
                  <c:v>13000</c:v>
                </c:pt>
                <c:pt idx="21">
                  <c:v>11750</c:v>
                </c:pt>
              </c:numCache>
            </c:numRef>
          </c:val>
          <c:smooth val="0"/>
        </c:ser>
        <c:ser>
          <c:idx val="2"/>
          <c:order val="2"/>
          <c:tx>
            <c:strRef>
              <c:f>'Precios vinos nac.'!$Z$3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nac.'!$W$4:$W$25</c:f>
              <c:strCache>
                <c:ptCount val="22"/>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strCache>
            </c:strRef>
          </c:cat>
          <c:val>
            <c:numRef>
              <c:f>'Precios vinos nac.'!$Z$4:$Z$25</c:f>
              <c:numCache>
                <c:ptCount val="22"/>
                <c:pt idx="0">
                  <c:v>10000</c:v>
                </c:pt>
                <c:pt idx="1">
                  <c:v>11500</c:v>
                </c:pt>
                <c:pt idx="2">
                  <c:v>11000</c:v>
                </c:pt>
                <c:pt idx="3">
                  <c:v>11000</c:v>
                </c:pt>
                <c:pt idx="4">
                  <c:v>10000</c:v>
                </c:pt>
                <c:pt idx="5">
                  <c:v>9000</c:v>
                </c:pt>
                <c:pt idx="6">
                  <c:v>8000</c:v>
                </c:pt>
                <c:pt idx="7">
                  <c:v>8000</c:v>
                </c:pt>
                <c:pt idx="8">
                  <c:v>8250</c:v>
                </c:pt>
                <c:pt idx="9">
                  <c:v>8500</c:v>
                </c:pt>
                <c:pt idx="10">
                  <c:v>8000</c:v>
                </c:pt>
                <c:pt idx="11">
                  <c:v>8000</c:v>
                </c:pt>
                <c:pt idx="12">
                  <c:v>8000</c:v>
                </c:pt>
                <c:pt idx="13">
                  <c:v>8000</c:v>
                </c:pt>
                <c:pt idx="14">
                  <c:v>8000</c:v>
                </c:pt>
                <c:pt idx="15">
                  <c:v>7500</c:v>
                </c:pt>
                <c:pt idx="16">
                  <c:v>7500</c:v>
                </c:pt>
                <c:pt idx="17">
                  <c:v>7000</c:v>
                </c:pt>
                <c:pt idx="18">
                  <c:v>7000</c:v>
                </c:pt>
                <c:pt idx="19">
                  <c:v>6500</c:v>
                </c:pt>
                <c:pt idx="20">
                  <c:v>7500</c:v>
                </c:pt>
                <c:pt idx="21">
                  <c:v>6500</c:v>
                </c:pt>
              </c:numCache>
            </c:numRef>
          </c:val>
          <c:smooth val="0"/>
        </c:ser>
        <c:ser>
          <c:idx val="3"/>
          <c:order val="3"/>
          <c:tx>
            <c:strRef>
              <c:f>'Precios vinos nac.'!$AA$3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nac.'!$W$4:$W$25</c:f>
              <c:strCache>
                <c:ptCount val="22"/>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strCache>
            </c:strRef>
          </c:cat>
          <c:val>
            <c:numRef>
              <c:f>'Precios vinos nac.'!$AA$4:$AA$25</c:f>
              <c:numCache>
                <c:ptCount val="22"/>
                <c:pt idx="0">
                  <c:v>12500</c:v>
                </c:pt>
                <c:pt idx="1">
                  <c:v>13500</c:v>
                </c:pt>
                <c:pt idx="2">
                  <c:v>13500</c:v>
                </c:pt>
                <c:pt idx="3">
                  <c:v>13500</c:v>
                </c:pt>
                <c:pt idx="4">
                  <c:v>13500</c:v>
                </c:pt>
                <c:pt idx="5">
                  <c:v>12500</c:v>
                </c:pt>
                <c:pt idx="6">
                  <c:v>12500</c:v>
                </c:pt>
                <c:pt idx="7">
                  <c:v>13500</c:v>
                </c:pt>
                <c:pt idx="8">
                  <c:v>14000</c:v>
                </c:pt>
                <c:pt idx="9">
                  <c:v>13500</c:v>
                </c:pt>
                <c:pt idx="10">
                  <c:v>13500</c:v>
                </c:pt>
                <c:pt idx="11">
                  <c:v>12000</c:v>
                </c:pt>
                <c:pt idx="12">
                  <c:v>12500</c:v>
                </c:pt>
                <c:pt idx="13">
                  <c:v>12000</c:v>
                </c:pt>
                <c:pt idx="14">
                  <c:v>12000</c:v>
                </c:pt>
                <c:pt idx="15">
                  <c:v>12000</c:v>
                </c:pt>
                <c:pt idx="16">
                  <c:v>12000</c:v>
                </c:pt>
                <c:pt idx="17">
                  <c:v>12000</c:v>
                </c:pt>
                <c:pt idx="18">
                  <c:v>11000</c:v>
                </c:pt>
                <c:pt idx="19">
                  <c:v>10500</c:v>
                </c:pt>
                <c:pt idx="20">
                  <c:v>12500</c:v>
                </c:pt>
                <c:pt idx="21">
                  <c:v>10000</c:v>
                </c:pt>
              </c:numCache>
            </c:numRef>
          </c:val>
          <c:smooth val="0"/>
        </c:ser>
        <c:marker val="1"/>
        <c:axId val="22415021"/>
        <c:axId val="408598"/>
      </c:lineChart>
      <c:dateAx>
        <c:axId val="22415021"/>
        <c:scaling>
          <c:orientation val="minMax"/>
        </c:scaling>
        <c:axPos val="b"/>
        <c:delete val="1"/>
        <c:majorTickMark val="out"/>
        <c:minorTickMark val="none"/>
        <c:tickLblPos val="nextTo"/>
        <c:crossAx val="408598"/>
        <c:crosses val="autoZero"/>
        <c:auto val="0"/>
        <c:baseTimeUnit val="months"/>
        <c:majorUnit val="1"/>
        <c:majorTimeUnit val="days"/>
        <c:minorUnit val="1"/>
        <c:minorTimeUnit val="days"/>
        <c:noMultiLvlLbl val="0"/>
      </c:dateAx>
      <c:valAx>
        <c:axId val="408598"/>
        <c:scaling>
          <c:orientation val="minMax"/>
          <c:min val="5000"/>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147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41502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6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de vinos en el mercado nacional</a:t>
            </a:r>
          </a:p>
        </c:rich>
      </c:tx>
      <c:layout>
        <c:manualLayout>
          <c:xMode val="factor"/>
          <c:yMode val="factor"/>
          <c:x val="-0.00175"/>
          <c:y val="-0.0095"/>
        </c:manualLayout>
      </c:layout>
      <c:spPr>
        <a:noFill/>
        <a:ln w="3175">
          <a:noFill/>
        </a:ln>
      </c:spPr>
    </c:title>
    <c:plotArea>
      <c:layout>
        <c:manualLayout>
          <c:xMode val="edge"/>
          <c:yMode val="edge"/>
          <c:x val="-0.011"/>
          <c:y val="0.11325"/>
          <c:w val="0.9815"/>
          <c:h val="0.77975"/>
        </c:manualLayout>
      </c:layout>
      <c:lineChart>
        <c:grouping val="standard"/>
        <c:varyColors val="0"/>
        <c:ser>
          <c:idx val="0"/>
          <c:order val="0"/>
          <c:tx>
            <c:strRef>
              <c:f>'Precios vinos nac.'!$AC$3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nac.'!$AB$4:$AB$25</c:f>
              <c:strCache>
                <c:ptCount val="22"/>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strCache>
            </c:strRef>
          </c:cat>
          <c:val>
            <c:numRef>
              <c:f>'Precios vinos nac.'!$AC$4:$AC$25</c:f>
              <c:numCache>
                <c:ptCount val="22"/>
                <c:pt idx="0">
                  <c:v>300</c:v>
                </c:pt>
                <c:pt idx="1">
                  <c:v>312.5</c:v>
                </c:pt>
                <c:pt idx="2">
                  <c:v>312.5</c:v>
                </c:pt>
                <c:pt idx="3">
                  <c:v>312.5</c:v>
                </c:pt>
                <c:pt idx="4">
                  <c:v>300</c:v>
                </c:pt>
                <c:pt idx="5">
                  <c:v>300</c:v>
                </c:pt>
                <c:pt idx="6">
                  <c:v>300</c:v>
                </c:pt>
                <c:pt idx="7">
                  <c:v>275</c:v>
                </c:pt>
                <c:pt idx="8">
                  <c:v>237.5</c:v>
                </c:pt>
                <c:pt idx="9">
                  <c:v>250</c:v>
                </c:pt>
                <c:pt idx="10">
                  <c:v>237.5</c:v>
                </c:pt>
                <c:pt idx="11">
                  <c:v>225</c:v>
                </c:pt>
                <c:pt idx="12">
                  <c:v>237.5</c:v>
                </c:pt>
                <c:pt idx="13">
                  <c:v>225</c:v>
                </c:pt>
                <c:pt idx="14">
                  <c:v>237.5</c:v>
                </c:pt>
                <c:pt idx="15">
                  <c:v>212.5</c:v>
                </c:pt>
                <c:pt idx="16">
                  <c:v>212.5</c:v>
                </c:pt>
                <c:pt idx="17">
                  <c:v>212.5</c:v>
                </c:pt>
                <c:pt idx="18">
                  <c:v>212.5</c:v>
                </c:pt>
                <c:pt idx="19">
                  <c:v>212.5</c:v>
                </c:pt>
                <c:pt idx="20">
                  <c:v>212.5</c:v>
                </c:pt>
                <c:pt idx="21">
                  <c:v>212.5</c:v>
                </c:pt>
              </c:numCache>
            </c:numRef>
          </c:val>
          <c:smooth val="0"/>
        </c:ser>
        <c:ser>
          <c:idx val="1"/>
          <c:order val="1"/>
          <c:tx>
            <c:strRef>
              <c:f>'Precios vinos nac.'!$AD$3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nac.'!$AB$4:$AB$25</c:f>
              <c:strCache>
                <c:ptCount val="22"/>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strCache>
            </c:strRef>
          </c:cat>
          <c:val>
            <c:numRef>
              <c:f>'Precios vinos nac.'!$AD$4:$AD$25</c:f>
              <c:numCache>
                <c:ptCount val="22"/>
                <c:pt idx="0">
                  <c:v>475</c:v>
                </c:pt>
                <c:pt idx="1">
                  <c:v>475</c:v>
                </c:pt>
                <c:pt idx="2">
                  <c:v>475</c:v>
                </c:pt>
                <c:pt idx="3">
                  <c:v>462.5</c:v>
                </c:pt>
                <c:pt idx="4">
                  <c:v>450</c:v>
                </c:pt>
                <c:pt idx="5">
                  <c:v>450</c:v>
                </c:pt>
                <c:pt idx="6">
                  <c:v>450</c:v>
                </c:pt>
                <c:pt idx="7">
                  <c:v>450</c:v>
                </c:pt>
                <c:pt idx="8">
                  <c:v>387.5</c:v>
                </c:pt>
                <c:pt idx="9">
                  <c:v>425</c:v>
                </c:pt>
                <c:pt idx="10">
                  <c:v>400</c:v>
                </c:pt>
                <c:pt idx="11">
                  <c:v>375</c:v>
                </c:pt>
                <c:pt idx="12">
                  <c:v>375</c:v>
                </c:pt>
                <c:pt idx="13">
                  <c:v>375</c:v>
                </c:pt>
                <c:pt idx="14">
                  <c:v>350</c:v>
                </c:pt>
                <c:pt idx="15">
                  <c:v>312.5</c:v>
                </c:pt>
                <c:pt idx="16">
                  <c:v>312.5</c:v>
                </c:pt>
                <c:pt idx="17">
                  <c:v>312.5</c:v>
                </c:pt>
                <c:pt idx="18">
                  <c:v>312.5</c:v>
                </c:pt>
                <c:pt idx="19">
                  <c:v>300</c:v>
                </c:pt>
                <c:pt idx="20">
                  <c:v>325</c:v>
                </c:pt>
                <c:pt idx="21">
                  <c:v>293.75</c:v>
                </c:pt>
              </c:numCache>
            </c:numRef>
          </c:val>
          <c:smooth val="0"/>
        </c:ser>
        <c:ser>
          <c:idx val="2"/>
          <c:order val="2"/>
          <c:tx>
            <c:strRef>
              <c:f>'Precios vinos nac.'!$AE$3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nac.'!$AB$4:$AB$25</c:f>
              <c:strCache>
                <c:ptCount val="22"/>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strCache>
            </c:strRef>
          </c:cat>
          <c:val>
            <c:numRef>
              <c:f>'Precios vinos nac.'!$AE$4:$AE$25</c:f>
              <c:numCache>
                <c:ptCount val="22"/>
                <c:pt idx="0">
                  <c:v>250</c:v>
                </c:pt>
                <c:pt idx="1">
                  <c:v>287.5</c:v>
                </c:pt>
                <c:pt idx="2">
                  <c:v>275</c:v>
                </c:pt>
                <c:pt idx="3">
                  <c:v>275</c:v>
                </c:pt>
                <c:pt idx="4">
                  <c:v>250</c:v>
                </c:pt>
                <c:pt idx="5">
                  <c:v>225</c:v>
                </c:pt>
                <c:pt idx="6">
                  <c:v>200</c:v>
                </c:pt>
                <c:pt idx="7">
                  <c:v>200</c:v>
                </c:pt>
                <c:pt idx="8">
                  <c:v>206.25</c:v>
                </c:pt>
                <c:pt idx="9">
                  <c:v>212.5</c:v>
                </c:pt>
                <c:pt idx="10">
                  <c:v>200</c:v>
                </c:pt>
                <c:pt idx="11">
                  <c:v>200</c:v>
                </c:pt>
                <c:pt idx="12">
                  <c:v>200</c:v>
                </c:pt>
                <c:pt idx="13">
                  <c:v>200</c:v>
                </c:pt>
                <c:pt idx="14">
                  <c:v>200</c:v>
                </c:pt>
                <c:pt idx="15">
                  <c:v>187.5</c:v>
                </c:pt>
                <c:pt idx="16">
                  <c:v>187.5</c:v>
                </c:pt>
                <c:pt idx="17">
                  <c:v>175</c:v>
                </c:pt>
                <c:pt idx="18">
                  <c:v>175</c:v>
                </c:pt>
                <c:pt idx="19">
                  <c:v>162.5</c:v>
                </c:pt>
                <c:pt idx="20">
                  <c:v>187.5</c:v>
                </c:pt>
                <c:pt idx="21">
                  <c:v>162.5</c:v>
                </c:pt>
              </c:numCache>
            </c:numRef>
          </c:val>
          <c:smooth val="0"/>
        </c:ser>
        <c:ser>
          <c:idx val="3"/>
          <c:order val="3"/>
          <c:tx>
            <c:strRef>
              <c:f>'Precios vinos nac.'!$AF$3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nac.'!$AB$4:$AB$25</c:f>
              <c:strCache>
                <c:ptCount val="22"/>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strCache>
            </c:strRef>
          </c:cat>
          <c:val>
            <c:numRef>
              <c:f>'Precios vinos nac.'!$AF$4:$AF$25</c:f>
              <c:numCache>
                <c:ptCount val="22"/>
                <c:pt idx="0">
                  <c:v>312.5</c:v>
                </c:pt>
                <c:pt idx="1">
                  <c:v>337.5</c:v>
                </c:pt>
                <c:pt idx="2">
                  <c:v>337.5</c:v>
                </c:pt>
                <c:pt idx="3">
                  <c:v>337.5</c:v>
                </c:pt>
                <c:pt idx="4">
                  <c:v>337.5</c:v>
                </c:pt>
                <c:pt idx="5">
                  <c:v>312.5</c:v>
                </c:pt>
                <c:pt idx="6">
                  <c:v>312.5</c:v>
                </c:pt>
                <c:pt idx="7">
                  <c:v>337.5</c:v>
                </c:pt>
                <c:pt idx="8">
                  <c:v>350</c:v>
                </c:pt>
                <c:pt idx="9">
                  <c:v>337.5</c:v>
                </c:pt>
                <c:pt idx="10">
                  <c:v>337.5</c:v>
                </c:pt>
                <c:pt idx="11">
                  <c:v>300</c:v>
                </c:pt>
                <c:pt idx="12">
                  <c:v>312.5</c:v>
                </c:pt>
                <c:pt idx="13">
                  <c:v>300</c:v>
                </c:pt>
                <c:pt idx="14">
                  <c:v>300</c:v>
                </c:pt>
                <c:pt idx="15">
                  <c:v>300</c:v>
                </c:pt>
                <c:pt idx="16">
                  <c:v>300</c:v>
                </c:pt>
                <c:pt idx="17">
                  <c:v>300</c:v>
                </c:pt>
                <c:pt idx="18">
                  <c:v>275</c:v>
                </c:pt>
                <c:pt idx="19">
                  <c:v>262.5</c:v>
                </c:pt>
                <c:pt idx="20">
                  <c:v>312.5</c:v>
                </c:pt>
                <c:pt idx="21">
                  <c:v>250</c:v>
                </c:pt>
              </c:numCache>
            </c:numRef>
          </c:val>
          <c:smooth val="0"/>
        </c:ser>
        <c:marker val="1"/>
        <c:axId val="3677383"/>
        <c:axId val="33096448"/>
      </c:lineChart>
      <c:dateAx>
        <c:axId val="3677383"/>
        <c:scaling>
          <c:orientation val="minMax"/>
        </c:scaling>
        <c:axPos val="b"/>
        <c:delete val="1"/>
        <c:majorTickMark val="out"/>
        <c:minorTickMark val="none"/>
        <c:tickLblPos val="nextTo"/>
        <c:crossAx val="33096448"/>
        <c:crosses val="autoZero"/>
        <c:auto val="0"/>
        <c:baseTimeUnit val="months"/>
        <c:majorUnit val="1"/>
        <c:majorTimeUnit val="days"/>
        <c:minorUnit val="1"/>
        <c:minorTimeUnit val="days"/>
        <c:noMultiLvlLbl val="0"/>
      </c:dateAx>
      <c:valAx>
        <c:axId val="33096448"/>
        <c:scaling>
          <c:orientation val="minMax"/>
          <c:max val="600"/>
          <c:min val="2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35"/>
              <c:y val="0.02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7738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15
</a:t>
            </a:r>
            <a:r>
              <a:rPr lang="en-US" cap="none" sz="900" b="1" i="0" u="none" baseline="0">
                <a:solidFill>
                  <a:srgbClr val="000000"/>
                </a:solidFill>
                <a:latin typeface="Arial"/>
                <a:ea typeface="Arial"/>
                <a:cs typeface="Arial"/>
              </a:rPr>
              <a:t>Producción de vinos con DO año 2013 por variedades</a:t>
            </a:r>
          </a:p>
        </c:rich>
      </c:tx>
      <c:layout>
        <c:manualLayout>
          <c:xMode val="factor"/>
          <c:yMode val="factor"/>
          <c:x val="-0.002"/>
          <c:y val="-0.01175"/>
        </c:manualLayout>
      </c:layout>
      <c:spPr>
        <a:noFill/>
        <a:ln w="3175">
          <a:noFill/>
        </a:ln>
      </c:spPr>
    </c:title>
    <c:view3D>
      <c:rotX val="30"/>
      <c:hPercent val="100"/>
      <c:rotY val="0"/>
      <c:depthPercent val="100"/>
      <c:rAngAx val="1"/>
    </c:view3D>
    <c:plotArea>
      <c:layout>
        <c:manualLayout>
          <c:xMode val="edge"/>
          <c:yMode val="edge"/>
          <c:x val="0.29275"/>
          <c:y val="0.41775"/>
          <c:w val="0.51975"/>
          <c:h val="0.4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Cabernet Sauvignon
33,3%</a:t>
                    </a:r>
                  </a:p>
                </c:rich>
              </c:tx>
              <c:numFmt formatCode="0.0%" sourceLinked="0"/>
              <c:spPr>
                <a:noFill/>
                <a:ln w="12700">
                  <a:solidFill>
                    <a:srgbClr val="666699"/>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Sauvignon Blanc
13,5%</a:t>
                    </a:r>
                  </a:p>
                </c:rich>
              </c:tx>
              <c:numFmt formatCode="0.0%" sourceLinked="0"/>
              <c:spPr>
                <a:noFill/>
                <a:ln w="12700">
                  <a:solidFill>
                    <a:srgbClr val="666699"/>
                  </a:solid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00" b="0" i="0" u="none" baseline="0">
                        <a:solidFill>
                          <a:srgbClr val="000000"/>
                        </a:solidFill>
                      </a:rPr>
                      <a:t>Carménère
8,4%</a:t>
                    </a:r>
                  </a:p>
                </c:rich>
              </c:tx>
              <c:numFmt formatCode="0.0%" sourceLinked="0"/>
              <c:spPr>
                <a:noFill/>
                <a:ln w="12700">
                  <a:solidFill>
                    <a:srgbClr val="666699"/>
                  </a:solid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900" b="0" i="0" u="none" baseline="0">
                        <a:solidFill>
                          <a:srgbClr val="000000"/>
                        </a:solidFill>
                      </a:rPr>
                      <a:t>Otras
6,3%</a:t>
                    </a:r>
                  </a:p>
                </c:rich>
              </c:tx>
              <c:numFmt formatCode="0.0%" sourceLinked="0"/>
              <c:spPr>
                <a:noFill/>
                <a:ln w="12700">
                  <a:solidFill>
                    <a:srgbClr val="666699"/>
                  </a:solidFill>
                </a:ln>
              </c:spPr>
              <c:showLegendKey val="0"/>
              <c:showVal val="0"/>
              <c:showBubbleSize val="0"/>
              <c:showCatName val="1"/>
              <c:showSerName val="0"/>
              <c:showPercent val="0"/>
            </c:dLbl>
            <c:numFmt formatCode="0.0%" sourceLinked="0"/>
            <c:spPr>
              <a:noFill/>
              <a:ln w="12700">
                <a:solidFill>
                  <a:srgbClr val="666699"/>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'Prod. vino graf'!$W$2:$W$11</c:f>
              <c:strCache/>
            </c:strRef>
          </c:cat>
          <c:val>
            <c:numRef>
              <c:f>'Prod. vino graf'!$X$2:$X$11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16
</a:t>
            </a:r>
            <a:r>
              <a:rPr lang="en-US" cap="none" sz="900" b="1" i="0" u="none" baseline="0">
                <a:solidFill>
                  <a:srgbClr val="000000"/>
                </a:solidFill>
                <a:latin typeface="Arial"/>
                <a:ea typeface="Arial"/>
                <a:cs typeface="Arial"/>
              </a:rPr>
              <a:t>Evolución de la producción de vinos por categorías</a:t>
            </a:r>
          </a:p>
        </c:rich>
      </c:tx>
      <c:layout>
        <c:manualLayout>
          <c:xMode val="factor"/>
          <c:yMode val="factor"/>
          <c:x val="-0.002"/>
          <c:y val="-0.01075"/>
        </c:manualLayout>
      </c:layout>
      <c:spPr>
        <a:noFill/>
        <a:ln w="3175">
          <a:noFill/>
        </a:ln>
      </c:spPr>
    </c:title>
    <c:plotArea>
      <c:layout>
        <c:manualLayout>
          <c:xMode val="edge"/>
          <c:yMode val="edge"/>
          <c:x val="0.052"/>
          <c:y val="0.10175"/>
          <c:w val="0.92725"/>
          <c:h val="0.7975"/>
        </c:manualLayout>
      </c:layout>
      <c:lineChart>
        <c:grouping val="standard"/>
        <c:varyColors val="0"/>
        <c:ser>
          <c:idx val="0"/>
          <c:order val="0"/>
          <c:tx>
            <c:strRef>
              <c:f>'Prod. vino graf'!$Y$22</c:f>
              <c:strCache>
                <c:ptCount val="1"/>
                <c:pt idx="0">
                  <c:v>Vinos con D.O.</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graf'!$X$23:$X$39</c:f>
              <c:numCache/>
            </c:numRef>
          </c:cat>
          <c:val>
            <c:numRef>
              <c:f>'Prod. vino graf'!$Y$23:$Y$39</c:f>
              <c:numCache/>
            </c:numRef>
          </c:val>
          <c:smooth val="0"/>
        </c:ser>
        <c:ser>
          <c:idx val="1"/>
          <c:order val="1"/>
          <c:tx>
            <c:strRef>
              <c:f>'Prod. vino graf'!$Z$22</c:f>
              <c:strCache>
                <c:ptCount val="1"/>
                <c:pt idx="0">
                  <c:v>Vinos sin D.O.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graf'!$X$23:$X$39</c:f>
              <c:numCache/>
            </c:numRef>
          </c:cat>
          <c:val>
            <c:numRef>
              <c:f>'Prod. vino graf'!$Z$23:$Z$39</c:f>
              <c:numCache/>
            </c:numRef>
          </c:val>
          <c:smooth val="0"/>
        </c:ser>
        <c:ser>
          <c:idx val="2"/>
          <c:order val="2"/>
          <c:tx>
            <c:strRef>
              <c:f>'Prod. vino graf'!$AA$22</c:f>
              <c:strCache>
                <c:ptCount val="1"/>
                <c:pt idx="0">
                  <c:v>Vinos de mesa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graf'!$X$23:$X$39</c:f>
              <c:numCache/>
            </c:numRef>
          </c:cat>
          <c:val>
            <c:numRef>
              <c:f>'Prod. vino graf'!$AA$23:$AA$39</c:f>
              <c:numCache/>
            </c:numRef>
          </c:val>
          <c:smooth val="0"/>
        </c:ser>
        <c:marker val="1"/>
        <c:axId val="29432577"/>
        <c:axId val="63566602"/>
      </c:lineChart>
      <c:catAx>
        <c:axId val="2943257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63566602"/>
        <c:crosses val="autoZero"/>
        <c:auto val="1"/>
        <c:lblOffset val="100"/>
        <c:tickLblSkip val="1"/>
        <c:noMultiLvlLbl val="0"/>
      </c:catAx>
      <c:valAx>
        <c:axId val="63566602"/>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millones de hectolitros</a:t>
                </a:r>
              </a:p>
            </c:rich>
          </c:tx>
          <c:layout>
            <c:manualLayout>
              <c:xMode val="factor"/>
              <c:yMode val="factor"/>
              <c:x val="-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29432577"/>
        <c:crossesAt val="1"/>
        <c:crossBetween val="between"/>
        <c:dispUnits>
          <c:builtInUnit val="millions"/>
        </c:dispUnits>
      </c:valAx>
      <c:spPr>
        <a:solidFill>
          <a:srgbClr val="FFFFFF"/>
        </a:solidFill>
        <a:ln w="3175">
          <a:noFill/>
        </a:ln>
      </c:spPr>
    </c:plotArea>
    <c:legend>
      <c:legendPos val="b"/>
      <c:layout>
        <c:manualLayout>
          <c:xMode val="edge"/>
          <c:yMode val="edge"/>
          <c:x val="0.1875"/>
          <c:y val="0.87575"/>
          <c:w val="0.788"/>
          <c:h val="0.064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17. Comparación de precios de vinos en Chile y Argentina  
</a:t>
            </a:r>
            <a:r>
              <a:rPr lang="en-US" cap="none" sz="900" b="1" i="0" u="none" baseline="0">
                <a:solidFill>
                  <a:srgbClr val="000000"/>
                </a:solidFill>
                <a:latin typeface="Arial"/>
                <a:ea typeface="Arial"/>
                <a:cs typeface="Arial"/>
              </a:rPr>
              <a:t>(en pesos chilenos)</a:t>
            </a:r>
          </a:p>
        </c:rich>
      </c:tx>
      <c:layout>
        <c:manualLayout>
          <c:xMode val="factor"/>
          <c:yMode val="factor"/>
          <c:x val="-0.00175"/>
          <c:y val="-0.014"/>
        </c:manualLayout>
      </c:layout>
      <c:spPr>
        <a:noFill/>
        <a:ln w="3175">
          <a:noFill/>
        </a:ln>
      </c:spPr>
    </c:title>
    <c:plotArea>
      <c:layout>
        <c:manualLayout>
          <c:xMode val="edge"/>
          <c:yMode val="edge"/>
          <c:x val="0.0515"/>
          <c:y val="0.06575"/>
          <c:w val="0.924"/>
          <c:h val="0.7295"/>
        </c:manualLayout>
      </c:layout>
      <c:lineChart>
        <c:grouping val="standard"/>
        <c:varyColors val="0"/>
        <c:ser>
          <c:idx val="0"/>
          <c:order val="0"/>
          <c:tx>
            <c:strRef>
              <c:f>'precios comparativos'!$P$4</c:f>
              <c:strCache>
                <c:ptCount val="1"/>
                <c:pt idx="0">
                  <c:v>Chile genérico tinto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comparativos'!$O$5:$O$48</c:f>
              <c:strCache/>
            </c:strRef>
          </c:cat>
          <c:val>
            <c:numRef>
              <c:f>'precios comparativos'!$P$5:$P$48</c:f>
              <c:numCache/>
            </c:numRef>
          </c:val>
          <c:smooth val="0"/>
        </c:ser>
        <c:ser>
          <c:idx val="1"/>
          <c:order val="1"/>
          <c:tx>
            <c:strRef>
              <c:f>'precios comparativos'!$Q$4</c:f>
              <c:strCache>
                <c:ptCount val="1"/>
                <c:pt idx="0">
                  <c:v>Argentino tinto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comparativos'!$O$5:$O$48</c:f>
              <c:strCache/>
            </c:strRef>
          </c:cat>
          <c:val>
            <c:numRef>
              <c:f>'precios comparativos'!$Q$5:$Q$48</c:f>
              <c:numCache/>
            </c:numRef>
          </c:val>
          <c:smooth val="0"/>
        </c:ser>
        <c:ser>
          <c:idx val="2"/>
          <c:order val="2"/>
          <c:tx>
            <c:strRef>
              <c:f>'precios comparativos'!$R$4</c:f>
              <c:strCache>
                <c:ptCount val="1"/>
                <c:pt idx="0">
                  <c:v>Chile Semillón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comparativos'!$O$5:$O$48</c:f>
              <c:strCache/>
            </c:strRef>
          </c:cat>
          <c:val>
            <c:numRef>
              <c:f>'precios comparativos'!$R$5:$R$48</c:f>
              <c:numCache/>
            </c:numRef>
          </c:val>
          <c:smooth val="0"/>
        </c:ser>
        <c:ser>
          <c:idx val="3"/>
          <c:order val="3"/>
          <c:tx>
            <c:strRef>
              <c:f>'precios comparativos'!$S$4</c:f>
              <c:strCache>
                <c:ptCount val="1"/>
                <c:pt idx="0">
                  <c:v>Argentino blanco</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comparativos'!$O$5:$O$48</c:f>
              <c:strCache/>
            </c:strRef>
          </c:cat>
          <c:val>
            <c:numRef>
              <c:f>'precios comparativos'!$S$5:$S$48</c:f>
              <c:numCache/>
            </c:numRef>
          </c:val>
          <c:smooth val="0"/>
        </c:ser>
        <c:marker val="1"/>
        <c:axId val="35228507"/>
        <c:axId val="48621108"/>
      </c:lineChart>
      <c:dateAx>
        <c:axId val="35228507"/>
        <c:scaling>
          <c:orientation val="minMax"/>
        </c:scaling>
        <c:axPos val="b"/>
        <c:delete val="0"/>
        <c:numFmt formatCode="mmm-yy"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48621108"/>
        <c:crosses val="autoZero"/>
        <c:auto val="0"/>
        <c:baseTimeUnit val="months"/>
        <c:majorUnit val="2"/>
        <c:majorTimeUnit val="months"/>
        <c:minorUnit val="1"/>
        <c:minorTimeUnit val="months"/>
        <c:noMultiLvlLbl val="0"/>
      </c:dateAx>
      <c:valAx>
        <c:axId val="48621108"/>
        <c:scaling>
          <c:orientation val="minMax"/>
          <c:min val="10000"/>
        </c:scaling>
        <c:axPos val="l"/>
        <c:title>
          <c:tx>
            <c:rich>
              <a:bodyPr vert="horz" rot="-5400000" anchor="ctr"/>
              <a:lstStyle/>
              <a:p>
                <a:pPr algn="ctr">
                  <a:defRPr/>
                </a:pPr>
                <a:r>
                  <a:rPr lang="en-US" cap="none" sz="900" b="0" i="0" u="none" baseline="0">
                    <a:solidFill>
                      <a:srgbClr val="000000"/>
                    </a:solidFill>
                    <a:latin typeface="Arial"/>
                    <a:ea typeface="Arial"/>
                    <a:cs typeface="Arial"/>
                  </a:rPr>
                  <a:t>CLP/hectolitro</a:t>
                </a:r>
              </a:p>
            </c:rich>
          </c:tx>
          <c:layout>
            <c:manualLayout>
              <c:xMode val="factor"/>
              <c:yMode val="factor"/>
              <c:x val="-0.0147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35228507"/>
        <c:crossesAt val="1"/>
        <c:crossBetween val="between"/>
        <c:dispUnits/>
      </c:valAx>
      <c:spPr>
        <a:solidFill>
          <a:srgbClr val="FFFFFF"/>
        </a:solidFill>
        <a:ln w="3175">
          <a:noFill/>
        </a:ln>
      </c:spPr>
    </c:plotArea>
    <c:legend>
      <c:legendPos val="b"/>
      <c:layout>
        <c:manualLayout>
          <c:xMode val="edge"/>
          <c:yMode val="edge"/>
          <c:x val="0.10675"/>
          <c:y val="0.798"/>
          <c:w val="0.84575"/>
          <c:h val="0.054"/>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25"/>
        </c:manualLayout>
      </c:layout>
      <c:spPr>
        <a:noFill/>
        <a:ln w="3175">
          <a:noFill/>
        </a:ln>
      </c:spPr>
    </c:title>
    <c:plotArea>
      <c:layout>
        <c:manualLayout>
          <c:xMode val="edge"/>
          <c:yMode val="edge"/>
          <c:x val="0.03225"/>
          <c:y val="0.13625"/>
          <c:w val="0.912"/>
          <c:h val="0.84975"/>
        </c:manualLayout>
      </c:layout>
      <c:lineChart>
        <c:grouping val="standard"/>
        <c:varyColors val="0"/>
        <c:ser>
          <c:idx val="0"/>
          <c:order val="0"/>
          <c:tx>
            <c:strRef>
              <c:f>'Gráficos_Vino_ DO'!$U$9</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56549327"/>
        <c:axId val="39181896"/>
      </c:lineChart>
      <c:catAx>
        <c:axId val="56549327"/>
        <c:scaling>
          <c:orientation val="minMax"/>
        </c:scaling>
        <c:axPos val="b"/>
        <c:delete val="0"/>
        <c:numFmt formatCode="General" sourceLinked="1"/>
        <c:majorTickMark val="out"/>
        <c:minorTickMark val="none"/>
        <c:tickLblPos val="nextTo"/>
        <c:spPr>
          <a:ln w="3175">
            <a:solidFill>
              <a:srgbClr val="808080"/>
            </a:solidFill>
          </a:ln>
        </c:spPr>
        <c:crossAx val="39181896"/>
        <c:crosses val="autoZero"/>
        <c:auto val="1"/>
        <c:lblOffset val="100"/>
        <c:tickLblSkip val="1"/>
        <c:noMultiLvlLbl val="0"/>
      </c:catAx>
      <c:valAx>
        <c:axId val="39181896"/>
        <c:scaling>
          <c:orientation val="minMax"/>
          <c:min val="40"/>
        </c:scaling>
        <c:axPos val="l"/>
        <c:title>
          <c:tx>
            <c:rich>
              <a:bodyPr vert="horz" rot="-5400000" anchor="ctr"/>
              <a:lstStyle/>
              <a:p>
                <a:pPr algn="ctr">
                  <a:defRPr/>
                </a:pPr>
                <a:r>
                  <a:rPr lang="en-US" cap="none" sz="1000" b="1" i="0" u="none" baseline="0">
                    <a:solidFill>
                      <a:srgbClr val="000000"/>
                    </a:solidFill>
                  </a:rPr>
                  <a:t>Millones USD</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654932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a:t>
            </a:r>
            <a:r>
              <a:rPr lang="en-US" cap="none" sz="1000" b="1" i="0" u="none" baseline="0">
                <a:solidFill>
                  <a:srgbClr val="000000"/>
                </a:solidFill>
              </a:rPr>
              <a:t>(dólares por litro)</a:t>
            </a:r>
          </a:p>
        </c:rich>
      </c:tx>
      <c:layout>
        <c:manualLayout>
          <c:xMode val="factor"/>
          <c:yMode val="factor"/>
          <c:x val="-0.00175"/>
          <c:y val="-0.023"/>
        </c:manualLayout>
      </c:layout>
      <c:spPr>
        <a:noFill/>
        <a:ln w="3175">
          <a:noFill/>
        </a:ln>
      </c:spPr>
    </c:title>
    <c:plotArea>
      <c:layout>
        <c:manualLayout>
          <c:xMode val="edge"/>
          <c:yMode val="edge"/>
          <c:x val="0.026"/>
          <c:y val="0.15225"/>
          <c:w val="0.91825"/>
          <c:h val="0.812"/>
        </c:manualLayout>
      </c:layout>
      <c:lineChart>
        <c:grouping val="standard"/>
        <c:varyColors val="0"/>
        <c:ser>
          <c:idx val="0"/>
          <c:order val="0"/>
          <c:tx>
            <c:strRef>
              <c:f>'Gráficos_Vino_ DO'!$U$17</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17092745"/>
        <c:axId val="19616978"/>
      </c:lineChart>
      <c:catAx>
        <c:axId val="17092745"/>
        <c:scaling>
          <c:orientation val="minMax"/>
        </c:scaling>
        <c:axPos val="b"/>
        <c:delete val="0"/>
        <c:numFmt formatCode="General" sourceLinked="1"/>
        <c:majorTickMark val="out"/>
        <c:minorTickMark val="none"/>
        <c:tickLblPos val="nextTo"/>
        <c:spPr>
          <a:ln w="3175">
            <a:solidFill>
              <a:srgbClr val="808080"/>
            </a:solidFill>
          </a:ln>
        </c:spPr>
        <c:crossAx val="19616978"/>
        <c:crosses val="autoZero"/>
        <c:auto val="1"/>
        <c:lblOffset val="100"/>
        <c:tickLblSkip val="1"/>
        <c:noMultiLvlLbl val="0"/>
      </c:catAx>
      <c:valAx>
        <c:axId val="19616978"/>
        <c:scaling>
          <c:orientation val="minMax"/>
          <c:min val="2.8"/>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09274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a:t>
            </a:r>
            <a:r>
              <a:rPr lang="en-US" cap="none" sz="1000" b="1" i="0" u="none" baseline="0">
                <a:solidFill>
                  <a:srgbClr val="000000"/>
                </a:solidFill>
              </a:rPr>
              <a:t>(en pesos por litro)</a:t>
            </a:r>
          </a:p>
        </c:rich>
      </c:tx>
      <c:layout>
        <c:manualLayout>
          <c:xMode val="factor"/>
          <c:yMode val="factor"/>
          <c:x val="-0.051"/>
          <c:y val="-0.03975"/>
        </c:manualLayout>
      </c:layout>
      <c:spPr>
        <a:noFill/>
        <a:ln w="3175">
          <a:noFill/>
        </a:ln>
      </c:spPr>
    </c:title>
    <c:plotArea>
      <c:layout>
        <c:manualLayout>
          <c:xMode val="edge"/>
          <c:yMode val="edge"/>
          <c:x val="0.026"/>
          <c:y val="0.13775"/>
          <c:w val="0.874"/>
          <c:h val="0.83225"/>
        </c:manualLayout>
      </c:layout>
      <c:lineChart>
        <c:grouping val="standard"/>
        <c:varyColors val="0"/>
        <c:ser>
          <c:idx val="0"/>
          <c:order val="0"/>
          <c:tx>
            <c:strRef>
              <c:f>'Gráficos_Vino_ DO'!$U$25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42335075"/>
        <c:axId val="45471356"/>
      </c:lineChart>
      <c:catAx>
        <c:axId val="42335075"/>
        <c:scaling>
          <c:orientation val="minMax"/>
        </c:scaling>
        <c:axPos val="b"/>
        <c:delete val="0"/>
        <c:numFmt formatCode="#,##0" sourceLinked="0"/>
        <c:majorTickMark val="out"/>
        <c:minorTickMark val="none"/>
        <c:tickLblPos val="nextTo"/>
        <c:spPr>
          <a:ln w="3175">
            <a:solidFill>
              <a:srgbClr val="808080"/>
            </a:solidFill>
          </a:ln>
        </c:spPr>
        <c:crossAx val="45471356"/>
        <c:crosses val="autoZero"/>
        <c:auto val="1"/>
        <c:lblOffset val="100"/>
        <c:tickLblSkip val="1"/>
        <c:noMultiLvlLbl val="0"/>
      </c:catAx>
      <c:valAx>
        <c:axId val="45471356"/>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33507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(millones de litros) </a:t>
            </a:r>
          </a:p>
        </c:rich>
      </c:tx>
      <c:layout>
        <c:manualLayout>
          <c:xMode val="factor"/>
          <c:yMode val="factor"/>
          <c:x val="-0.00175"/>
          <c:y val="-0.0105"/>
        </c:manualLayout>
      </c:layout>
      <c:spPr>
        <a:noFill/>
        <a:ln w="3175">
          <a:noFill/>
        </a:ln>
      </c:spPr>
    </c:title>
    <c:plotArea>
      <c:layout>
        <c:manualLayout>
          <c:xMode val="edge"/>
          <c:yMode val="edge"/>
          <c:x val="0.01"/>
          <c:y val="0.12375"/>
          <c:w val="0.9595"/>
          <c:h val="0.82725"/>
        </c:manualLayout>
      </c:layout>
      <c:lineChart>
        <c:grouping val="standard"/>
        <c:varyColors val="0"/>
        <c:ser>
          <c:idx val="0"/>
          <c:order val="0"/>
          <c:tx>
            <c:strRef>
              <c:f>Gráficos_Vino_Granel!$P$4</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6589021"/>
        <c:axId val="59301190"/>
      </c:lineChart>
      <c:catAx>
        <c:axId val="6589021"/>
        <c:scaling>
          <c:orientation val="minMax"/>
        </c:scaling>
        <c:axPos val="b"/>
        <c:delete val="0"/>
        <c:numFmt formatCode="General" sourceLinked="1"/>
        <c:majorTickMark val="out"/>
        <c:minorTickMark val="none"/>
        <c:tickLblPos val="nextTo"/>
        <c:spPr>
          <a:ln w="3175">
            <a:solidFill>
              <a:srgbClr val="808080"/>
            </a:solidFill>
          </a:ln>
        </c:spPr>
        <c:crossAx val="59301190"/>
        <c:crosses val="autoZero"/>
        <c:auto val="1"/>
        <c:lblOffset val="100"/>
        <c:tickLblSkip val="1"/>
        <c:noMultiLvlLbl val="0"/>
      </c:catAx>
      <c:valAx>
        <c:axId val="59301190"/>
        <c:scaling>
          <c:orientation val="minMax"/>
          <c:min val="10"/>
        </c:scaling>
        <c:axPos val="l"/>
        <c:title>
          <c:tx>
            <c:rich>
              <a:bodyPr vert="horz" rot="-5400000" anchor="ctr"/>
              <a:lstStyle/>
              <a:p>
                <a:pPr algn="ctr">
                  <a:defRPr/>
                </a:pPr>
                <a:r>
                  <a:rPr lang="en-US" cap="none" sz="900" b="1" i="0" u="none" baseline="0">
                    <a:solidFill>
                      <a:srgbClr val="000000"/>
                    </a:solidFill>
                  </a:rPr>
                  <a:t>Millones</a:t>
                </a:r>
                <a:r>
                  <a:rPr lang="en-US" cap="none" sz="1000" b="0" i="0" u="none" baseline="0">
                    <a:solidFill>
                      <a:srgbClr val="000000"/>
                    </a:solidFill>
                  </a:rPr>
                  <a:t> </a:t>
                </a:r>
                <a:r>
                  <a:rPr lang="en-US" cap="none" sz="1000" b="1" i="0" u="none" baseline="0">
                    <a:solidFill>
                      <a:srgbClr val="000000"/>
                    </a:solidFill>
                  </a:rPr>
                  <a:t>de litros</a:t>
                </a:r>
              </a:p>
            </c:rich>
          </c:tx>
          <c:layout>
            <c:manualLayout>
              <c:xMode val="factor"/>
              <c:yMode val="factor"/>
              <c:x val="-0.0035"/>
              <c:y val="0.006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58902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(millones USD) </a:t>
            </a:r>
          </a:p>
        </c:rich>
      </c:tx>
      <c:layout>
        <c:manualLayout>
          <c:xMode val="factor"/>
          <c:yMode val="factor"/>
          <c:x val="-0.00325"/>
          <c:y val="-0.0105"/>
        </c:manualLayout>
      </c:layout>
      <c:spPr>
        <a:noFill/>
        <a:ln w="3175">
          <a:noFill/>
        </a:ln>
      </c:spPr>
    </c:title>
    <c:plotArea>
      <c:layout>
        <c:manualLayout>
          <c:xMode val="edge"/>
          <c:yMode val="edge"/>
          <c:x val="0.01925"/>
          <c:y val="0.1505"/>
          <c:w val="0.9215"/>
          <c:h val="0.85175"/>
        </c:manualLayout>
      </c:layout>
      <c:lineChart>
        <c:grouping val="standard"/>
        <c:varyColors val="0"/>
        <c:ser>
          <c:idx val="0"/>
          <c:order val="0"/>
          <c:tx>
            <c:strRef>
              <c:f>Gráficos_Vino_Granel!$P$8</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63948663"/>
        <c:axId val="38667056"/>
      </c:lineChart>
      <c:catAx>
        <c:axId val="63948663"/>
        <c:scaling>
          <c:orientation val="minMax"/>
        </c:scaling>
        <c:axPos val="b"/>
        <c:delete val="0"/>
        <c:numFmt formatCode="General" sourceLinked="1"/>
        <c:majorTickMark val="out"/>
        <c:minorTickMark val="none"/>
        <c:tickLblPos val="nextTo"/>
        <c:spPr>
          <a:ln w="3175">
            <a:solidFill>
              <a:srgbClr val="808080"/>
            </a:solidFill>
          </a:ln>
        </c:spPr>
        <c:crossAx val="38667056"/>
        <c:crosses val="autoZero"/>
        <c:auto val="1"/>
        <c:lblOffset val="100"/>
        <c:tickLblSkip val="1"/>
        <c:noMultiLvlLbl val="0"/>
      </c:catAx>
      <c:valAx>
        <c:axId val="38667056"/>
        <c:scaling>
          <c:orientation val="minMax"/>
          <c:min val="10"/>
        </c:scaling>
        <c:axPos val="l"/>
        <c:title>
          <c:tx>
            <c:rich>
              <a:bodyPr vert="horz" rot="-5400000" anchor="ctr"/>
              <a:lstStyle/>
              <a:p>
                <a:pPr algn="ctr">
                  <a:defRPr/>
                </a:pPr>
                <a:r>
                  <a:rPr lang="en-US" cap="none" sz="900" b="1" i="0" u="none" baseline="0">
                    <a:solidFill>
                      <a:srgbClr val="000000"/>
                    </a:solidFill>
                  </a:rPr>
                  <a:t>Millones USD</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394866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 por litro)</a:t>
            </a:r>
          </a:p>
        </c:rich>
      </c:tx>
      <c:layout>
        <c:manualLayout>
          <c:xMode val="factor"/>
          <c:yMode val="factor"/>
          <c:x val="-0.00325"/>
          <c:y val="-0.01075"/>
        </c:manualLayout>
      </c:layout>
      <c:spPr>
        <a:noFill/>
        <a:ln w="3175">
          <a:noFill/>
        </a:ln>
      </c:spPr>
    </c:title>
    <c:plotArea>
      <c:layout>
        <c:manualLayout>
          <c:xMode val="edge"/>
          <c:yMode val="edge"/>
          <c:x val="0.01925"/>
          <c:y val="0.153"/>
          <c:w val="0.928"/>
          <c:h val="0.834"/>
        </c:manualLayout>
      </c:layout>
      <c:lineChart>
        <c:grouping val="standard"/>
        <c:varyColors val="0"/>
        <c:ser>
          <c:idx val="0"/>
          <c:order val="0"/>
          <c:tx>
            <c:strRef>
              <c:f>Gráficos_Vino_Granel!$P$16</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12459185"/>
        <c:axId val="45023802"/>
      </c:lineChart>
      <c:catAx>
        <c:axId val="12459185"/>
        <c:scaling>
          <c:orientation val="minMax"/>
        </c:scaling>
        <c:axPos val="b"/>
        <c:delete val="0"/>
        <c:numFmt formatCode="General" sourceLinked="1"/>
        <c:majorTickMark val="out"/>
        <c:minorTickMark val="none"/>
        <c:tickLblPos val="nextTo"/>
        <c:spPr>
          <a:ln w="3175">
            <a:solidFill>
              <a:srgbClr val="808080"/>
            </a:solidFill>
          </a:ln>
        </c:spPr>
        <c:crossAx val="45023802"/>
        <c:crosses val="autoZero"/>
        <c:auto val="1"/>
        <c:lblOffset val="100"/>
        <c:tickLblSkip val="1"/>
        <c:noMultiLvlLbl val="0"/>
      </c:catAx>
      <c:valAx>
        <c:axId val="45023802"/>
        <c:scaling>
          <c:orientation val="minMax"/>
          <c:min val="0.5"/>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45918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 por litro)</a:t>
            </a:r>
          </a:p>
        </c:rich>
      </c:tx>
      <c:layout>
        <c:manualLayout>
          <c:xMode val="factor"/>
          <c:yMode val="factor"/>
          <c:x val="-0.00325"/>
          <c:y val="-0.01075"/>
        </c:manualLayout>
      </c:layout>
      <c:spPr>
        <a:noFill/>
        <a:ln w="3175">
          <a:noFill/>
        </a:ln>
      </c:spPr>
    </c:title>
    <c:plotArea>
      <c:layout>
        <c:manualLayout>
          <c:xMode val="edge"/>
          <c:yMode val="edge"/>
          <c:x val="0.01925"/>
          <c:y val="0.15425"/>
          <c:w val="0.915"/>
          <c:h val="0.8055"/>
        </c:manualLayout>
      </c:layout>
      <c:lineChart>
        <c:grouping val="standard"/>
        <c:varyColors val="0"/>
        <c:ser>
          <c:idx val="0"/>
          <c:order val="0"/>
          <c:tx>
            <c:strRef>
              <c:f>Gráficos_Vino_Granel!$P$23</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2561035"/>
        <c:axId val="23049316"/>
      </c:lineChart>
      <c:catAx>
        <c:axId val="2561035"/>
        <c:scaling>
          <c:orientation val="minMax"/>
        </c:scaling>
        <c:axPos val="b"/>
        <c:delete val="0"/>
        <c:numFmt formatCode="General" sourceLinked="1"/>
        <c:majorTickMark val="out"/>
        <c:minorTickMark val="none"/>
        <c:tickLblPos val="nextTo"/>
        <c:spPr>
          <a:ln w="3175">
            <a:solidFill>
              <a:srgbClr val="808080"/>
            </a:solidFill>
          </a:ln>
        </c:spPr>
        <c:crossAx val="23049316"/>
        <c:crosses val="autoZero"/>
        <c:auto val="1"/>
        <c:lblOffset val="100"/>
        <c:tickLblSkip val="1"/>
        <c:noMultiLvlLbl val="0"/>
      </c:catAx>
      <c:valAx>
        <c:axId val="23049316"/>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6103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 (miles de litros)</a:t>
            </a:r>
          </a:p>
        </c:rich>
      </c:tx>
      <c:layout>
        <c:manualLayout>
          <c:xMode val="factor"/>
          <c:yMode val="factor"/>
          <c:x val="-0.00325"/>
          <c:y val="-0.0105"/>
        </c:manualLayout>
      </c:layout>
      <c:spPr>
        <a:noFill/>
        <a:ln w="3175">
          <a:noFill/>
        </a:ln>
      </c:spPr>
    </c:title>
    <c:plotArea>
      <c:layout>
        <c:manualLayout>
          <c:xMode val="edge"/>
          <c:yMode val="edge"/>
          <c:x val="0.0195"/>
          <c:y val="0.122"/>
          <c:w val="0.88675"/>
          <c:h val="0.8525"/>
        </c:manualLayout>
      </c:layout>
      <c:lineChart>
        <c:grouping val="standard"/>
        <c:varyColors val="0"/>
        <c:ser>
          <c:idx val="0"/>
          <c:order val="0"/>
          <c:tx>
            <c:strRef>
              <c:f>Gráficos_Vino_espumoso!$S$5</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2011</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6117253"/>
        <c:axId val="55055278"/>
      </c:lineChart>
      <c:catAx>
        <c:axId val="6117253"/>
        <c:scaling>
          <c:orientation val="minMax"/>
        </c:scaling>
        <c:axPos val="b"/>
        <c:delete val="0"/>
        <c:numFmt formatCode="General" sourceLinked="1"/>
        <c:majorTickMark val="out"/>
        <c:minorTickMark val="none"/>
        <c:tickLblPos val="nextTo"/>
        <c:spPr>
          <a:ln w="3175">
            <a:solidFill>
              <a:srgbClr val="808080"/>
            </a:solidFill>
          </a:ln>
        </c:spPr>
        <c:crossAx val="55055278"/>
        <c:crosses val="autoZero"/>
        <c:auto val="1"/>
        <c:lblOffset val="100"/>
        <c:tickLblSkip val="1"/>
        <c:noMultiLvlLbl val="0"/>
      </c:catAx>
      <c:valAx>
        <c:axId val="55055278"/>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11725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2</xdr:col>
      <xdr:colOff>371475</xdr:colOff>
      <xdr:row>8</xdr:row>
      <xdr:rowOff>123825</xdr:rowOff>
    </xdr:to>
    <xdr:pic>
      <xdr:nvPicPr>
        <xdr:cNvPr id="1" name="Picture 2" descr="LOGO_ODEPA"/>
        <xdr:cNvPicPr preferRelativeResize="1">
          <a:picLocks noChangeAspect="1"/>
        </xdr:cNvPicPr>
      </xdr:nvPicPr>
      <xdr:blipFill>
        <a:blip r:embed="rId1"/>
        <a:stretch>
          <a:fillRect/>
        </a:stretch>
      </xdr:blipFill>
      <xdr:spPr>
        <a:xfrm>
          <a:off x="66675" y="114300"/>
          <a:ext cx="1733550" cy="1581150"/>
        </a:xfrm>
        <a:prstGeom prst="rect">
          <a:avLst/>
        </a:prstGeom>
        <a:noFill/>
        <a:ln w="9525" cmpd="sng">
          <a:noFill/>
        </a:ln>
      </xdr:spPr>
    </xdr:pic>
    <xdr:clientData/>
  </xdr:twoCellAnchor>
  <xdr:twoCellAnchor>
    <xdr:from>
      <xdr:col>0</xdr:col>
      <xdr:colOff>0</xdr:colOff>
      <xdr:row>40</xdr:row>
      <xdr:rowOff>47625</xdr:rowOff>
    </xdr:from>
    <xdr:to>
      <xdr:col>2</xdr:col>
      <xdr:colOff>266700</xdr:colOff>
      <xdr:row>40</xdr:row>
      <xdr:rowOff>171450</xdr:rowOff>
    </xdr:to>
    <xdr:pic>
      <xdr:nvPicPr>
        <xdr:cNvPr id="2" name="Picture 1" descr="LOGO_FUCOA"/>
        <xdr:cNvPicPr preferRelativeResize="1">
          <a:picLocks noChangeAspect="1"/>
        </xdr:cNvPicPr>
      </xdr:nvPicPr>
      <xdr:blipFill>
        <a:blip r:embed="rId2"/>
        <a:srcRect t="45156" b="48161"/>
        <a:stretch>
          <a:fillRect/>
        </a:stretch>
      </xdr:blipFill>
      <xdr:spPr>
        <a:xfrm>
          <a:off x="0" y="8077200"/>
          <a:ext cx="1695450" cy="12382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0.952</cdr:y>
    </cdr:from>
    <cdr:to>
      <cdr:x>0.73325</cdr:x>
      <cdr:y>1</cdr:y>
    </cdr:to>
    <cdr:sp>
      <cdr:nvSpPr>
        <cdr:cNvPr id="1" name="1 CuadroTexto"/>
        <cdr:cNvSpPr txBox="1">
          <a:spLocks noChangeArrowheads="1"/>
        </cdr:cNvSpPr>
      </cdr:nvSpPr>
      <cdr:spPr>
        <a:xfrm>
          <a:off x="-47624" y="267652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0.944</cdr:y>
    </cdr:from>
    <cdr:to>
      <cdr:x>0.73075</cdr:x>
      <cdr:y>1</cdr:y>
    </cdr:to>
    <cdr:sp>
      <cdr:nvSpPr>
        <cdr:cNvPr id="1" name="1 CuadroTexto"/>
        <cdr:cNvSpPr txBox="1">
          <a:spLocks noChangeArrowheads="1"/>
        </cdr:cNvSpPr>
      </cdr:nvSpPr>
      <cdr:spPr>
        <a:xfrm>
          <a:off x="-47624" y="2609850"/>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0.92925</cdr:y>
    </cdr:from>
    <cdr:to>
      <cdr:x>0.73075</cdr:x>
      <cdr:y>0.9975</cdr:y>
    </cdr:to>
    <cdr:sp>
      <cdr:nvSpPr>
        <cdr:cNvPr id="1" name="1 CuadroTexto"/>
        <cdr:cNvSpPr txBox="1">
          <a:spLocks noChangeArrowheads="1"/>
        </cdr:cNvSpPr>
      </cdr:nvSpPr>
      <cdr:spPr>
        <a:xfrm>
          <a:off x="-47624" y="2552700"/>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6</xdr:col>
      <xdr:colOff>781050</xdr:colOff>
      <xdr:row>16</xdr:row>
      <xdr:rowOff>19050</xdr:rowOff>
    </xdr:to>
    <xdr:graphicFrame>
      <xdr:nvGraphicFramePr>
        <xdr:cNvPr id="1" name="4 Gráfico"/>
        <xdr:cNvGraphicFramePr/>
      </xdr:nvGraphicFramePr>
      <xdr:xfrm>
        <a:off x="9525"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17</xdr:row>
      <xdr:rowOff>19050</xdr:rowOff>
    </xdr:from>
    <xdr:to>
      <xdr:col>6</xdr:col>
      <xdr:colOff>809625</xdr:colOff>
      <xdr:row>32</xdr:row>
      <xdr:rowOff>123825</xdr:rowOff>
    </xdr:to>
    <xdr:graphicFrame>
      <xdr:nvGraphicFramePr>
        <xdr:cNvPr id="2" name="6 Gráfico"/>
        <xdr:cNvGraphicFramePr/>
      </xdr:nvGraphicFramePr>
      <xdr:xfrm>
        <a:off x="0" y="3095625"/>
        <a:ext cx="5838825" cy="2819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85725</xdr:rowOff>
    </xdr:from>
    <xdr:to>
      <xdr:col>6</xdr:col>
      <xdr:colOff>828675</xdr:colOff>
      <xdr:row>48</xdr:row>
      <xdr:rowOff>142875</xdr:rowOff>
    </xdr:to>
    <xdr:graphicFrame>
      <xdr:nvGraphicFramePr>
        <xdr:cNvPr id="3" name="11 Gráfico"/>
        <xdr:cNvGraphicFramePr/>
      </xdr:nvGraphicFramePr>
      <xdr:xfrm>
        <a:off x="0" y="605790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49</xdr:row>
      <xdr:rowOff>114300</xdr:rowOff>
    </xdr:from>
    <xdr:to>
      <xdr:col>6</xdr:col>
      <xdr:colOff>828675</xdr:colOff>
      <xdr:row>64</xdr:row>
      <xdr:rowOff>142875</xdr:rowOff>
    </xdr:to>
    <xdr:graphicFrame>
      <xdr:nvGraphicFramePr>
        <xdr:cNvPr id="4" name="13 Gráfico"/>
        <xdr:cNvGraphicFramePr/>
      </xdr:nvGraphicFramePr>
      <xdr:xfrm>
        <a:off x="0" y="8982075"/>
        <a:ext cx="5857875" cy="2752725"/>
      </xdr:xfrm>
      <a:graphic>
        <a:graphicData uri="http://schemas.openxmlformats.org/drawingml/2006/chart">
          <c:chart xmlns:c="http://schemas.openxmlformats.org/drawingml/2006/chart" r:id="rId4"/>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0.94175</cdr:y>
    </cdr:from>
    <cdr:to>
      <cdr:x>0.74075</cdr:x>
      <cdr:y>1</cdr:y>
    </cdr:to>
    <cdr:sp>
      <cdr:nvSpPr>
        <cdr:cNvPr id="3" name="1 CuadroTexto"/>
        <cdr:cNvSpPr txBox="1">
          <a:spLocks noChangeArrowheads="1"/>
        </cdr:cNvSpPr>
      </cdr:nvSpPr>
      <cdr:spPr>
        <a:xfrm>
          <a:off x="-47624" y="265747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cdr:y>
    </cdr:from>
    <cdr:to>
      <cdr:x>-0.0045</cdr:x>
      <cdr:y>-0.00925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0.94125</cdr:y>
    </cdr:from>
    <cdr:to>
      <cdr:x>0.7405</cdr:x>
      <cdr:y>1</cdr:y>
    </cdr:to>
    <cdr:sp>
      <cdr:nvSpPr>
        <cdr:cNvPr id="3" name="1 CuadroTexto"/>
        <cdr:cNvSpPr txBox="1">
          <a:spLocks noChangeArrowheads="1"/>
        </cdr:cNvSpPr>
      </cdr:nvSpPr>
      <cdr:spPr>
        <a:xfrm>
          <a:off x="-47624" y="2714625"/>
          <a:ext cx="43624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0.9495</cdr:y>
    </cdr:from>
    <cdr:to>
      <cdr:x>0.73575</cdr:x>
      <cdr:y>1</cdr:y>
    </cdr:to>
    <cdr:sp>
      <cdr:nvSpPr>
        <cdr:cNvPr id="1" name="1 CuadroTexto"/>
        <cdr:cNvSpPr txBox="1">
          <a:spLocks noChangeArrowheads="1"/>
        </cdr:cNvSpPr>
      </cdr:nvSpPr>
      <cdr:spPr>
        <a:xfrm>
          <a:off x="-47624" y="2628900"/>
          <a:ext cx="43624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0.95725</cdr:y>
    </cdr:from>
    <cdr:to>
      <cdr:x>0.73775</cdr:x>
      <cdr:y>1</cdr:y>
    </cdr:to>
    <cdr:sp>
      <cdr:nvSpPr>
        <cdr:cNvPr id="1" name="1 CuadroTexto"/>
        <cdr:cNvSpPr txBox="1">
          <a:spLocks noChangeArrowheads="1"/>
        </cdr:cNvSpPr>
      </cdr:nvSpPr>
      <cdr:spPr>
        <a:xfrm>
          <a:off x="-47624" y="2590800"/>
          <a:ext cx="4362450"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104775</xdr:rowOff>
    </xdr:from>
    <xdr:to>
      <xdr:col>7</xdr:col>
      <xdr:colOff>38100</xdr:colOff>
      <xdr:row>65</xdr:row>
      <xdr:rowOff>104775</xdr:rowOff>
    </xdr:to>
    <xdr:graphicFrame>
      <xdr:nvGraphicFramePr>
        <xdr:cNvPr id="4" name="14 Gráfico"/>
        <xdr:cNvGraphicFramePr/>
      </xdr:nvGraphicFramePr>
      <xdr:xfrm>
        <a:off x="57150" y="91630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0.947</cdr:y>
    </cdr:from>
    <cdr:to>
      <cdr:x>0.94475</cdr:x>
      <cdr:y>1</cdr:y>
    </cdr:to>
    <cdr:sp>
      <cdr:nvSpPr>
        <cdr:cNvPr id="1" name="1 CuadroTexto"/>
        <cdr:cNvSpPr txBox="1">
          <a:spLocks noChangeArrowheads="1"/>
        </cdr:cNvSpPr>
      </cdr:nvSpPr>
      <cdr:spPr>
        <a:xfrm>
          <a:off x="-19049" y="3000375"/>
          <a:ext cx="5495925" cy="1809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57150</xdr:rowOff>
    </xdr:from>
    <xdr:to>
      <xdr:col>1</xdr:col>
      <xdr:colOff>476250</xdr:colOff>
      <xdr:row>50</xdr:row>
      <xdr:rowOff>123825</xdr:rowOff>
    </xdr:to>
    <xdr:pic>
      <xdr:nvPicPr>
        <xdr:cNvPr id="1" name="Picture 41" descr="pie"/>
        <xdr:cNvPicPr preferRelativeResize="1">
          <a:picLocks noChangeAspect="1"/>
        </xdr:cNvPicPr>
      </xdr:nvPicPr>
      <xdr:blipFill>
        <a:blip r:embed="rId1"/>
        <a:stretch>
          <a:fillRect/>
        </a:stretch>
      </xdr:blipFill>
      <xdr:spPr>
        <a:xfrm>
          <a:off x="0" y="97821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0.931</cdr:y>
    </cdr:from>
    <cdr:to>
      <cdr:x>0.949</cdr:x>
      <cdr:y>0.986</cdr:y>
    </cdr:to>
    <cdr:sp>
      <cdr:nvSpPr>
        <cdr:cNvPr id="1" name="1 CuadroTexto"/>
        <cdr:cNvSpPr txBox="1">
          <a:spLocks noChangeArrowheads="1"/>
        </cdr:cNvSpPr>
      </cdr:nvSpPr>
      <cdr:spPr>
        <a:xfrm>
          <a:off x="-28574" y="2895600"/>
          <a:ext cx="5581650"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161925</xdr:rowOff>
    </xdr:from>
    <xdr:to>
      <xdr:col>6</xdr:col>
      <xdr:colOff>809625</xdr:colOff>
      <xdr:row>18</xdr:row>
      <xdr:rowOff>76200</xdr:rowOff>
    </xdr:to>
    <xdr:graphicFrame>
      <xdr:nvGraphicFramePr>
        <xdr:cNvPr id="1" name="1 Gráfico"/>
        <xdr:cNvGraphicFramePr/>
      </xdr:nvGraphicFramePr>
      <xdr:xfrm>
        <a:off x="47625" y="161925"/>
        <a:ext cx="579120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171450</xdr:rowOff>
    </xdr:from>
    <xdr:to>
      <xdr:col>6</xdr:col>
      <xdr:colOff>819150</xdr:colOff>
      <xdr:row>35</xdr:row>
      <xdr:rowOff>152400</xdr:rowOff>
    </xdr:to>
    <xdr:graphicFrame>
      <xdr:nvGraphicFramePr>
        <xdr:cNvPr id="2" name="2 Gráfico"/>
        <xdr:cNvGraphicFramePr/>
      </xdr:nvGraphicFramePr>
      <xdr:xfrm>
        <a:off x="0" y="3429000"/>
        <a:ext cx="5848350" cy="311467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104775</xdr:rowOff>
    </xdr:from>
    <xdr:to>
      <xdr:col>14</xdr:col>
      <xdr:colOff>85725</xdr:colOff>
      <xdr:row>18</xdr:row>
      <xdr:rowOff>104775</xdr:rowOff>
    </xdr:to>
    <xdr:sp>
      <xdr:nvSpPr>
        <xdr:cNvPr id="1" name="1 CuadroTexto"/>
        <xdr:cNvSpPr txBox="1">
          <a:spLocks noChangeArrowheads="1"/>
        </xdr:cNvSpPr>
      </xdr:nvSpPr>
      <xdr:spPr>
        <a:xfrm>
          <a:off x="38100" y="2552700"/>
          <a:ext cx="12220575" cy="5048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disminución de  las existencias a fines de 2010 se debió en gran parte a un incremento de las exportaciones y a las pérdidas por el terremoto (aproximadamente  120 millones de litros).</a:t>
          </a:r>
        </a:p>
      </xdr:txBody>
    </xdr:sp>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0.907</cdr:y>
    </cdr:from>
    <cdr:to>
      <cdr:x>0.28575</cdr:x>
      <cdr:y>0.998</cdr:y>
    </cdr:to>
    <cdr:sp>
      <cdr:nvSpPr>
        <cdr:cNvPr id="1" name="1 Rectángulo redondeado"/>
        <cdr:cNvSpPr>
          <a:spLocks/>
        </cdr:cNvSpPr>
      </cdr:nvSpPr>
      <cdr:spPr>
        <a:xfrm>
          <a:off x="76200" y="3038475"/>
          <a:ext cx="1371600" cy="304800"/>
        </a:xfrm>
        <a:prstGeom prst="roundRect">
          <a:avLst/>
        </a:prstGeom>
        <a:noFill/>
        <a:ln w="25400" cmpd="sng">
          <a:noFill/>
        </a:ln>
      </cdr:spPr>
      <cdr:txBody>
        <a:bodyPr vertOverflow="clip" wrap="square"/>
        <a:p>
          <a:pPr algn="l">
            <a:defRPr/>
          </a:pPr>
          <a:r>
            <a:rPr lang="en-US" cap="none" sz="1100" b="0" i="1" u="none" baseline="0">
              <a:solidFill>
                <a:srgbClr val="000000"/>
              </a:solidFill>
            </a:rPr>
            <a:t>Fuente</a:t>
          </a:r>
          <a:r>
            <a:rPr lang="en-US" cap="none" sz="1100" b="0" i="0" u="none" baseline="0">
              <a:solidFill>
                <a:srgbClr val="000000"/>
              </a:solidFill>
            </a:rPr>
            <a:t>: SAG</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0.939</cdr:y>
    </cdr:from>
    <cdr:to>
      <cdr:x>-0.01</cdr:x>
      <cdr:y>0.9395</cdr:y>
    </cdr:to>
    <cdr:sp>
      <cdr:nvSpPr>
        <cdr:cNvPr id="1" name="1 Rectángulo redondeado"/>
        <cdr:cNvSpPr>
          <a:spLocks/>
        </cdr:cNvSpPr>
      </cdr:nvSpPr>
      <cdr:spPr>
        <a:xfrm>
          <a:off x="-47624" y="3381375"/>
          <a:ext cx="0" cy="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dr:relSizeAnchor xmlns:cdr="http://schemas.openxmlformats.org/drawingml/2006/chartDrawing">
    <cdr:from>
      <cdr:x>-0.008</cdr:x>
      <cdr:y>0.95175</cdr:y>
    </cdr:from>
    <cdr:to>
      <cdr:x>0.909</cdr:x>
      <cdr:y>1</cdr:y>
    </cdr:to>
    <cdr:sp>
      <cdr:nvSpPr>
        <cdr:cNvPr id="2" name="2 CuadroTexto"/>
        <cdr:cNvSpPr txBox="1">
          <a:spLocks noChangeArrowheads="1"/>
        </cdr:cNvSpPr>
      </cdr:nvSpPr>
      <cdr:spPr>
        <a:xfrm>
          <a:off x="-38099" y="3429000"/>
          <a:ext cx="4686300" cy="22860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Odepa con información del SAG.</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19050</xdr:rowOff>
    </xdr:from>
    <xdr:to>
      <xdr:col>6</xdr:col>
      <xdr:colOff>504825</xdr:colOff>
      <xdr:row>19</xdr:row>
      <xdr:rowOff>114300</xdr:rowOff>
    </xdr:to>
    <xdr:graphicFrame>
      <xdr:nvGraphicFramePr>
        <xdr:cNvPr id="1" name="2 Gráfico"/>
        <xdr:cNvGraphicFramePr/>
      </xdr:nvGraphicFramePr>
      <xdr:xfrm>
        <a:off x="276225" y="200025"/>
        <a:ext cx="5086350" cy="33528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20</xdr:row>
      <xdr:rowOff>104775</xdr:rowOff>
    </xdr:from>
    <xdr:to>
      <xdr:col>6</xdr:col>
      <xdr:colOff>542925</xdr:colOff>
      <xdr:row>39</xdr:row>
      <xdr:rowOff>0</xdr:rowOff>
    </xdr:to>
    <xdr:graphicFrame>
      <xdr:nvGraphicFramePr>
        <xdr:cNvPr id="2" name="3 Gráfico"/>
        <xdr:cNvGraphicFramePr/>
      </xdr:nvGraphicFramePr>
      <xdr:xfrm>
        <a:off x="285750" y="3724275"/>
        <a:ext cx="5114925" cy="3609975"/>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0.889</cdr:y>
    </cdr:from>
    <cdr:to>
      <cdr:x>0.98225</cdr:x>
      <cdr:y>0.98875</cdr:y>
    </cdr:to>
    <cdr:sp>
      <cdr:nvSpPr>
        <cdr:cNvPr id="1" name="1 Rectángulo redondeado"/>
        <cdr:cNvSpPr>
          <a:spLocks/>
        </cdr:cNvSpPr>
      </cdr:nvSpPr>
      <cdr:spPr>
        <a:xfrm>
          <a:off x="66675" y="3676650"/>
          <a:ext cx="5705475" cy="409575"/>
        </a:xfrm>
        <a:prstGeom prst="roundRect">
          <a:avLst/>
        </a:prstGeom>
        <a:noFill/>
        <a:ln w="25400"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antecedentes propios, del Banco Central de Chile y de la Bolsa de Comercio de Mendoza.</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2</xdr:row>
      <xdr:rowOff>19050</xdr:rowOff>
    </xdr:from>
    <xdr:to>
      <xdr:col>7</xdr:col>
      <xdr:colOff>828675</xdr:colOff>
      <xdr:row>24</xdr:row>
      <xdr:rowOff>180975</xdr:rowOff>
    </xdr:to>
    <xdr:graphicFrame>
      <xdr:nvGraphicFramePr>
        <xdr:cNvPr id="1" name="1 Gráfico"/>
        <xdr:cNvGraphicFramePr/>
      </xdr:nvGraphicFramePr>
      <xdr:xfrm>
        <a:off x="809625" y="381000"/>
        <a:ext cx="5886450" cy="4143375"/>
      </xdr:xfrm>
      <a:graphic>
        <a:graphicData uri="http://schemas.openxmlformats.org/drawingml/2006/chart">
          <c:chart xmlns:c="http://schemas.openxmlformats.org/drawingml/2006/chart" r:id="rId1"/>
        </a:graphicData>
      </a:graphic>
    </xdr:graphicFrame>
    <xdr:clientData/>
  </xdr:twoCellAnchor>
  <xdr:twoCellAnchor>
    <xdr:from>
      <xdr:col>0</xdr:col>
      <xdr:colOff>809625</xdr:colOff>
      <xdr:row>25</xdr:row>
      <xdr:rowOff>76200</xdr:rowOff>
    </xdr:from>
    <xdr:to>
      <xdr:col>8</xdr:col>
      <xdr:colOff>9525</xdr:colOff>
      <xdr:row>38</xdr:row>
      <xdr:rowOff>66675</xdr:rowOff>
    </xdr:to>
    <xdr:sp>
      <xdr:nvSpPr>
        <xdr:cNvPr id="2" name="2 CuadroTexto"/>
        <xdr:cNvSpPr txBox="1">
          <a:spLocks noChangeArrowheads="1"/>
        </xdr:cNvSpPr>
      </xdr:nvSpPr>
      <xdr:spPr>
        <a:xfrm>
          <a:off x="809625" y="4600575"/>
          <a:ext cx="5905500" cy="2343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 gráfico </a:t>
          </a:r>
          <a:r>
            <a:rPr lang="en-US" cap="none" sz="1100" b="0" i="0" u="none" baseline="0">
              <a:solidFill>
                <a:srgbClr val="000000"/>
              </a:solidFill>
              <a:latin typeface="Calibri"/>
              <a:ea typeface="Calibri"/>
              <a:cs typeface="Calibri"/>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n-US" cap="none" sz="1100" b="0" i="1"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peso argentino) vigente en el período en que se registró cada precio.
</a:t>
          </a:r>
          <a:r>
            <a:rPr lang="en-US" cap="none" sz="1100" b="0" i="0" u="none" baseline="0">
              <a:solidFill>
                <a:srgbClr val="000000"/>
              </a:solidFill>
              <a:latin typeface="Calibri"/>
              <a:ea typeface="Calibri"/>
              <a:cs typeface="Calibri"/>
            </a:rPr>
            <a:t>Se advierte que esta comparación puede no resultar efectiva ni real en términos de los niveles registrados en cada caso, toda vez que probablemente las calidades de los vinos son diferentes y podrían no ser directamente comparables. No obstante, se estima que  permite una comparación de las trayectorias o evolución que han seguido los precios de cada tipo de vino en ambos mercados, desde el momento que comienzan todas las series (enero de 2010). En consecuencia, se recomienda ser bastante cautelosos al momento de emitir juicios respecto a estos antecedentes, particularmente en relación con los niveles de precios registrados en uno y otro mercado, e interpretar más bien las variaciones que se observan en cada caso.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133350</xdr:rowOff>
    </xdr:from>
    <xdr:to>
      <xdr:col>0</xdr:col>
      <xdr:colOff>8086725</xdr:colOff>
      <xdr:row>36</xdr:row>
      <xdr:rowOff>57150</xdr:rowOff>
    </xdr:to>
    <xdr:sp>
      <xdr:nvSpPr>
        <xdr:cNvPr id="1" name="1 CuadroTexto"/>
        <xdr:cNvSpPr txBox="1">
          <a:spLocks noChangeArrowheads="1"/>
        </xdr:cNvSpPr>
      </xdr:nvSpPr>
      <xdr:spPr>
        <a:xfrm>
          <a:off x="76200" y="504825"/>
          <a:ext cx="8020050" cy="60769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y noticias del sector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Exportaciones de vinos y mostos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octubre último hubo una franca e importante recuperación</a:t>
          </a:r>
          <a:r>
            <a:rPr lang="en-US" cap="none" sz="1100" b="0" i="0" u="none" baseline="0">
              <a:solidFill>
                <a:srgbClr val="000000"/>
              </a:solidFill>
              <a:latin typeface="Calibri"/>
              <a:ea typeface="Calibri"/>
              <a:cs typeface="Calibri"/>
            </a:rPr>
            <a:t> de las exportaciones totales de vinos chilenos, luego del relativo estancamiento que presentaron durante septiembre recién pasado.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total en este mes aumentó 42,7% respecto al del mismo mes del año anterior y el valor lo hizo en un 32,6%. Asi mismo, se observó un incremento en los precios promedio de casi todas las categorías importantes, excepto en los vinos a granel y en los mostos a granel.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Así, en los diez primeros meses de 2013 hubo un incremento total de 28,9% en volumen y de 8,3% en valor, sustentado principalmente por el gran crecimiento que han experimentado las exportaciones de vino a granel. Esta trayectoria está permitiendo proyectar que en el año 2013 se superarán los 900 millones de litros en exportaciones de vinos y mostos chilenos, comportamiento que sin duda permitirá descomprimir el mercado interno antes de la próxima vendimia y podría contribuir a que los precios de las uvas no tiendan a deprimirse durante este período, en particular si, por el incremento de exportaciones, los inventarios finales de 2013 llegan a ser menores que los del año pasado.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Resumen del mercado internacional según OEMV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último reporte del Observatorio Español del Mercado del Vino (OEMV), que fue enviado a los suscriptores el 11 de noviembre recién pasado, se incluyó el sigueinte comenatrio como síntesis de la situación actual  del mercado internacional del vino: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"Si 2012 cerró con un ligero aumento del  consumo de vino en volumen y caída en la facturación, por precios medios más bajos, parece que ha cambiado la tendencia en 2013, con caídas en litros pero aumento del gasto y de los precios medios. La  OIV nos deja nuevos datos sobre el consumo de vino per cápita a nivel mundial, cuyo descenso lo protagonizan los principales países productores.
</a:t>
          </a:r>
          <a:r>
            <a:rPr lang="en-US" cap="none" sz="1100" b="0" i="1" u="none" baseline="0">
              <a:solidFill>
                <a:srgbClr val="000000"/>
              </a:solidFill>
              <a:latin typeface="Calibri"/>
              <a:ea typeface="Calibri"/>
              <a:cs typeface="Calibri"/>
            </a:rPr>
            <a:t>Por otra parte, las exportaciones</a:t>
          </a:r>
          <a:r>
            <a:rPr lang="en-US" cap="none" sz="1100" b="0" i="1" u="none" baseline="0">
              <a:solidFill>
                <a:srgbClr val="000000"/>
              </a:solidFill>
              <a:latin typeface="Calibri"/>
              <a:ea typeface="Calibri"/>
              <a:cs typeface="Calibri"/>
            </a:rPr>
            <a:t> francesas </a:t>
          </a:r>
          <a:r>
            <a:rPr lang="en-US" cap="none" sz="1100" b="0" i="1" u="none" baseline="0">
              <a:solidFill>
                <a:srgbClr val="000000"/>
              </a:solidFill>
              <a:latin typeface="Calibri"/>
              <a:ea typeface="Calibri"/>
              <a:cs typeface="Calibri"/>
            </a:rPr>
            <a:t>de vino siguen estancadas en 2013, con descenso del volumen vendido (-1,6%) y ligero incremento de los ingresos (+0,5%). Por otra parte, Australia y Nueva Zelanda redujeron el volumen de vino exportado en el acumulado a septiembre, con ligero aumento de la facturación para el proveedor neozelandés al subir algo más de precio".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Fuente: info@oemv.es;   http://www.oemv.es/esp/-oemv.php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comentario anterior, sustentado en antecedentes de la OIV, podría favorecer un mejoramiento del panorama internacional para las exportaciones chilenas de vinos a partir de los próximos meses.</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-0.01875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0.951</cdr:y>
    </cdr:from>
    <cdr:to>
      <cdr:x>0.74125</cdr:x>
      <cdr:y>1</cdr:y>
    </cdr:to>
    <cdr:sp>
      <cdr:nvSpPr>
        <cdr:cNvPr id="4" name="1 CuadroTexto"/>
        <cdr:cNvSpPr txBox="1">
          <a:spLocks noChangeArrowheads="1"/>
        </cdr:cNvSpPr>
      </cdr:nvSpPr>
      <cdr:spPr>
        <a:xfrm>
          <a:off x="-47624" y="263842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-0.0195</cdr:y>
    </cdr:from>
    <cdr:to>
      <cdr:x>-0.0045</cdr:x>
      <cdr:y>-0.01025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0.94075</cdr:y>
    </cdr:from>
    <cdr:to>
      <cdr:x>0.747</cdr:x>
      <cdr:y>1</cdr:y>
    </cdr:to>
    <cdr:sp>
      <cdr:nvSpPr>
        <cdr:cNvPr id="2" name="1 CuadroTexto"/>
        <cdr:cNvSpPr txBox="1">
          <a:spLocks noChangeArrowheads="1"/>
        </cdr:cNvSpPr>
      </cdr:nvSpPr>
      <cdr:spPr>
        <a:xfrm>
          <a:off x="-47624" y="2495550"/>
          <a:ext cx="434340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0.93925</cdr:y>
    </cdr:from>
    <cdr:to>
      <cdr:x>0.7425</cdr:x>
      <cdr:y>1</cdr:y>
    </cdr:to>
    <cdr:sp>
      <cdr:nvSpPr>
        <cdr:cNvPr id="1" name="1 CuadroTexto"/>
        <cdr:cNvSpPr txBox="1">
          <a:spLocks noChangeArrowheads="1"/>
        </cdr:cNvSpPr>
      </cdr:nvSpPr>
      <cdr:spPr>
        <a:xfrm>
          <a:off x="-47624" y="2400300"/>
          <a:ext cx="434340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 </a:t>
          </a:r>
          <a:r>
            <a:rPr lang="en-US" cap="none" sz="800" b="0" i="0" u="none" baseline="0">
              <a:solidFill>
                <a:srgbClr val="000000"/>
              </a:solidFill>
              <a:latin typeface="Calibri"/>
              <a:ea typeface="Calibri"/>
              <a:cs typeface="Calibri"/>
            </a:rPr>
            <a:t>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-0.0215</cdr:y>
    </cdr:from>
    <cdr:to>
      <cdr:x>-0.0045</cdr:x>
      <cdr:y>-0.0115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-0.0215</cdr:y>
    </cdr:from>
    <cdr:to>
      <cdr:x>-0.0045</cdr:x>
      <cdr:y>-0.0115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0.93975</cdr:y>
    </cdr:from>
    <cdr:to>
      <cdr:x>0.812</cdr:x>
      <cdr:y>1</cdr:y>
    </cdr:to>
    <cdr:sp>
      <cdr:nvSpPr>
        <cdr:cNvPr id="3" name="1 CuadroTexto"/>
        <cdr:cNvSpPr txBox="1">
          <a:spLocks noChangeArrowheads="1"/>
        </cdr:cNvSpPr>
      </cdr:nvSpPr>
      <cdr:spPr>
        <a:xfrm>
          <a:off x="-47624" y="2314575"/>
          <a:ext cx="4686300" cy="1809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57150</xdr:rowOff>
    </xdr:from>
    <xdr:to>
      <xdr:col>6</xdr:col>
      <xdr:colOff>752475</xdr:colOff>
      <xdr:row>15</xdr:row>
      <xdr:rowOff>123825</xdr:rowOff>
    </xdr:to>
    <xdr:graphicFrame>
      <xdr:nvGraphicFramePr>
        <xdr:cNvPr id="1" name="1 Gráfico"/>
        <xdr:cNvGraphicFramePr/>
      </xdr:nvGraphicFramePr>
      <xdr:xfrm>
        <a:off x="9525" y="57150"/>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61</xdr:row>
      <xdr:rowOff>85725</xdr:rowOff>
    </xdr:to>
    <xdr:graphicFrame>
      <xdr:nvGraphicFramePr>
        <xdr:cNvPr id="4" name="10 Gráfico"/>
        <xdr:cNvGraphicFramePr/>
      </xdr:nvGraphicFramePr>
      <xdr:xfrm>
        <a:off x="142875" y="8667750"/>
        <a:ext cx="5705475" cy="2466975"/>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0.959</cdr:y>
    </cdr:from>
    <cdr:to>
      <cdr:x>0.7545</cdr:x>
      <cdr:y>1</cdr:y>
    </cdr:to>
    <cdr:sp>
      <cdr:nvSpPr>
        <cdr:cNvPr id="1" name="1 CuadroTexto"/>
        <cdr:cNvSpPr txBox="1">
          <a:spLocks noChangeArrowheads="1"/>
        </cdr:cNvSpPr>
      </cdr:nvSpPr>
      <cdr:spPr>
        <a:xfrm>
          <a:off x="38100" y="2695575"/>
          <a:ext cx="4333875"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zoomScaleSheetLayoutView="100" zoomScalePageLayoutView="0" workbookViewId="0" topLeftCell="A1">
      <selection activeCell="A1" sqref="A1"/>
    </sheetView>
  </sheetViews>
  <sheetFormatPr defaultColWidth="11.00390625" defaultRowHeight="14.25"/>
  <cols>
    <col min="1" max="1" width="8.75390625" style="26" customWidth="1"/>
    <col min="2" max="2" width="10.00390625" style="26" customWidth="1"/>
    <col min="3" max="3" width="9.375" style="26" customWidth="1"/>
    <col min="4" max="5" width="11.00390625" style="26" customWidth="1"/>
    <col min="6" max="6" width="14.875" style="26" customWidth="1"/>
    <col min="7" max="7" width="9.75390625" style="26" customWidth="1"/>
    <col min="8" max="8" width="3.875" style="26" customWidth="1"/>
    <col min="9" max="13" width="11.00390625" style="26" customWidth="1"/>
    <col min="14" max="16384" width="11.00390625" style="26" customWidth="1"/>
  </cols>
  <sheetData>
    <row r="1" spans="1:7" ht="15.75">
      <c r="A1" s="24"/>
      <c r="B1" s="25"/>
      <c r="C1" s="25"/>
      <c r="D1" s="25"/>
      <c r="E1" s="25"/>
      <c r="F1" s="25"/>
      <c r="G1" s="25"/>
    </row>
    <row r="2" spans="1:7" ht="15">
      <c r="A2" s="25"/>
      <c r="B2" s="25"/>
      <c r="C2" s="25"/>
      <c r="D2" s="25"/>
      <c r="E2" s="25"/>
      <c r="F2" s="25"/>
      <c r="G2" s="25"/>
    </row>
    <row r="3" spans="1:7" ht="15.75">
      <c r="A3" s="24"/>
      <c r="B3" s="25"/>
      <c r="C3" s="25"/>
      <c r="D3" s="25"/>
      <c r="E3" s="25"/>
      <c r="F3" s="25"/>
      <c r="G3" s="25"/>
    </row>
    <row r="4" spans="1:7" ht="15">
      <c r="A4" s="25"/>
      <c r="B4" s="25"/>
      <c r="C4" s="25"/>
      <c r="D4" s="27"/>
      <c r="E4" s="25"/>
      <c r="F4" s="25"/>
      <c r="G4" s="25"/>
    </row>
    <row r="5" spans="1:7" ht="15.75">
      <c r="A5" s="24"/>
      <c r="B5" s="25"/>
      <c r="C5" s="25"/>
      <c r="D5" s="28"/>
      <c r="E5" s="25"/>
      <c r="F5" s="25"/>
      <c r="G5" s="25"/>
    </row>
    <row r="6" spans="1:7" ht="15.75">
      <c r="A6" s="24"/>
      <c r="B6" s="25"/>
      <c r="C6" s="25"/>
      <c r="D6" s="25"/>
      <c r="E6" s="25"/>
      <c r="F6" s="25"/>
      <c r="G6" s="25"/>
    </row>
    <row r="7" spans="1:7" ht="15.75">
      <c r="A7" s="24"/>
      <c r="B7" s="25"/>
      <c r="C7" s="25"/>
      <c r="D7" s="25"/>
      <c r="E7" s="25"/>
      <c r="F7" s="25"/>
      <c r="G7" s="25"/>
    </row>
    <row r="8" spans="1:7" ht="15">
      <c r="A8" s="25"/>
      <c r="B8" s="25"/>
      <c r="C8" s="25"/>
      <c r="D8" s="27"/>
      <c r="E8" s="25"/>
      <c r="F8" s="25"/>
      <c r="G8" s="25"/>
    </row>
    <row r="9" spans="1:7" ht="15.75">
      <c r="A9" s="29"/>
      <c r="B9" s="25"/>
      <c r="C9" s="25"/>
      <c r="D9" s="25"/>
      <c r="E9" s="25"/>
      <c r="F9" s="25"/>
      <c r="G9" s="25"/>
    </row>
    <row r="10" spans="1:7" ht="15.75">
      <c r="A10" s="24"/>
      <c r="B10" s="25"/>
      <c r="C10" s="25"/>
      <c r="D10" s="25"/>
      <c r="E10" s="25"/>
      <c r="F10" s="25"/>
      <c r="G10" s="25"/>
    </row>
    <row r="11" spans="1:7" ht="15.75">
      <c r="A11" s="24"/>
      <c r="B11" s="25"/>
      <c r="C11" s="25"/>
      <c r="D11" s="25"/>
      <c r="E11" s="25"/>
      <c r="F11" s="25"/>
      <c r="G11" s="25"/>
    </row>
    <row r="12" spans="1:7" ht="15.75">
      <c r="A12" s="24"/>
      <c r="B12" s="25"/>
      <c r="C12" s="25"/>
      <c r="D12" s="25"/>
      <c r="E12" s="25"/>
      <c r="F12" s="25"/>
      <c r="G12" s="25"/>
    </row>
    <row r="13" spans="1:8" ht="15">
      <c r="A13" s="25"/>
      <c r="B13" s="25"/>
      <c r="C13" s="460" t="s">
        <v>223</v>
      </c>
      <c r="D13" s="460"/>
      <c r="E13" s="460"/>
      <c r="F13" s="460"/>
      <c r="G13" s="460"/>
      <c r="H13" s="460"/>
    </row>
    <row r="14" spans="1:8" ht="26.25" customHeight="1">
      <c r="A14" s="25"/>
      <c r="B14" s="25"/>
      <c r="C14" s="460"/>
      <c r="D14" s="460"/>
      <c r="E14" s="460"/>
      <c r="F14" s="460"/>
      <c r="G14" s="460"/>
      <c r="H14" s="460"/>
    </row>
    <row r="15" spans="1:7" ht="15">
      <c r="A15" s="25"/>
      <c r="B15" s="25"/>
      <c r="C15" s="25"/>
      <c r="D15" s="25"/>
      <c r="E15" s="25"/>
      <c r="F15" s="25"/>
      <c r="G15" s="25"/>
    </row>
    <row r="16" spans="1:7" ht="15">
      <c r="A16" s="25"/>
      <c r="B16" s="25"/>
      <c r="C16" s="25"/>
      <c r="D16" s="30"/>
      <c r="E16" s="25"/>
      <c r="F16" s="25"/>
      <c r="G16" s="25"/>
    </row>
    <row r="17" spans="1:7" ht="15.75">
      <c r="A17" s="25"/>
      <c r="B17" s="25"/>
      <c r="C17" s="129" t="s">
        <v>381</v>
      </c>
      <c r="D17" s="31"/>
      <c r="E17" s="31"/>
      <c r="F17" s="31"/>
      <c r="G17" s="31"/>
    </row>
    <row r="18" spans="1:7" ht="15">
      <c r="A18" s="25"/>
      <c r="B18" s="25"/>
      <c r="C18" s="25"/>
      <c r="D18" s="25"/>
      <c r="E18" s="25"/>
      <c r="F18" s="25"/>
      <c r="G18" s="25"/>
    </row>
    <row r="19" spans="1:7" ht="15">
      <c r="A19" s="25"/>
      <c r="B19" s="25"/>
      <c r="C19" s="25"/>
      <c r="D19" s="25"/>
      <c r="E19" s="25"/>
      <c r="F19" s="25"/>
      <c r="G19" s="25"/>
    </row>
    <row r="20" spans="1:7" ht="15">
      <c r="A20" s="25"/>
      <c r="B20" s="25"/>
      <c r="C20" s="25"/>
      <c r="D20" s="25"/>
      <c r="E20" s="25"/>
      <c r="F20" s="25"/>
      <c r="G20" s="25"/>
    </row>
    <row r="21" spans="1:7" ht="15.75">
      <c r="A21" s="24"/>
      <c r="B21" s="25"/>
      <c r="C21" s="25"/>
      <c r="D21" s="25"/>
      <c r="E21" s="25"/>
      <c r="F21" s="25"/>
      <c r="G21" s="25"/>
    </row>
    <row r="22" spans="1:7" ht="15.75">
      <c r="A22" s="24"/>
      <c r="B22" s="25"/>
      <c r="C22" s="25"/>
      <c r="D22" s="27"/>
      <c r="E22" s="25"/>
      <c r="F22" s="25"/>
      <c r="G22" s="25"/>
    </row>
    <row r="23" spans="1:7" ht="15.75">
      <c r="A23" s="24"/>
      <c r="B23" s="25"/>
      <c r="C23" s="25"/>
      <c r="D23" s="30"/>
      <c r="E23" s="25"/>
      <c r="F23" s="25"/>
      <c r="G23" s="25"/>
    </row>
    <row r="24" spans="1:7" ht="15.75">
      <c r="A24" s="24"/>
      <c r="B24" s="25"/>
      <c r="C24" s="25"/>
      <c r="D24" s="25"/>
      <c r="E24" s="25"/>
      <c r="F24" s="25"/>
      <c r="G24" s="25"/>
    </row>
    <row r="25" spans="1:7" ht="15.75">
      <c r="A25" s="24"/>
      <c r="B25" s="25"/>
      <c r="C25" s="25"/>
      <c r="D25" s="25"/>
      <c r="E25" s="25"/>
      <c r="F25" s="25"/>
      <c r="G25" s="25"/>
    </row>
    <row r="26" spans="1:7" ht="15.75">
      <c r="A26" s="24"/>
      <c r="B26" s="25"/>
      <c r="C26" s="25"/>
      <c r="D26" s="25"/>
      <c r="E26" s="25"/>
      <c r="F26" s="25"/>
      <c r="G26" s="25"/>
    </row>
    <row r="27" spans="1:7" ht="15.75">
      <c r="A27" s="24"/>
      <c r="B27" s="25"/>
      <c r="C27" s="25"/>
      <c r="D27" s="27"/>
      <c r="E27" s="25"/>
      <c r="F27" s="25"/>
      <c r="G27" s="25"/>
    </row>
    <row r="28" spans="1:7" ht="15.75">
      <c r="A28" s="24"/>
      <c r="B28" s="25"/>
      <c r="C28" s="25"/>
      <c r="D28" s="25"/>
      <c r="E28" s="25"/>
      <c r="F28" s="25"/>
      <c r="G28" s="25"/>
    </row>
    <row r="29" spans="1:7" ht="15.75">
      <c r="A29" s="24"/>
      <c r="B29" s="25"/>
      <c r="C29" s="25"/>
      <c r="D29" s="25"/>
      <c r="E29" s="25"/>
      <c r="F29" s="25"/>
      <c r="G29" s="25"/>
    </row>
    <row r="30" spans="1:7" ht="15.75">
      <c r="A30" s="24"/>
      <c r="B30" s="25"/>
      <c r="C30" s="25"/>
      <c r="D30" s="25"/>
      <c r="E30" s="25"/>
      <c r="F30" s="25"/>
      <c r="G30" s="25"/>
    </row>
    <row r="31" spans="1:7" ht="15.75">
      <c r="A31" s="24"/>
      <c r="B31" s="25"/>
      <c r="C31" s="25"/>
      <c r="D31" s="25"/>
      <c r="E31" s="25"/>
      <c r="F31" s="25"/>
      <c r="G31" s="25"/>
    </row>
    <row r="32" spans="6:7" ht="15">
      <c r="F32" s="25"/>
      <c r="G32" s="25"/>
    </row>
    <row r="33" spans="6:7" ht="15">
      <c r="F33" s="25"/>
      <c r="G33" s="25"/>
    </row>
    <row r="34" spans="1:7" ht="15.75">
      <c r="A34" s="24"/>
      <c r="B34" s="25"/>
      <c r="C34" s="25"/>
      <c r="D34" s="25"/>
      <c r="E34" s="25"/>
      <c r="F34" s="25"/>
      <c r="G34" s="25"/>
    </row>
    <row r="35" spans="1:7" ht="15.75">
      <c r="A35" s="24"/>
      <c r="B35" s="25"/>
      <c r="C35" s="25"/>
      <c r="D35" s="25"/>
      <c r="E35" s="25"/>
      <c r="F35" s="25"/>
      <c r="G35" s="25"/>
    </row>
    <row r="36" spans="1:7" ht="15.75">
      <c r="A36" s="24"/>
      <c r="B36" s="25"/>
      <c r="C36" s="25"/>
      <c r="D36" s="25"/>
      <c r="E36" s="25"/>
      <c r="F36" s="25"/>
      <c r="G36" s="25"/>
    </row>
    <row r="37" spans="1:7" ht="15.75">
      <c r="A37" s="24"/>
      <c r="B37" s="25"/>
      <c r="C37" s="25"/>
      <c r="D37" s="25"/>
      <c r="E37" s="25"/>
      <c r="F37" s="25"/>
      <c r="G37" s="25"/>
    </row>
    <row r="38" spans="1:7" ht="15.75">
      <c r="A38" s="24"/>
      <c r="B38" s="25"/>
      <c r="C38" s="25"/>
      <c r="D38" s="25"/>
      <c r="E38" s="25"/>
      <c r="F38" s="25"/>
      <c r="G38" s="25"/>
    </row>
    <row r="39" spans="1:7" ht="15.75">
      <c r="A39" s="32"/>
      <c r="B39" s="25"/>
      <c r="C39" s="32"/>
      <c r="D39" s="33"/>
      <c r="E39" s="25"/>
      <c r="F39" s="25"/>
      <c r="G39" s="25"/>
    </row>
    <row r="40" spans="1:7" ht="15.75">
      <c r="A40" s="24"/>
      <c r="E40" s="25"/>
      <c r="F40" s="25"/>
      <c r="G40" s="25"/>
    </row>
    <row r="41" spans="3:7" ht="15.75">
      <c r="C41" s="251" t="s">
        <v>382</v>
      </c>
      <c r="D41" s="33"/>
      <c r="E41" s="25"/>
      <c r="F41" s="25"/>
      <c r="G41" s="25"/>
    </row>
    <row r="46" spans="1:7" ht="15">
      <c r="A46" s="457" t="s">
        <v>104</v>
      </c>
      <c r="B46" s="457"/>
      <c r="C46" s="457"/>
      <c r="D46" s="457"/>
      <c r="E46" s="457"/>
      <c r="F46" s="457"/>
      <c r="G46" s="457"/>
    </row>
    <row r="47" spans="1:7" ht="15">
      <c r="A47" s="458"/>
      <c r="B47" s="458"/>
      <c r="C47" s="458"/>
      <c r="D47" s="458"/>
      <c r="E47" s="458"/>
      <c r="F47" s="458"/>
      <c r="G47" s="458"/>
    </row>
    <row r="48" spans="1:7" ht="15.75">
      <c r="A48" s="24"/>
      <c r="B48" s="25"/>
      <c r="C48" s="25"/>
      <c r="D48" s="25"/>
      <c r="E48" s="25"/>
      <c r="F48" s="25"/>
      <c r="G48" s="25"/>
    </row>
    <row r="49" spans="1:7" ht="15.75">
      <c r="A49" s="24"/>
      <c r="B49" s="25"/>
      <c r="C49" s="25"/>
      <c r="D49" s="25"/>
      <c r="E49" s="25"/>
      <c r="F49" s="25"/>
      <c r="G49" s="25"/>
    </row>
    <row r="50" spans="1:7" ht="15">
      <c r="A50" s="459" t="s">
        <v>132</v>
      </c>
      <c r="B50" s="459"/>
      <c r="C50" s="459"/>
      <c r="D50" s="459"/>
      <c r="E50" s="459"/>
      <c r="F50" s="459"/>
      <c r="G50" s="459"/>
    </row>
    <row r="51" spans="1:7" ht="15.75">
      <c r="A51" s="29"/>
      <c r="B51" s="25"/>
      <c r="C51" s="25"/>
      <c r="D51" s="25"/>
      <c r="E51" s="25"/>
      <c r="F51" s="25"/>
      <c r="G51" s="25"/>
    </row>
    <row r="52" spans="1:7" ht="15.75">
      <c r="A52" s="24"/>
      <c r="B52" s="25"/>
      <c r="C52" s="25"/>
      <c r="D52" s="25"/>
      <c r="E52" s="25"/>
      <c r="F52" s="25"/>
      <c r="G52" s="25"/>
    </row>
    <row r="53" spans="1:7" ht="15.75">
      <c r="A53" s="24"/>
      <c r="B53" s="25"/>
      <c r="C53" s="25"/>
      <c r="D53" s="25"/>
      <c r="E53" s="25"/>
      <c r="F53" s="25"/>
      <c r="G53" s="25"/>
    </row>
    <row r="54" spans="1:7" ht="15.75">
      <c r="A54" s="24"/>
      <c r="B54" s="25"/>
      <c r="C54" s="25"/>
      <c r="D54" s="25"/>
      <c r="E54" s="25"/>
      <c r="F54" s="25"/>
      <c r="G54" s="25"/>
    </row>
    <row r="55" spans="1:7" ht="15">
      <c r="A55" s="25"/>
      <c r="B55" s="25"/>
      <c r="C55" s="25"/>
      <c r="D55" s="25"/>
      <c r="E55" s="25"/>
      <c r="F55" s="25"/>
      <c r="G55" s="25"/>
    </row>
    <row r="56" spans="1:7" ht="15">
      <c r="A56" s="25"/>
      <c r="B56" s="25"/>
      <c r="C56" s="25"/>
      <c r="D56" s="25"/>
      <c r="E56" s="25"/>
      <c r="F56" s="25"/>
      <c r="G56" s="25"/>
    </row>
    <row r="57" spans="1:7" ht="15">
      <c r="A57" s="25"/>
      <c r="B57" s="25"/>
      <c r="C57" s="25"/>
      <c r="D57" s="30" t="s">
        <v>224</v>
      </c>
      <c r="E57" s="25"/>
      <c r="F57" s="25"/>
      <c r="G57" s="25"/>
    </row>
    <row r="58" spans="1:7" ht="15">
      <c r="A58" s="25"/>
      <c r="B58" s="25"/>
      <c r="C58" s="25"/>
      <c r="D58" s="30" t="s">
        <v>79</v>
      </c>
      <c r="E58" s="25"/>
      <c r="F58" s="25"/>
      <c r="G58" s="25"/>
    </row>
    <row r="59" spans="1:7" ht="15">
      <c r="A59" s="25"/>
      <c r="B59" s="25"/>
      <c r="C59" s="25"/>
      <c r="D59" s="25"/>
      <c r="E59" s="25"/>
      <c r="F59" s="25"/>
      <c r="G59" s="25"/>
    </row>
    <row r="60" spans="1:7" ht="15">
      <c r="A60" s="25"/>
      <c r="B60" s="25"/>
      <c r="C60" s="25"/>
      <c r="D60" s="25"/>
      <c r="E60" s="25"/>
      <c r="F60" s="25"/>
      <c r="G60" s="25"/>
    </row>
    <row r="61" spans="1:7" ht="15">
      <c r="A61" s="25"/>
      <c r="B61" s="25"/>
      <c r="C61" s="25"/>
      <c r="D61" s="25"/>
      <c r="E61" s="25"/>
      <c r="F61" s="25"/>
      <c r="G61" s="25"/>
    </row>
    <row r="62" spans="1:7" ht="15">
      <c r="A62" s="25"/>
      <c r="B62" s="25"/>
      <c r="C62" s="25"/>
      <c r="D62" s="25"/>
      <c r="E62" s="25"/>
      <c r="F62" s="25"/>
      <c r="G62" s="25"/>
    </row>
    <row r="63" spans="1:7" ht="15.75">
      <c r="A63" s="24"/>
      <c r="B63" s="25"/>
      <c r="C63" s="25"/>
      <c r="D63" s="25"/>
      <c r="E63" s="25"/>
      <c r="F63" s="25"/>
      <c r="G63" s="25"/>
    </row>
    <row r="64" spans="1:7" ht="15.75">
      <c r="A64" s="24"/>
      <c r="B64" s="25"/>
      <c r="C64" s="25"/>
      <c r="D64" s="27" t="s">
        <v>80</v>
      </c>
      <c r="E64" s="25"/>
      <c r="F64" s="25"/>
      <c r="G64" s="25"/>
    </row>
    <row r="65" spans="1:7" ht="15.75">
      <c r="A65" s="24"/>
      <c r="B65" s="25"/>
      <c r="C65" s="25"/>
      <c r="D65" s="30" t="s">
        <v>81</v>
      </c>
      <c r="E65" s="25"/>
      <c r="F65" s="25"/>
      <c r="G65" s="25"/>
    </row>
    <row r="66" spans="1:7" ht="15.75">
      <c r="A66" s="24"/>
      <c r="B66" s="25"/>
      <c r="C66" s="25"/>
      <c r="D66" s="25"/>
      <c r="E66" s="25"/>
      <c r="F66" s="25"/>
      <c r="G66" s="25"/>
    </row>
    <row r="67" spans="1:7" ht="15.75">
      <c r="A67" s="24"/>
      <c r="B67" s="25"/>
      <c r="C67" s="25"/>
      <c r="D67" s="25"/>
      <c r="E67" s="25"/>
      <c r="F67" s="25"/>
      <c r="G67" s="25"/>
    </row>
    <row r="68" spans="1:7" ht="15.75">
      <c r="A68" s="24"/>
      <c r="B68" s="25"/>
      <c r="C68" s="25"/>
      <c r="D68" s="25"/>
      <c r="E68" s="25"/>
      <c r="F68" s="25"/>
      <c r="G68" s="25"/>
    </row>
    <row r="69" spans="1:7" ht="15.75">
      <c r="A69" s="24"/>
      <c r="B69" s="25"/>
      <c r="C69" s="25"/>
      <c r="D69" s="27" t="s">
        <v>82</v>
      </c>
      <c r="E69" s="25"/>
      <c r="F69" s="25"/>
      <c r="G69" s="25"/>
    </row>
    <row r="70" spans="1:7" ht="15.75">
      <c r="A70" s="24"/>
      <c r="B70" s="25"/>
      <c r="C70" s="25"/>
      <c r="D70" s="25"/>
      <c r="E70" s="25"/>
      <c r="F70" s="25"/>
      <c r="G70" s="25"/>
    </row>
    <row r="71" spans="1:7" ht="15.75">
      <c r="A71" s="24"/>
      <c r="B71" s="25"/>
      <c r="C71" s="25"/>
      <c r="D71" s="25"/>
      <c r="E71" s="25"/>
      <c r="F71" s="25"/>
      <c r="G71" s="25"/>
    </row>
    <row r="72" spans="1:7" ht="15.75">
      <c r="A72" s="24"/>
      <c r="B72" s="25"/>
      <c r="C72" s="25"/>
      <c r="D72" s="25"/>
      <c r="E72" s="25"/>
      <c r="F72" s="25"/>
      <c r="G72" s="25"/>
    </row>
    <row r="73" spans="1:7" ht="15.75">
      <c r="A73" s="24"/>
      <c r="B73" s="25"/>
      <c r="C73" s="25"/>
      <c r="D73" s="25"/>
      <c r="E73" s="25"/>
      <c r="F73" s="25"/>
      <c r="G73" s="25"/>
    </row>
    <row r="74" spans="1:7" ht="15.75">
      <c r="A74" s="24"/>
      <c r="B74" s="25"/>
      <c r="C74" s="25"/>
      <c r="D74" s="25"/>
      <c r="E74" s="25"/>
      <c r="F74" s="25"/>
      <c r="G74" s="25"/>
    </row>
    <row r="75" spans="1:7" ht="15.75">
      <c r="A75" s="24"/>
      <c r="B75" s="25"/>
      <c r="C75" s="25"/>
      <c r="D75" s="25"/>
      <c r="E75" s="25"/>
      <c r="F75" s="25"/>
      <c r="G75" s="25"/>
    </row>
    <row r="76" spans="1:7" ht="15.75">
      <c r="A76" s="24"/>
      <c r="B76" s="25"/>
      <c r="C76" s="25"/>
      <c r="D76" s="25"/>
      <c r="E76" s="25"/>
      <c r="F76" s="25"/>
      <c r="G76" s="25"/>
    </row>
    <row r="77" spans="1:7" ht="15.75">
      <c r="A77" s="24"/>
      <c r="B77" s="25"/>
      <c r="C77" s="25"/>
      <c r="D77" s="25"/>
      <c r="E77" s="25"/>
      <c r="F77" s="25"/>
      <c r="G77" s="25"/>
    </row>
    <row r="78" spans="1:7" ht="15.75">
      <c r="A78" s="24"/>
      <c r="B78" s="25"/>
      <c r="C78" s="25"/>
      <c r="D78" s="25"/>
      <c r="E78" s="25"/>
      <c r="F78" s="25"/>
      <c r="G78" s="25"/>
    </row>
    <row r="79" spans="1:7" ht="15.75">
      <c r="A79" s="24"/>
      <c r="B79" s="25"/>
      <c r="C79" s="25"/>
      <c r="D79" s="25"/>
      <c r="E79" s="25"/>
      <c r="F79" s="25"/>
      <c r="G79" s="25"/>
    </row>
    <row r="80" spans="1:7" ht="15">
      <c r="A80" s="34"/>
      <c r="B80" s="34"/>
      <c r="C80" s="25"/>
      <c r="D80" s="25"/>
      <c r="E80" s="25"/>
      <c r="F80" s="25"/>
      <c r="G80" s="25"/>
    </row>
    <row r="81" spans="1:7" ht="10.5" customHeight="1">
      <c r="A81" s="35" t="s">
        <v>83</v>
      </c>
      <c r="C81" s="25"/>
      <c r="D81" s="25"/>
      <c r="E81" s="25"/>
      <c r="F81" s="25"/>
      <c r="G81" s="25"/>
    </row>
    <row r="82" spans="1:7" ht="10.5" customHeight="1">
      <c r="A82" s="35" t="s">
        <v>84</v>
      </c>
      <c r="C82" s="25"/>
      <c r="D82" s="25"/>
      <c r="E82" s="25"/>
      <c r="F82" s="25"/>
      <c r="G82" s="25"/>
    </row>
    <row r="83" spans="1:7" ht="10.5" customHeight="1">
      <c r="A83" s="35" t="s">
        <v>85</v>
      </c>
      <c r="C83" s="32"/>
      <c r="D83" s="33"/>
      <c r="E83" s="25"/>
      <c r="F83" s="25"/>
      <c r="G83" s="25"/>
    </row>
    <row r="84" spans="1:7" ht="10.5" customHeight="1">
      <c r="A84" s="36" t="s">
        <v>86</v>
      </c>
      <c r="B84" s="37"/>
      <c r="C84" s="25"/>
      <c r="D84" s="25"/>
      <c r="E84" s="25"/>
      <c r="F84" s="25"/>
      <c r="G84" s="25"/>
    </row>
    <row r="85" spans="3:7" ht="15">
      <c r="C85" s="25"/>
      <c r="D85" s="25"/>
      <c r="E85" s="25"/>
      <c r="F85" s="25"/>
      <c r="G85" s="25"/>
    </row>
    <row r="124" spans="1:7" ht="15">
      <c r="A124" s="53"/>
      <c r="B124" s="53"/>
      <c r="C124" s="53"/>
      <c r="D124" s="53"/>
      <c r="E124" s="53"/>
      <c r="F124" s="53"/>
      <c r="G124" s="53"/>
    </row>
    <row r="125" spans="1:7" ht="15">
      <c r="A125" s="53"/>
      <c r="B125" s="53"/>
      <c r="C125" s="53"/>
      <c r="D125" s="53"/>
      <c r="E125" s="53"/>
      <c r="F125" s="53"/>
      <c r="G125" s="53"/>
    </row>
    <row r="126" spans="1:7" ht="15">
      <c r="A126" s="53"/>
      <c r="B126" s="53"/>
      <c r="C126" s="53"/>
      <c r="D126" s="53"/>
      <c r="E126" s="53"/>
      <c r="F126" s="53"/>
      <c r="G126" s="53"/>
    </row>
    <row r="127" spans="1:7" ht="15">
      <c r="A127" s="53"/>
      <c r="B127" s="53"/>
      <c r="C127" s="53"/>
      <c r="D127" s="53"/>
      <c r="E127" s="53"/>
      <c r="F127" s="53"/>
      <c r="G127" s="53"/>
    </row>
    <row r="128" spans="1:7" ht="15">
      <c r="A128" s="54"/>
      <c r="B128" s="54"/>
      <c r="C128" s="54"/>
      <c r="D128" s="54"/>
      <c r="E128" s="54"/>
      <c r="F128" s="54"/>
      <c r="G128" s="54"/>
    </row>
    <row r="129" spans="1:7" ht="15">
      <c r="A129" s="34"/>
      <c r="B129" s="34"/>
      <c r="C129" s="34"/>
      <c r="D129" s="34"/>
      <c r="E129" s="34"/>
      <c r="F129" s="34"/>
      <c r="G129" s="34"/>
    </row>
    <row r="130" spans="4:7" ht="10.5" customHeight="1">
      <c r="D130" s="55"/>
      <c r="E130" s="55"/>
      <c r="F130" s="55"/>
      <c r="G130" s="55"/>
    </row>
    <row r="131" spans="4:7" ht="10.5" customHeight="1">
      <c r="D131" s="55"/>
      <c r="E131" s="55"/>
      <c r="F131" s="55"/>
      <c r="G131" s="55"/>
    </row>
    <row r="132" spans="4:7" ht="10.5" customHeight="1">
      <c r="D132" s="55"/>
      <c r="E132" s="55"/>
      <c r="F132" s="55"/>
      <c r="G132" s="55"/>
    </row>
    <row r="133" spans="4:7" ht="10.5" customHeight="1">
      <c r="D133" s="55"/>
      <c r="E133" s="55"/>
      <c r="F133" s="55"/>
      <c r="G133" s="55"/>
    </row>
    <row r="134" ht="10.5" customHeight="1"/>
  </sheetData>
  <sheetProtection/>
  <mergeCells count="4">
    <mergeCell ref="A46:G46"/>
    <mergeCell ref="A47:G47"/>
    <mergeCell ref="A50:G50"/>
    <mergeCell ref="C13:H14"/>
  </mergeCells>
  <printOptions/>
  <pageMargins left="1.535433070866142" right="0.1968503937007874" top="1.1811023622047245" bottom="1.0236220472440944" header="0.31496062992125984" footer="0.31496062992125984"/>
  <pageSetup horizontalDpi="300" verticalDpi="3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T28"/>
  <sheetViews>
    <sheetView zoomScalePageLayoutView="0" workbookViewId="0" topLeftCell="A1">
      <selection activeCell="A22" sqref="A22:O22"/>
    </sheetView>
  </sheetViews>
  <sheetFormatPr defaultColWidth="11.00390625" defaultRowHeight="14.25"/>
  <cols>
    <col min="1" max="1" width="30.00390625" style="12" customWidth="1"/>
    <col min="2" max="2" width="7.375" style="12" bestFit="1" customWidth="1"/>
    <col min="3" max="3" width="7.50390625" style="12" bestFit="1" customWidth="1"/>
    <col min="4" max="4" width="8.375" style="12" bestFit="1" customWidth="1"/>
    <col min="5" max="5" width="7.50390625" style="12" bestFit="1" customWidth="1"/>
    <col min="6" max="7" width="6.75390625" style="12" customWidth="1"/>
    <col min="8" max="9" width="6.75390625" style="80" customWidth="1"/>
    <col min="10" max="10" width="5.125" style="80" bestFit="1" customWidth="1"/>
    <col min="11" max="11" width="8.00390625" style="80" customWidth="1"/>
    <col min="12" max="12" width="5.25390625" style="80" bestFit="1" customWidth="1"/>
    <col min="13" max="13" width="7.375" style="80" bestFit="1" customWidth="1"/>
    <col min="14" max="14" width="5.25390625" style="80" bestFit="1" customWidth="1"/>
    <col min="15" max="15" width="7.625" style="80" bestFit="1" customWidth="1"/>
    <col min="16" max="16384" width="11.00390625" style="12" customWidth="1"/>
  </cols>
  <sheetData>
    <row r="1" spans="1:15" ht="12.75">
      <c r="A1" s="467" t="s">
        <v>296</v>
      </c>
      <c r="B1" s="467"/>
      <c r="C1" s="467"/>
      <c r="D1" s="467"/>
      <c r="E1" s="467"/>
      <c r="F1" s="467"/>
      <c r="G1" s="467"/>
      <c r="H1" s="467"/>
      <c r="I1" s="467"/>
      <c r="J1" s="467"/>
      <c r="K1" s="467"/>
      <c r="L1" s="467"/>
      <c r="M1" s="467"/>
      <c r="N1" s="467"/>
      <c r="O1" s="467"/>
    </row>
    <row r="3" spans="1:15" ht="12.75">
      <c r="A3" s="502" t="s">
        <v>115</v>
      </c>
      <c r="B3" s="71">
        <v>2005</v>
      </c>
      <c r="C3" s="71">
        <v>2006</v>
      </c>
      <c r="D3" s="71">
        <v>2007</v>
      </c>
      <c r="E3" s="71">
        <v>2008</v>
      </c>
      <c r="F3" s="71">
        <v>2009</v>
      </c>
      <c r="G3" s="71">
        <v>2010</v>
      </c>
      <c r="H3" s="71">
        <v>2011</v>
      </c>
      <c r="I3" s="71">
        <v>2012</v>
      </c>
      <c r="J3" s="506" t="s">
        <v>317</v>
      </c>
      <c r="K3" s="506"/>
      <c r="L3" s="506" t="s">
        <v>318</v>
      </c>
      <c r="M3" s="506"/>
      <c r="N3" s="506" t="s">
        <v>319</v>
      </c>
      <c r="O3" s="506"/>
    </row>
    <row r="4" spans="1:15" ht="12.75">
      <c r="A4" s="502"/>
      <c r="B4" s="503" t="s">
        <v>59</v>
      </c>
      <c r="C4" s="504"/>
      <c r="D4" s="504"/>
      <c r="E4" s="504"/>
      <c r="F4" s="504"/>
      <c r="G4" s="504"/>
      <c r="H4" s="504"/>
      <c r="I4" s="504"/>
      <c r="J4" s="504"/>
      <c r="K4" s="504"/>
      <c r="L4" s="504"/>
      <c r="M4" s="504"/>
      <c r="N4" s="504"/>
      <c r="O4" s="505"/>
    </row>
    <row r="5" spans="1:18" ht="12.75">
      <c r="A5" s="248" t="s">
        <v>270</v>
      </c>
      <c r="B5" s="74">
        <v>525.9004669999999</v>
      </c>
      <c r="C5" s="74">
        <f aca="true" t="shared" si="0" ref="C5:I5">+B17</f>
        <v>649.907405</v>
      </c>
      <c r="D5" s="74">
        <f t="shared" si="0"/>
        <v>802.187453</v>
      </c>
      <c r="E5" s="74">
        <f t="shared" si="0"/>
        <v>748.07482</v>
      </c>
      <c r="F5" s="74">
        <f t="shared" si="0"/>
        <v>808.783347</v>
      </c>
      <c r="G5" s="74">
        <f t="shared" si="0"/>
        <v>841.693702</v>
      </c>
      <c r="H5" s="74">
        <f t="shared" si="0"/>
        <v>701.121589</v>
      </c>
      <c r="I5" s="74">
        <f t="shared" si="0"/>
        <v>816.665333</v>
      </c>
      <c r="J5" s="255">
        <f>K5/I5-1</f>
        <v>0.27669806941590847</v>
      </c>
      <c r="K5" s="256">
        <f>I17</f>
        <v>1042.635054</v>
      </c>
      <c r="L5" s="255">
        <f>M5/I5-1</f>
        <v>0.27669806941590847</v>
      </c>
      <c r="M5" s="256">
        <f>I17</f>
        <v>1042.635054</v>
      </c>
      <c r="N5" s="255">
        <f>O5/I5-1</f>
        <v>0.27669806941590847</v>
      </c>
      <c r="O5" s="256">
        <f>I17</f>
        <v>1042.635054</v>
      </c>
      <c r="P5" s="237"/>
      <c r="Q5" s="237"/>
      <c r="R5" s="237"/>
    </row>
    <row r="6" spans="1:16" ht="12.75">
      <c r="A6" s="72" t="s">
        <v>110</v>
      </c>
      <c r="B6" s="74">
        <f>B5-B7+B11+B12+B16-B17</f>
        <v>263.9836329999998</v>
      </c>
      <c r="C6" s="74">
        <f aca="true" t="shared" si="1" ref="C6:H6">C5-C7+C11+C12+C16-C17</f>
        <v>232.42168100000004</v>
      </c>
      <c r="D6" s="74">
        <f t="shared" si="1"/>
        <v>298.58324900000025</v>
      </c>
      <c r="E6" s="74">
        <f t="shared" si="1"/>
        <v>232.72696099999985</v>
      </c>
      <c r="F6" s="74">
        <f t="shared" si="1"/>
        <v>309.799716</v>
      </c>
      <c r="G6" s="74">
        <f t="shared" si="1"/>
        <v>357.54221900000005</v>
      </c>
      <c r="H6" s="74">
        <f t="shared" si="1"/>
        <v>302.5319722999999</v>
      </c>
      <c r="I6" s="317">
        <f>I5-I7+I11+I12+I16-I17</f>
        <v>313.86033999999995</v>
      </c>
      <c r="J6" s="255">
        <v>0.05</v>
      </c>
      <c r="K6" s="256">
        <f>I6*(1+J6)</f>
        <v>329.55335699999995</v>
      </c>
      <c r="L6" s="257">
        <v>0.03</v>
      </c>
      <c r="M6" s="256">
        <f>I6*(1+L6)</f>
        <v>323.27615019999996</v>
      </c>
      <c r="N6" s="257">
        <v>0.07</v>
      </c>
      <c r="O6" s="256">
        <f>I6*(1+N6)</f>
        <v>335.8305638</v>
      </c>
      <c r="P6" s="392"/>
    </row>
    <row r="7" spans="1:16" ht="12.75">
      <c r="A7" s="72" t="s">
        <v>111</v>
      </c>
      <c r="B7" s="73">
        <f aca="true" t="shared" si="2" ref="B7:H7">+B8+B9</f>
        <v>421</v>
      </c>
      <c r="C7" s="73">
        <f t="shared" si="2"/>
        <v>475.76443499999993</v>
      </c>
      <c r="D7" s="73">
        <f t="shared" si="2"/>
        <v>609.3688319999999</v>
      </c>
      <c r="E7" s="73">
        <f t="shared" si="2"/>
        <v>589.673191</v>
      </c>
      <c r="F7" s="73">
        <f t="shared" si="2"/>
        <v>695.68306</v>
      </c>
      <c r="G7" s="73">
        <f t="shared" si="2"/>
        <v>730.273801</v>
      </c>
      <c r="H7" s="73">
        <f t="shared" si="2"/>
        <v>662.2511767</v>
      </c>
      <c r="I7" s="73">
        <f>+I8+I9</f>
        <v>747.3502229999999</v>
      </c>
      <c r="J7" s="255">
        <f>K7/I7-1</f>
        <v>0.23932325848787528</v>
      </c>
      <c r="K7" s="256">
        <f>K8+K9</f>
        <v>926.2085136000001</v>
      </c>
      <c r="L7" s="255">
        <f>M7/I7-1</f>
        <v>0.20735709556348136</v>
      </c>
      <c r="M7" s="256">
        <f>M8+M9</f>
        <v>902.31859461</v>
      </c>
      <c r="N7" s="255">
        <f>O7/I7-1</f>
        <v>0.27128942141226875</v>
      </c>
      <c r="O7" s="256">
        <f>O8+O9</f>
        <v>950.0984325899999</v>
      </c>
      <c r="P7" s="392"/>
    </row>
    <row r="8" spans="1:15" ht="12.75">
      <c r="A8" s="75" t="s">
        <v>60</v>
      </c>
      <c r="B8" s="76">
        <v>282</v>
      </c>
      <c r="C8" s="76">
        <v>308.26443499999993</v>
      </c>
      <c r="D8" s="76">
        <v>364.54072399999995</v>
      </c>
      <c r="E8" s="76">
        <v>373.310507</v>
      </c>
      <c r="F8" s="76">
        <v>398.03705699999995</v>
      </c>
      <c r="G8" s="76">
        <v>434.462564</v>
      </c>
      <c r="H8" s="76">
        <v>446.09443899999997</v>
      </c>
      <c r="I8" s="76">
        <v>449.253072</v>
      </c>
      <c r="J8" s="259">
        <v>0</v>
      </c>
      <c r="K8" s="260">
        <f>I8*(1+J8)</f>
        <v>449.253072</v>
      </c>
      <c r="L8" s="259">
        <v>-0.02</v>
      </c>
      <c r="M8" s="260">
        <f>I8*(1+L8)</f>
        <v>440.26801056</v>
      </c>
      <c r="N8" s="259">
        <v>0.02</v>
      </c>
      <c r="O8" s="260">
        <f>I8*(1+N8)</f>
        <v>458.23813343999996</v>
      </c>
    </row>
    <row r="9" spans="1:15" ht="12.75">
      <c r="A9" s="77" t="s">
        <v>61</v>
      </c>
      <c r="B9" s="76">
        <v>139</v>
      </c>
      <c r="C9" s="76">
        <v>167.5</v>
      </c>
      <c r="D9" s="78">
        <v>244.828108</v>
      </c>
      <c r="E9" s="78">
        <v>216.362684</v>
      </c>
      <c r="F9" s="78">
        <v>297.646003</v>
      </c>
      <c r="G9" s="78">
        <v>295.811237</v>
      </c>
      <c r="H9" s="78">
        <v>216.1567377</v>
      </c>
      <c r="I9" s="78">
        <v>298.097151</v>
      </c>
      <c r="J9" s="259">
        <v>0.6</v>
      </c>
      <c r="K9" s="260">
        <f>I9*(1+J9)</f>
        <v>476.95544160000003</v>
      </c>
      <c r="L9" s="259">
        <v>0.55</v>
      </c>
      <c r="M9" s="260">
        <f>I9*(1+L9)</f>
        <v>462.05058405</v>
      </c>
      <c r="N9" s="259">
        <v>0.65</v>
      </c>
      <c r="O9" s="260">
        <f>I9*(1+N9)</f>
        <v>491.86029914999995</v>
      </c>
    </row>
    <row r="10" spans="1:15" ht="12.75">
      <c r="A10" s="72" t="s">
        <v>112</v>
      </c>
      <c r="B10" s="74">
        <f aca="true" t="shared" si="3" ref="B10:I10">+B6+B7</f>
        <v>684.9836329999998</v>
      </c>
      <c r="C10" s="74">
        <f t="shared" si="3"/>
        <v>708.186116</v>
      </c>
      <c r="D10" s="74">
        <f t="shared" si="3"/>
        <v>907.9520810000001</v>
      </c>
      <c r="E10" s="74">
        <f t="shared" si="3"/>
        <v>822.4001519999998</v>
      </c>
      <c r="F10" s="74">
        <f>+F6+F7</f>
        <v>1005.482776</v>
      </c>
      <c r="G10" s="74">
        <f t="shared" si="3"/>
        <v>1087.8160200000002</v>
      </c>
      <c r="H10" s="74">
        <f t="shared" si="3"/>
        <v>964.7831489999999</v>
      </c>
      <c r="I10" s="74">
        <f t="shared" si="3"/>
        <v>1061.2105629999999</v>
      </c>
      <c r="J10" s="255">
        <f aca="true" t="shared" si="4" ref="J10:J17">K10/I10-1</f>
        <v>0.1833295995942703</v>
      </c>
      <c r="K10" s="256">
        <f>+K6+K7</f>
        <v>1255.7618706</v>
      </c>
      <c r="L10" s="255">
        <f aca="true" t="shared" si="5" ref="L10:L17">M10/I10-1</f>
        <v>0.1549025118495737</v>
      </c>
      <c r="M10" s="256">
        <f>+M6+M7</f>
        <v>1225.59474481</v>
      </c>
      <c r="N10" s="255">
        <f aca="true" t="shared" si="6" ref="N10:N17">O10/I10-1</f>
        <v>0.2117566873389669</v>
      </c>
      <c r="O10" s="256">
        <f>+O6+O7</f>
        <v>1285.9289963899998</v>
      </c>
    </row>
    <row r="11" spans="1:15" ht="12.75">
      <c r="A11" s="72" t="s">
        <v>113</v>
      </c>
      <c r="B11" s="79">
        <v>4.510012</v>
      </c>
      <c r="C11" s="79">
        <v>6.24103</v>
      </c>
      <c r="D11" s="79">
        <v>6.203086</v>
      </c>
      <c r="E11" s="79">
        <v>3.879422</v>
      </c>
      <c r="F11" s="79">
        <v>3.025617</v>
      </c>
      <c r="G11" s="79">
        <v>0.553321</v>
      </c>
      <c r="H11" s="107">
        <v>1.052783</v>
      </c>
      <c r="I11" s="107">
        <v>1.241506</v>
      </c>
      <c r="J11" s="255">
        <f t="shared" si="4"/>
        <v>-0.19452664747492154</v>
      </c>
      <c r="K11" s="261">
        <v>1</v>
      </c>
      <c r="L11" s="255">
        <f t="shared" si="5"/>
        <v>-0.1520102198458969</v>
      </c>
      <c r="M11" s="261">
        <v>1.0527844</v>
      </c>
      <c r="N11" s="255">
        <f t="shared" si="6"/>
        <v>-0.27507398272742944</v>
      </c>
      <c r="O11" s="261">
        <v>0.9</v>
      </c>
    </row>
    <row r="12" spans="1:15" ht="12.75">
      <c r="A12" s="72" t="s">
        <v>114</v>
      </c>
      <c r="B12" s="73">
        <f aca="true" t="shared" si="7" ref="B12:I12">SUM(B13:B15)</f>
        <v>789.2511</v>
      </c>
      <c r="C12" s="73">
        <f t="shared" si="7"/>
        <v>844.8778</v>
      </c>
      <c r="D12" s="73">
        <f t="shared" si="7"/>
        <v>827.746</v>
      </c>
      <c r="E12" s="73">
        <f t="shared" si="7"/>
        <v>868.2969999999999</v>
      </c>
      <c r="F12" s="73">
        <f t="shared" si="7"/>
        <v>1009.2922000000001</v>
      </c>
      <c r="G12" s="73">
        <f>SUM(G13:G15)</f>
        <v>915.2382000000001</v>
      </c>
      <c r="H12" s="73">
        <f t="shared" si="7"/>
        <v>1046.3808</v>
      </c>
      <c r="I12" s="73">
        <f t="shared" si="7"/>
        <v>1255.37104</v>
      </c>
      <c r="J12" s="255">
        <f t="shared" si="4"/>
        <v>0.02131177488370284</v>
      </c>
      <c r="K12" s="258">
        <f>SUM(K13:K15)</f>
        <v>1282.125225</v>
      </c>
      <c r="L12" s="255">
        <f t="shared" si="5"/>
        <v>0.02131177488370284</v>
      </c>
      <c r="M12" s="258">
        <f>SUM(M13:M15)</f>
        <v>1282.125225</v>
      </c>
      <c r="N12" s="255">
        <f t="shared" si="6"/>
        <v>0.02131177488370284</v>
      </c>
      <c r="O12" s="258">
        <f>SUM(O13:O15)</f>
        <v>1282.125225</v>
      </c>
    </row>
    <row r="13" spans="1:20" ht="12.75">
      <c r="A13" s="75" t="s">
        <v>273</v>
      </c>
      <c r="B13" s="78">
        <v>630.3212</v>
      </c>
      <c r="C13" s="78">
        <v>716.3043</v>
      </c>
      <c r="D13" s="78">
        <v>703.8874</v>
      </c>
      <c r="E13" s="78">
        <v>692.7908</v>
      </c>
      <c r="F13" s="78">
        <v>866.5659</v>
      </c>
      <c r="G13" s="78">
        <v>744.5528</v>
      </c>
      <c r="H13" s="78">
        <v>828.6392</v>
      </c>
      <c r="I13" s="78">
        <v>1015.985533</v>
      </c>
      <c r="J13" s="255">
        <f t="shared" si="4"/>
        <v>0.05776108428110849</v>
      </c>
      <c r="K13" s="260">
        <v>1074.669959</v>
      </c>
      <c r="L13" s="255">
        <f t="shared" si="5"/>
        <v>0.05776108428110849</v>
      </c>
      <c r="M13" s="260">
        <v>1074.669959</v>
      </c>
      <c r="N13" s="255">
        <f t="shared" si="6"/>
        <v>0.05776108428110849</v>
      </c>
      <c r="O13" s="260">
        <v>1074.669959</v>
      </c>
      <c r="Q13" s="236"/>
      <c r="R13" s="236"/>
      <c r="S13" s="236"/>
      <c r="T13" s="236"/>
    </row>
    <row r="14" spans="1:20" ht="12.75">
      <c r="A14" s="75" t="s">
        <v>274</v>
      </c>
      <c r="B14" s="78">
        <v>105.4796</v>
      </c>
      <c r="C14" s="78">
        <v>86.1365</v>
      </c>
      <c r="D14" s="78">
        <v>87.9062</v>
      </c>
      <c r="E14" s="78">
        <v>131.8511</v>
      </c>
      <c r="F14" s="78">
        <v>115.2065</v>
      </c>
      <c r="G14" s="78">
        <v>127.1633</v>
      </c>
      <c r="H14" s="78">
        <v>118.001</v>
      </c>
      <c r="I14" s="78">
        <v>171.686931</v>
      </c>
      <c r="J14" s="255">
        <f t="shared" si="4"/>
        <v>-0.20726642845051502</v>
      </c>
      <c r="K14" s="260">
        <v>136.101994</v>
      </c>
      <c r="L14" s="255">
        <f t="shared" si="5"/>
        <v>-0.20726642845051502</v>
      </c>
      <c r="M14" s="260">
        <v>136.101994</v>
      </c>
      <c r="N14" s="255">
        <f t="shared" si="6"/>
        <v>-0.20726642845051502</v>
      </c>
      <c r="O14" s="260">
        <v>136.101994</v>
      </c>
      <c r="Q14" s="236"/>
      <c r="R14" s="236"/>
      <c r="S14" s="236"/>
      <c r="T14" s="236"/>
    </row>
    <row r="15" spans="1:20" ht="12.75">
      <c r="A15" s="75" t="s">
        <v>62</v>
      </c>
      <c r="B15" s="78">
        <v>53.4503</v>
      </c>
      <c r="C15" s="78">
        <v>42.437</v>
      </c>
      <c r="D15" s="78">
        <v>35.9524</v>
      </c>
      <c r="E15" s="78">
        <v>43.6551</v>
      </c>
      <c r="F15" s="78">
        <v>27.5198</v>
      </c>
      <c r="G15" s="78">
        <v>43.5221</v>
      </c>
      <c r="H15" s="78">
        <v>99.7406</v>
      </c>
      <c r="I15" s="78">
        <v>67.698576</v>
      </c>
      <c r="J15" s="255">
        <f t="shared" si="4"/>
        <v>0.05398482827762874</v>
      </c>
      <c r="K15" s="260">
        <v>71.353272</v>
      </c>
      <c r="L15" s="255">
        <f t="shared" si="5"/>
        <v>0.05398482827762874</v>
      </c>
      <c r="M15" s="260">
        <v>71.353272</v>
      </c>
      <c r="N15" s="255">
        <f t="shared" si="6"/>
        <v>0.05398482827762874</v>
      </c>
      <c r="O15" s="260">
        <v>71.353272</v>
      </c>
      <c r="Q15" s="236"/>
      <c r="R15" s="236"/>
      <c r="S15" s="236"/>
      <c r="T15" s="236"/>
    </row>
    <row r="16" spans="1:20" ht="12.75">
      <c r="A16" s="72" t="s">
        <v>209</v>
      </c>
      <c r="B16" s="73">
        <v>15.229459</v>
      </c>
      <c r="C16" s="73">
        <v>9.347334</v>
      </c>
      <c r="D16" s="73">
        <v>19.890362</v>
      </c>
      <c r="E16" s="73">
        <v>10.932257</v>
      </c>
      <c r="F16" s="73">
        <v>26.075314</v>
      </c>
      <c r="G16" s="73">
        <v>31.452386</v>
      </c>
      <c r="H16" s="73">
        <v>32.89331</v>
      </c>
      <c r="I16" s="73">
        <v>30.567738</v>
      </c>
      <c r="J16" s="255">
        <f t="shared" si="4"/>
        <v>-0.1821442594149426</v>
      </c>
      <c r="K16" s="258">
        <v>25</v>
      </c>
      <c r="L16" s="255">
        <f t="shared" si="5"/>
        <v>-0.08400157054473567</v>
      </c>
      <c r="M16" s="258">
        <v>28</v>
      </c>
      <c r="N16" s="255">
        <f t="shared" si="6"/>
        <v>-0.28028694828514944</v>
      </c>
      <c r="O16" s="258">
        <v>22</v>
      </c>
      <c r="Q16" s="236"/>
      <c r="R16" s="236"/>
      <c r="S16" s="236"/>
      <c r="T16" s="236"/>
    </row>
    <row r="17" spans="1:20" ht="12.75">
      <c r="A17" s="72" t="s">
        <v>302</v>
      </c>
      <c r="B17" s="74">
        <v>649.907405</v>
      </c>
      <c r="C17" s="74">
        <v>802.187453</v>
      </c>
      <c r="D17" s="74">
        <v>748.07482</v>
      </c>
      <c r="E17" s="74">
        <v>808.783347</v>
      </c>
      <c r="F17" s="74">
        <v>841.693702</v>
      </c>
      <c r="G17" s="74">
        <v>701.121589</v>
      </c>
      <c r="H17" s="74">
        <v>816.665333</v>
      </c>
      <c r="I17" s="317">
        <v>1042.635054</v>
      </c>
      <c r="J17" s="255">
        <f t="shared" si="4"/>
        <v>0.050222131127388714</v>
      </c>
      <c r="K17" s="256">
        <f>+K5-K10+K11+K12+K16</f>
        <v>1094.9984084</v>
      </c>
      <c r="L17" s="255">
        <f t="shared" si="5"/>
        <v>0.08208362481355813</v>
      </c>
      <c r="M17" s="256">
        <f>+M5-M10+M11+M12+M16</f>
        <v>1128.21831859</v>
      </c>
      <c r="N17" s="255">
        <f t="shared" si="6"/>
        <v>0.018315352564388432</v>
      </c>
      <c r="O17" s="256">
        <f>+O5-O10+O11+O12+O16</f>
        <v>1061.7312826100003</v>
      </c>
      <c r="Q17" s="236"/>
      <c r="R17" s="236"/>
      <c r="S17" s="236"/>
      <c r="T17" s="236"/>
    </row>
    <row r="18" spans="1:15" ht="12.75">
      <c r="A18" s="75" t="s">
        <v>225</v>
      </c>
      <c r="B18" s="209">
        <f aca="true" t="shared" si="8" ref="B18:H18">+B17/B10</f>
        <v>0.9487926042168663</v>
      </c>
      <c r="C18" s="209">
        <f t="shared" si="8"/>
        <v>1.1327353570992629</v>
      </c>
      <c r="D18" s="209">
        <f t="shared" si="8"/>
        <v>0.8239144285853561</v>
      </c>
      <c r="E18" s="209">
        <f t="shared" si="8"/>
        <v>0.9834426039843439</v>
      </c>
      <c r="F18" s="209">
        <f t="shared" si="8"/>
        <v>0.8371040480160349</v>
      </c>
      <c r="G18" s="209">
        <f t="shared" si="8"/>
        <v>0.6445222134161986</v>
      </c>
      <c r="H18" s="209">
        <f t="shared" si="8"/>
        <v>0.8464755358201226</v>
      </c>
      <c r="I18" s="209">
        <f>+I17/I10</f>
        <v>0.9824959252690743</v>
      </c>
      <c r="J18" s="262"/>
      <c r="K18" s="263">
        <f>+K17/K10</f>
        <v>0.8719793410169496</v>
      </c>
      <c r="L18" s="263"/>
      <c r="M18" s="263">
        <f>+M17/M10</f>
        <v>0.9205476144277235</v>
      </c>
      <c r="N18" s="263"/>
      <c r="O18" s="263">
        <f>+O17/O10</f>
        <v>0.8256531158334622</v>
      </c>
    </row>
    <row r="19" spans="1:15" ht="12.75">
      <c r="A19" s="75" t="s">
        <v>226</v>
      </c>
      <c r="B19" s="209">
        <f aca="true" t="shared" si="9" ref="B19:G19">B17/B12</f>
        <v>0.8234482093214696</v>
      </c>
      <c r="C19" s="209">
        <f t="shared" si="9"/>
        <v>0.9494715721019064</v>
      </c>
      <c r="D19" s="209">
        <f>D17/D12</f>
        <v>0.9037492419172065</v>
      </c>
      <c r="E19" s="209">
        <f t="shared" si="9"/>
        <v>0.9314593359184704</v>
      </c>
      <c r="F19" s="209">
        <f t="shared" si="9"/>
        <v>0.8339445227061102</v>
      </c>
      <c r="G19" s="209">
        <f t="shared" si="9"/>
        <v>0.7660536776109212</v>
      </c>
      <c r="H19" s="209">
        <f>H17/H12</f>
        <v>0.7804666647170897</v>
      </c>
      <c r="I19" s="209">
        <f>I17/I12</f>
        <v>0.830539355121654</v>
      </c>
      <c r="J19" s="262"/>
      <c r="K19" s="263">
        <f>K17/K12</f>
        <v>0.8540495008200155</v>
      </c>
      <c r="L19" s="263"/>
      <c r="M19" s="263">
        <f>M17/M12</f>
        <v>0.8799595363939587</v>
      </c>
      <c r="N19" s="263"/>
      <c r="O19" s="263">
        <f>O17/O12</f>
        <v>0.828102639202033</v>
      </c>
    </row>
    <row r="20" spans="1:15" ht="12.75">
      <c r="A20" s="501" t="s">
        <v>453</v>
      </c>
      <c r="B20" s="501"/>
      <c r="C20" s="501"/>
      <c r="D20" s="501"/>
      <c r="E20" s="501"/>
      <c r="F20" s="501"/>
      <c r="G20" s="501"/>
      <c r="H20" s="501"/>
      <c r="I20" s="501"/>
      <c r="J20" s="501"/>
      <c r="K20" s="501"/>
      <c r="L20" s="501"/>
      <c r="M20" s="501"/>
      <c r="N20" s="501"/>
      <c r="O20" s="501"/>
    </row>
    <row r="21" spans="1:15" ht="12.75">
      <c r="A21" s="500" t="s">
        <v>303</v>
      </c>
      <c r="B21" s="500"/>
      <c r="C21" s="500"/>
      <c r="D21" s="500"/>
      <c r="E21" s="500"/>
      <c r="F21" s="500"/>
      <c r="G21" s="500"/>
      <c r="H21" s="500"/>
      <c r="I21" s="500"/>
      <c r="J21" s="500"/>
      <c r="K21" s="500"/>
      <c r="L21" s="500"/>
      <c r="M21" s="500"/>
      <c r="N21" s="500"/>
      <c r="O21" s="500"/>
    </row>
    <row r="22" spans="1:15" ht="12.75">
      <c r="A22" s="500" t="s">
        <v>63</v>
      </c>
      <c r="B22" s="500"/>
      <c r="C22" s="500"/>
      <c r="D22" s="500"/>
      <c r="E22" s="500"/>
      <c r="F22" s="500"/>
      <c r="G22" s="500"/>
      <c r="H22" s="500"/>
      <c r="I22" s="500"/>
      <c r="J22" s="500"/>
      <c r="K22" s="500"/>
      <c r="L22" s="500"/>
      <c r="M22" s="500"/>
      <c r="N22" s="500"/>
      <c r="O22" s="500"/>
    </row>
    <row r="23" spans="1:15" ht="12.75">
      <c r="A23" s="500" t="s">
        <v>64</v>
      </c>
      <c r="B23" s="500"/>
      <c r="C23" s="500"/>
      <c r="D23" s="500"/>
      <c r="E23" s="500"/>
      <c r="F23" s="500"/>
      <c r="G23" s="500"/>
      <c r="H23" s="500"/>
      <c r="I23" s="500"/>
      <c r="J23" s="500"/>
      <c r="K23" s="500"/>
      <c r="L23" s="500"/>
      <c r="M23" s="500"/>
      <c r="N23" s="500"/>
      <c r="O23" s="500"/>
    </row>
    <row r="24" spans="1:15" ht="12.75">
      <c r="A24" s="500" t="s">
        <v>65</v>
      </c>
      <c r="B24" s="500"/>
      <c r="C24" s="500"/>
      <c r="D24" s="500"/>
      <c r="E24" s="500"/>
      <c r="F24" s="500"/>
      <c r="G24" s="500"/>
      <c r="H24" s="500"/>
      <c r="I24" s="500"/>
      <c r="J24" s="500"/>
      <c r="K24" s="500"/>
      <c r="L24" s="500"/>
      <c r="M24" s="500"/>
      <c r="N24" s="500"/>
      <c r="O24" s="500"/>
    </row>
    <row r="25" spans="1:15" s="239" customFormat="1" ht="12.75">
      <c r="A25" s="500" t="s">
        <v>368</v>
      </c>
      <c r="B25" s="500"/>
      <c r="C25" s="500"/>
      <c r="D25" s="500"/>
      <c r="E25" s="500"/>
      <c r="F25" s="500"/>
      <c r="G25" s="500"/>
      <c r="H25" s="500"/>
      <c r="I25" s="500"/>
      <c r="J25" s="500"/>
      <c r="K25" s="500"/>
      <c r="L25" s="500"/>
      <c r="M25" s="500"/>
      <c r="N25" s="500"/>
      <c r="O25" s="500"/>
    </row>
    <row r="26" spans="1:15" s="239" customFormat="1" ht="12.75">
      <c r="A26" s="237" t="s">
        <v>327</v>
      </c>
      <c r="H26" s="80"/>
      <c r="I26" s="309"/>
      <c r="J26" s="80"/>
      <c r="K26" s="80"/>
      <c r="L26" s="80"/>
      <c r="M26" s="80"/>
      <c r="N26" s="80"/>
      <c r="O26" s="80"/>
    </row>
    <row r="27" spans="7:15" s="239" customFormat="1" ht="12.75">
      <c r="G27" s="304"/>
      <c r="H27" s="304"/>
      <c r="I27" s="304"/>
      <c r="J27" s="80"/>
      <c r="K27" s="80"/>
      <c r="L27" s="80"/>
      <c r="M27" s="80"/>
      <c r="N27" s="80"/>
      <c r="O27" s="80"/>
    </row>
    <row r="28" ht="15">
      <c r="I28" s="308"/>
    </row>
  </sheetData>
  <sheetProtection/>
  <mergeCells count="12">
    <mergeCell ref="A1:O1"/>
    <mergeCell ref="A3:A4"/>
    <mergeCell ref="B4:O4"/>
    <mergeCell ref="J3:K3"/>
    <mergeCell ref="L3:M3"/>
    <mergeCell ref="N3:O3"/>
    <mergeCell ref="A25:O25"/>
    <mergeCell ref="A20:O20"/>
    <mergeCell ref="A21:O21"/>
    <mergeCell ref="A22:O22"/>
    <mergeCell ref="A23:O23"/>
    <mergeCell ref="A24:O2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89" r:id="rId1"/>
  <headerFooter>
    <oddFooter>&amp;C&amp;10 11</oddFooter>
  </headerFooter>
  <ignoredErrors>
    <ignoredError sqref="B12:I12" formulaRange="1"/>
    <ignoredError sqref="M11 J10:N10 J11:L11 N11 M17 L17 N17 K7:O7 J12 L12 N12" formula="1"/>
    <ignoredError sqref="K12 M12 O12" formula="1" formulaRange="1"/>
  </ignoredErrors>
</worksheet>
</file>

<file path=xl/worksheets/sheet11.xml><?xml version="1.0" encoding="utf-8"?>
<worksheet xmlns="http://schemas.openxmlformats.org/spreadsheetml/2006/main" xmlns:r="http://schemas.openxmlformats.org/officeDocument/2006/relationships">
  <dimension ref="A1:BI43"/>
  <sheetViews>
    <sheetView zoomScale="85" zoomScaleNormal="85" zoomScalePageLayoutView="0" workbookViewId="0" topLeftCell="A1">
      <selection activeCell="A1" sqref="A1:N1"/>
    </sheetView>
  </sheetViews>
  <sheetFormatPr defaultColWidth="11.00390625" defaultRowHeight="14.25"/>
  <cols>
    <col min="1" max="1" width="5.50390625" style="12" bestFit="1" customWidth="1"/>
    <col min="2" max="13" width="8.00390625" style="12" bestFit="1" customWidth="1"/>
    <col min="14" max="14" width="9.00390625" style="12" bestFit="1" customWidth="1"/>
    <col min="15" max="15" width="4.50390625" style="12" customWidth="1"/>
    <col min="16" max="21" width="8.875" style="12" customWidth="1"/>
    <col min="22" max="16384" width="11.00390625" style="12" customWidth="1"/>
  </cols>
  <sheetData>
    <row r="1" spans="1:14" ht="14.25" customHeight="1">
      <c r="A1" s="507" t="s">
        <v>297</v>
      </c>
      <c r="B1" s="508"/>
      <c r="C1" s="508"/>
      <c r="D1" s="508"/>
      <c r="E1" s="508"/>
      <c r="F1" s="508"/>
      <c r="G1" s="508"/>
      <c r="H1" s="508"/>
      <c r="I1" s="508"/>
      <c r="J1" s="508"/>
      <c r="K1" s="508"/>
      <c r="L1" s="508"/>
      <c r="M1" s="508"/>
      <c r="N1" s="508"/>
    </row>
    <row r="2" spans="1:29" ht="12.75">
      <c r="A2" s="507" t="s">
        <v>37</v>
      </c>
      <c r="B2" s="508"/>
      <c r="C2" s="508"/>
      <c r="D2" s="508"/>
      <c r="E2" s="508"/>
      <c r="F2" s="508"/>
      <c r="G2" s="508"/>
      <c r="H2" s="508"/>
      <c r="I2" s="508"/>
      <c r="J2" s="508"/>
      <c r="K2" s="508"/>
      <c r="L2" s="508"/>
      <c r="M2" s="508"/>
      <c r="N2" s="508"/>
      <c r="AC2" s="140"/>
    </row>
    <row r="3" spans="1:32" ht="14.25" customHeight="1">
      <c r="A3" s="507" t="s">
        <v>38</v>
      </c>
      <c r="B3" s="508"/>
      <c r="C3" s="508"/>
      <c r="D3" s="508"/>
      <c r="E3" s="508"/>
      <c r="F3" s="508"/>
      <c r="G3" s="508"/>
      <c r="H3" s="508"/>
      <c r="I3" s="508"/>
      <c r="J3" s="508"/>
      <c r="K3" s="508"/>
      <c r="L3" s="508"/>
      <c r="M3" s="508"/>
      <c r="N3" s="508"/>
      <c r="W3" s="70"/>
      <c r="X3" s="70" t="s">
        <v>146</v>
      </c>
      <c r="Y3" s="70" t="s">
        <v>53</v>
      </c>
      <c r="Z3" s="70" t="s">
        <v>54</v>
      </c>
      <c r="AA3" s="70" t="s">
        <v>55</v>
      </c>
      <c r="AB3" s="70"/>
      <c r="AC3" s="70" t="s">
        <v>146</v>
      </c>
      <c r="AD3" s="70" t="s">
        <v>53</v>
      </c>
      <c r="AE3" s="70" t="s">
        <v>54</v>
      </c>
      <c r="AF3" s="70" t="s">
        <v>55</v>
      </c>
    </row>
    <row r="4" spans="23:32" ht="14.25">
      <c r="W4" s="10">
        <v>40909</v>
      </c>
      <c r="X4" s="11">
        <v>12000</v>
      </c>
      <c r="Y4" s="11">
        <v>19000</v>
      </c>
      <c r="Z4" s="11">
        <v>10000</v>
      </c>
      <c r="AA4" s="11">
        <v>12500</v>
      </c>
      <c r="AB4" s="10">
        <v>40909</v>
      </c>
      <c r="AC4" s="109">
        <f>X4/40</f>
        <v>300</v>
      </c>
      <c r="AD4" s="109">
        <f>Y4/40</f>
        <v>475</v>
      </c>
      <c r="AE4" s="109">
        <f>Z4/40</f>
        <v>250</v>
      </c>
      <c r="AF4" s="109">
        <f>AA4/40</f>
        <v>312.5</v>
      </c>
    </row>
    <row r="5" spans="1:32" ht="14.25">
      <c r="A5" s="9" t="s">
        <v>39</v>
      </c>
      <c r="B5" s="9" t="s">
        <v>40</v>
      </c>
      <c r="C5" s="9" t="s">
        <v>41</v>
      </c>
      <c r="D5" s="9" t="s">
        <v>42</v>
      </c>
      <c r="E5" s="9" t="s">
        <v>43</v>
      </c>
      <c r="F5" s="9" t="s">
        <v>44</v>
      </c>
      <c r="G5" s="9" t="s">
        <v>45</v>
      </c>
      <c r="H5" s="9" t="s">
        <v>46</v>
      </c>
      <c r="I5" s="9" t="s">
        <v>47</v>
      </c>
      <c r="J5" s="9" t="s">
        <v>48</v>
      </c>
      <c r="K5" s="9" t="s">
        <v>49</v>
      </c>
      <c r="L5" s="9" t="s">
        <v>50</v>
      </c>
      <c r="M5" s="9" t="s">
        <v>51</v>
      </c>
      <c r="N5" s="9" t="s">
        <v>173</v>
      </c>
      <c r="T5" s="63"/>
      <c r="U5" s="63"/>
      <c r="W5" s="10">
        <v>40940</v>
      </c>
      <c r="X5" s="11">
        <v>12500</v>
      </c>
      <c r="Y5" s="11">
        <v>19000</v>
      </c>
      <c r="Z5" s="11">
        <v>11500</v>
      </c>
      <c r="AA5" s="11">
        <v>13500</v>
      </c>
      <c r="AB5" s="10">
        <v>40940</v>
      </c>
      <c r="AC5" s="109">
        <f aca="true" t="shared" si="0" ref="AC5:AF6">X5/40</f>
        <v>312.5</v>
      </c>
      <c r="AD5" s="109">
        <f t="shared" si="0"/>
        <v>475</v>
      </c>
      <c r="AE5" s="109">
        <f t="shared" si="0"/>
        <v>287.5</v>
      </c>
      <c r="AF5" s="109">
        <f t="shared" si="0"/>
        <v>337.5</v>
      </c>
    </row>
    <row r="6" spans="1:32" ht="14.25">
      <c r="A6" s="88">
        <v>2010</v>
      </c>
      <c r="B6" s="89">
        <v>7500</v>
      </c>
      <c r="C6" s="89">
        <v>8000</v>
      </c>
      <c r="D6" s="89">
        <v>8500</v>
      </c>
      <c r="E6" s="89">
        <v>10500</v>
      </c>
      <c r="F6" s="89">
        <v>10500</v>
      </c>
      <c r="G6" s="89">
        <v>11250</v>
      </c>
      <c r="H6" s="89">
        <v>13500</v>
      </c>
      <c r="I6" s="89">
        <v>14000</v>
      </c>
      <c r="J6" s="89">
        <v>14500</v>
      </c>
      <c r="K6" s="89">
        <v>14000</v>
      </c>
      <c r="L6" s="89">
        <v>14000</v>
      </c>
      <c r="M6" s="89">
        <v>14000</v>
      </c>
      <c r="N6" s="89">
        <f>AVERAGE(B6:M6)</f>
        <v>11687.5</v>
      </c>
      <c r="T6" s="87"/>
      <c r="U6" s="87"/>
      <c r="W6" s="10">
        <v>40969</v>
      </c>
      <c r="X6" s="11">
        <v>12500</v>
      </c>
      <c r="Y6" s="11">
        <v>19000</v>
      </c>
      <c r="Z6" s="11">
        <v>11000</v>
      </c>
      <c r="AA6" s="11">
        <v>13500</v>
      </c>
      <c r="AB6" s="10">
        <v>40969</v>
      </c>
      <c r="AC6" s="109">
        <f t="shared" si="0"/>
        <v>312.5</v>
      </c>
      <c r="AD6" s="109">
        <f t="shared" si="0"/>
        <v>475</v>
      </c>
      <c r="AE6" s="109">
        <f t="shared" si="0"/>
        <v>275</v>
      </c>
      <c r="AF6" s="109">
        <f t="shared" si="0"/>
        <v>337.5</v>
      </c>
    </row>
    <row r="7" spans="1:32" ht="14.25">
      <c r="A7" s="88">
        <v>2011</v>
      </c>
      <c r="B7" s="89">
        <v>14000</v>
      </c>
      <c r="C7" s="89">
        <v>14000</v>
      </c>
      <c r="D7" s="89">
        <v>14000</v>
      </c>
      <c r="E7" s="89">
        <v>14000</v>
      </c>
      <c r="F7" s="89">
        <v>14500</v>
      </c>
      <c r="G7" s="89">
        <v>14000</v>
      </c>
      <c r="H7" s="89">
        <v>12500</v>
      </c>
      <c r="I7" s="89">
        <v>12500</v>
      </c>
      <c r="J7" s="89">
        <v>11000</v>
      </c>
      <c r="K7" s="89">
        <v>11000</v>
      </c>
      <c r="L7" s="89">
        <v>11000</v>
      </c>
      <c r="M7" s="89">
        <v>11500</v>
      </c>
      <c r="N7" s="89">
        <f>AVERAGE(B7:M7)</f>
        <v>12833.333333333334</v>
      </c>
      <c r="T7" s="87"/>
      <c r="U7" s="87"/>
      <c r="W7" s="10">
        <v>41000</v>
      </c>
      <c r="X7" s="11">
        <v>12500</v>
      </c>
      <c r="Y7" s="11">
        <v>18500</v>
      </c>
      <c r="Z7" s="11">
        <v>11000</v>
      </c>
      <c r="AA7" s="11">
        <v>13500</v>
      </c>
      <c r="AB7" s="10">
        <v>41000</v>
      </c>
      <c r="AC7" s="109">
        <f aca="true" t="shared" si="1" ref="AC7:AF8">X7/40</f>
        <v>312.5</v>
      </c>
      <c r="AD7" s="109">
        <f t="shared" si="1"/>
        <v>462.5</v>
      </c>
      <c r="AE7" s="109">
        <f t="shared" si="1"/>
        <v>275</v>
      </c>
      <c r="AF7" s="109">
        <f t="shared" si="1"/>
        <v>337.5</v>
      </c>
    </row>
    <row r="8" spans="1:32" ht="14.25">
      <c r="A8" s="88">
        <v>2012</v>
      </c>
      <c r="B8" s="89">
        <v>12000</v>
      </c>
      <c r="C8" s="89">
        <v>12500</v>
      </c>
      <c r="D8" s="89">
        <v>12500</v>
      </c>
      <c r="E8" s="89">
        <v>12500</v>
      </c>
      <c r="F8" s="89">
        <v>12000</v>
      </c>
      <c r="G8" s="89">
        <v>12000</v>
      </c>
      <c r="H8" s="89">
        <v>12000</v>
      </c>
      <c r="I8" s="89">
        <v>11000</v>
      </c>
      <c r="J8" s="89">
        <v>9500</v>
      </c>
      <c r="K8" s="89">
        <v>10000</v>
      </c>
      <c r="L8" s="89">
        <v>9500</v>
      </c>
      <c r="M8" s="89">
        <v>9000</v>
      </c>
      <c r="N8" s="89">
        <f>AVERAGE(B8:M8)</f>
        <v>11208.333333333334</v>
      </c>
      <c r="O8" s="87"/>
      <c r="P8" s="87"/>
      <c r="Q8" s="87"/>
      <c r="R8" s="87"/>
      <c r="S8" s="87"/>
      <c r="T8" s="87"/>
      <c r="U8" s="87"/>
      <c r="W8" s="10">
        <v>41030</v>
      </c>
      <c r="X8" s="11">
        <v>12000</v>
      </c>
      <c r="Y8" s="11">
        <v>18000</v>
      </c>
      <c r="Z8" s="11">
        <v>10000</v>
      </c>
      <c r="AA8" s="11">
        <v>13500</v>
      </c>
      <c r="AB8" s="10">
        <v>41030</v>
      </c>
      <c r="AC8" s="109">
        <f t="shared" si="1"/>
        <v>300</v>
      </c>
      <c r="AD8" s="109">
        <f t="shared" si="1"/>
        <v>450</v>
      </c>
      <c r="AE8" s="109">
        <f t="shared" si="1"/>
        <v>250</v>
      </c>
      <c r="AF8" s="109">
        <f t="shared" si="1"/>
        <v>337.5</v>
      </c>
    </row>
    <row r="9" spans="1:32" ht="14.25">
      <c r="A9" s="88">
        <v>2013</v>
      </c>
      <c r="B9" s="89">
        <v>9500</v>
      </c>
      <c r="C9" s="89">
        <v>9000</v>
      </c>
      <c r="D9" s="89">
        <v>9500</v>
      </c>
      <c r="E9" s="89">
        <v>8500</v>
      </c>
      <c r="F9" s="89">
        <v>8500</v>
      </c>
      <c r="G9" s="89">
        <v>8500</v>
      </c>
      <c r="H9" s="89">
        <v>8500</v>
      </c>
      <c r="I9" s="89">
        <v>8500</v>
      </c>
      <c r="J9" s="89">
        <v>8500</v>
      </c>
      <c r="K9" s="89">
        <v>8500</v>
      </c>
      <c r="L9" s="89"/>
      <c r="M9" s="89"/>
      <c r="N9" s="89">
        <f>AVERAGE(B9:M9)</f>
        <v>8750</v>
      </c>
      <c r="O9" s="87"/>
      <c r="P9" s="87"/>
      <c r="Q9" s="87"/>
      <c r="R9" s="87"/>
      <c r="S9" s="87"/>
      <c r="T9" s="87"/>
      <c r="U9" s="87"/>
      <c r="W9" s="10">
        <v>41061</v>
      </c>
      <c r="X9" s="11">
        <v>12000</v>
      </c>
      <c r="Y9" s="11">
        <v>18000</v>
      </c>
      <c r="Z9" s="11">
        <v>9000</v>
      </c>
      <c r="AA9" s="11">
        <v>12500</v>
      </c>
      <c r="AB9" s="10">
        <v>41061</v>
      </c>
      <c r="AC9" s="109">
        <f aca="true" t="shared" si="2" ref="AC9:AF11">X9/40</f>
        <v>300</v>
      </c>
      <c r="AD9" s="109">
        <f t="shared" si="2"/>
        <v>450</v>
      </c>
      <c r="AE9" s="109">
        <f t="shared" si="2"/>
        <v>225</v>
      </c>
      <c r="AF9" s="109">
        <f t="shared" si="2"/>
        <v>312.5</v>
      </c>
    </row>
    <row r="10" spans="1:61" ht="15" thickBot="1">
      <c r="A10" s="511" t="s">
        <v>304</v>
      </c>
      <c r="B10" s="511"/>
      <c r="C10" s="511"/>
      <c r="D10" s="511"/>
      <c r="E10" s="511"/>
      <c r="F10" s="511"/>
      <c r="G10" s="511"/>
      <c r="H10" s="511"/>
      <c r="I10" s="511"/>
      <c r="J10" s="511"/>
      <c r="K10" s="511"/>
      <c r="L10" s="511"/>
      <c r="M10" s="511"/>
      <c r="N10" s="65"/>
      <c r="O10" s="65"/>
      <c r="P10" s="65"/>
      <c r="Q10" s="65"/>
      <c r="R10" s="65"/>
      <c r="S10" s="65"/>
      <c r="T10" s="65"/>
      <c r="U10" s="65"/>
      <c r="V10" s="65"/>
      <c r="W10" s="10">
        <v>41091</v>
      </c>
      <c r="X10" s="11">
        <v>12000</v>
      </c>
      <c r="Y10" s="11">
        <v>18000</v>
      </c>
      <c r="Z10" s="11">
        <v>8000</v>
      </c>
      <c r="AA10" s="11">
        <v>12500</v>
      </c>
      <c r="AB10" s="10">
        <v>41091</v>
      </c>
      <c r="AC10" s="109">
        <f t="shared" si="2"/>
        <v>300</v>
      </c>
      <c r="AD10" s="109">
        <f t="shared" si="2"/>
        <v>450</v>
      </c>
      <c r="AE10" s="109">
        <f t="shared" si="2"/>
        <v>200</v>
      </c>
      <c r="AF10" s="109">
        <f t="shared" si="2"/>
        <v>312.5</v>
      </c>
      <c r="AV10" s="16" t="s">
        <v>56</v>
      </c>
      <c r="AW10" s="14">
        <v>9000</v>
      </c>
      <c r="AX10" s="14">
        <v>10000</v>
      </c>
      <c r="AY10" s="14">
        <v>11000</v>
      </c>
      <c r="AZ10" s="13">
        <v>10000</v>
      </c>
      <c r="BA10" s="13">
        <v>10000</v>
      </c>
      <c r="BB10" s="13">
        <v>13000</v>
      </c>
      <c r="BC10" s="13">
        <v>16000</v>
      </c>
      <c r="BD10" s="13">
        <v>16000</v>
      </c>
      <c r="BE10" s="13">
        <v>17000</v>
      </c>
      <c r="BF10" s="13">
        <v>16000</v>
      </c>
      <c r="BG10" s="13">
        <v>15000</v>
      </c>
      <c r="BH10" s="14">
        <v>15000</v>
      </c>
      <c r="BI10" s="15">
        <f>AVERAGE(AW10:BH10)</f>
        <v>13166.666666666666</v>
      </c>
    </row>
    <row r="11" spans="23:32" ht="14.25">
      <c r="W11" s="10">
        <v>41122</v>
      </c>
      <c r="X11" s="11">
        <v>11000</v>
      </c>
      <c r="Y11" s="11">
        <v>18000</v>
      </c>
      <c r="Z11" s="11">
        <v>8000</v>
      </c>
      <c r="AA11" s="11">
        <v>13500</v>
      </c>
      <c r="AB11" s="10">
        <v>41122</v>
      </c>
      <c r="AC11" s="109">
        <f t="shared" si="2"/>
        <v>275</v>
      </c>
      <c r="AD11" s="109">
        <f t="shared" si="2"/>
        <v>450</v>
      </c>
      <c r="AE11" s="109">
        <f t="shared" si="2"/>
        <v>200</v>
      </c>
      <c r="AF11" s="109">
        <f t="shared" si="2"/>
        <v>337.5</v>
      </c>
    </row>
    <row r="12" spans="1:32" ht="14.25">
      <c r="A12" s="507" t="s">
        <v>298</v>
      </c>
      <c r="B12" s="508"/>
      <c r="C12" s="508"/>
      <c r="D12" s="508"/>
      <c r="E12" s="508"/>
      <c r="F12" s="508"/>
      <c r="G12" s="508"/>
      <c r="H12" s="508"/>
      <c r="I12" s="508"/>
      <c r="J12" s="508"/>
      <c r="K12" s="508"/>
      <c r="L12" s="508"/>
      <c r="M12" s="508"/>
      <c r="N12" s="508"/>
      <c r="W12" s="10">
        <v>41153</v>
      </c>
      <c r="X12" s="11">
        <v>9500</v>
      </c>
      <c r="Y12" s="11">
        <v>15500</v>
      </c>
      <c r="Z12" s="11">
        <v>8250</v>
      </c>
      <c r="AA12" s="11">
        <v>14000</v>
      </c>
      <c r="AB12" s="10">
        <v>41153</v>
      </c>
      <c r="AC12" s="109">
        <f aca="true" t="shared" si="3" ref="AC12:AF13">X12/40</f>
        <v>237.5</v>
      </c>
      <c r="AD12" s="109">
        <f t="shared" si="3"/>
        <v>387.5</v>
      </c>
      <c r="AE12" s="109">
        <f t="shared" si="3"/>
        <v>206.25</v>
      </c>
      <c r="AF12" s="109">
        <f t="shared" si="3"/>
        <v>350</v>
      </c>
    </row>
    <row r="13" spans="1:32" ht="14.25">
      <c r="A13" s="507" t="s">
        <v>37</v>
      </c>
      <c r="B13" s="508"/>
      <c r="C13" s="508"/>
      <c r="D13" s="508"/>
      <c r="E13" s="508"/>
      <c r="F13" s="508"/>
      <c r="G13" s="508"/>
      <c r="H13" s="508"/>
      <c r="I13" s="508"/>
      <c r="J13" s="508"/>
      <c r="K13" s="508"/>
      <c r="L13" s="508"/>
      <c r="M13" s="508"/>
      <c r="N13" s="508"/>
      <c r="W13" s="10">
        <v>41183</v>
      </c>
      <c r="X13" s="11">
        <v>10000</v>
      </c>
      <c r="Y13" s="11">
        <v>17000</v>
      </c>
      <c r="Z13" s="11">
        <v>8500</v>
      </c>
      <c r="AA13" s="11">
        <v>13500</v>
      </c>
      <c r="AB13" s="10">
        <v>41183</v>
      </c>
      <c r="AC13" s="12">
        <f t="shared" si="3"/>
        <v>250</v>
      </c>
      <c r="AD13" s="12">
        <f t="shared" si="3"/>
        <v>425</v>
      </c>
      <c r="AE13" s="12">
        <f t="shared" si="3"/>
        <v>212.5</v>
      </c>
      <c r="AF13" s="12">
        <f t="shared" si="3"/>
        <v>337.5</v>
      </c>
    </row>
    <row r="14" spans="1:32" ht="14.25">
      <c r="A14" s="507" t="s">
        <v>38</v>
      </c>
      <c r="B14" s="508"/>
      <c r="C14" s="508"/>
      <c r="D14" s="508"/>
      <c r="E14" s="508"/>
      <c r="F14" s="508"/>
      <c r="G14" s="508"/>
      <c r="H14" s="508"/>
      <c r="I14" s="508"/>
      <c r="J14" s="508"/>
      <c r="K14" s="508"/>
      <c r="L14" s="508"/>
      <c r="M14" s="508"/>
      <c r="N14" s="508"/>
      <c r="W14" s="10">
        <v>41214</v>
      </c>
      <c r="X14" s="11">
        <v>9500</v>
      </c>
      <c r="Y14" s="11">
        <v>16000</v>
      </c>
      <c r="Z14" s="11">
        <v>8000</v>
      </c>
      <c r="AA14" s="11">
        <v>13500</v>
      </c>
      <c r="AB14" s="10">
        <v>41214</v>
      </c>
      <c r="AC14" s="271">
        <f aca="true" t="shared" si="4" ref="AC14:AF18">X14/40</f>
        <v>237.5</v>
      </c>
      <c r="AD14" s="271">
        <f t="shared" si="4"/>
        <v>400</v>
      </c>
      <c r="AE14" s="271">
        <f t="shared" si="4"/>
        <v>200</v>
      </c>
      <c r="AF14" s="271">
        <f t="shared" si="4"/>
        <v>337.5</v>
      </c>
    </row>
    <row r="15" spans="23:32" ht="14.25">
      <c r="W15" s="10">
        <v>41244</v>
      </c>
      <c r="X15" s="11">
        <v>9000</v>
      </c>
      <c r="Y15" s="11">
        <v>15000</v>
      </c>
      <c r="Z15" s="11">
        <v>8000</v>
      </c>
      <c r="AA15" s="11">
        <v>12000</v>
      </c>
      <c r="AB15" s="10">
        <v>41244</v>
      </c>
      <c r="AC15" s="304">
        <f t="shared" si="4"/>
        <v>225</v>
      </c>
      <c r="AD15" s="304">
        <f t="shared" si="4"/>
        <v>375</v>
      </c>
      <c r="AE15" s="304">
        <f t="shared" si="4"/>
        <v>200</v>
      </c>
      <c r="AF15" s="304">
        <f t="shared" si="4"/>
        <v>300</v>
      </c>
    </row>
    <row r="16" spans="1:32" ht="14.25">
      <c r="A16" s="9" t="s">
        <v>39</v>
      </c>
      <c r="B16" s="9" t="s">
        <v>40</v>
      </c>
      <c r="C16" s="9" t="s">
        <v>41</v>
      </c>
      <c r="D16" s="9" t="s">
        <v>42</v>
      </c>
      <c r="E16" s="9" t="s">
        <v>43</v>
      </c>
      <c r="F16" s="9" t="s">
        <v>44</v>
      </c>
      <c r="G16" s="9" t="s">
        <v>45</v>
      </c>
      <c r="H16" s="9" t="s">
        <v>46</v>
      </c>
      <c r="I16" s="9" t="s">
        <v>47</v>
      </c>
      <c r="J16" s="9" t="s">
        <v>48</v>
      </c>
      <c r="K16" s="9" t="s">
        <v>49</v>
      </c>
      <c r="L16" s="9" t="s">
        <v>50</v>
      </c>
      <c r="M16" s="9" t="s">
        <v>51</v>
      </c>
      <c r="N16" s="9" t="s">
        <v>173</v>
      </c>
      <c r="T16" s="63"/>
      <c r="U16" s="63"/>
      <c r="W16" s="10">
        <v>41275</v>
      </c>
      <c r="X16" s="11">
        <v>9500</v>
      </c>
      <c r="Y16" s="11">
        <v>15000</v>
      </c>
      <c r="Z16" s="11">
        <v>8000</v>
      </c>
      <c r="AA16" s="11">
        <v>12500</v>
      </c>
      <c r="AB16" s="10">
        <v>41275</v>
      </c>
      <c r="AC16" s="304">
        <f t="shared" si="4"/>
        <v>237.5</v>
      </c>
      <c r="AD16" s="304">
        <f t="shared" si="4"/>
        <v>375</v>
      </c>
      <c r="AE16" s="304">
        <f t="shared" si="4"/>
        <v>200</v>
      </c>
      <c r="AF16" s="304">
        <f t="shared" si="4"/>
        <v>312.5</v>
      </c>
    </row>
    <row r="17" spans="1:32" ht="14.25">
      <c r="A17" s="91">
        <v>2010</v>
      </c>
      <c r="B17" s="92">
        <v>10500</v>
      </c>
      <c r="C17" s="92">
        <v>12000</v>
      </c>
      <c r="D17" s="92">
        <v>13500</v>
      </c>
      <c r="E17" s="92">
        <v>14500</v>
      </c>
      <c r="F17" s="92">
        <v>15500</v>
      </c>
      <c r="G17" s="92">
        <v>16500</v>
      </c>
      <c r="H17" s="92">
        <v>17500</v>
      </c>
      <c r="I17" s="92">
        <v>18000</v>
      </c>
      <c r="J17" s="92">
        <v>20000</v>
      </c>
      <c r="K17" s="92">
        <v>19500</v>
      </c>
      <c r="L17" s="92">
        <v>18000</v>
      </c>
      <c r="M17" s="92">
        <v>18000</v>
      </c>
      <c r="N17" s="89">
        <f>AVERAGE(B17:M17)</f>
        <v>16125</v>
      </c>
      <c r="T17" s="87"/>
      <c r="U17" s="87"/>
      <c r="W17" s="10">
        <v>41306</v>
      </c>
      <c r="X17" s="11">
        <v>9000</v>
      </c>
      <c r="Y17" s="11">
        <v>15000</v>
      </c>
      <c r="Z17" s="11">
        <v>8000</v>
      </c>
      <c r="AA17" s="11">
        <v>12000</v>
      </c>
      <c r="AB17" s="10">
        <v>41306</v>
      </c>
      <c r="AC17" s="315">
        <f t="shared" si="4"/>
        <v>225</v>
      </c>
      <c r="AD17" s="315">
        <f t="shared" si="4"/>
        <v>375</v>
      </c>
      <c r="AE17" s="315">
        <f t="shared" si="4"/>
        <v>200</v>
      </c>
      <c r="AF17" s="315">
        <f t="shared" si="4"/>
        <v>300</v>
      </c>
    </row>
    <row r="18" spans="1:32" ht="14.25">
      <c r="A18" s="93">
        <v>2011</v>
      </c>
      <c r="B18" s="94">
        <v>18000</v>
      </c>
      <c r="C18" s="94">
        <v>18500</v>
      </c>
      <c r="D18" s="94">
        <v>18500</v>
      </c>
      <c r="E18" s="94">
        <v>19500</v>
      </c>
      <c r="F18" s="94">
        <v>20250</v>
      </c>
      <c r="G18" s="94">
        <v>22000</v>
      </c>
      <c r="H18" s="94">
        <v>20000</v>
      </c>
      <c r="I18" s="94">
        <v>19000</v>
      </c>
      <c r="J18" s="94">
        <v>17500</v>
      </c>
      <c r="K18" s="94">
        <v>18000</v>
      </c>
      <c r="L18" s="94">
        <v>18000</v>
      </c>
      <c r="M18" s="94">
        <v>18500</v>
      </c>
      <c r="N18" s="89">
        <f>AVERAGE(B18:M18)</f>
        <v>18979.166666666668</v>
      </c>
      <c r="T18" s="87"/>
      <c r="U18" s="87"/>
      <c r="W18" s="10">
        <v>41334</v>
      </c>
      <c r="X18" s="11">
        <v>9500</v>
      </c>
      <c r="Y18" s="11">
        <v>14000</v>
      </c>
      <c r="Z18" s="11">
        <v>8000</v>
      </c>
      <c r="AA18" s="11">
        <v>12000</v>
      </c>
      <c r="AB18" s="10">
        <v>41334</v>
      </c>
      <c r="AC18" s="321">
        <f t="shared" si="4"/>
        <v>237.5</v>
      </c>
      <c r="AD18" s="321">
        <f t="shared" si="4"/>
        <v>350</v>
      </c>
      <c r="AE18" s="321">
        <f t="shared" si="4"/>
        <v>200</v>
      </c>
      <c r="AF18" s="321">
        <f t="shared" si="4"/>
        <v>300</v>
      </c>
    </row>
    <row r="19" spans="1:32" ht="14.25">
      <c r="A19" s="88">
        <v>2012</v>
      </c>
      <c r="B19" s="89">
        <v>19000</v>
      </c>
      <c r="C19" s="89">
        <v>19000</v>
      </c>
      <c r="D19" s="89">
        <v>19000</v>
      </c>
      <c r="E19" s="89">
        <v>18500</v>
      </c>
      <c r="F19" s="89">
        <v>18000</v>
      </c>
      <c r="G19" s="89">
        <v>18000</v>
      </c>
      <c r="H19" s="89">
        <v>18000</v>
      </c>
      <c r="I19" s="89">
        <v>18000</v>
      </c>
      <c r="J19" s="89">
        <v>15500</v>
      </c>
      <c r="K19" s="89">
        <v>17000</v>
      </c>
      <c r="L19" s="89">
        <v>16000</v>
      </c>
      <c r="M19" s="89">
        <v>15000</v>
      </c>
      <c r="N19" s="89">
        <f>AVERAGE(B19:M19)</f>
        <v>17583.333333333332</v>
      </c>
      <c r="T19" s="87"/>
      <c r="U19" s="87"/>
      <c r="W19" s="10">
        <v>41365</v>
      </c>
      <c r="X19" s="11">
        <v>8500</v>
      </c>
      <c r="Y19" s="11">
        <v>12500</v>
      </c>
      <c r="Z19" s="11">
        <v>7500</v>
      </c>
      <c r="AA19" s="11">
        <v>12000</v>
      </c>
      <c r="AB19" s="10">
        <v>41365</v>
      </c>
      <c r="AC19" s="402">
        <f aca="true" t="shared" si="5" ref="AC19:AF22">X19/40</f>
        <v>212.5</v>
      </c>
      <c r="AD19" s="402">
        <f t="shared" si="5"/>
        <v>312.5</v>
      </c>
      <c r="AE19" s="402">
        <f t="shared" si="5"/>
        <v>187.5</v>
      </c>
      <c r="AF19" s="402">
        <f t="shared" si="5"/>
        <v>300</v>
      </c>
    </row>
    <row r="20" spans="1:32" ht="14.25">
      <c r="A20" s="88">
        <v>2013</v>
      </c>
      <c r="B20" s="89">
        <v>15000</v>
      </c>
      <c r="C20" s="89">
        <v>15000</v>
      </c>
      <c r="D20" s="89">
        <v>14000</v>
      </c>
      <c r="E20" s="89">
        <v>12500</v>
      </c>
      <c r="F20" s="89">
        <v>12500</v>
      </c>
      <c r="G20" s="89">
        <v>12500</v>
      </c>
      <c r="H20" s="89">
        <v>12500</v>
      </c>
      <c r="I20" s="89">
        <v>12000</v>
      </c>
      <c r="J20" s="89">
        <v>13000</v>
      </c>
      <c r="K20" s="89">
        <v>11750</v>
      </c>
      <c r="L20" s="89"/>
      <c r="M20" s="89"/>
      <c r="N20" s="89">
        <f>AVERAGE(B20:M20)</f>
        <v>13075</v>
      </c>
      <c r="Q20" s="89"/>
      <c r="T20" s="87"/>
      <c r="U20" s="87"/>
      <c r="W20" s="10">
        <v>41395</v>
      </c>
      <c r="X20" s="11">
        <v>8500</v>
      </c>
      <c r="Y20" s="11">
        <v>12500</v>
      </c>
      <c r="Z20" s="11">
        <v>7500</v>
      </c>
      <c r="AA20" s="11">
        <v>12000</v>
      </c>
      <c r="AB20" s="10">
        <v>41395</v>
      </c>
      <c r="AC20" s="402">
        <f t="shared" si="5"/>
        <v>212.5</v>
      </c>
      <c r="AD20" s="402">
        <f t="shared" si="5"/>
        <v>312.5</v>
      </c>
      <c r="AE20" s="402">
        <f t="shared" si="5"/>
        <v>187.5</v>
      </c>
      <c r="AF20" s="402">
        <f t="shared" si="5"/>
        <v>300</v>
      </c>
    </row>
    <row r="21" spans="1:32" s="62" customFormat="1" ht="14.25">
      <c r="A21" s="509" t="s">
        <v>304</v>
      </c>
      <c r="B21" s="510" t="s">
        <v>52</v>
      </c>
      <c r="C21" s="510" t="s">
        <v>52</v>
      </c>
      <c r="D21" s="510" t="s">
        <v>52</v>
      </c>
      <c r="E21" s="510" t="s">
        <v>52</v>
      </c>
      <c r="F21" s="510" t="s">
        <v>52</v>
      </c>
      <c r="G21" s="510" t="s">
        <v>52</v>
      </c>
      <c r="H21" s="510" t="s">
        <v>52</v>
      </c>
      <c r="I21" s="510" t="s">
        <v>52</v>
      </c>
      <c r="J21" s="510" t="s">
        <v>52</v>
      </c>
      <c r="K21" s="510" t="s">
        <v>52</v>
      </c>
      <c r="L21" s="510" t="s">
        <v>52</v>
      </c>
      <c r="M21" s="510" t="s">
        <v>52</v>
      </c>
      <c r="N21" s="510" t="s">
        <v>52</v>
      </c>
      <c r="T21" s="90"/>
      <c r="U21" s="90"/>
      <c r="W21" s="10">
        <v>41426</v>
      </c>
      <c r="X21" s="11">
        <v>8500</v>
      </c>
      <c r="Y21" s="11">
        <v>12500</v>
      </c>
      <c r="Z21" s="11">
        <v>7000</v>
      </c>
      <c r="AA21" s="11">
        <v>12000</v>
      </c>
      <c r="AB21" s="10">
        <v>41426</v>
      </c>
      <c r="AC21" s="409">
        <f t="shared" si="5"/>
        <v>212.5</v>
      </c>
      <c r="AD21" s="409">
        <f t="shared" si="5"/>
        <v>312.5</v>
      </c>
      <c r="AE21" s="409">
        <f t="shared" si="5"/>
        <v>175</v>
      </c>
      <c r="AF21" s="409">
        <f t="shared" si="5"/>
        <v>300</v>
      </c>
    </row>
    <row r="22" spans="23:33" ht="14.25">
      <c r="W22" s="10">
        <v>41456</v>
      </c>
      <c r="X22" s="11">
        <v>8500</v>
      </c>
      <c r="Y22" s="11">
        <v>12500</v>
      </c>
      <c r="Z22" s="11">
        <v>7000</v>
      </c>
      <c r="AA22" s="11">
        <v>11000</v>
      </c>
      <c r="AB22" s="10">
        <v>41456</v>
      </c>
      <c r="AC22" s="430">
        <f t="shared" si="5"/>
        <v>212.5</v>
      </c>
      <c r="AD22" s="430">
        <f t="shared" si="5"/>
        <v>312.5</v>
      </c>
      <c r="AE22" s="430">
        <f t="shared" si="5"/>
        <v>175</v>
      </c>
      <c r="AF22" s="430">
        <f t="shared" si="5"/>
        <v>275</v>
      </c>
      <c r="AG22" s="62"/>
    </row>
    <row r="23" spans="1:32" ht="14.25">
      <c r="A23" s="507" t="s">
        <v>299</v>
      </c>
      <c r="B23" s="508"/>
      <c r="C23" s="508"/>
      <c r="D23" s="508"/>
      <c r="E23" s="508"/>
      <c r="F23" s="508"/>
      <c r="G23" s="508"/>
      <c r="H23" s="508"/>
      <c r="I23" s="508"/>
      <c r="J23" s="508"/>
      <c r="K23" s="508"/>
      <c r="L23" s="508"/>
      <c r="M23" s="508"/>
      <c r="N23" s="508"/>
      <c r="W23" s="10">
        <v>41487</v>
      </c>
      <c r="X23" s="11">
        <v>8500</v>
      </c>
      <c r="Y23" s="11">
        <v>12000</v>
      </c>
      <c r="Z23" s="11">
        <v>6500</v>
      </c>
      <c r="AA23" s="11">
        <v>10500</v>
      </c>
      <c r="AB23" s="10">
        <v>41487</v>
      </c>
      <c r="AC23" s="436">
        <f aca="true" t="shared" si="6" ref="AC23:AF24">X23/40</f>
        <v>212.5</v>
      </c>
      <c r="AD23" s="436">
        <f t="shared" si="6"/>
        <v>300</v>
      </c>
      <c r="AE23" s="436">
        <f t="shared" si="6"/>
        <v>162.5</v>
      </c>
      <c r="AF23" s="436">
        <f t="shared" si="6"/>
        <v>262.5</v>
      </c>
    </row>
    <row r="24" spans="1:32" ht="14.25">
      <c r="A24" s="507" t="s">
        <v>37</v>
      </c>
      <c r="B24" s="508"/>
      <c r="C24" s="508"/>
      <c r="D24" s="508"/>
      <c r="E24" s="508"/>
      <c r="F24" s="508"/>
      <c r="G24" s="508"/>
      <c r="H24" s="508"/>
      <c r="I24" s="508"/>
      <c r="J24" s="508"/>
      <c r="K24" s="508"/>
      <c r="L24" s="508"/>
      <c r="M24" s="508"/>
      <c r="N24" s="508"/>
      <c r="W24" s="10">
        <v>41518</v>
      </c>
      <c r="X24" s="11">
        <v>8500</v>
      </c>
      <c r="Y24" s="11">
        <v>13000</v>
      </c>
      <c r="Z24" s="11">
        <v>7500</v>
      </c>
      <c r="AA24" s="11">
        <v>12500</v>
      </c>
      <c r="AB24" s="10">
        <v>41518</v>
      </c>
      <c r="AC24" s="445">
        <f t="shared" si="6"/>
        <v>212.5</v>
      </c>
      <c r="AD24" s="445">
        <f t="shared" si="6"/>
        <v>325</v>
      </c>
      <c r="AE24" s="445">
        <f t="shared" si="6"/>
        <v>187.5</v>
      </c>
      <c r="AF24" s="445">
        <f t="shared" si="6"/>
        <v>312.5</v>
      </c>
    </row>
    <row r="25" spans="1:32" ht="14.25">
      <c r="A25" s="507" t="s">
        <v>38</v>
      </c>
      <c r="B25" s="508"/>
      <c r="C25" s="508"/>
      <c r="D25" s="508"/>
      <c r="E25" s="508"/>
      <c r="F25" s="508"/>
      <c r="G25" s="508"/>
      <c r="H25" s="508"/>
      <c r="I25" s="508"/>
      <c r="J25" s="508"/>
      <c r="K25" s="508"/>
      <c r="L25" s="508"/>
      <c r="M25" s="508"/>
      <c r="N25" s="508"/>
      <c r="W25" s="10">
        <v>41548</v>
      </c>
      <c r="X25" s="11">
        <v>8500</v>
      </c>
      <c r="Y25" s="11">
        <v>11750</v>
      </c>
      <c r="Z25" s="11">
        <v>6500</v>
      </c>
      <c r="AA25" s="11">
        <v>10000</v>
      </c>
      <c r="AB25" s="10">
        <v>41548</v>
      </c>
      <c r="AC25" s="448">
        <f>X25/40</f>
        <v>212.5</v>
      </c>
      <c r="AD25" s="448">
        <f>Y25/40</f>
        <v>293.75</v>
      </c>
      <c r="AE25" s="448">
        <f>Z25/40</f>
        <v>162.5</v>
      </c>
      <c r="AF25" s="448">
        <f>AA25/40</f>
        <v>250</v>
      </c>
    </row>
    <row r="26" spans="20:27" ht="12.75">
      <c r="T26" s="253"/>
      <c r="U26" s="253"/>
      <c r="V26" s="253"/>
      <c r="W26" s="402"/>
      <c r="X26" s="436"/>
      <c r="Y26" s="402"/>
      <c r="Z26" s="402"/>
      <c r="AA26" s="402"/>
    </row>
    <row r="27" spans="1:27" ht="12.75">
      <c r="A27" s="9" t="s">
        <v>39</v>
      </c>
      <c r="B27" s="9" t="s">
        <v>40</v>
      </c>
      <c r="C27" s="9" t="s">
        <v>41</v>
      </c>
      <c r="D27" s="9" t="s">
        <v>42</v>
      </c>
      <c r="E27" s="9" t="s">
        <v>43</v>
      </c>
      <c r="F27" s="9" t="s">
        <v>44</v>
      </c>
      <c r="G27" s="9" t="s">
        <v>45</v>
      </c>
      <c r="H27" s="9" t="s">
        <v>46</v>
      </c>
      <c r="I27" s="9" t="s">
        <v>47</v>
      </c>
      <c r="J27" s="9" t="s">
        <v>48</v>
      </c>
      <c r="K27" s="9" t="s">
        <v>49</v>
      </c>
      <c r="L27" s="9" t="s">
        <v>50</v>
      </c>
      <c r="M27" s="9" t="s">
        <v>51</v>
      </c>
      <c r="N27" s="9" t="s">
        <v>173</v>
      </c>
      <c r="T27" s="253"/>
      <c r="U27" s="253"/>
      <c r="V27" s="253"/>
      <c r="W27" s="445"/>
      <c r="X27" s="448"/>
      <c r="Y27" s="402"/>
      <c r="Z27" s="402"/>
      <c r="AA27" s="402"/>
    </row>
    <row r="28" spans="1:27" ht="12.75">
      <c r="A28" s="88">
        <v>2010</v>
      </c>
      <c r="B28" s="89">
        <v>6750</v>
      </c>
      <c r="C28" s="89">
        <v>7250</v>
      </c>
      <c r="D28" s="89">
        <v>7750</v>
      </c>
      <c r="E28" s="89">
        <v>9000</v>
      </c>
      <c r="F28" s="89">
        <v>10750</v>
      </c>
      <c r="G28" s="89">
        <v>11000</v>
      </c>
      <c r="H28" s="89">
        <v>12000</v>
      </c>
      <c r="I28" s="89">
        <v>12500</v>
      </c>
      <c r="J28" s="89">
        <v>12500</v>
      </c>
      <c r="K28" s="89">
        <v>13000</v>
      </c>
      <c r="L28" s="89">
        <v>13000</v>
      </c>
      <c r="M28" s="89">
        <v>13500</v>
      </c>
      <c r="N28" s="89">
        <f>AVERAGE(B28:M28)</f>
        <v>10750</v>
      </c>
      <c r="T28" s="253"/>
      <c r="U28" s="253"/>
      <c r="V28" s="445"/>
      <c r="W28" s="445"/>
      <c r="X28" s="448"/>
      <c r="Y28" s="402"/>
      <c r="Z28" s="402"/>
      <c r="AA28" s="402"/>
    </row>
    <row r="29" spans="1:27" ht="12.75">
      <c r="A29" s="88">
        <v>2011</v>
      </c>
      <c r="B29" s="89">
        <v>13500</v>
      </c>
      <c r="C29" s="89">
        <v>13500</v>
      </c>
      <c r="D29" s="89">
        <v>13500</v>
      </c>
      <c r="E29" s="89">
        <v>14250</v>
      </c>
      <c r="F29" s="89">
        <v>13000</v>
      </c>
      <c r="G29" s="89">
        <v>12500</v>
      </c>
      <c r="H29" s="89">
        <v>11000</v>
      </c>
      <c r="I29" s="89">
        <v>10000</v>
      </c>
      <c r="J29" s="89">
        <v>9500</v>
      </c>
      <c r="K29" s="89">
        <v>9500</v>
      </c>
      <c r="L29" s="89">
        <v>9500</v>
      </c>
      <c r="M29" s="89">
        <v>10000</v>
      </c>
      <c r="N29" s="89">
        <f>AVERAGE(B29:M29)</f>
        <v>11645.833333333334</v>
      </c>
      <c r="T29" s="253"/>
      <c r="U29" s="253"/>
      <c r="V29" s="445"/>
      <c r="W29" s="445"/>
      <c r="X29" s="448"/>
      <c r="Y29" s="402"/>
      <c r="Z29" s="402"/>
      <c r="AA29" s="402"/>
    </row>
    <row r="30" spans="1:27" ht="12.75">
      <c r="A30" s="88">
        <v>2012</v>
      </c>
      <c r="B30" s="89">
        <v>10000</v>
      </c>
      <c r="C30" s="89">
        <v>11500</v>
      </c>
      <c r="D30" s="89">
        <v>11000</v>
      </c>
      <c r="E30" s="89">
        <v>11000</v>
      </c>
      <c r="F30" s="89">
        <v>10000</v>
      </c>
      <c r="G30" s="89">
        <v>9000</v>
      </c>
      <c r="H30" s="89">
        <v>8000</v>
      </c>
      <c r="I30" s="89">
        <v>8000</v>
      </c>
      <c r="J30" s="89">
        <v>8250</v>
      </c>
      <c r="K30" s="89">
        <v>8500</v>
      </c>
      <c r="L30" s="89">
        <v>8000</v>
      </c>
      <c r="M30" s="89">
        <v>8000</v>
      </c>
      <c r="N30" s="89">
        <f>AVERAGE(B30:M30)</f>
        <v>9270.833333333334</v>
      </c>
      <c r="T30" s="253"/>
      <c r="U30" s="253"/>
      <c r="V30" s="445"/>
      <c r="W30" s="445"/>
      <c r="X30" s="448"/>
      <c r="Y30" s="402"/>
      <c r="Z30" s="402"/>
      <c r="AA30" s="402"/>
    </row>
    <row r="31" spans="1:27" ht="12.75">
      <c r="A31" s="88">
        <v>2013</v>
      </c>
      <c r="B31" s="89">
        <v>8000</v>
      </c>
      <c r="C31" s="89">
        <v>8000</v>
      </c>
      <c r="D31" s="89">
        <v>8000</v>
      </c>
      <c r="E31" s="89">
        <v>7500</v>
      </c>
      <c r="F31" s="89">
        <v>7500</v>
      </c>
      <c r="G31" s="89">
        <v>7000</v>
      </c>
      <c r="H31" s="89">
        <v>7000</v>
      </c>
      <c r="I31" s="89">
        <v>6500</v>
      </c>
      <c r="J31" s="89">
        <v>7500</v>
      </c>
      <c r="K31" s="89">
        <v>6500</v>
      </c>
      <c r="L31" s="89"/>
      <c r="M31" s="89"/>
      <c r="N31" s="89">
        <f>AVERAGE(B31:M31)</f>
        <v>7350</v>
      </c>
      <c r="T31" s="253"/>
      <c r="U31" s="253"/>
      <c r="V31" s="253"/>
      <c r="W31" s="402"/>
      <c r="X31" s="448"/>
      <c r="Y31" s="402"/>
      <c r="Z31" s="402"/>
      <c r="AA31" s="402"/>
    </row>
    <row r="32" spans="1:32" s="62" customFormat="1" ht="12.75">
      <c r="A32" s="509" t="s">
        <v>304</v>
      </c>
      <c r="B32" s="510" t="s">
        <v>52</v>
      </c>
      <c r="C32" s="510" t="s">
        <v>52</v>
      </c>
      <c r="D32" s="510" t="s">
        <v>52</v>
      </c>
      <c r="E32" s="510" t="s">
        <v>52</v>
      </c>
      <c r="F32" s="510" t="s">
        <v>52</v>
      </c>
      <c r="G32" s="510" t="s">
        <v>52</v>
      </c>
      <c r="H32" s="510" t="s">
        <v>52</v>
      </c>
      <c r="I32" s="510" t="s">
        <v>52</v>
      </c>
      <c r="J32" s="510" t="s">
        <v>52</v>
      </c>
      <c r="K32" s="510" t="s">
        <v>52</v>
      </c>
      <c r="L32" s="510" t="s">
        <v>52</v>
      </c>
      <c r="M32" s="510" t="s">
        <v>52</v>
      </c>
      <c r="N32" s="510" t="s">
        <v>52</v>
      </c>
      <c r="T32" s="253"/>
      <c r="U32" s="253"/>
      <c r="V32" s="253"/>
      <c r="W32" s="12"/>
      <c r="X32" s="12"/>
      <c r="Y32" s="12"/>
      <c r="Z32" s="12"/>
      <c r="AA32" s="12"/>
      <c r="AB32" s="12"/>
      <c r="AC32" s="12"/>
      <c r="AD32" s="12"/>
      <c r="AE32" s="12"/>
      <c r="AF32" s="12"/>
    </row>
    <row r="34" spans="1:14" ht="12.75">
      <c r="A34" s="507" t="s">
        <v>300</v>
      </c>
      <c r="B34" s="508"/>
      <c r="C34" s="508"/>
      <c r="D34" s="508"/>
      <c r="E34" s="508"/>
      <c r="F34" s="508"/>
      <c r="G34" s="508"/>
      <c r="H34" s="508"/>
      <c r="I34" s="508"/>
      <c r="J34" s="508"/>
      <c r="K34" s="508"/>
      <c r="L34" s="508"/>
      <c r="M34" s="508"/>
      <c r="N34" s="508"/>
    </row>
    <row r="35" spans="1:14" ht="12.75">
      <c r="A35" s="507" t="s">
        <v>37</v>
      </c>
      <c r="B35" s="508"/>
      <c r="C35" s="508"/>
      <c r="D35" s="508"/>
      <c r="E35" s="508"/>
      <c r="F35" s="508"/>
      <c r="G35" s="508"/>
      <c r="H35" s="508"/>
      <c r="I35" s="508"/>
      <c r="J35" s="508"/>
      <c r="K35" s="508"/>
      <c r="L35" s="508"/>
      <c r="M35" s="508"/>
      <c r="N35" s="508"/>
    </row>
    <row r="36" spans="1:14" ht="12.75">
      <c r="A36" s="507" t="s">
        <v>38</v>
      </c>
      <c r="B36" s="508"/>
      <c r="C36" s="508"/>
      <c r="D36" s="508"/>
      <c r="E36" s="508"/>
      <c r="F36" s="508"/>
      <c r="G36" s="508"/>
      <c r="H36" s="508"/>
      <c r="I36" s="508"/>
      <c r="J36" s="508"/>
      <c r="K36" s="508"/>
      <c r="L36" s="508"/>
      <c r="M36" s="508"/>
      <c r="N36" s="508"/>
    </row>
    <row r="38" spans="1:21" ht="12.75">
      <c r="A38" s="9" t="s">
        <v>39</v>
      </c>
      <c r="B38" s="9" t="s">
        <v>40</v>
      </c>
      <c r="C38" s="9" t="s">
        <v>41</v>
      </c>
      <c r="D38" s="9" t="s">
        <v>42</v>
      </c>
      <c r="E38" s="9" t="s">
        <v>43</v>
      </c>
      <c r="F38" s="9" t="s">
        <v>44</v>
      </c>
      <c r="G38" s="9" t="s">
        <v>45</v>
      </c>
      <c r="H38" s="9" t="s">
        <v>46</v>
      </c>
      <c r="I38" s="9" t="s">
        <v>47</v>
      </c>
      <c r="J38" s="9" t="s">
        <v>48</v>
      </c>
      <c r="K38" s="9" t="s">
        <v>49</v>
      </c>
      <c r="L38" s="9" t="s">
        <v>50</v>
      </c>
      <c r="M38" s="9" t="s">
        <v>51</v>
      </c>
      <c r="N38" s="9" t="s">
        <v>173</v>
      </c>
      <c r="T38" s="63"/>
      <c r="U38" s="63"/>
    </row>
    <row r="39" spans="1:21" ht="12.75">
      <c r="A39" s="88">
        <v>2010</v>
      </c>
      <c r="B39" s="89">
        <v>8500</v>
      </c>
      <c r="C39" s="89">
        <v>9750</v>
      </c>
      <c r="D39" s="89">
        <v>11000</v>
      </c>
      <c r="E39" s="89">
        <v>11500</v>
      </c>
      <c r="F39" s="89">
        <v>11500</v>
      </c>
      <c r="G39" s="89">
        <v>15500</v>
      </c>
      <c r="H39" s="89">
        <v>17000</v>
      </c>
      <c r="I39" s="89">
        <v>16000</v>
      </c>
      <c r="J39" s="89">
        <v>16000</v>
      </c>
      <c r="K39" s="89">
        <v>15000</v>
      </c>
      <c r="L39" s="89">
        <v>15000</v>
      </c>
      <c r="M39" s="89">
        <v>15500</v>
      </c>
      <c r="N39" s="89">
        <f>AVERAGE(B39:M39)</f>
        <v>13520.833333333334</v>
      </c>
      <c r="T39" s="87"/>
      <c r="U39" s="87"/>
    </row>
    <row r="40" spans="1:21" ht="12.75">
      <c r="A40" s="88">
        <v>2011</v>
      </c>
      <c r="B40" s="89">
        <v>15500</v>
      </c>
      <c r="C40" s="89">
        <v>15500</v>
      </c>
      <c r="D40" s="89">
        <v>15500</v>
      </c>
      <c r="E40" s="89">
        <v>16750</v>
      </c>
      <c r="F40" s="89">
        <v>16750</v>
      </c>
      <c r="G40" s="89">
        <v>17000</v>
      </c>
      <c r="H40" s="89">
        <v>16000</v>
      </c>
      <c r="I40" s="89">
        <v>14000</v>
      </c>
      <c r="J40" s="89">
        <v>12500</v>
      </c>
      <c r="K40" s="89">
        <v>12500</v>
      </c>
      <c r="L40" s="89">
        <v>12500</v>
      </c>
      <c r="M40" s="89">
        <v>12500</v>
      </c>
      <c r="N40" s="89">
        <f>AVERAGE(B40:M40)</f>
        <v>14750</v>
      </c>
      <c r="T40" s="87"/>
      <c r="U40" s="87"/>
    </row>
    <row r="41" spans="1:21" ht="12.75">
      <c r="A41" s="88">
        <v>2012</v>
      </c>
      <c r="B41" s="89">
        <v>12500</v>
      </c>
      <c r="C41" s="89">
        <v>13500</v>
      </c>
      <c r="D41" s="89">
        <v>13500</v>
      </c>
      <c r="E41" s="89">
        <v>13500</v>
      </c>
      <c r="F41" s="89">
        <v>13500</v>
      </c>
      <c r="G41" s="89">
        <v>12500</v>
      </c>
      <c r="H41" s="89">
        <v>12500</v>
      </c>
      <c r="I41" s="89">
        <v>13500</v>
      </c>
      <c r="J41" s="89">
        <v>14000</v>
      </c>
      <c r="K41" s="89">
        <v>13500</v>
      </c>
      <c r="L41" s="89">
        <v>13500</v>
      </c>
      <c r="M41" s="89">
        <v>12000</v>
      </c>
      <c r="N41" s="89">
        <f>AVERAGE(B41:M41)</f>
        <v>13166.666666666666</v>
      </c>
      <c r="T41" s="87"/>
      <c r="U41" s="87"/>
    </row>
    <row r="42" spans="1:21" ht="12.75">
      <c r="A42" s="88">
        <v>2013</v>
      </c>
      <c r="B42" s="89">
        <v>12500</v>
      </c>
      <c r="C42" s="89">
        <v>12000</v>
      </c>
      <c r="D42" s="89">
        <v>12000</v>
      </c>
      <c r="E42" s="89">
        <v>12000</v>
      </c>
      <c r="F42" s="89">
        <v>12000</v>
      </c>
      <c r="G42" s="89">
        <v>12000</v>
      </c>
      <c r="H42" s="89">
        <v>11000</v>
      </c>
      <c r="I42" s="89">
        <v>10500</v>
      </c>
      <c r="J42" s="89">
        <v>12500</v>
      </c>
      <c r="K42" s="89">
        <v>10000</v>
      </c>
      <c r="L42" s="89"/>
      <c r="M42" s="89"/>
      <c r="N42" s="89">
        <f>AVERAGE(B42:M42)</f>
        <v>11650</v>
      </c>
      <c r="T42" s="87"/>
      <c r="U42" s="87"/>
    </row>
    <row r="43" spans="1:32" s="62" customFormat="1" ht="12.75">
      <c r="A43" s="509" t="s">
        <v>304</v>
      </c>
      <c r="B43" s="510" t="s">
        <v>52</v>
      </c>
      <c r="C43" s="510" t="s">
        <v>52</v>
      </c>
      <c r="D43" s="510" t="s">
        <v>52</v>
      </c>
      <c r="E43" s="510" t="s">
        <v>52</v>
      </c>
      <c r="F43" s="510" t="s">
        <v>52</v>
      </c>
      <c r="G43" s="510" t="s">
        <v>52</v>
      </c>
      <c r="H43" s="510" t="s">
        <v>52</v>
      </c>
      <c r="I43" s="510" t="s">
        <v>52</v>
      </c>
      <c r="J43" s="510" t="s">
        <v>52</v>
      </c>
      <c r="K43" s="510" t="s">
        <v>52</v>
      </c>
      <c r="L43" s="510" t="s">
        <v>52</v>
      </c>
      <c r="M43" s="510" t="s">
        <v>52</v>
      </c>
      <c r="N43" s="510" t="s">
        <v>52</v>
      </c>
      <c r="T43" s="90"/>
      <c r="U43" s="90"/>
      <c r="W43" s="12"/>
      <c r="X43" s="12"/>
      <c r="Y43" s="12"/>
      <c r="Z43" s="12"/>
      <c r="AA43" s="12"/>
      <c r="AB43" s="12"/>
      <c r="AC43" s="12"/>
      <c r="AD43" s="12"/>
      <c r="AE43" s="12"/>
      <c r="AF43" s="12"/>
    </row>
  </sheetData>
  <sheetProtection/>
  <mergeCells count="16">
    <mergeCell ref="A1:N1"/>
    <mergeCell ref="A2:N2"/>
    <mergeCell ref="A3:N3"/>
    <mergeCell ref="A12:N12"/>
    <mergeCell ref="A13:N13"/>
    <mergeCell ref="A10:M10"/>
    <mergeCell ref="A34:N34"/>
    <mergeCell ref="A35:N35"/>
    <mergeCell ref="A36:N36"/>
    <mergeCell ref="A43:N43"/>
    <mergeCell ref="A14:N14"/>
    <mergeCell ref="A21:N21"/>
    <mergeCell ref="A32:N32"/>
    <mergeCell ref="A23:N23"/>
    <mergeCell ref="A24:N24"/>
    <mergeCell ref="A25:N2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3" r:id="rId1"/>
  <headerFooter>
    <oddFooter>&amp;C&amp;10 12</oddFooter>
  </headerFooter>
  <ignoredErrors>
    <ignoredError sqref="N20 N31 N42 N6:N9 N17:N19 N28:N30 N39:N41" formulaRange="1"/>
  </ignoredErrors>
</worksheet>
</file>

<file path=xl/worksheets/sheet12.xml><?xml version="1.0" encoding="utf-8"?>
<worksheet xmlns="http://schemas.openxmlformats.org/spreadsheetml/2006/main" xmlns:r="http://schemas.openxmlformats.org/officeDocument/2006/relationships">
  <dimension ref="A19:U19"/>
  <sheetViews>
    <sheetView zoomScalePageLayoutView="0" workbookViewId="0" topLeftCell="A1">
      <selection activeCell="I21" sqref="I21"/>
    </sheetView>
  </sheetViews>
  <sheetFormatPr defaultColWidth="11.00390625" defaultRowHeight="14.25"/>
  <sheetData>
    <row r="19" spans="1:21" s="98" customFormat="1" ht="18.75" customHeight="1">
      <c r="A19" s="173"/>
      <c r="B19" s="174"/>
      <c r="C19" s="174"/>
      <c r="D19" s="174"/>
      <c r="E19" s="174"/>
      <c r="F19" s="174"/>
      <c r="G19" s="174"/>
      <c r="H19" s="174"/>
      <c r="I19" s="174"/>
      <c r="J19" s="174"/>
      <c r="K19" s="174"/>
      <c r="L19" s="174"/>
      <c r="M19" s="174"/>
      <c r="N19" s="174"/>
      <c r="T19" s="99"/>
      <c r="U19" s="99"/>
    </row>
  </sheetData>
  <sheetProtection/>
  <printOptions horizontalCentered="1" verticalCentered="1"/>
  <pageMargins left="0.7086614173228347" right="0.7086614173228347" top="1.299212598425197" bottom="0.7480314960629921" header="0.31496062992125984" footer="0.31496062992125984"/>
  <pageSetup orientation="portrait" scale="95"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A114"/>
  <sheetViews>
    <sheetView zoomScalePageLayoutView="0" workbookViewId="0" topLeftCell="K48">
      <selection activeCell="U29" sqref="U29"/>
    </sheetView>
  </sheetViews>
  <sheetFormatPr defaultColWidth="11.00390625" defaultRowHeight="14.25"/>
  <cols>
    <col min="1" max="1" width="9.50390625" style="12" bestFit="1" customWidth="1"/>
    <col min="2" max="2" width="4.125" style="12" bestFit="1" customWidth="1"/>
    <col min="3" max="4" width="7.625" style="12" bestFit="1" customWidth="1"/>
    <col min="5" max="5" width="5.375" style="12" bestFit="1" customWidth="1"/>
    <col min="6" max="7" width="7.625" style="12" bestFit="1" customWidth="1"/>
    <col min="8" max="8" width="5.375" style="12" bestFit="1" customWidth="1"/>
    <col min="9" max="10" width="7.625" style="12" bestFit="1" customWidth="1"/>
    <col min="11" max="11" width="5.375" style="12" bestFit="1" customWidth="1"/>
    <col min="12" max="12" width="7.625" style="112" bestFit="1" customWidth="1"/>
    <col min="13" max="13" width="7.625" style="12" bestFit="1" customWidth="1"/>
    <col min="14" max="14" width="5.375" style="112" bestFit="1" customWidth="1"/>
    <col min="15" max="16" width="7.625" style="12" bestFit="1" customWidth="1"/>
    <col min="17" max="17" width="5.375" style="12" bestFit="1" customWidth="1"/>
    <col min="18" max="18" width="7.625" style="12" bestFit="1" customWidth="1"/>
    <col min="19" max="19" width="7.875" style="12" bestFit="1" customWidth="1"/>
    <col min="20" max="20" width="5.375" style="12" bestFit="1" customWidth="1"/>
    <col min="21" max="22" width="7.625" style="12" bestFit="1" customWidth="1"/>
    <col min="23" max="23" width="5.375" style="12" bestFit="1" customWidth="1"/>
    <col min="24" max="25" width="7.625" style="12" bestFit="1" customWidth="1"/>
    <col min="26" max="26" width="5.375" style="12" bestFit="1" customWidth="1"/>
    <col min="27" max="28" width="7.625" style="12" bestFit="1" customWidth="1"/>
    <col min="29" max="29" width="5.375" style="12" bestFit="1" customWidth="1"/>
    <col min="30" max="31" width="7.625" style="12" bestFit="1" customWidth="1"/>
    <col min="32" max="32" width="5.375" style="12" bestFit="1" customWidth="1"/>
    <col min="33" max="34" width="7.625" style="12" bestFit="1" customWidth="1"/>
    <col min="35" max="35" width="5.375" style="12" bestFit="1" customWidth="1"/>
    <col min="36" max="37" width="7.625" style="12" bestFit="1" customWidth="1"/>
    <col min="38" max="38" width="5.375" style="12" customWidth="1"/>
    <col min="39" max="40" width="6.625" style="12" bestFit="1" customWidth="1"/>
    <col min="41" max="41" width="5.375" style="12" bestFit="1" customWidth="1"/>
    <col min="42" max="43" width="6.625" style="12" bestFit="1" customWidth="1"/>
    <col min="44" max="44" width="5.375" style="12" bestFit="1" customWidth="1"/>
    <col min="45" max="46" width="6.625" style="12" bestFit="1" customWidth="1"/>
    <col min="47" max="47" width="5.375" style="12" bestFit="1" customWidth="1"/>
    <col min="48" max="16384" width="11.00390625" style="12" customWidth="1"/>
  </cols>
  <sheetData>
    <row r="1" spans="1:35" s="59" customFormat="1" ht="12.75">
      <c r="A1" s="522" t="s">
        <v>343</v>
      </c>
      <c r="B1" s="522"/>
      <c r="C1" s="522"/>
      <c r="D1" s="522"/>
      <c r="E1" s="522"/>
      <c r="F1" s="522"/>
      <c r="G1" s="522"/>
      <c r="H1" s="522"/>
      <c r="I1" s="522"/>
      <c r="J1" s="522"/>
      <c r="K1" s="522"/>
      <c r="L1" s="522"/>
      <c r="M1" s="522"/>
      <c r="N1" s="522"/>
      <c r="O1" s="522"/>
      <c r="P1" s="522"/>
      <c r="Q1" s="522"/>
      <c r="S1" s="522" t="s">
        <v>344</v>
      </c>
      <c r="T1" s="522"/>
      <c r="U1" s="522"/>
      <c r="V1" s="522"/>
      <c r="W1" s="522"/>
      <c r="X1" s="522"/>
      <c r="Y1" s="522"/>
      <c r="Z1" s="522"/>
      <c r="AA1" s="522"/>
      <c r="AB1" s="522"/>
      <c r="AC1" s="522"/>
      <c r="AD1" s="522"/>
      <c r="AE1" s="124"/>
      <c r="AF1" s="124"/>
      <c r="AG1" s="124"/>
      <c r="AH1" s="124"/>
      <c r="AI1" s="124"/>
    </row>
    <row r="2" spans="1:49" ht="12.75">
      <c r="A2" s="523" t="s">
        <v>128</v>
      </c>
      <c r="B2" s="518" t="s">
        <v>151</v>
      </c>
      <c r="C2" s="515" t="s">
        <v>74</v>
      </c>
      <c r="D2" s="516"/>
      <c r="E2" s="517"/>
      <c r="F2" s="515" t="s">
        <v>75</v>
      </c>
      <c r="G2" s="516"/>
      <c r="H2" s="517"/>
      <c r="I2" s="515" t="s">
        <v>76</v>
      </c>
      <c r="J2" s="516"/>
      <c r="K2" s="517"/>
      <c r="L2" s="515" t="s">
        <v>77</v>
      </c>
      <c r="M2" s="516"/>
      <c r="N2" s="517"/>
      <c r="O2" s="515" t="s">
        <v>78</v>
      </c>
      <c r="P2" s="516"/>
      <c r="Q2" s="517"/>
      <c r="S2" s="515" t="s">
        <v>74</v>
      </c>
      <c r="T2" s="516"/>
      <c r="U2" s="517"/>
      <c r="V2" s="515" t="s">
        <v>75</v>
      </c>
      <c r="W2" s="516"/>
      <c r="X2" s="517"/>
      <c r="Y2" s="515" t="s">
        <v>76</v>
      </c>
      <c r="Z2" s="516"/>
      <c r="AA2" s="517"/>
      <c r="AB2" s="515" t="s">
        <v>77</v>
      </c>
      <c r="AC2" s="516"/>
      <c r="AD2" s="517"/>
      <c r="AT2" s="313"/>
      <c r="AW2" s="321"/>
    </row>
    <row r="3" spans="1:49" ht="12.75">
      <c r="A3" s="524"/>
      <c r="B3" s="519"/>
      <c r="C3" s="122">
        <v>2012</v>
      </c>
      <c r="D3" s="196">
        <v>2011</v>
      </c>
      <c r="E3" s="122" t="s">
        <v>175</v>
      </c>
      <c r="F3" s="122">
        <v>2012</v>
      </c>
      <c r="G3" s="196">
        <v>2011</v>
      </c>
      <c r="H3" s="122" t="s">
        <v>175</v>
      </c>
      <c r="I3" s="196">
        <v>2012</v>
      </c>
      <c r="J3" s="196">
        <v>2011</v>
      </c>
      <c r="K3" s="122" t="s">
        <v>175</v>
      </c>
      <c r="L3" s="196">
        <v>2012</v>
      </c>
      <c r="M3" s="196">
        <v>2011</v>
      </c>
      <c r="N3" s="122" t="s">
        <v>175</v>
      </c>
      <c r="O3" s="196">
        <v>2012</v>
      </c>
      <c r="P3" s="196">
        <v>2011</v>
      </c>
      <c r="Q3" s="130" t="s">
        <v>175</v>
      </c>
      <c r="R3" s="64"/>
      <c r="S3" s="311">
        <v>2013</v>
      </c>
      <c r="T3" s="311">
        <v>2012</v>
      </c>
      <c r="U3" s="311" t="s">
        <v>175</v>
      </c>
      <c r="V3" s="314">
        <v>2013</v>
      </c>
      <c r="W3" s="314">
        <v>2012</v>
      </c>
      <c r="X3" s="314" t="s">
        <v>175</v>
      </c>
      <c r="Y3" s="322">
        <v>2013</v>
      </c>
      <c r="Z3" s="322">
        <v>2012</v>
      </c>
      <c r="AA3" s="322" t="s">
        <v>175</v>
      </c>
      <c r="AB3" s="389">
        <v>2013</v>
      </c>
      <c r="AC3" s="389">
        <v>2012</v>
      </c>
      <c r="AD3" s="389" t="s">
        <v>175</v>
      </c>
      <c r="AT3" s="313"/>
      <c r="AW3" s="321"/>
    </row>
    <row r="4" spans="1:49" ht="12.75">
      <c r="A4" s="68" t="s">
        <v>129</v>
      </c>
      <c r="B4" s="23"/>
      <c r="C4" s="23"/>
      <c r="D4" s="197"/>
      <c r="E4" s="23"/>
      <c r="F4" s="23"/>
      <c r="G4" s="197"/>
      <c r="H4" s="23"/>
      <c r="I4" s="23"/>
      <c r="J4" s="197"/>
      <c r="K4" s="23"/>
      <c r="L4" s="113"/>
      <c r="M4" s="197"/>
      <c r="N4" s="113"/>
      <c r="O4" s="131"/>
      <c r="P4" s="62"/>
      <c r="Q4" s="132"/>
      <c r="R4" s="62"/>
      <c r="S4" s="312" t="s">
        <v>129</v>
      </c>
      <c r="T4" s="62"/>
      <c r="U4" s="195"/>
      <c r="W4" s="310"/>
      <c r="X4" s="310"/>
      <c r="AT4" s="313"/>
      <c r="AW4" s="321"/>
    </row>
    <row r="5" spans="1:49" ht="14.25">
      <c r="A5" s="520" t="s">
        <v>150</v>
      </c>
      <c r="B5" s="20" t="s">
        <v>57</v>
      </c>
      <c r="C5" s="345">
        <v>220</v>
      </c>
      <c r="D5" s="345">
        <v>215</v>
      </c>
      <c r="E5" s="346">
        <f>C5/D5-1</f>
        <v>0.023255813953488413</v>
      </c>
      <c r="F5" s="345">
        <v>225</v>
      </c>
      <c r="G5" s="345">
        <v>220</v>
      </c>
      <c r="H5" s="346">
        <f>F5/G5-1</f>
        <v>0.022727272727272707</v>
      </c>
      <c r="I5" s="345">
        <v>235</v>
      </c>
      <c r="J5" s="345">
        <v>235</v>
      </c>
      <c r="K5" s="346">
        <f>I5/J5-1</f>
        <v>0</v>
      </c>
      <c r="L5" s="347">
        <v>240</v>
      </c>
      <c r="M5" s="347">
        <v>245</v>
      </c>
      <c r="N5" s="346">
        <f>L5/M5-1</f>
        <v>-0.020408163265306145</v>
      </c>
      <c r="O5" s="348" t="s">
        <v>266</v>
      </c>
      <c r="P5" s="347">
        <v>245</v>
      </c>
      <c r="Q5" s="348" t="s">
        <v>266</v>
      </c>
      <c r="R5" s="62"/>
      <c r="S5" s="345">
        <v>160</v>
      </c>
      <c r="T5" s="345">
        <v>220</v>
      </c>
      <c r="U5" s="346">
        <f>S5/T5-1</f>
        <v>-0.2727272727272727</v>
      </c>
      <c r="V5" s="345">
        <v>150</v>
      </c>
      <c r="W5" s="345">
        <v>225</v>
      </c>
      <c r="X5" s="346">
        <f>V5/W5-1</f>
        <v>-0.33333333333333337</v>
      </c>
      <c r="Y5" s="345">
        <v>130</v>
      </c>
      <c r="Z5" s="345">
        <v>235</v>
      </c>
      <c r="AA5" s="346">
        <f>Y5/Z5-1</f>
        <v>-0.44680851063829785</v>
      </c>
      <c r="AB5" s="345">
        <v>115</v>
      </c>
      <c r="AC5" s="345">
        <v>240</v>
      </c>
      <c r="AD5" s="368">
        <f>AB5/AC5-1</f>
        <v>-0.5208333333333333</v>
      </c>
      <c r="AT5" s="313"/>
      <c r="AW5" s="321"/>
    </row>
    <row r="6" spans="1:49" ht="14.25">
      <c r="A6" s="521"/>
      <c r="B6" s="21" t="s">
        <v>58</v>
      </c>
      <c r="C6" s="349">
        <v>310</v>
      </c>
      <c r="D6" s="349">
        <v>240</v>
      </c>
      <c r="E6" s="350">
        <f aca="true" t="shared" si="0" ref="E6:E16">C6/D6-1</f>
        <v>0.29166666666666674</v>
      </c>
      <c r="F6" s="349">
        <v>285</v>
      </c>
      <c r="G6" s="349">
        <v>250</v>
      </c>
      <c r="H6" s="350">
        <f aca="true" t="shared" si="1" ref="H6:H16">F6/G6-1</f>
        <v>0.1399999999999999</v>
      </c>
      <c r="I6" s="349">
        <v>285</v>
      </c>
      <c r="J6" s="349">
        <v>275</v>
      </c>
      <c r="K6" s="350">
        <f aca="true" t="shared" si="2" ref="K6:K16">I6/J6-1</f>
        <v>0.036363636363636376</v>
      </c>
      <c r="L6" s="351">
        <v>275</v>
      </c>
      <c r="M6" s="351">
        <v>277.5</v>
      </c>
      <c r="N6" s="350">
        <f aca="true" t="shared" si="3" ref="N6:N16">L6/M6-1</f>
        <v>-0.009009009009009028</v>
      </c>
      <c r="O6" s="352" t="s">
        <v>266</v>
      </c>
      <c r="P6" s="351">
        <v>277.5</v>
      </c>
      <c r="Q6" s="352" t="s">
        <v>266</v>
      </c>
      <c r="R6" s="65"/>
      <c r="S6" s="349">
        <v>215</v>
      </c>
      <c r="T6" s="349">
        <v>310</v>
      </c>
      <c r="U6" s="350">
        <f aca="true" t="shared" si="4" ref="U6:U16">S6/T6-1</f>
        <v>-0.30645161290322576</v>
      </c>
      <c r="V6" s="349">
        <v>215</v>
      </c>
      <c r="W6" s="349">
        <v>285</v>
      </c>
      <c r="X6" s="350">
        <f aca="true" t="shared" si="5" ref="X6:X16">V6/W6-1</f>
        <v>-0.24561403508771928</v>
      </c>
      <c r="Y6" s="349">
        <v>175</v>
      </c>
      <c r="Z6" s="349">
        <v>285</v>
      </c>
      <c r="AA6" s="350">
        <f aca="true" t="shared" si="6" ref="AA6:AA16">Y6/Z6-1</f>
        <v>-0.38596491228070173</v>
      </c>
      <c r="AB6" s="349">
        <v>150</v>
      </c>
      <c r="AC6" s="349">
        <v>275</v>
      </c>
      <c r="AD6" s="370">
        <f aca="true" t="shared" si="7" ref="AD6:AD16">AB6/AC6-1</f>
        <v>-0.4545454545454546</v>
      </c>
      <c r="AT6" s="313"/>
      <c r="AW6" s="321"/>
    </row>
    <row r="7" spans="1:49" ht="14.25">
      <c r="A7" s="520" t="s">
        <v>174</v>
      </c>
      <c r="B7" s="20" t="s">
        <v>57</v>
      </c>
      <c r="C7" s="345">
        <v>220</v>
      </c>
      <c r="D7" s="345">
        <v>215</v>
      </c>
      <c r="E7" s="346">
        <f t="shared" si="0"/>
        <v>0.023255813953488413</v>
      </c>
      <c r="F7" s="345">
        <v>225</v>
      </c>
      <c r="G7" s="345">
        <v>225</v>
      </c>
      <c r="H7" s="346">
        <f t="shared" si="1"/>
        <v>0</v>
      </c>
      <c r="I7" s="345">
        <v>235</v>
      </c>
      <c r="J7" s="345">
        <v>240</v>
      </c>
      <c r="K7" s="346">
        <f t="shared" si="2"/>
        <v>-0.02083333333333337</v>
      </c>
      <c r="L7" s="347">
        <v>240</v>
      </c>
      <c r="M7" s="347">
        <v>242.5</v>
      </c>
      <c r="N7" s="346">
        <f t="shared" si="3"/>
        <v>-0.010309278350515427</v>
      </c>
      <c r="O7" s="348" t="s">
        <v>266</v>
      </c>
      <c r="P7" s="347">
        <v>242.5</v>
      </c>
      <c r="Q7" s="348" t="s">
        <v>266</v>
      </c>
      <c r="R7" s="65"/>
      <c r="S7" s="345">
        <v>160</v>
      </c>
      <c r="T7" s="345">
        <v>220</v>
      </c>
      <c r="U7" s="346">
        <f t="shared" si="4"/>
        <v>-0.2727272727272727</v>
      </c>
      <c r="V7" s="345">
        <v>145</v>
      </c>
      <c r="W7" s="345">
        <v>225</v>
      </c>
      <c r="X7" s="346">
        <f t="shared" si="5"/>
        <v>-0.3555555555555555</v>
      </c>
      <c r="Y7" s="345">
        <v>130</v>
      </c>
      <c r="Z7" s="345">
        <v>235</v>
      </c>
      <c r="AA7" s="346">
        <f t="shared" si="6"/>
        <v>-0.44680851063829785</v>
      </c>
      <c r="AB7" s="345">
        <v>115</v>
      </c>
      <c r="AC7" s="345">
        <v>240</v>
      </c>
      <c r="AD7" s="368">
        <f t="shared" si="7"/>
        <v>-0.5208333333333333</v>
      </c>
      <c r="AT7" s="313"/>
      <c r="AW7" s="321"/>
    </row>
    <row r="8" spans="1:49" ht="14.25">
      <c r="A8" s="521"/>
      <c r="B8" s="21" t="s">
        <v>58</v>
      </c>
      <c r="C8" s="349">
        <v>310</v>
      </c>
      <c r="D8" s="349">
        <v>240</v>
      </c>
      <c r="E8" s="350">
        <f t="shared" si="0"/>
        <v>0.29166666666666674</v>
      </c>
      <c r="F8" s="349">
        <v>280</v>
      </c>
      <c r="G8" s="349">
        <v>250</v>
      </c>
      <c r="H8" s="350">
        <f t="shared" si="1"/>
        <v>0.1200000000000001</v>
      </c>
      <c r="I8" s="349">
        <v>280</v>
      </c>
      <c r="J8" s="349">
        <v>275</v>
      </c>
      <c r="K8" s="350">
        <f t="shared" si="2"/>
        <v>0.018181818181818077</v>
      </c>
      <c r="L8" s="351">
        <v>275</v>
      </c>
      <c r="M8" s="351">
        <v>277.5</v>
      </c>
      <c r="N8" s="350">
        <f t="shared" si="3"/>
        <v>-0.009009009009009028</v>
      </c>
      <c r="O8" s="352" t="s">
        <v>266</v>
      </c>
      <c r="P8" s="351">
        <v>277.5</v>
      </c>
      <c r="Q8" s="352" t="s">
        <v>266</v>
      </c>
      <c r="R8" s="65"/>
      <c r="S8" s="349">
        <v>200</v>
      </c>
      <c r="T8" s="349">
        <v>310</v>
      </c>
      <c r="U8" s="350">
        <f t="shared" si="4"/>
        <v>-0.3548387096774194</v>
      </c>
      <c r="V8" s="349">
        <v>180</v>
      </c>
      <c r="W8" s="349">
        <v>280</v>
      </c>
      <c r="X8" s="350">
        <f t="shared" si="5"/>
        <v>-0.3571428571428571</v>
      </c>
      <c r="Y8" s="349">
        <v>160</v>
      </c>
      <c r="Z8" s="349">
        <v>280</v>
      </c>
      <c r="AA8" s="350">
        <f t="shared" si="6"/>
        <v>-0.4285714285714286</v>
      </c>
      <c r="AB8" s="349">
        <v>145</v>
      </c>
      <c r="AC8" s="349">
        <v>275</v>
      </c>
      <c r="AD8" s="370">
        <f t="shared" si="7"/>
        <v>-0.4727272727272728</v>
      </c>
      <c r="AT8" s="313"/>
      <c r="AW8" s="321"/>
    </row>
    <row r="9" spans="1:49" ht="14.25">
      <c r="A9" s="520" t="s">
        <v>68</v>
      </c>
      <c r="B9" s="20" t="s">
        <v>57</v>
      </c>
      <c r="C9" s="345">
        <v>220</v>
      </c>
      <c r="D9" s="345">
        <v>230</v>
      </c>
      <c r="E9" s="346">
        <f t="shared" si="0"/>
        <v>-0.04347826086956519</v>
      </c>
      <c r="F9" s="345">
        <v>235</v>
      </c>
      <c r="G9" s="345">
        <v>237.5</v>
      </c>
      <c r="H9" s="346">
        <f t="shared" si="1"/>
        <v>-0.010526315789473717</v>
      </c>
      <c r="I9" s="345">
        <v>260</v>
      </c>
      <c r="J9" s="345">
        <v>245</v>
      </c>
      <c r="K9" s="346">
        <f t="shared" si="2"/>
        <v>0.061224489795918435</v>
      </c>
      <c r="L9" s="347">
        <v>250</v>
      </c>
      <c r="M9" s="347">
        <v>257.5</v>
      </c>
      <c r="N9" s="346">
        <f t="shared" si="3"/>
        <v>-0.029126213592232997</v>
      </c>
      <c r="O9" s="348" t="s">
        <v>266</v>
      </c>
      <c r="P9" s="347">
        <v>257.5</v>
      </c>
      <c r="Q9" s="348" t="s">
        <v>266</v>
      </c>
      <c r="R9" s="65"/>
      <c r="S9" s="345">
        <v>175</v>
      </c>
      <c r="T9" s="345">
        <v>220</v>
      </c>
      <c r="U9" s="346">
        <f t="shared" si="4"/>
        <v>-0.20454545454545459</v>
      </c>
      <c r="V9" s="345">
        <v>160</v>
      </c>
      <c r="W9" s="345">
        <v>235</v>
      </c>
      <c r="X9" s="346">
        <f t="shared" si="5"/>
        <v>-0.3191489361702128</v>
      </c>
      <c r="Y9" s="345">
        <v>130</v>
      </c>
      <c r="Z9" s="345">
        <v>260</v>
      </c>
      <c r="AA9" s="346">
        <f t="shared" si="6"/>
        <v>-0.5</v>
      </c>
      <c r="AB9" s="345">
        <v>130</v>
      </c>
      <c r="AC9" s="345">
        <v>250</v>
      </c>
      <c r="AD9" s="368">
        <f t="shared" si="7"/>
        <v>-0.48</v>
      </c>
      <c r="AT9" s="313"/>
      <c r="AW9" s="321"/>
    </row>
    <row r="10" spans="1:49" ht="14.25">
      <c r="A10" s="521"/>
      <c r="B10" s="21" t="s">
        <v>58</v>
      </c>
      <c r="C10" s="349">
        <v>310</v>
      </c>
      <c r="D10" s="349">
        <v>250</v>
      </c>
      <c r="E10" s="350">
        <f t="shared" si="0"/>
        <v>0.24</v>
      </c>
      <c r="F10" s="349">
        <v>295</v>
      </c>
      <c r="G10" s="349">
        <v>250</v>
      </c>
      <c r="H10" s="350">
        <f t="shared" si="1"/>
        <v>0.17999999999999994</v>
      </c>
      <c r="I10" s="349">
        <v>295</v>
      </c>
      <c r="J10" s="349">
        <v>270</v>
      </c>
      <c r="K10" s="350">
        <f t="shared" si="2"/>
        <v>0.09259259259259256</v>
      </c>
      <c r="L10" s="351">
        <v>275</v>
      </c>
      <c r="M10" s="351">
        <v>280</v>
      </c>
      <c r="N10" s="350">
        <f t="shared" si="3"/>
        <v>-0.017857142857142905</v>
      </c>
      <c r="O10" s="352" t="s">
        <v>266</v>
      </c>
      <c r="P10" s="351">
        <v>280</v>
      </c>
      <c r="Q10" s="352" t="s">
        <v>266</v>
      </c>
      <c r="R10" s="65"/>
      <c r="S10" s="349">
        <v>215</v>
      </c>
      <c r="T10" s="349">
        <v>310</v>
      </c>
      <c r="U10" s="350">
        <f t="shared" si="4"/>
        <v>-0.30645161290322576</v>
      </c>
      <c r="V10" s="349">
        <v>215</v>
      </c>
      <c r="W10" s="349">
        <v>295</v>
      </c>
      <c r="X10" s="350">
        <f t="shared" si="5"/>
        <v>-0.27118644067796616</v>
      </c>
      <c r="Y10" s="349">
        <v>160</v>
      </c>
      <c r="Z10" s="349">
        <v>295</v>
      </c>
      <c r="AA10" s="350">
        <f t="shared" si="6"/>
        <v>-0.4576271186440678</v>
      </c>
      <c r="AB10" s="349">
        <v>150</v>
      </c>
      <c r="AC10" s="349">
        <v>275</v>
      </c>
      <c r="AD10" s="370">
        <f t="shared" si="7"/>
        <v>-0.4545454545454546</v>
      </c>
      <c r="AT10" s="313"/>
      <c r="AW10" s="321"/>
    </row>
    <row r="11" spans="1:49" ht="14.25">
      <c r="A11" s="520" t="s">
        <v>69</v>
      </c>
      <c r="B11" s="20" t="s">
        <v>57</v>
      </c>
      <c r="C11" s="345">
        <v>220</v>
      </c>
      <c r="D11" s="345">
        <v>230</v>
      </c>
      <c r="E11" s="346">
        <f t="shared" si="0"/>
        <v>-0.04347826086956519</v>
      </c>
      <c r="F11" s="345">
        <v>225</v>
      </c>
      <c r="G11" s="345">
        <v>230</v>
      </c>
      <c r="H11" s="346">
        <f t="shared" si="1"/>
        <v>-0.021739130434782594</v>
      </c>
      <c r="I11" s="345">
        <v>235</v>
      </c>
      <c r="J11" s="345">
        <v>245</v>
      </c>
      <c r="K11" s="346">
        <f t="shared" si="2"/>
        <v>-0.04081632653061229</v>
      </c>
      <c r="L11" s="347">
        <v>235</v>
      </c>
      <c r="M11" s="347">
        <v>260</v>
      </c>
      <c r="N11" s="346">
        <f t="shared" si="3"/>
        <v>-0.09615384615384615</v>
      </c>
      <c r="O11" s="348" t="s">
        <v>266</v>
      </c>
      <c r="P11" s="347">
        <v>260</v>
      </c>
      <c r="Q11" s="348" t="s">
        <v>266</v>
      </c>
      <c r="R11" s="65"/>
      <c r="S11" s="345">
        <v>175</v>
      </c>
      <c r="T11" s="345">
        <v>220</v>
      </c>
      <c r="U11" s="346">
        <f t="shared" si="4"/>
        <v>-0.20454545454545459</v>
      </c>
      <c r="V11" s="345">
        <v>150</v>
      </c>
      <c r="W11" s="345">
        <v>225</v>
      </c>
      <c r="X11" s="346">
        <f t="shared" si="5"/>
        <v>-0.33333333333333337</v>
      </c>
      <c r="Y11" s="345">
        <v>135</v>
      </c>
      <c r="Z11" s="345">
        <v>235</v>
      </c>
      <c r="AA11" s="346">
        <f t="shared" si="6"/>
        <v>-0.42553191489361697</v>
      </c>
      <c r="AB11" s="345">
        <v>110</v>
      </c>
      <c r="AC11" s="345">
        <v>235</v>
      </c>
      <c r="AD11" s="368">
        <f t="shared" si="7"/>
        <v>-0.5319148936170213</v>
      </c>
      <c r="AT11" s="313"/>
      <c r="AW11" s="321"/>
    </row>
    <row r="12" spans="1:49" ht="14.25">
      <c r="A12" s="521"/>
      <c r="B12" s="21" t="s">
        <v>58</v>
      </c>
      <c r="C12" s="349">
        <v>270</v>
      </c>
      <c r="D12" s="349">
        <v>250</v>
      </c>
      <c r="E12" s="350">
        <f t="shared" si="0"/>
        <v>0.08000000000000007</v>
      </c>
      <c r="F12" s="349">
        <v>265</v>
      </c>
      <c r="G12" s="349">
        <v>255</v>
      </c>
      <c r="H12" s="350">
        <f t="shared" si="1"/>
        <v>0.03921568627450989</v>
      </c>
      <c r="I12" s="349">
        <v>280</v>
      </c>
      <c r="J12" s="349">
        <v>270</v>
      </c>
      <c r="K12" s="350">
        <f t="shared" si="2"/>
        <v>0.03703703703703698</v>
      </c>
      <c r="L12" s="351">
        <v>260</v>
      </c>
      <c r="M12" s="351">
        <v>280</v>
      </c>
      <c r="N12" s="350">
        <f t="shared" si="3"/>
        <v>-0.0714285714285714</v>
      </c>
      <c r="O12" s="352" t="s">
        <v>266</v>
      </c>
      <c r="P12" s="351">
        <v>280</v>
      </c>
      <c r="Q12" s="352" t="s">
        <v>266</v>
      </c>
      <c r="R12" s="65"/>
      <c r="S12" s="349">
        <v>190</v>
      </c>
      <c r="T12" s="349">
        <v>270</v>
      </c>
      <c r="U12" s="350">
        <f t="shared" si="4"/>
        <v>-0.2962962962962963</v>
      </c>
      <c r="V12" s="349">
        <v>180</v>
      </c>
      <c r="W12" s="349">
        <v>265</v>
      </c>
      <c r="X12" s="350">
        <f t="shared" si="5"/>
        <v>-0.3207547169811321</v>
      </c>
      <c r="Y12" s="349">
        <v>150</v>
      </c>
      <c r="Z12" s="349">
        <v>280</v>
      </c>
      <c r="AA12" s="350">
        <f t="shared" si="6"/>
        <v>-0.4642857142857143</v>
      </c>
      <c r="AB12" s="349">
        <v>120</v>
      </c>
      <c r="AC12" s="349">
        <v>260</v>
      </c>
      <c r="AD12" s="370">
        <f t="shared" si="7"/>
        <v>-0.5384615384615384</v>
      </c>
      <c r="AT12" s="313"/>
      <c r="AW12" s="321"/>
    </row>
    <row r="13" spans="1:49" ht="14.25">
      <c r="A13" s="520" t="s">
        <v>70</v>
      </c>
      <c r="B13" s="20" t="s">
        <v>57</v>
      </c>
      <c r="C13" s="345">
        <v>175</v>
      </c>
      <c r="D13" s="345">
        <v>180</v>
      </c>
      <c r="E13" s="346">
        <f t="shared" si="0"/>
        <v>-0.02777777777777779</v>
      </c>
      <c r="F13" s="345">
        <v>180</v>
      </c>
      <c r="G13" s="345">
        <v>190</v>
      </c>
      <c r="H13" s="346">
        <f t="shared" si="1"/>
        <v>-0.052631578947368474</v>
      </c>
      <c r="I13" s="345">
        <v>185</v>
      </c>
      <c r="J13" s="345">
        <v>205</v>
      </c>
      <c r="K13" s="346">
        <f t="shared" si="2"/>
        <v>-0.09756097560975607</v>
      </c>
      <c r="L13" s="347">
        <v>160</v>
      </c>
      <c r="M13" s="347">
        <v>202.5</v>
      </c>
      <c r="N13" s="346">
        <f t="shared" si="3"/>
        <v>-0.2098765432098766</v>
      </c>
      <c r="O13" s="348" t="s">
        <v>266</v>
      </c>
      <c r="P13" s="347">
        <v>202.5</v>
      </c>
      <c r="Q13" s="348" t="s">
        <v>266</v>
      </c>
      <c r="R13" s="65"/>
      <c r="S13" s="345">
        <v>155</v>
      </c>
      <c r="T13" s="345">
        <v>175</v>
      </c>
      <c r="U13" s="346">
        <f t="shared" si="4"/>
        <v>-0.11428571428571432</v>
      </c>
      <c r="V13" s="345">
        <v>135</v>
      </c>
      <c r="W13" s="345">
        <v>180</v>
      </c>
      <c r="X13" s="346">
        <f t="shared" si="5"/>
        <v>-0.25</v>
      </c>
      <c r="Y13" s="345">
        <v>120</v>
      </c>
      <c r="Z13" s="345">
        <v>185</v>
      </c>
      <c r="AA13" s="346">
        <f t="shared" si="6"/>
        <v>-0.3513513513513513</v>
      </c>
      <c r="AB13" s="345">
        <v>100</v>
      </c>
      <c r="AC13" s="345">
        <v>160</v>
      </c>
      <c r="AD13" s="368">
        <f t="shared" si="7"/>
        <v>-0.375</v>
      </c>
      <c r="AT13" s="313"/>
      <c r="AW13" s="321"/>
    </row>
    <row r="14" spans="1:49" ht="14.25">
      <c r="A14" s="521"/>
      <c r="B14" s="21" t="s">
        <v>58</v>
      </c>
      <c r="C14" s="349">
        <v>320</v>
      </c>
      <c r="D14" s="349">
        <v>190</v>
      </c>
      <c r="E14" s="350">
        <f t="shared" si="0"/>
        <v>0.6842105263157894</v>
      </c>
      <c r="F14" s="349">
        <v>265</v>
      </c>
      <c r="G14" s="349">
        <v>215</v>
      </c>
      <c r="H14" s="350">
        <f t="shared" si="1"/>
        <v>0.2325581395348837</v>
      </c>
      <c r="I14" s="349">
        <v>265</v>
      </c>
      <c r="J14" s="349">
        <v>225</v>
      </c>
      <c r="K14" s="350">
        <f t="shared" si="2"/>
        <v>0.1777777777777778</v>
      </c>
      <c r="L14" s="351">
        <v>250</v>
      </c>
      <c r="M14" s="351">
        <v>210</v>
      </c>
      <c r="N14" s="350">
        <f t="shared" si="3"/>
        <v>0.19047619047619047</v>
      </c>
      <c r="O14" s="352" t="s">
        <v>266</v>
      </c>
      <c r="P14" s="351">
        <v>210</v>
      </c>
      <c r="Q14" s="352" t="s">
        <v>266</v>
      </c>
      <c r="R14" s="65"/>
      <c r="S14" s="349">
        <v>200</v>
      </c>
      <c r="T14" s="349">
        <v>320</v>
      </c>
      <c r="U14" s="350">
        <f t="shared" si="4"/>
        <v>-0.375</v>
      </c>
      <c r="V14" s="349">
        <v>180</v>
      </c>
      <c r="W14" s="349">
        <v>265</v>
      </c>
      <c r="X14" s="350">
        <f t="shared" si="5"/>
        <v>-0.3207547169811321</v>
      </c>
      <c r="Y14" s="349">
        <v>145</v>
      </c>
      <c r="Z14" s="349">
        <v>265</v>
      </c>
      <c r="AA14" s="350">
        <f t="shared" si="6"/>
        <v>-0.4528301886792453</v>
      </c>
      <c r="AB14" s="349">
        <v>110</v>
      </c>
      <c r="AC14" s="349">
        <v>250</v>
      </c>
      <c r="AD14" s="370">
        <f t="shared" si="7"/>
        <v>-0.56</v>
      </c>
      <c r="AT14" s="313"/>
      <c r="AW14" s="321"/>
    </row>
    <row r="15" spans="1:49" ht="14.25">
      <c r="A15" s="520" t="s">
        <v>54</v>
      </c>
      <c r="B15" s="20" t="s">
        <v>57</v>
      </c>
      <c r="C15" s="345">
        <v>150</v>
      </c>
      <c r="D15" s="345">
        <v>160</v>
      </c>
      <c r="E15" s="346">
        <f t="shared" si="0"/>
        <v>-0.0625</v>
      </c>
      <c r="F15" s="345">
        <v>160</v>
      </c>
      <c r="G15" s="345">
        <v>160</v>
      </c>
      <c r="H15" s="346">
        <f t="shared" si="1"/>
        <v>0</v>
      </c>
      <c r="I15" s="345">
        <v>175</v>
      </c>
      <c r="J15" s="345">
        <v>165</v>
      </c>
      <c r="K15" s="346">
        <f t="shared" si="2"/>
        <v>0.06060606060606055</v>
      </c>
      <c r="L15" s="347">
        <v>140</v>
      </c>
      <c r="M15" s="347">
        <v>180</v>
      </c>
      <c r="N15" s="346">
        <f t="shared" si="3"/>
        <v>-0.2222222222222222</v>
      </c>
      <c r="O15" s="348" t="s">
        <v>266</v>
      </c>
      <c r="P15" s="347">
        <v>180</v>
      </c>
      <c r="Q15" s="348" t="s">
        <v>266</v>
      </c>
      <c r="R15" s="65"/>
      <c r="S15" s="345">
        <v>115</v>
      </c>
      <c r="T15" s="345">
        <v>150</v>
      </c>
      <c r="U15" s="346">
        <f t="shared" si="4"/>
        <v>-0.23333333333333328</v>
      </c>
      <c r="V15" s="345">
        <v>105</v>
      </c>
      <c r="W15" s="345">
        <v>160</v>
      </c>
      <c r="X15" s="346">
        <f t="shared" si="5"/>
        <v>-0.34375</v>
      </c>
      <c r="Y15" s="345">
        <v>90</v>
      </c>
      <c r="Z15" s="345">
        <v>175</v>
      </c>
      <c r="AA15" s="346">
        <f t="shared" si="6"/>
        <v>-0.48571428571428577</v>
      </c>
      <c r="AB15" s="345">
        <v>90</v>
      </c>
      <c r="AC15" s="345">
        <v>140</v>
      </c>
      <c r="AD15" s="368">
        <f t="shared" si="7"/>
        <v>-0.3571428571428571</v>
      </c>
      <c r="AT15" s="313"/>
      <c r="AW15" s="321"/>
    </row>
    <row r="16" spans="1:49" ht="14.25">
      <c r="A16" s="521"/>
      <c r="B16" s="21" t="s">
        <v>58</v>
      </c>
      <c r="C16" s="349">
        <v>165</v>
      </c>
      <c r="D16" s="349">
        <v>170</v>
      </c>
      <c r="E16" s="350">
        <f t="shared" si="0"/>
        <v>-0.02941176470588236</v>
      </c>
      <c r="F16" s="349">
        <v>175</v>
      </c>
      <c r="G16" s="349">
        <v>175</v>
      </c>
      <c r="H16" s="350">
        <f t="shared" si="1"/>
        <v>0</v>
      </c>
      <c r="I16" s="349">
        <v>190</v>
      </c>
      <c r="J16" s="349">
        <v>180</v>
      </c>
      <c r="K16" s="350">
        <f t="shared" si="2"/>
        <v>0.05555555555555558</v>
      </c>
      <c r="L16" s="351">
        <v>160</v>
      </c>
      <c r="M16" s="351">
        <v>195</v>
      </c>
      <c r="N16" s="350">
        <f t="shared" si="3"/>
        <v>-0.17948717948717952</v>
      </c>
      <c r="O16" s="352" t="s">
        <v>266</v>
      </c>
      <c r="P16" s="351">
        <v>195</v>
      </c>
      <c r="Q16" s="352" t="s">
        <v>266</v>
      </c>
      <c r="S16" s="349">
        <v>135</v>
      </c>
      <c r="T16" s="349">
        <v>165</v>
      </c>
      <c r="U16" s="350">
        <f t="shared" si="4"/>
        <v>-0.18181818181818177</v>
      </c>
      <c r="V16" s="349">
        <v>115</v>
      </c>
      <c r="W16" s="349">
        <v>175</v>
      </c>
      <c r="X16" s="350">
        <f t="shared" si="5"/>
        <v>-0.34285714285714286</v>
      </c>
      <c r="Y16" s="349">
        <v>110</v>
      </c>
      <c r="Z16" s="349">
        <v>190</v>
      </c>
      <c r="AA16" s="350">
        <f t="shared" si="6"/>
        <v>-0.42105263157894735</v>
      </c>
      <c r="AB16" s="349">
        <v>100</v>
      </c>
      <c r="AC16" s="349">
        <v>160</v>
      </c>
      <c r="AD16" s="370">
        <f t="shared" si="7"/>
        <v>-0.375</v>
      </c>
      <c r="AT16" s="313"/>
      <c r="AW16" s="321"/>
    </row>
    <row r="17" spans="1:49" ht="15">
      <c r="A17" s="68" t="s">
        <v>130</v>
      </c>
      <c r="B17" s="23"/>
      <c r="C17" s="353"/>
      <c r="D17" s="353"/>
      <c r="E17" s="353"/>
      <c r="F17" s="353"/>
      <c r="G17" s="353"/>
      <c r="H17" s="353"/>
      <c r="I17" s="353"/>
      <c r="J17" s="353"/>
      <c r="K17" s="353"/>
      <c r="L17" s="353"/>
      <c r="M17" s="353"/>
      <c r="N17" s="353"/>
      <c r="O17" s="353"/>
      <c r="P17" s="353"/>
      <c r="Q17" s="353"/>
      <c r="S17" s="354" t="s">
        <v>130</v>
      </c>
      <c r="T17" s="355"/>
      <c r="U17" s="355"/>
      <c r="V17" s="356"/>
      <c r="W17" s="355"/>
      <c r="X17" s="355"/>
      <c r="Y17" s="356"/>
      <c r="Z17" s="353"/>
      <c r="AA17" s="355"/>
      <c r="AB17" s="356"/>
      <c r="AC17" s="353"/>
      <c r="AD17" s="374"/>
      <c r="AT17" s="313"/>
      <c r="AW17" s="321"/>
    </row>
    <row r="18" spans="1:49" ht="14.25">
      <c r="A18" s="520" t="s">
        <v>71</v>
      </c>
      <c r="B18" s="20" t="s">
        <v>57</v>
      </c>
      <c r="C18" s="345">
        <v>215</v>
      </c>
      <c r="D18" s="345">
        <v>210</v>
      </c>
      <c r="E18" s="346">
        <f aca="true" t="shared" si="8" ref="E18:E27">C18/D18-1</f>
        <v>0.023809523809523725</v>
      </c>
      <c r="F18" s="345">
        <v>235</v>
      </c>
      <c r="G18" s="345">
        <v>215</v>
      </c>
      <c r="H18" s="346">
        <f aca="true" t="shared" si="9" ref="H18:H27">F18/G18-1</f>
        <v>0.09302325581395343</v>
      </c>
      <c r="I18" s="345">
        <v>235</v>
      </c>
      <c r="J18" s="345">
        <v>225</v>
      </c>
      <c r="K18" s="346">
        <f aca="true" t="shared" si="10" ref="K18:K27">I18/J18-1</f>
        <v>0.04444444444444451</v>
      </c>
      <c r="L18" s="348" t="s">
        <v>266</v>
      </c>
      <c r="M18" s="347">
        <v>245</v>
      </c>
      <c r="N18" s="348" t="s">
        <v>266</v>
      </c>
      <c r="O18" s="348" t="s">
        <v>266</v>
      </c>
      <c r="P18" s="347">
        <v>245</v>
      </c>
      <c r="Q18" s="348" t="s">
        <v>266</v>
      </c>
      <c r="R18" s="65"/>
      <c r="S18" s="345">
        <v>170</v>
      </c>
      <c r="T18" s="345">
        <v>215</v>
      </c>
      <c r="U18" s="346">
        <f aca="true" t="shared" si="11" ref="U18:U27">S18/T18-1</f>
        <v>-0.2093023255813954</v>
      </c>
      <c r="V18" s="345">
        <v>145</v>
      </c>
      <c r="W18" s="345">
        <v>235</v>
      </c>
      <c r="X18" s="346">
        <f aca="true" t="shared" si="12" ref="X18:X27">V18/W18-1</f>
        <v>-0.3829787234042553</v>
      </c>
      <c r="Y18" s="345">
        <v>110</v>
      </c>
      <c r="Z18" s="345">
        <v>235</v>
      </c>
      <c r="AA18" s="346">
        <f aca="true" t="shared" si="13" ref="AA18:AA27">Y18/Z18-1</f>
        <v>-0.5319148936170213</v>
      </c>
      <c r="AB18" s="345">
        <v>110</v>
      </c>
      <c r="AC18" s="345" t="s">
        <v>266</v>
      </c>
      <c r="AD18" s="366" t="s">
        <v>266</v>
      </c>
      <c r="AT18" s="313"/>
      <c r="AW18" s="321"/>
    </row>
    <row r="19" spans="1:49" ht="14.25">
      <c r="A19" s="521"/>
      <c r="B19" s="21" t="s">
        <v>58</v>
      </c>
      <c r="C19" s="349">
        <v>320</v>
      </c>
      <c r="D19" s="349">
        <v>235</v>
      </c>
      <c r="E19" s="350">
        <f t="shared" si="8"/>
        <v>0.36170212765957444</v>
      </c>
      <c r="F19" s="349">
        <v>275</v>
      </c>
      <c r="G19" s="349">
        <v>245</v>
      </c>
      <c r="H19" s="350">
        <f t="shared" si="9"/>
        <v>0.12244897959183665</v>
      </c>
      <c r="I19" s="349">
        <v>275</v>
      </c>
      <c r="J19" s="349">
        <v>270</v>
      </c>
      <c r="K19" s="350">
        <f t="shared" si="10"/>
        <v>0.0185185185185186</v>
      </c>
      <c r="L19" s="352" t="s">
        <v>266</v>
      </c>
      <c r="M19" s="351">
        <v>265</v>
      </c>
      <c r="N19" s="352" t="s">
        <v>266</v>
      </c>
      <c r="O19" s="352" t="s">
        <v>266</v>
      </c>
      <c r="P19" s="351">
        <v>265</v>
      </c>
      <c r="Q19" s="352" t="s">
        <v>266</v>
      </c>
      <c r="R19" s="66"/>
      <c r="S19" s="349">
        <v>215</v>
      </c>
      <c r="T19" s="349">
        <v>320</v>
      </c>
      <c r="U19" s="350">
        <f t="shared" si="11"/>
        <v>-0.328125</v>
      </c>
      <c r="V19" s="349">
        <v>180</v>
      </c>
      <c r="W19" s="349">
        <v>275</v>
      </c>
      <c r="X19" s="350">
        <f t="shared" si="12"/>
        <v>-0.34545454545454546</v>
      </c>
      <c r="Y19" s="349">
        <v>135</v>
      </c>
      <c r="Z19" s="349">
        <v>275</v>
      </c>
      <c r="AA19" s="350">
        <f t="shared" si="13"/>
        <v>-0.509090909090909</v>
      </c>
      <c r="AB19" s="349">
        <v>125</v>
      </c>
      <c r="AC19" s="349" t="s">
        <v>266</v>
      </c>
      <c r="AD19" s="390" t="s">
        <v>266</v>
      </c>
      <c r="AT19" s="313"/>
      <c r="AW19" s="321"/>
    </row>
    <row r="20" spans="1:49" ht="14.25">
      <c r="A20" s="520" t="s">
        <v>72</v>
      </c>
      <c r="B20" s="20" t="s">
        <v>57</v>
      </c>
      <c r="C20" s="345">
        <v>235</v>
      </c>
      <c r="D20" s="345">
        <v>250</v>
      </c>
      <c r="E20" s="346">
        <f t="shared" si="8"/>
        <v>-0.06000000000000005</v>
      </c>
      <c r="F20" s="345">
        <v>250</v>
      </c>
      <c r="G20" s="345">
        <v>260</v>
      </c>
      <c r="H20" s="346">
        <f t="shared" si="9"/>
        <v>-0.038461538461538436</v>
      </c>
      <c r="I20" s="345">
        <v>250</v>
      </c>
      <c r="J20" s="345">
        <v>270</v>
      </c>
      <c r="K20" s="346">
        <f t="shared" si="10"/>
        <v>-0.07407407407407407</v>
      </c>
      <c r="L20" s="348" t="s">
        <v>266</v>
      </c>
      <c r="M20" s="347">
        <v>250</v>
      </c>
      <c r="N20" s="348" t="s">
        <v>266</v>
      </c>
      <c r="O20" s="348" t="s">
        <v>266</v>
      </c>
      <c r="P20" s="347">
        <v>250</v>
      </c>
      <c r="Q20" s="348" t="s">
        <v>266</v>
      </c>
      <c r="S20" s="345">
        <v>185</v>
      </c>
      <c r="T20" s="345">
        <v>235</v>
      </c>
      <c r="U20" s="346">
        <f t="shared" si="11"/>
        <v>-0.21276595744680848</v>
      </c>
      <c r="V20" s="345">
        <v>165</v>
      </c>
      <c r="W20" s="345">
        <v>250</v>
      </c>
      <c r="X20" s="346">
        <f t="shared" si="12"/>
        <v>-0.33999999999999997</v>
      </c>
      <c r="Y20" s="345">
        <v>150</v>
      </c>
      <c r="Z20" s="345">
        <v>250</v>
      </c>
      <c r="AA20" s="346">
        <f t="shared" si="13"/>
        <v>-0.4</v>
      </c>
      <c r="AB20" s="345">
        <v>150</v>
      </c>
      <c r="AC20" s="345" t="s">
        <v>266</v>
      </c>
      <c r="AD20" s="366" t="s">
        <v>266</v>
      </c>
      <c r="AT20" s="313"/>
      <c r="AW20" s="321"/>
    </row>
    <row r="21" spans="1:49" ht="14.25">
      <c r="A21" s="521"/>
      <c r="B21" s="21" t="s">
        <v>58</v>
      </c>
      <c r="C21" s="349">
        <v>375</v>
      </c>
      <c r="D21" s="349">
        <v>260</v>
      </c>
      <c r="E21" s="350">
        <f t="shared" si="8"/>
        <v>0.4423076923076923</v>
      </c>
      <c r="F21" s="349">
        <v>325</v>
      </c>
      <c r="G21" s="349">
        <v>275</v>
      </c>
      <c r="H21" s="350">
        <f t="shared" si="9"/>
        <v>0.18181818181818188</v>
      </c>
      <c r="I21" s="349">
        <v>325</v>
      </c>
      <c r="J21" s="349">
        <v>287.5</v>
      </c>
      <c r="K21" s="350">
        <f t="shared" si="10"/>
        <v>0.13043478260869557</v>
      </c>
      <c r="L21" s="352" t="s">
        <v>266</v>
      </c>
      <c r="M21" s="351">
        <v>280</v>
      </c>
      <c r="N21" s="352" t="s">
        <v>266</v>
      </c>
      <c r="O21" s="352" t="s">
        <v>266</v>
      </c>
      <c r="P21" s="351">
        <v>280</v>
      </c>
      <c r="Q21" s="352" t="s">
        <v>266</v>
      </c>
      <c r="S21" s="349">
        <v>220</v>
      </c>
      <c r="T21" s="349">
        <v>375</v>
      </c>
      <c r="U21" s="350">
        <f t="shared" si="11"/>
        <v>-0.41333333333333333</v>
      </c>
      <c r="V21" s="349">
        <v>200</v>
      </c>
      <c r="W21" s="349">
        <v>325</v>
      </c>
      <c r="X21" s="350">
        <f t="shared" si="12"/>
        <v>-0.3846153846153846</v>
      </c>
      <c r="Y21" s="349">
        <v>180</v>
      </c>
      <c r="Z21" s="349">
        <v>325</v>
      </c>
      <c r="AA21" s="350">
        <f t="shared" si="13"/>
        <v>-0.4461538461538461</v>
      </c>
      <c r="AB21" s="349">
        <v>165</v>
      </c>
      <c r="AC21" s="349" t="s">
        <v>266</v>
      </c>
      <c r="AD21" s="390" t="s">
        <v>266</v>
      </c>
      <c r="AT21" s="313"/>
      <c r="AW21" s="321"/>
    </row>
    <row r="22" spans="1:49" ht="14.25">
      <c r="A22" s="520" t="s">
        <v>55</v>
      </c>
      <c r="B22" s="20" t="s">
        <v>57</v>
      </c>
      <c r="C22" s="345">
        <v>175</v>
      </c>
      <c r="D22" s="345">
        <v>205</v>
      </c>
      <c r="E22" s="346">
        <f t="shared" si="8"/>
        <v>-0.14634146341463417</v>
      </c>
      <c r="F22" s="345">
        <v>220</v>
      </c>
      <c r="G22" s="345">
        <v>205</v>
      </c>
      <c r="H22" s="346">
        <f t="shared" si="9"/>
        <v>0.07317073170731714</v>
      </c>
      <c r="I22" s="345">
        <v>220</v>
      </c>
      <c r="J22" s="345">
        <v>220</v>
      </c>
      <c r="K22" s="346">
        <f t="shared" si="10"/>
        <v>0</v>
      </c>
      <c r="L22" s="348" t="s">
        <v>266</v>
      </c>
      <c r="M22" s="347">
        <v>230</v>
      </c>
      <c r="N22" s="348" t="s">
        <v>266</v>
      </c>
      <c r="O22" s="348" t="s">
        <v>266</v>
      </c>
      <c r="P22" s="347">
        <v>230</v>
      </c>
      <c r="Q22" s="348" t="s">
        <v>266</v>
      </c>
      <c r="S22" s="345">
        <v>160</v>
      </c>
      <c r="T22" s="345">
        <v>175</v>
      </c>
      <c r="U22" s="346">
        <f t="shared" si="11"/>
        <v>-0.08571428571428574</v>
      </c>
      <c r="V22" s="345">
        <v>140</v>
      </c>
      <c r="W22" s="345">
        <v>220</v>
      </c>
      <c r="X22" s="346">
        <f t="shared" si="12"/>
        <v>-0.36363636363636365</v>
      </c>
      <c r="Y22" s="345">
        <v>130</v>
      </c>
      <c r="Z22" s="345">
        <v>220</v>
      </c>
      <c r="AA22" s="346">
        <f t="shared" si="13"/>
        <v>-0.40909090909090906</v>
      </c>
      <c r="AB22" s="345">
        <v>105</v>
      </c>
      <c r="AC22" s="345" t="s">
        <v>266</v>
      </c>
      <c r="AD22" s="366" t="s">
        <v>266</v>
      </c>
      <c r="AT22" s="313"/>
      <c r="AW22" s="321"/>
    </row>
    <row r="23" spans="1:49" ht="14.25">
      <c r="A23" s="521"/>
      <c r="B23" s="21" t="s">
        <v>58</v>
      </c>
      <c r="C23" s="349">
        <v>220</v>
      </c>
      <c r="D23" s="349">
        <v>230</v>
      </c>
      <c r="E23" s="350">
        <f t="shared" si="8"/>
        <v>-0.04347826086956519</v>
      </c>
      <c r="F23" s="349">
        <v>235</v>
      </c>
      <c r="G23" s="349">
        <v>220</v>
      </c>
      <c r="H23" s="350">
        <f t="shared" si="9"/>
        <v>0.06818181818181812</v>
      </c>
      <c r="I23" s="349">
        <v>235</v>
      </c>
      <c r="J23" s="349">
        <v>230</v>
      </c>
      <c r="K23" s="350">
        <f t="shared" si="10"/>
        <v>0.021739130434782705</v>
      </c>
      <c r="L23" s="352" t="s">
        <v>266</v>
      </c>
      <c r="M23" s="351">
        <v>245</v>
      </c>
      <c r="N23" s="352" t="s">
        <v>266</v>
      </c>
      <c r="O23" s="352" t="s">
        <v>266</v>
      </c>
      <c r="P23" s="351">
        <v>245</v>
      </c>
      <c r="Q23" s="352" t="s">
        <v>266</v>
      </c>
      <c r="S23" s="349">
        <v>190</v>
      </c>
      <c r="T23" s="349">
        <v>220</v>
      </c>
      <c r="U23" s="350">
        <f t="shared" si="11"/>
        <v>-0.13636363636363635</v>
      </c>
      <c r="V23" s="349">
        <v>165</v>
      </c>
      <c r="W23" s="349">
        <v>235</v>
      </c>
      <c r="X23" s="350">
        <f t="shared" si="12"/>
        <v>-0.2978723404255319</v>
      </c>
      <c r="Y23" s="349">
        <v>140</v>
      </c>
      <c r="Z23" s="349">
        <v>235</v>
      </c>
      <c r="AA23" s="350">
        <f t="shared" si="13"/>
        <v>-0.4042553191489362</v>
      </c>
      <c r="AB23" s="349">
        <v>125</v>
      </c>
      <c r="AC23" s="349" t="s">
        <v>266</v>
      </c>
      <c r="AD23" s="390" t="s">
        <v>266</v>
      </c>
      <c r="AT23" s="313"/>
      <c r="AW23" s="321"/>
    </row>
    <row r="24" spans="1:49" ht="14.25">
      <c r="A24" s="520" t="s">
        <v>73</v>
      </c>
      <c r="B24" s="20" t="s">
        <v>57</v>
      </c>
      <c r="C24" s="345">
        <v>150</v>
      </c>
      <c r="D24" s="345">
        <v>175</v>
      </c>
      <c r="E24" s="346">
        <f t="shared" si="8"/>
        <v>-0.1428571428571429</v>
      </c>
      <c r="F24" s="345">
        <v>160</v>
      </c>
      <c r="G24" s="345">
        <v>170</v>
      </c>
      <c r="H24" s="346">
        <f t="shared" si="9"/>
        <v>-0.05882352941176472</v>
      </c>
      <c r="I24" s="345">
        <v>155</v>
      </c>
      <c r="J24" s="345">
        <v>177.5</v>
      </c>
      <c r="K24" s="346">
        <f t="shared" si="10"/>
        <v>-0.12676056338028174</v>
      </c>
      <c r="L24" s="348" t="s">
        <v>266</v>
      </c>
      <c r="M24" s="347">
        <v>200</v>
      </c>
      <c r="N24" s="348" t="s">
        <v>266</v>
      </c>
      <c r="O24" s="348" t="s">
        <v>266</v>
      </c>
      <c r="P24" s="347">
        <v>200</v>
      </c>
      <c r="Q24" s="348" t="s">
        <v>266</v>
      </c>
      <c r="S24" s="345">
        <v>150</v>
      </c>
      <c r="T24" s="345">
        <v>150</v>
      </c>
      <c r="U24" s="346">
        <f t="shared" si="11"/>
        <v>0</v>
      </c>
      <c r="V24" s="345">
        <v>130</v>
      </c>
      <c r="W24" s="345">
        <v>160</v>
      </c>
      <c r="X24" s="346">
        <f t="shared" si="12"/>
        <v>-0.1875</v>
      </c>
      <c r="Y24" s="345">
        <v>110</v>
      </c>
      <c r="Z24" s="345">
        <v>155</v>
      </c>
      <c r="AA24" s="346">
        <f t="shared" si="13"/>
        <v>-0.29032258064516125</v>
      </c>
      <c r="AB24" s="345">
        <v>100</v>
      </c>
      <c r="AC24" s="345" t="s">
        <v>266</v>
      </c>
      <c r="AD24" s="366" t="s">
        <v>266</v>
      </c>
      <c r="AT24" s="313"/>
      <c r="AW24" s="321"/>
    </row>
    <row r="25" spans="1:49" ht="14.25">
      <c r="A25" s="521"/>
      <c r="B25" s="21" t="s">
        <v>58</v>
      </c>
      <c r="C25" s="349">
        <v>165</v>
      </c>
      <c r="D25" s="349">
        <v>190</v>
      </c>
      <c r="E25" s="350">
        <f t="shared" si="8"/>
        <v>-0.13157894736842102</v>
      </c>
      <c r="F25" s="349">
        <v>180</v>
      </c>
      <c r="G25" s="349">
        <v>185</v>
      </c>
      <c r="H25" s="350">
        <f t="shared" si="9"/>
        <v>-0.027027027027026973</v>
      </c>
      <c r="I25" s="349">
        <v>180</v>
      </c>
      <c r="J25" s="349">
        <v>195</v>
      </c>
      <c r="K25" s="350">
        <f t="shared" si="10"/>
        <v>-0.07692307692307687</v>
      </c>
      <c r="L25" s="352" t="s">
        <v>266</v>
      </c>
      <c r="M25" s="351">
        <v>215</v>
      </c>
      <c r="N25" s="352" t="s">
        <v>266</v>
      </c>
      <c r="O25" s="352" t="s">
        <v>266</v>
      </c>
      <c r="P25" s="351">
        <v>215</v>
      </c>
      <c r="Q25" s="352" t="s">
        <v>266</v>
      </c>
      <c r="S25" s="349">
        <v>175</v>
      </c>
      <c r="T25" s="349">
        <v>165</v>
      </c>
      <c r="U25" s="350">
        <f t="shared" si="11"/>
        <v>0.06060606060606055</v>
      </c>
      <c r="V25" s="349">
        <v>160</v>
      </c>
      <c r="W25" s="349">
        <v>180</v>
      </c>
      <c r="X25" s="350">
        <f t="shared" si="12"/>
        <v>-0.11111111111111116</v>
      </c>
      <c r="Y25" s="349">
        <v>130</v>
      </c>
      <c r="Z25" s="349">
        <v>180</v>
      </c>
      <c r="AA25" s="350">
        <f t="shared" si="13"/>
        <v>-0.2777777777777778</v>
      </c>
      <c r="AB25" s="349">
        <v>115</v>
      </c>
      <c r="AC25" s="349" t="s">
        <v>266</v>
      </c>
      <c r="AD25" s="390" t="s">
        <v>266</v>
      </c>
      <c r="AT25" s="313"/>
      <c r="AW25" s="321"/>
    </row>
    <row r="26" spans="1:49" ht="14.25">
      <c r="A26" s="520" t="s">
        <v>66</v>
      </c>
      <c r="B26" s="20" t="s">
        <v>57</v>
      </c>
      <c r="C26" s="345">
        <v>150</v>
      </c>
      <c r="D26" s="345">
        <v>175</v>
      </c>
      <c r="E26" s="346">
        <f t="shared" si="8"/>
        <v>-0.1428571428571429</v>
      </c>
      <c r="F26" s="345">
        <v>160</v>
      </c>
      <c r="G26" s="345">
        <v>175</v>
      </c>
      <c r="H26" s="346">
        <f t="shared" si="9"/>
        <v>-0.08571428571428574</v>
      </c>
      <c r="I26" s="345">
        <v>155</v>
      </c>
      <c r="J26" s="345">
        <v>177.5</v>
      </c>
      <c r="K26" s="346">
        <f t="shared" si="10"/>
        <v>-0.12676056338028174</v>
      </c>
      <c r="L26" s="348" t="s">
        <v>266</v>
      </c>
      <c r="M26" s="347">
        <v>200</v>
      </c>
      <c r="N26" s="348" t="s">
        <v>266</v>
      </c>
      <c r="O26" s="348" t="s">
        <v>266</v>
      </c>
      <c r="P26" s="347">
        <v>200</v>
      </c>
      <c r="Q26" s="348" t="s">
        <v>266</v>
      </c>
      <c r="S26" s="345">
        <v>150</v>
      </c>
      <c r="T26" s="345">
        <v>150</v>
      </c>
      <c r="U26" s="346">
        <f t="shared" si="11"/>
        <v>0</v>
      </c>
      <c r="V26" s="345">
        <v>130</v>
      </c>
      <c r="W26" s="345">
        <v>160</v>
      </c>
      <c r="X26" s="346">
        <f t="shared" si="12"/>
        <v>-0.1875</v>
      </c>
      <c r="Y26" s="345">
        <v>110</v>
      </c>
      <c r="Z26" s="345">
        <v>155</v>
      </c>
      <c r="AA26" s="346">
        <f t="shared" si="13"/>
        <v>-0.29032258064516125</v>
      </c>
      <c r="AB26" s="345">
        <v>110</v>
      </c>
      <c r="AC26" s="345" t="s">
        <v>266</v>
      </c>
      <c r="AD26" s="366" t="s">
        <v>266</v>
      </c>
      <c r="AT26" s="313"/>
      <c r="AW26" s="321"/>
    </row>
    <row r="27" spans="1:49" ht="14.25">
      <c r="A27" s="521"/>
      <c r="B27" s="21" t="s">
        <v>58</v>
      </c>
      <c r="C27" s="349">
        <v>165</v>
      </c>
      <c r="D27" s="349">
        <v>190</v>
      </c>
      <c r="E27" s="350">
        <f t="shared" si="8"/>
        <v>-0.13157894736842102</v>
      </c>
      <c r="F27" s="349">
        <v>180</v>
      </c>
      <c r="G27" s="349">
        <v>195</v>
      </c>
      <c r="H27" s="350">
        <f t="shared" si="9"/>
        <v>-0.07692307692307687</v>
      </c>
      <c r="I27" s="349">
        <v>180</v>
      </c>
      <c r="J27" s="349">
        <v>200</v>
      </c>
      <c r="K27" s="350">
        <f t="shared" si="10"/>
        <v>-0.09999999999999998</v>
      </c>
      <c r="L27" s="352" t="s">
        <v>266</v>
      </c>
      <c r="M27" s="351">
        <v>220</v>
      </c>
      <c r="N27" s="352" t="s">
        <v>266</v>
      </c>
      <c r="O27" s="352" t="s">
        <v>266</v>
      </c>
      <c r="P27" s="351">
        <v>220</v>
      </c>
      <c r="Q27" s="352" t="s">
        <v>266</v>
      </c>
      <c r="S27" s="349">
        <v>175</v>
      </c>
      <c r="T27" s="349">
        <v>165</v>
      </c>
      <c r="U27" s="350">
        <f t="shared" si="11"/>
        <v>0.06060606060606055</v>
      </c>
      <c r="V27" s="349">
        <v>160</v>
      </c>
      <c r="W27" s="349">
        <v>180</v>
      </c>
      <c r="X27" s="350">
        <f t="shared" si="12"/>
        <v>-0.11111111111111116</v>
      </c>
      <c r="Y27" s="349">
        <v>130</v>
      </c>
      <c r="Z27" s="349">
        <v>180</v>
      </c>
      <c r="AA27" s="350">
        <f t="shared" si="13"/>
        <v>-0.2777777777777778</v>
      </c>
      <c r="AB27" s="349">
        <v>130</v>
      </c>
      <c r="AC27" s="349" t="s">
        <v>266</v>
      </c>
      <c r="AD27" s="390" t="s">
        <v>266</v>
      </c>
      <c r="AT27" s="313"/>
      <c r="AW27" s="321"/>
    </row>
    <row r="28" spans="1:49" ht="12.75">
      <c r="A28" s="511" t="s">
        <v>305</v>
      </c>
      <c r="B28" s="511"/>
      <c r="C28" s="511"/>
      <c r="D28" s="511"/>
      <c r="E28" s="511"/>
      <c r="F28" s="511"/>
      <c r="G28" s="511"/>
      <c r="H28" s="511"/>
      <c r="I28" s="511"/>
      <c r="J28" s="511"/>
      <c r="K28" s="511"/>
      <c r="L28" s="511"/>
      <c r="M28" s="511"/>
      <c r="N28" s="511"/>
      <c r="O28" s="511"/>
      <c r="P28" s="65"/>
      <c r="S28" s="252"/>
      <c r="T28" s="310"/>
      <c r="V28" s="62"/>
      <c r="W28" s="195"/>
      <c r="Z28" s="195"/>
      <c r="AA28" s="195"/>
      <c r="AN28" s="222"/>
      <c r="AO28" s="222"/>
      <c r="AT28" s="313"/>
      <c r="AW28" s="321"/>
    </row>
    <row r="29" spans="1:49" ht="12.75">
      <c r="A29" s="62"/>
      <c r="B29" s="62"/>
      <c r="C29" s="62"/>
      <c r="D29" s="62"/>
      <c r="E29" s="62"/>
      <c r="F29" s="62"/>
      <c r="G29" s="62"/>
      <c r="H29" s="62"/>
      <c r="I29" s="62"/>
      <c r="J29" s="62"/>
      <c r="K29" s="62"/>
      <c r="L29" s="62"/>
      <c r="M29" s="62"/>
      <c r="N29" s="62"/>
      <c r="O29" s="62"/>
      <c r="P29" s="65"/>
      <c r="Q29" s="65"/>
      <c r="S29" s="252"/>
      <c r="T29" s="310"/>
      <c r="V29" s="62"/>
      <c r="W29" s="65"/>
      <c r="X29" s="65"/>
      <c r="Y29" s="65"/>
      <c r="Z29" s="112"/>
      <c r="AN29" s="222"/>
      <c r="AO29" s="222"/>
      <c r="AT29" s="313"/>
      <c r="AW29" s="321"/>
    </row>
    <row r="30" spans="3:49" ht="12.75">
      <c r="C30" s="109"/>
      <c r="D30" s="109"/>
      <c r="E30" s="108"/>
      <c r="F30" s="109"/>
      <c r="G30" s="109"/>
      <c r="H30" s="108"/>
      <c r="I30" s="109"/>
      <c r="J30" s="109"/>
      <c r="K30" s="108"/>
      <c r="L30" s="108"/>
      <c r="P30" s="66"/>
      <c r="S30" s="204"/>
      <c r="T30" s="310"/>
      <c r="V30" s="206"/>
      <c r="W30" s="66"/>
      <c r="X30" s="66"/>
      <c r="Y30" s="66"/>
      <c r="Z30" s="112"/>
      <c r="AN30" s="239"/>
      <c r="AO30" s="222"/>
      <c r="AS30" s="321"/>
      <c r="AT30" s="313"/>
      <c r="AW30" s="321"/>
    </row>
    <row r="31" spans="3:49" ht="12.75">
      <c r="C31" s="109"/>
      <c r="D31" s="109"/>
      <c r="E31" s="108"/>
      <c r="F31" s="109"/>
      <c r="G31" s="109"/>
      <c r="H31" s="108"/>
      <c r="I31" s="109"/>
      <c r="J31" s="109"/>
      <c r="K31" s="108"/>
      <c r="L31" s="108"/>
      <c r="S31" s="204"/>
      <c r="T31" s="310"/>
      <c r="V31" s="62"/>
      <c r="Z31" s="112"/>
      <c r="AN31" s="304"/>
      <c r="AO31" s="222"/>
      <c r="AT31" s="313"/>
      <c r="AW31" s="321"/>
    </row>
    <row r="32" spans="19:49" ht="12.75">
      <c r="S32" s="199"/>
      <c r="T32" s="310"/>
      <c r="U32" s="208"/>
      <c r="V32" s="62"/>
      <c r="Z32" s="112"/>
      <c r="AN32" s="304"/>
      <c r="AO32" s="222"/>
      <c r="AT32" s="313"/>
      <c r="AW32" s="321"/>
    </row>
    <row r="33" spans="1:49" ht="12.75">
      <c r="A33" s="527" t="s">
        <v>345</v>
      </c>
      <c r="B33" s="527"/>
      <c r="C33" s="527"/>
      <c r="D33" s="527"/>
      <c r="E33" s="527"/>
      <c r="F33" s="527"/>
      <c r="G33" s="527"/>
      <c r="H33" s="527"/>
      <c r="I33" s="527"/>
      <c r="J33" s="527"/>
      <c r="K33" s="527"/>
      <c r="L33" s="527"/>
      <c r="M33" s="527"/>
      <c r="N33" s="527"/>
      <c r="O33" s="527"/>
      <c r="P33" s="527"/>
      <c r="Q33" s="527"/>
      <c r="R33" s="527"/>
      <c r="S33" s="527"/>
      <c r="T33" s="527"/>
      <c r="U33" s="527"/>
      <c r="V33" s="527"/>
      <c r="W33" s="527"/>
      <c r="X33" s="527"/>
      <c r="Y33" s="527"/>
      <c r="Z33" s="527"/>
      <c r="AA33" s="527"/>
      <c r="AB33" s="527"/>
      <c r="AC33" s="527"/>
      <c r="AD33" s="527"/>
      <c r="AE33" s="527"/>
      <c r="AF33" s="527"/>
      <c r="AG33" s="527"/>
      <c r="AH33" s="527"/>
      <c r="AI33" s="527"/>
      <c r="AJ33" s="527"/>
      <c r="AK33" s="527"/>
      <c r="AL33" s="527"/>
      <c r="AN33" s="304"/>
      <c r="AO33" s="222"/>
      <c r="AQ33" s="304"/>
      <c r="AT33" s="313"/>
      <c r="AW33" s="388"/>
    </row>
    <row r="34" spans="1:51" ht="25.5">
      <c r="A34" s="116" t="s">
        <v>128</v>
      </c>
      <c r="B34" s="118" t="s">
        <v>151</v>
      </c>
      <c r="C34" s="512" t="s">
        <v>74</v>
      </c>
      <c r="D34" s="513"/>
      <c r="E34" s="514"/>
      <c r="F34" s="512" t="s">
        <v>75</v>
      </c>
      <c r="G34" s="513"/>
      <c r="H34" s="514"/>
      <c r="I34" s="512" t="s">
        <v>76</v>
      </c>
      <c r="J34" s="513"/>
      <c r="K34" s="514"/>
      <c r="L34" s="512" t="s">
        <v>77</v>
      </c>
      <c r="M34" s="513"/>
      <c r="N34" s="514"/>
      <c r="O34" s="512" t="s">
        <v>78</v>
      </c>
      <c r="P34" s="513"/>
      <c r="Q34" s="514"/>
      <c r="R34" s="512" t="s">
        <v>193</v>
      </c>
      <c r="S34" s="513"/>
      <c r="T34" s="514"/>
      <c r="U34" s="512" t="s">
        <v>201</v>
      </c>
      <c r="V34" s="513"/>
      <c r="W34" s="514"/>
      <c r="X34" s="512" t="s">
        <v>202</v>
      </c>
      <c r="Y34" s="513"/>
      <c r="Z34" s="514"/>
      <c r="AA34" s="512" t="s">
        <v>203</v>
      </c>
      <c r="AB34" s="513"/>
      <c r="AC34" s="514"/>
      <c r="AD34" s="512" t="s">
        <v>204</v>
      </c>
      <c r="AE34" s="513"/>
      <c r="AF34" s="514"/>
      <c r="AG34" s="512" t="s">
        <v>212</v>
      </c>
      <c r="AH34" s="513"/>
      <c r="AI34" s="514"/>
      <c r="AJ34" s="512" t="s">
        <v>213</v>
      </c>
      <c r="AK34" s="513"/>
      <c r="AL34" s="514"/>
      <c r="AW34" s="388"/>
      <c r="AX34" s="323"/>
      <c r="AY34" s="323"/>
    </row>
    <row r="35" spans="1:53" ht="12.75">
      <c r="A35" s="117"/>
      <c r="B35" s="119"/>
      <c r="C35" s="122">
        <v>2012</v>
      </c>
      <c r="D35" s="196">
        <v>2011</v>
      </c>
      <c r="E35" s="122" t="s">
        <v>175</v>
      </c>
      <c r="F35" s="196">
        <v>2012</v>
      </c>
      <c r="G35" s="196">
        <v>2011</v>
      </c>
      <c r="H35" s="122" t="s">
        <v>175</v>
      </c>
      <c r="I35" s="196">
        <v>2012</v>
      </c>
      <c r="J35" s="196">
        <v>2011</v>
      </c>
      <c r="K35" s="122" t="s">
        <v>175</v>
      </c>
      <c r="L35" s="196">
        <v>2012</v>
      </c>
      <c r="M35" s="196">
        <v>2011</v>
      </c>
      <c r="N35" s="196" t="s">
        <v>175</v>
      </c>
      <c r="O35" s="196">
        <v>2012</v>
      </c>
      <c r="P35" s="196">
        <v>2011</v>
      </c>
      <c r="Q35" s="196" t="s">
        <v>175</v>
      </c>
      <c r="R35" s="196">
        <v>2012</v>
      </c>
      <c r="S35" s="196">
        <v>2011</v>
      </c>
      <c r="T35" s="196" t="s">
        <v>175</v>
      </c>
      <c r="U35" s="207">
        <v>2012</v>
      </c>
      <c r="V35" s="207">
        <v>2011</v>
      </c>
      <c r="W35" s="196" t="s">
        <v>175</v>
      </c>
      <c r="X35" s="196">
        <v>2012</v>
      </c>
      <c r="Y35" s="196">
        <v>2011</v>
      </c>
      <c r="Z35" s="196" t="s">
        <v>175</v>
      </c>
      <c r="AA35" s="196">
        <v>2012</v>
      </c>
      <c r="AB35" s="196">
        <v>2011</v>
      </c>
      <c r="AC35" s="196" t="s">
        <v>175</v>
      </c>
      <c r="AD35" s="196">
        <v>2012</v>
      </c>
      <c r="AE35" s="196">
        <v>2011</v>
      </c>
      <c r="AF35" s="196" t="s">
        <v>175</v>
      </c>
      <c r="AG35" s="196">
        <v>2012</v>
      </c>
      <c r="AH35" s="196">
        <v>2011</v>
      </c>
      <c r="AI35" s="196" t="s">
        <v>175</v>
      </c>
      <c r="AJ35" s="196">
        <v>2012</v>
      </c>
      <c r="AK35" s="196">
        <v>2011</v>
      </c>
      <c r="AL35" s="196" t="s">
        <v>175</v>
      </c>
      <c r="AW35" s="388"/>
      <c r="AX35" s="323"/>
      <c r="AY35" s="323"/>
      <c r="AZ35" s="62"/>
      <c r="BA35" s="62"/>
    </row>
    <row r="36" spans="1:53" ht="15">
      <c r="A36" s="120" t="s">
        <v>152</v>
      </c>
      <c r="B36" s="155"/>
      <c r="C36" s="123"/>
      <c r="D36" s="123"/>
      <c r="E36" s="156"/>
      <c r="F36" s="121"/>
      <c r="G36" s="197"/>
      <c r="H36" s="156"/>
      <c r="I36" s="121"/>
      <c r="J36" s="197"/>
      <c r="K36" s="156"/>
      <c r="L36" s="121"/>
      <c r="M36" s="197"/>
      <c r="N36" s="156"/>
      <c r="O36" s="131"/>
      <c r="P36" s="197"/>
      <c r="Q36" s="132"/>
      <c r="R36" s="141"/>
      <c r="S36" s="197"/>
      <c r="T36" s="142"/>
      <c r="U36" s="179"/>
      <c r="V36" s="62"/>
      <c r="W36" s="145"/>
      <c r="X36" s="62"/>
      <c r="Y36" s="62"/>
      <c r="Z36" s="146"/>
      <c r="AA36" s="62"/>
      <c r="AB36" s="62"/>
      <c r="AC36" s="147"/>
      <c r="AE36" s="195"/>
      <c r="AF36" s="156"/>
      <c r="AG36" s="139"/>
      <c r="AH36" s="139"/>
      <c r="AI36" s="163"/>
      <c r="AK36" s="195"/>
      <c r="AL36" s="163"/>
      <c r="AQ36" s="388"/>
      <c r="AW36" s="388"/>
      <c r="AX36" s="323"/>
      <c r="AY36" s="323"/>
      <c r="AZ36" s="62"/>
      <c r="BA36" s="62"/>
    </row>
    <row r="37" spans="1:53" ht="14.25">
      <c r="A37" s="525" t="s">
        <v>155</v>
      </c>
      <c r="B37" s="177" t="s">
        <v>154</v>
      </c>
      <c r="C37" s="345">
        <v>11000</v>
      </c>
      <c r="D37" s="345">
        <v>13500</v>
      </c>
      <c r="E37" s="346">
        <f>C37/D37-1</f>
        <v>-0.18518518518518523</v>
      </c>
      <c r="F37" s="345">
        <v>11000</v>
      </c>
      <c r="G37" s="345">
        <v>13500</v>
      </c>
      <c r="H37" s="346">
        <f>F37/G37-1</f>
        <v>-0.18518518518518523</v>
      </c>
      <c r="I37" s="345">
        <v>11000</v>
      </c>
      <c r="J37" s="345">
        <v>13500</v>
      </c>
      <c r="K37" s="346">
        <f>I37/J37-1</f>
        <v>-0.18518518518518523</v>
      </c>
      <c r="L37" s="347">
        <v>11000</v>
      </c>
      <c r="M37" s="347">
        <v>13500</v>
      </c>
      <c r="N37" s="346">
        <f>L37/M37-1</f>
        <v>-0.18518518518518523</v>
      </c>
      <c r="O37" s="347">
        <v>11000</v>
      </c>
      <c r="P37" s="347">
        <v>13500</v>
      </c>
      <c r="Q37" s="346">
        <f>O37/P37-1</f>
        <v>-0.18518518518518523</v>
      </c>
      <c r="R37" s="347">
        <v>11000</v>
      </c>
      <c r="S37" s="347">
        <v>13500</v>
      </c>
      <c r="T37" s="346">
        <f>R37/S37-1</f>
        <v>-0.18518518518518523</v>
      </c>
      <c r="U37" s="347">
        <v>11000</v>
      </c>
      <c r="V37" s="347">
        <v>11500</v>
      </c>
      <c r="W37" s="346">
        <f>U37/V37-1</f>
        <v>-0.04347826086956519</v>
      </c>
      <c r="X37" s="347">
        <v>10500</v>
      </c>
      <c r="Y37" s="347">
        <v>11500</v>
      </c>
      <c r="Z37" s="346">
        <f>X37/Y37-1</f>
        <v>-0.08695652173913049</v>
      </c>
      <c r="AA37" s="347">
        <v>10000</v>
      </c>
      <c r="AB37" s="347">
        <v>10500</v>
      </c>
      <c r="AC37" s="346">
        <f>AA37/AB37-1</f>
        <v>-0.04761904761904767</v>
      </c>
      <c r="AD37" s="347">
        <v>10000</v>
      </c>
      <c r="AE37" s="347">
        <v>10500</v>
      </c>
      <c r="AF37" s="346">
        <f>AD37/AE37-1</f>
        <v>-0.04761904761904767</v>
      </c>
      <c r="AG37" s="347">
        <v>9500</v>
      </c>
      <c r="AH37" s="347">
        <v>10500</v>
      </c>
      <c r="AI37" s="346">
        <f>AG37/AH37-1</f>
        <v>-0.09523809523809523</v>
      </c>
      <c r="AJ37" s="347">
        <v>9000</v>
      </c>
      <c r="AK37" s="347">
        <v>10500</v>
      </c>
      <c r="AL37" s="346">
        <f>AJ37/AK37-1</f>
        <v>-0.1428571428571429</v>
      </c>
      <c r="AQ37" s="388"/>
      <c r="AW37" s="388"/>
      <c r="AX37" s="323"/>
      <c r="AY37" s="323"/>
      <c r="AZ37" s="343"/>
      <c r="BA37" s="208"/>
    </row>
    <row r="38" spans="1:53" ht="13.5" customHeight="1">
      <c r="A38" s="526"/>
      <c r="B38" s="178" t="s">
        <v>153</v>
      </c>
      <c r="C38" s="349">
        <v>12500</v>
      </c>
      <c r="D38" s="349">
        <v>14500</v>
      </c>
      <c r="E38" s="350">
        <f aca="true" t="shared" si="14" ref="E38:E48">C38/D38-1</f>
        <v>-0.13793103448275867</v>
      </c>
      <c r="F38" s="349">
        <v>13000</v>
      </c>
      <c r="G38" s="349">
        <v>14500</v>
      </c>
      <c r="H38" s="350">
        <f aca="true" t="shared" si="15" ref="H38:H48">F38/G38-1</f>
        <v>-0.10344827586206895</v>
      </c>
      <c r="I38" s="349">
        <v>13000</v>
      </c>
      <c r="J38" s="349">
        <v>14500</v>
      </c>
      <c r="K38" s="350">
        <f aca="true" t="shared" si="16" ref="K38:K48">I38/J38-1</f>
        <v>-0.10344827586206895</v>
      </c>
      <c r="L38" s="351">
        <v>13000</v>
      </c>
      <c r="M38" s="351">
        <v>14500</v>
      </c>
      <c r="N38" s="350">
        <f aca="true" t="shared" si="17" ref="N38:N48">L38/M38-1</f>
        <v>-0.10344827586206895</v>
      </c>
      <c r="O38" s="351">
        <v>13000</v>
      </c>
      <c r="P38" s="351">
        <v>14500</v>
      </c>
      <c r="Q38" s="350">
        <f aca="true" t="shared" si="18" ref="Q38:Q48">O38/P38-1</f>
        <v>-0.10344827586206895</v>
      </c>
      <c r="R38" s="351">
        <v>13000</v>
      </c>
      <c r="S38" s="351">
        <v>14500</v>
      </c>
      <c r="T38" s="350">
        <f aca="true" t="shared" si="19" ref="T38:T48">R38/S38-1</f>
        <v>-0.10344827586206895</v>
      </c>
      <c r="U38" s="351">
        <v>13000</v>
      </c>
      <c r="V38" s="351">
        <v>13000</v>
      </c>
      <c r="W38" s="350">
        <f aca="true" t="shared" si="20" ref="W38:W48">U38/V38-1</f>
        <v>0</v>
      </c>
      <c r="X38" s="351">
        <v>12000</v>
      </c>
      <c r="Y38" s="351">
        <v>13000</v>
      </c>
      <c r="Z38" s="350">
        <f aca="true" t="shared" si="21" ref="Z38:Z48">X38/Y38-1</f>
        <v>-0.07692307692307687</v>
      </c>
      <c r="AA38" s="351">
        <v>10750</v>
      </c>
      <c r="AB38" s="351">
        <v>11500</v>
      </c>
      <c r="AC38" s="350">
        <f aca="true" t="shared" si="22" ref="AC38:AC48">AA38/AB38-1</f>
        <v>-0.06521739130434778</v>
      </c>
      <c r="AD38" s="351">
        <v>10000</v>
      </c>
      <c r="AE38" s="351">
        <v>11500</v>
      </c>
      <c r="AF38" s="350">
        <f aca="true" t="shared" si="23" ref="AF38:AF48">AD38/AE38-1</f>
        <v>-0.13043478260869568</v>
      </c>
      <c r="AG38" s="351">
        <v>9500</v>
      </c>
      <c r="AH38" s="351">
        <v>11500</v>
      </c>
      <c r="AI38" s="350">
        <f aca="true" t="shared" si="24" ref="AI38:AI48">AG38/AH38-1</f>
        <v>-0.17391304347826086</v>
      </c>
      <c r="AJ38" s="351">
        <v>9500</v>
      </c>
      <c r="AK38" s="351">
        <v>12000</v>
      </c>
      <c r="AL38" s="350">
        <f aca="true" t="shared" si="25" ref="AL38:AL48">AJ38/AK38-1</f>
        <v>-0.20833333333333337</v>
      </c>
      <c r="AQ38" s="388"/>
      <c r="AW38" s="388"/>
      <c r="AX38" s="323"/>
      <c r="AY38" s="323"/>
      <c r="AZ38" s="343"/>
      <c r="BA38" s="208"/>
    </row>
    <row r="39" spans="1:53" ht="14.25">
      <c r="A39" s="525" t="s">
        <v>150</v>
      </c>
      <c r="B39" s="177" t="s">
        <v>154</v>
      </c>
      <c r="C39" s="345">
        <v>17000</v>
      </c>
      <c r="D39" s="345">
        <v>17500</v>
      </c>
      <c r="E39" s="346">
        <f t="shared" si="14"/>
        <v>-0.02857142857142858</v>
      </c>
      <c r="F39" s="345">
        <v>17000</v>
      </c>
      <c r="G39" s="345">
        <v>17500</v>
      </c>
      <c r="H39" s="346">
        <f t="shared" si="15"/>
        <v>-0.02857142857142858</v>
      </c>
      <c r="I39" s="345">
        <v>18000</v>
      </c>
      <c r="J39" s="345">
        <v>17500</v>
      </c>
      <c r="K39" s="346">
        <f t="shared" si="16"/>
        <v>0.02857142857142847</v>
      </c>
      <c r="L39" s="347">
        <v>17000</v>
      </c>
      <c r="M39" s="347">
        <v>18500</v>
      </c>
      <c r="N39" s="346">
        <f t="shared" si="17"/>
        <v>-0.08108108108108103</v>
      </c>
      <c r="O39" s="347">
        <v>17000</v>
      </c>
      <c r="P39" s="347">
        <v>18750</v>
      </c>
      <c r="Q39" s="346">
        <f t="shared" si="18"/>
        <v>-0.09333333333333338</v>
      </c>
      <c r="R39" s="347">
        <v>17000</v>
      </c>
      <c r="S39" s="347">
        <v>21500</v>
      </c>
      <c r="T39" s="346">
        <f t="shared" si="19"/>
        <v>-0.2093023255813954</v>
      </c>
      <c r="U39" s="347">
        <v>17000</v>
      </c>
      <c r="V39" s="347">
        <v>19000</v>
      </c>
      <c r="W39" s="346">
        <f t="shared" si="20"/>
        <v>-0.10526315789473684</v>
      </c>
      <c r="X39" s="347">
        <v>17000</v>
      </c>
      <c r="Y39" s="347">
        <v>17000</v>
      </c>
      <c r="Z39" s="346">
        <f t="shared" si="21"/>
        <v>0</v>
      </c>
      <c r="AA39" s="347">
        <v>16000</v>
      </c>
      <c r="AB39" s="347">
        <v>16500</v>
      </c>
      <c r="AC39" s="346">
        <f t="shared" si="22"/>
        <v>-0.030303030303030276</v>
      </c>
      <c r="AD39" s="347">
        <v>16000</v>
      </c>
      <c r="AE39" s="347">
        <v>16500</v>
      </c>
      <c r="AF39" s="346">
        <f t="shared" si="23"/>
        <v>-0.030303030303030276</v>
      </c>
      <c r="AG39" s="347">
        <v>14500</v>
      </c>
      <c r="AH39" s="347">
        <v>16500</v>
      </c>
      <c r="AI39" s="346">
        <f t="shared" si="24"/>
        <v>-0.12121212121212122</v>
      </c>
      <c r="AJ39" s="347">
        <v>14000</v>
      </c>
      <c r="AK39" s="347">
        <v>16500</v>
      </c>
      <c r="AL39" s="346">
        <f t="shared" si="25"/>
        <v>-0.1515151515151515</v>
      </c>
      <c r="AQ39" s="388"/>
      <c r="AW39" s="388"/>
      <c r="AX39" s="323"/>
      <c r="AY39" s="323"/>
      <c r="AZ39" s="343"/>
      <c r="BA39" s="208"/>
    </row>
    <row r="40" spans="1:53" ht="14.25">
      <c r="A40" s="526"/>
      <c r="B40" s="178" t="s">
        <v>153</v>
      </c>
      <c r="C40" s="349">
        <v>20000</v>
      </c>
      <c r="D40" s="349">
        <v>19000</v>
      </c>
      <c r="E40" s="350">
        <f t="shared" si="14"/>
        <v>0.05263157894736836</v>
      </c>
      <c r="F40" s="349">
        <v>20000</v>
      </c>
      <c r="G40" s="349">
        <v>19000</v>
      </c>
      <c r="H40" s="350">
        <f t="shared" si="15"/>
        <v>0.05263157894736836</v>
      </c>
      <c r="I40" s="349">
        <v>19500</v>
      </c>
      <c r="J40" s="349">
        <v>19000</v>
      </c>
      <c r="K40" s="350">
        <f t="shared" si="16"/>
        <v>0.026315789473684292</v>
      </c>
      <c r="L40" s="351">
        <v>19500</v>
      </c>
      <c r="M40" s="351">
        <v>20000</v>
      </c>
      <c r="N40" s="350">
        <f t="shared" si="17"/>
        <v>-0.025000000000000022</v>
      </c>
      <c r="O40" s="351">
        <v>19000</v>
      </c>
      <c r="P40" s="351">
        <v>21500</v>
      </c>
      <c r="Q40" s="350">
        <f t="shared" si="18"/>
        <v>-0.11627906976744184</v>
      </c>
      <c r="R40" s="351">
        <v>19000</v>
      </c>
      <c r="S40" s="351">
        <v>23000</v>
      </c>
      <c r="T40" s="350">
        <f t="shared" si="19"/>
        <v>-0.17391304347826086</v>
      </c>
      <c r="U40" s="351">
        <v>19000</v>
      </c>
      <c r="V40" s="351">
        <v>21000</v>
      </c>
      <c r="W40" s="350">
        <f t="shared" si="20"/>
        <v>-0.09523809523809523</v>
      </c>
      <c r="X40" s="351">
        <v>18500</v>
      </c>
      <c r="Y40" s="351">
        <v>21000</v>
      </c>
      <c r="Z40" s="350">
        <f t="shared" si="21"/>
        <v>-0.11904761904761907</v>
      </c>
      <c r="AA40" s="351">
        <v>17500</v>
      </c>
      <c r="AB40" s="351">
        <v>19000</v>
      </c>
      <c r="AC40" s="350">
        <f t="shared" si="22"/>
        <v>-0.07894736842105265</v>
      </c>
      <c r="AD40" s="351">
        <v>17500</v>
      </c>
      <c r="AE40" s="351">
        <v>19500</v>
      </c>
      <c r="AF40" s="350">
        <f t="shared" si="23"/>
        <v>-0.10256410256410253</v>
      </c>
      <c r="AG40" s="351">
        <v>16500</v>
      </c>
      <c r="AH40" s="351">
        <v>19500</v>
      </c>
      <c r="AI40" s="350">
        <f t="shared" si="24"/>
        <v>-0.15384615384615385</v>
      </c>
      <c r="AJ40" s="351">
        <v>16000</v>
      </c>
      <c r="AK40" s="351">
        <v>20000</v>
      </c>
      <c r="AL40" s="350">
        <f t="shared" si="25"/>
        <v>-0.19999999999999996</v>
      </c>
      <c r="AQ40" s="388"/>
      <c r="AW40" s="388"/>
      <c r="AX40" s="323"/>
      <c r="AY40" s="323"/>
      <c r="AZ40" s="343"/>
      <c r="BA40" s="208"/>
    </row>
    <row r="41" spans="1:53" ht="12.75" customHeight="1">
      <c r="A41" s="525" t="s">
        <v>174</v>
      </c>
      <c r="B41" s="177" t="s">
        <v>154</v>
      </c>
      <c r="C41" s="357">
        <v>17000</v>
      </c>
      <c r="D41" s="357">
        <v>17500</v>
      </c>
      <c r="E41" s="350">
        <f t="shared" si="14"/>
        <v>-0.02857142857142858</v>
      </c>
      <c r="F41" s="357">
        <v>18500</v>
      </c>
      <c r="G41" s="357">
        <v>17500</v>
      </c>
      <c r="H41" s="350">
        <f t="shared" si="15"/>
        <v>0.05714285714285716</v>
      </c>
      <c r="I41" s="357">
        <v>18000</v>
      </c>
      <c r="J41" s="357">
        <v>17500</v>
      </c>
      <c r="K41" s="346">
        <f t="shared" si="16"/>
        <v>0.02857142857142847</v>
      </c>
      <c r="L41" s="358">
        <v>17500</v>
      </c>
      <c r="M41" s="358">
        <v>18750</v>
      </c>
      <c r="N41" s="346">
        <f t="shared" si="17"/>
        <v>-0.06666666666666665</v>
      </c>
      <c r="O41" s="358">
        <v>18000</v>
      </c>
      <c r="P41" s="358">
        <v>20000</v>
      </c>
      <c r="Q41" s="346">
        <f t="shared" si="18"/>
        <v>-0.09999999999999998</v>
      </c>
      <c r="R41" s="358">
        <v>18000</v>
      </c>
      <c r="S41" s="358">
        <v>21000</v>
      </c>
      <c r="T41" s="346">
        <f t="shared" si="19"/>
        <v>-0.1428571428571429</v>
      </c>
      <c r="U41" s="358">
        <v>17000</v>
      </c>
      <c r="V41" s="358">
        <v>21000</v>
      </c>
      <c r="W41" s="346">
        <f t="shared" si="20"/>
        <v>-0.19047619047619047</v>
      </c>
      <c r="X41" s="358">
        <v>17000</v>
      </c>
      <c r="Y41" s="358">
        <v>19000</v>
      </c>
      <c r="Z41" s="346">
        <f t="shared" si="21"/>
        <v>-0.10526315789473684</v>
      </c>
      <c r="AA41" s="358">
        <v>16000</v>
      </c>
      <c r="AB41" s="358">
        <v>17000</v>
      </c>
      <c r="AC41" s="346">
        <f t="shared" si="22"/>
        <v>-0.05882352941176472</v>
      </c>
      <c r="AD41" s="358">
        <v>16500</v>
      </c>
      <c r="AE41" s="358">
        <v>17000</v>
      </c>
      <c r="AF41" s="346">
        <f t="shared" si="23"/>
        <v>-0.02941176470588236</v>
      </c>
      <c r="AG41" s="358">
        <v>15000</v>
      </c>
      <c r="AH41" s="358">
        <v>17000</v>
      </c>
      <c r="AI41" s="346">
        <f t="shared" si="24"/>
        <v>-0.11764705882352944</v>
      </c>
      <c r="AJ41" s="358">
        <v>14000</v>
      </c>
      <c r="AK41" s="358">
        <v>17000</v>
      </c>
      <c r="AL41" s="346">
        <f t="shared" si="25"/>
        <v>-0.17647058823529416</v>
      </c>
      <c r="AQ41" s="388"/>
      <c r="AW41" s="388"/>
      <c r="AX41" s="323"/>
      <c r="AY41" s="323"/>
      <c r="AZ41" s="343"/>
      <c r="BA41" s="208"/>
    </row>
    <row r="42" spans="1:53" ht="14.25">
      <c r="A42" s="526"/>
      <c r="B42" s="178" t="s">
        <v>153</v>
      </c>
      <c r="C42" s="357">
        <v>20000</v>
      </c>
      <c r="D42" s="357">
        <v>19000</v>
      </c>
      <c r="E42" s="350">
        <f t="shared" si="14"/>
        <v>0.05263157894736836</v>
      </c>
      <c r="F42" s="357">
        <v>20000</v>
      </c>
      <c r="G42" s="357">
        <v>19000</v>
      </c>
      <c r="H42" s="350">
        <f t="shared" si="15"/>
        <v>0.05263157894736836</v>
      </c>
      <c r="I42" s="357">
        <v>19500</v>
      </c>
      <c r="J42" s="357">
        <v>19000</v>
      </c>
      <c r="K42" s="350">
        <f t="shared" si="16"/>
        <v>0.026315789473684292</v>
      </c>
      <c r="L42" s="358">
        <v>20000</v>
      </c>
      <c r="M42" s="358">
        <v>20500</v>
      </c>
      <c r="N42" s="350">
        <f t="shared" si="17"/>
        <v>-0.024390243902439046</v>
      </c>
      <c r="O42" s="358">
        <v>19500</v>
      </c>
      <c r="P42" s="358">
        <v>22500</v>
      </c>
      <c r="Q42" s="350">
        <f t="shared" si="18"/>
        <v>-0.1333333333333333</v>
      </c>
      <c r="R42" s="358">
        <v>19500</v>
      </c>
      <c r="S42" s="358">
        <v>23000</v>
      </c>
      <c r="T42" s="350">
        <f t="shared" si="19"/>
        <v>-0.15217391304347827</v>
      </c>
      <c r="U42" s="358">
        <v>19000</v>
      </c>
      <c r="V42" s="358">
        <v>23000</v>
      </c>
      <c r="W42" s="350">
        <f t="shared" si="20"/>
        <v>-0.17391304347826086</v>
      </c>
      <c r="X42" s="358">
        <v>19000</v>
      </c>
      <c r="Y42" s="358">
        <v>21000</v>
      </c>
      <c r="Z42" s="350">
        <f t="shared" si="21"/>
        <v>-0.09523809523809523</v>
      </c>
      <c r="AA42" s="358">
        <v>17000</v>
      </c>
      <c r="AB42" s="358">
        <v>19500</v>
      </c>
      <c r="AC42" s="350">
        <f t="shared" si="22"/>
        <v>-0.1282051282051282</v>
      </c>
      <c r="AD42" s="358">
        <v>17500</v>
      </c>
      <c r="AE42" s="358">
        <v>19500</v>
      </c>
      <c r="AF42" s="350">
        <f t="shared" si="23"/>
        <v>-0.10256410256410253</v>
      </c>
      <c r="AG42" s="358">
        <v>16500</v>
      </c>
      <c r="AH42" s="358">
        <v>19500</v>
      </c>
      <c r="AI42" s="350">
        <f t="shared" si="24"/>
        <v>-0.15384615384615385</v>
      </c>
      <c r="AJ42" s="358">
        <v>16500</v>
      </c>
      <c r="AK42" s="358">
        <v>20500</v>
      </c>
      <c r="AL42" s="350">
        <f t="shared" si="25"/>
        <v>-0.19512195121951215</v>
      </c>
      <c r="AQ42" s="388"/>
      <c r="AW42" s="388"/>
      <c r="AX42" s="323"/>
      <c r="AY42" s="323"/>
      <c r="AZ42" s="343"/>
      <c r="BA42" s="208"/>
    </row>
    <row r="43" spans="1:53" ht="14.25">
      <c r="A43" s="525" t="s">
        <v>68</v>
      </c>
      <c r="B43" s="177" t="s">
        <v>154</v>
      </c>
      <c r="C43" s="345">
        <v>20500</v>
      </c>
      <c r="D43" s="345">
        <v>19000</v>
      </c>
      <c r="E43" s="346">
        <f t="shared" si="14"/>
        <v>0.07894736842105265</v>
      </c>
      <c r="F43" s="345">
        <v>21500</v>
      </c>
      <c r="G43" s="345">
        <v>19000</v>
      </c>
      <c r="H43" s="346">
        <f t="shared" si="15"/>
        <v>0.13157894736842102</v>
      </c>
      <c r="I43" s="345">
        <v>20500</v>
      </c>
      <c r="J43" s="345">
        <v>19000</v>
      </c>
      <c r="K43" s="346">
        <f t="shared" si="16"/>
        <v>0.07894736842105265</v>
      </c>
      <c r="L43" s="347">
        <v>20500</v>
      </c>
      <c r="M43" s="347">
        <v>20500</v>
      </c>
      <c r="N43" s="346">
        <f t="shared" si="17"/>
        <v>0</v>
      </c>
      <c r="O43" s="347">
        <v>21000</v>
      </c>
      <c r="P43" s="347">
        <v>22000</v>
      </c>
      <c r="Q43" s="346">
        <f t="shared" si="18"/>
        <v>-0.045454545454545414</v>
      </c>
      <c r="R43" s="347">
        <v>21000</v>
      </c>
      <c r="S43" s="347">
        <v>23000</v>
      </c>
      <c r="T43" s="346">
        <f t="shared" si="19"/>
        <v>-0.08695652173913049</v>
      </c>
      <c r="U43" s="347">
        <v>21000</v>
      </c>
      <c r="V43" s="347">
        <v>23000</v>
      </c>
      <c r="W43" s="346">
        <f t="shared" si="20"/>
        <v>-0.08695652173913049</v>
      </c>
      <c r="X43" s="347">
        <v>19500</v>
      </c>
      <c r="Y43" s="347">
        <v>22500</v>
      </c>
      <c r="Z43" s="346">
        <f t="shared" si="21"/>
        <v>-0.1333333333333333</v>
      </c>
      <c r="AA43" s="347">
        <v>17500</v>
      </c>
      <c r="AB43" s="347">
        <v>20000</v>
      </c>
      <c r="AC43" s="346">
        <f t="shared" si="22"/>
        <v>-0.125</v>
      </c>
      <c r="AD43" s="347">
        <v>17500</v>
      </c>
      <c r="AE43" s="347">
        <v>20000</v>
      </c>
      <c r="AF43" s="346">
        <f t="shared" si="23"/>
        <v>-0.125</v>
      </c>
      <c r="AG43" s="347">
        <v>17500</v>
      </c>
      <c r="AH43" s="347">
        <v>20500</v>
      </c>
      <c r="AI43" s="346">
        <f t="shared" si="24"/>
        <v>-0.14634146341463417</v>
      </c>
      <c r="AJ43" s="347">
        <v>16500</v>
      </c>
      <c r="AK43" s="347">
        <v>20500</v>
      </c>
      <c r="AL43" s="346">
        <f t="shared" si="25"/>
        <v>-0.19512195121951215</v>
      </c>
      <c r="AQ43" s="388"/>
      <c r="AW43" s="388"/>
      <c r="AX43" s="323"/>
      <c r="AY43" s="323"/>
      <c r="AZ43" s="343"/>
      <c r="BA43" s="208"/>
    </row>
    <row r="44" spans="1:53" ht="14.25">
      <c r="A44" s="526"/>
      <c r="B44" s="178" t="s">
        <v>153</v>
      </c>
      <c r="C44" s="349">
        <v>21500</v>
      </c>
      <c r="D44" s="349">
        <v>21000</v>
      </c>
      <c r="E44" s="350">
        <f t="shared" si="14"/>
        <v>0.023809523809523725</v>
      </c>
      <c r="F44" s="349">
        <v>22500</v>
      </c>
      <c r="G44" s="349">
        <v>21000</v>
      </c>
      <c r="H44" s="350">
        <f t="shared" si="15"/>
        <v>0.0714285714285714</v>
      </c>
      <c r="I44" s="349">
        <v>22500</v>
      </c>
      <c r="J44" s="349">
        <v>21000</v>
      </c>
      <c r="K44" s="350">
        <f t="shared" si="16"/>
        <v>0.0714285714285714</v>
      </c>
      <c r="L44" s="351">
        <v>22000</v>
      </c>
      <c r="M44" s="351">
        <v>22500</v>
      </c>
      <c r="N44" s="350">
        <f t="shared" si="17"/>
        <v>-0.022222222222222254</v>
      </c>
      <c r="O44" s="351">
        <v>22500</v>
      </c>
      <c r="P44" s="351">
        <v>23500</v>
      </c>
      <c r="Q44" s="350">
        <f t="shared" si="18"/>
        <v>-0.04255319148936165</v>
      </c>
      <c r="R44" s="351">
        <v>22500</v>
      </c>
      <c r="S44" s="351">
        <v>24000</v>
      </c>
      <c r="T44" s="350">
        <f t="shared" si="19"/>
        <v>-0.0625</v>
      </c>
      <c r="U44" s="351">
        <v>22250</v>
      </c>
      <c r="V44" s="351">
        <v>24000</v>
      </c>
      <c r="W44" s="350">
        <f t="shared" si="20"/>
        <v>-0.07291666666666663</v>
      </c>
      <c r="X44" s="351">
        <v>21500</v>
      </c>
      <c r="Y44" s="351">
        <v>23500</v>
      </c>
      <c r="Z44" s="350">
        <f t="shared" si="21"/>
        <v>-0.08510638297872342</v>
      </c>
      <c r="AA44" s="351">
        <v>19000</v>
      </c>
      <c r="AB44" s="351">
        <v>21000</v>
      </c>
      <c r="AC44" s="350">
        <f t="shared" si="22"/>
        <v>-0.09523809523809523</v>
      </c>
      <c r="AD44" s="351">
        <v>19000</v>
      </c>
      <c r="AE44" s="351">
        <v>21000</v>
      </c>
      <c r="AF44" s="350">
        <f t="shared" si="23"/>
        <v>-0.09523809523809523</v>
      </c>
      <c r="AG44" s="351">
        <v>17500</v>
      </c>
      <c r="AH44" s="351">
        <v>21000</v>
      </c>
      <c r="AI44" s="350">
        <f t="shared" si="24"/>
        <v>-0.16666666666666663</v>
      </c>
      <c r="AJ44" s="351">
        <v>18000</v>
      </c>
      <c r="AK44" s="351">
        <v>21000</v>
      </c>
      <c r="AL44" s="350">
        <f t="shared" si="25"/>
        <v>-0.1428571428571429</v>
      </c>
      <c r="AQ44" s="388"/>
      <c r="AW44" s="388"/>
      <c r="AX44" s="323"/>
      <c r="AY44" s="323"/>
      <c r="AZ44" s="343"/>
      <c r="BA44" s="208"/>
    </row>
    <row r="45" spans="1:53" ht="14.25">
      <c r="A45" s="525" t="s">
        <v>69</v>
      </c>
      <c r="B45" s="177" t="s">
        <v>154</v>
      </c>
      <c r="C45" s="345">
        <v>20000</v>
      </c>
      <c r="D45" s="345">
        <v>19000</v>
      </c>
      <c r="E45" s="346">
        <f t="shared" si="14"/>
        <v>0.05263157894736836</v>
      </c>
      <c r="F45" s="345">
        <v>20000</v>
      </c>
      <c r="G45" s="345">
        <v>19000</v>
      </c>
      <c r="H45" s="346">
        <f t="shared" si="15"/>
        <v>0.05263157894736836</v>
      </c>
      <c r="I45" s="345">
        <v>19000</v>
      </c>
      <c r="J45" s="345">
        <v>19000</v>
      </c>
      <c r="K45" s="346">
        <f t="shared" si="16"/>
        <v>0</v>
      </c>
      <c r="L45" s="347">
        <v>19000</v>
      </c>
      <c r="M45" s="347">
        <v>20500</v>
      </c>
      <c r="N45" s="346">
        <f t="shared" si="17"/>
        <v>-0.07317073170731703</v>
      </c>
      <c r="O45" s="347">
        <v>19000</v>
      </c>
      <c r="P45" s="347">
        <v>22000</v>
      </c>
      <c r="Q45" s="346">
        <f t="shared" si="18"/>
        <v>-0.13636363636363635</v>
      </c>
      <c r="R45" s="347">
        <v>19000</v>
      </c>
      <c r="S45" s="347">
        <v>23000</v>
      </c>
      <c r="T45" s="346">
        <f t="shared" si="19"/>
        <v>-0.17391304347826086</v>
      </c>
      <c r="U45" s="347">
        <v>19000</v>
      </c>
      <c r="V45" s="347">
        <v>23000</v>
      </c>
      <c r="W45" s="346">
        <f t="shared" si="20"/>
        <v>-0.17391304347826086</v>
      </c>
      <c r="X45" s="347">
        <v>19000</v>
      </c>
      <c r="Y45" s="347">
        <v>23000</v>
      </c>
      <c r="Z45" s="346">
        <f t="shared" si="21"/>
        <v>-0.17391304347826086</v>
      </c>
      <c r="AA45" s="347">
        <v>17500</v>
      </c>
      <c r="AB45" s="347">
        <v>20000</v>
      </c>
      <c r="AC45" s="346">
        <f t="shared" si="22"/>
        <v>-0.125</v>
      </c>
      <c r="AD45" s="347">
        <v>16500</v>
      </c>
      <c r="AE45" s="347">
        <v>20000</v>
      </c>
      <c r="AF45" s="346">
        <f t="shared" si="23"/>
        <v>-0.17500000000000004</v>
      </c>
      <c r="AG45" s="347">
        <v>16500</v>
      </c>
      <c r="AH45" s="347">
        <v>20000</v>
      </c>
      <c r="AI45" s="346">
        <f t="shared" si="24"/>
        <v>-0.17500000000000004</v>
      </c>
      <c r="AJ45" s="347">
        <v>15000</v>
      </c>
      <c r="AK45" s="347">
        <v>20000</v>
      </c>
      <c r="AL45" s="346">
        <f t="shared" si="25"/>
        <v>-0.25</v>
      </c>
      <c r="AQ45" s="388"/>
      <c r="AW45" s="388"/>
      <c r="AX45" s="323"/>
      <c r="AY45" s="323"/>
      <c r="AZ45" s="343"/>
      <c r="BA45" s="208"/>
    </row>
    <row r="46" spans="1:53" ht="14.25">
      <c r="A46" s="526"/>
      <c r="B46" s="178" t="s">
        <v>153</v>
      </c>
      <c r="C46" s="349">
        <v>21000</v>
      </c>
      <c r="D46" s="349">
        <v>21000</v>
      </c>
      <c r="E46" s="350">
        <f t="shared" si="14"/>
        <v>0</v>
      </c>
      <c r="F46" s="349">
        <v>21000</v>
      </c>
      <c r="G46" s="349">
        <v>21000</v>
      </c>
      <c r="H46" s="350">
        <f t="shared" si="15"/>
        <v>0</v>
      </c>
      <c r="I46" s="349">
        <v>21000</v>
      </c>
      <c r="J46" s="349">
        <v>21000</v>
      </c>
      <c r="K46" s="350">
        <f t="shared" si="16"/>
        <v>0</v>
      </c>
      <c r="L46" s="351">
        <v>21000</v>
      </c>
      <c r="M46" s="351">
        <v>21000</v>
      </c>
      <c r="N46" s="350">
        <f t="shared" si="17"/>
        <v>0</v>
      </c>
      <c r="O46" s="351">
        <v>21000</v>
      </c>
      <c r="P46" s="351">
        <v>22500</v>
      </c>
      <c r="Q46" s="350">
        <f t="shared" si="18"/>
        <v>-0.06666666666666665</v>
      </c>
      <c r="R46" s="351">
        <v>21000</v>
      </c>
      <c r="S46" s="351">
        <v>23000</v>
      </c>
      <c r="T46" s="350">
        <f t="shared" si="19"/>
        <v>-0.08695652173913049</v>
      </c>
      <c r="U46" s="351">
        <v>21000</v>
      </c>
      <c r="V46" s="351">
        <v>23000</v>
      </c>
      <c r="W46" s="350">
        <f t="shared" si="20"/>
        <v>-0.08695652173913049</v>
      </c>
      <c r="X46" s="351">
        <v>21000</v>
      </c>
      <c r="Y46" s="351">
        <v>23000</v>
      </c>
      <c r="Z46" s="350">
        <f t="shared" si="21"/>
        <v>-0.08695652173913049</v>
      </c>
      <c r="AA46" s="351">
        <v>18000</v>
      </c>
      <c r="AB46" s="351">
        <v>21500</v>
      </c>
      <c r="AC46" s="350">
        <f t="shared" si="22"/>
        <v>-0.16279069767441856</v>
      </c>
      <c r="AD46" s="351">
        <v>18000</v>
      </c>
      <c r="AE46" s="351">
        <v>21500</v>
      </c>
      <c r="AF46" s="350">
        <f t="shared" si="23"/>
        <v>-0.16279069767441856</v>
      </c>
      <c r="AG46" s="351">
        <v>18000</v>
      </c>
      <c r="AH46" s="351">
        <v>21500</v>
      </c>
      <c r="AI46" s="350">
        <f t="shared" si="24"/>
        <v>-0.16279069767441856</v>
      </c>
      <c r="AJ46" s="351">
        <v>17000</v>
      </c>
      <c r="AK46" s="351">
        <v>21500</v>
      </c>
      <c r="AL46" s="350">
        <f t="shared" si="25"/>
        <v>-0.2093023255813954</v>
      </c>
      <c r="AQ46" s="388"/>
      <c r="AW46" s="388"/>
      <c r="AX46" s="323"/>
      <c r="AY46" s="323"/>
      <c r="AZ46" s="343"/>
      <c r="BA46" s="208"/>
    </row>
    <row r="47" spans="1:53" ht="14.25">
      <c r="A47" s="176" t="s">
        <v>70</v>
      </c>
      <c r="B47" s="177" t="s">
        <v>154</v>
      </c>
      <c r="C47" s="345">
        <v>14000</v>
      </c>
      <c r="D47" s="345">
        <v>14500</v>
      </c>
      <c r="E47" s="346">
        <f t="shared" si="14"/>
        <v>-0.03448275862068961</v>
      </c>
      <c r="F47" s="345">
        <v>14000</v>
      </c>
      <c r="G47" s="345">
        <v>14500</v>
      </c>
      <c r="H47" s="346">
        <f t="shared" si="15"/>
        <v>-0.03448275862068961</v>
      </c>
      <c r="I47" s="345">
        <v>14000</v>
      </c>
      <c r="J47" s="345">
        <v>14500</v>
      </c>
      <c r="K47" s="346">
        <f t="shared" si="16"/>
        <v>-0.03448275862068961</v>
      </c>
      <c r="L47" s="347">
        <v>13000</v>
      </c>
      <c r="M47" s="347">
        <v>15000</v>
      </c>
      <c r="N47" s="346">
        <f t="shared" si="17"/>
        <v>-0.1333333333333333</v>
      </c>
      <c r="O47" s="347">
        <v>13000</v>
      </c>
      <c r="P47" s="347">
        <v>16250</v>
      </c>
      <c r="Q47" s="346">
        <f t="shared" si="18"/>
        <v>-0.19999999999999996</v>
      </c>
      <c r="R47" s="347">
        <v>12000</v>
      </c>
      <c r="S47" s="347">
        <v>16500</v>
      </c>
      <c r="T47" s="346">
        <f t="shared" si="19"/>
        <v>-0.2727272727272727</v>
      </c>
      <c r="U47" s="347">
        <v>11000</v>
      </c>
      <c r="V47" s="347">
        <v>15000</v>
      </c>
      <c r="W47" s="346">
        <f t="shared" si="20"/>
        <v>-0.2666666666666667</v>
      </c>
      <c r="X47" s="347">
        <v>11000</v>
      </c>
      <c r="Y47" s="347">
        <v>14000</v>
      </c>
      <c r="Z47" s="346">
        <f t="shared" si="21"/>
        <v>-0.2142857142857143</v>
      </c>
      <c r="AA47" s="347">
        <v>11000</v>
      </c>
      <c r="AB47" s="347">
        <v>12000</v>
      </c>
      <c r="AC47" s="346">
        <f t="shared" si="22"/>
        <v>-0.08333333333333337</v>
      </c>
      <c r="AD47" s="347">
        <v>11000</v>
      </c>
      <c r="AE47" s="347">
        <v>12000</v>
      </c>
      <c r="AF47" s="346">
        <f t="shared" si="23"/>
        <v>-0.08333333333333337</v>
      </c>
      <c r="AG47" s="347">
        <v>11000</v>
      </c>
      <c r="AH47" s="347">
        <v>19000</v>
      </c>
      <c r="AI47" s="346">
        <f t="shared" si="24"/>
        <v>-0.42105263157894735</v>
      </c>
      <c r="AJ47" s="347">
        <v>11000</v>
      </c>
      <c r="AK47" s="347">
        <v>15500</v>
      </c>
      <c r="AL47" s="346">
        <f t="shared" si="25"/>
        <v>-0.29032258064516125</v>
      </c>
      <c r="AQ47" s="388"/>
      <c r="AW47" s="388"/>
      <c r="AX47" s="323"/>
      <c r="AY47" s="323"/>
      <c r="AZ47" s="343"/>
      <c r="BA47" s="208"/>
    </row>
    <row r="48" spans="1:53" ht="14.25">
      <c r="A48" s="176" t="s">
        <v>54</v>
      </c>
      <c r="B48" s="180" t="s">
        <v>154</v>
      </c>
      <c r="C48" s="359">
        <v>10000</v>
      </c>
      <c r="D48" s="359">
        <v>13500</v>
      </c>
      <c r="E48" s="360">
        <f t="shared" si="14"/>
        <v>-0.2592592592592593</v>
      </c>
      <c r="F48" s="359">
        <v>11500</v>
      </c>
      <c r="G48" s="359">
        <v>13500</v>
      </c>
      <c r="H48" s="360">
        <f t="shared" si="15"/>
        <v>-0.14814814814814814</v>
      </c>
      <c r="I48" s="359">
        <v>11000</v>
      </c>
      <c r="J48" s="359">
        <v>13500</v>
      </c>
      <c r="K48" s="360">
        <f t="shared" si="16"/>
        <v>-0.18518518518518523</v>
      </c>
      <c r="L48" s="361">
        <v>11000</v>
      </c>
      <c r="M48" s="361">
        <v>14250</v>
      </c>
      <c r="N48" s="360">
        <f t="shared" si="17"/>
        <v>-0.22807017543859653</v>
      </c>
      <c r="O48" s="361">
        <v>10000</v>
      </c>
      <c r="P48" s="361">
        <v>13000</v>
      </c>
      <c r="Q48" s="360">
        <f t="shared" si="18"/>
        <v>-0.23076923076923073</v>
      </c>
      <c r="R48" s="361">
        <v>9000</v>
      </c>
      <c r="S48" s="361">
        <v>12500</v>
      </c>
      <c r="T48" s="360">
        <f t="shared" si="19"/>
        <v>-0.28</v>
      </c>
      <c r="U48" s="361">
        <v>8000</v>
      </c>
      <c r="V48" s="361">
        <v>11000</v>
      </c>
      <c r="W48" s="360">
        <f t="shared" si="20"/>
        <v>-0.2727272727272727</v>
      </c>
      <c r="X48" s="361">
        <v>8000</v>
      </c>
      <c r="Y48" s="361">
        <v>10000</v>
      </c>
      <c r="Z48" s="360">
        <f t="shared" si="21"/>
        <v>-0.19999999999999996</v>
      </c>
      <c r="AA48" s="361">
        <v>8500</v>
      </c>
      <c r="AB48" s="361">
        <v>9500</v>
      </c>
      <c r="AC48" s="360">
        <f t="shared" si="22"/>
        <v>-0.10526315789473684</v>
      </c>
      <c r="AD48" s="361">
        <v>8500</v>
      </c>
      <c r="AE48" s="361">
        <v>9500</v>
      </c>
      <c r="AF48" s="360">
        <f t="shared" si="23"/>
        <v>-0.10526315789473684</v>
      </c>
      <c r="AG48" s="361">
        <v>8500</v>
      </c>
      <c r="AH48" s="361">
        <v>9500</v>
      </c>
      <c r="AI48" s="360">
        <f t="shared" si="24"/>
        <v>-0.10526315789473684</v>
      </c>
      <c r="AJ48" s="361">
        <v>8000</v>
      </c>
      <c r="AK48" s="361">
        <v>10000</v>
      </c>
      <c r="AL48" s="360">
        <f t="shared" si="25"/>
        <v>-0.19999999999999996</v>
      </c>
      <c r="AQ48" s="388"/>
      <c r="AW48" s="388"/>
      <c r="AX48" s="323"/>
      <c r="AY48" s="323"/>
      <c r="AZ48" s="343"/>
      <c r="BA48" s="208"/>
    </row>
    <row r="49" spans="1:53" ht="15">
      <c r="A49" s="181" t="s">
        <v>156</v>
      </c>
      <c r="B49" s="182"/>
      <c r="C49" s="362"/>
      <c r="D49" s="362"/>
      <c r="E49" s="363"/>
      <c r="F49" s="364"/>
      <c r="G49" s="364"/>
      <c r="H49" s="363"/>
      <c r="I49" s="364"/>
      <c r="J49" s="364"/>
      <c r="K49" s="363"/>
      <c r="L49" s="364"/>
      <c r="M49" s="364"/>
      <c r="N49" s="363"/>
      <c r="O49" s="364"/>
      <c r="P49" s="364"/>
      <c r="Q49" s="363"/>
      <c r="R49" s="364"/>
      <c r="S49" s="364"/>
      <c r="T49" s="363"/>
      <c r="U49" s="364"/>
      <c r="V49" s="356"/>
      <c r="W49" s="363"/>
      <c r="X49" s="356"/>
      <c r="Y49" s="356"/>
      <c r="Z49" s="363"/>
      <c r="AA49" s="356"/>
      <c r="AB49" s="356"/>
      <c r="AC49" s="363"/>
      <c r="AD49" s="355"/>
      <c r="AE49" s="355"/>
      <c r="AF49" s="363"/>
      <c r="AG49" s="355"/>
      <c r="AH49" s="355"/>
      <c r="AI49" s="363"/>
      <c r="AJ49" s="355"/>
      <c r="AK49" s="355"/>
      <c r="AL49" s="363"/>
      <c r="AQ49" s="388"/>
      <c r="AW49" s="388"/>
      <c r="AX49" s="323"/>
      <c r="AY49" s="323"/>
      <c r="AZ49" s="344"/>
      <c r="BA49" s="183"/>
    </row>
    <row r="50" spans="1:53" ht="14.25">
      <c r="A50" s="525" t="s">
        <v>71</v>
      </c>
      <c r="B50" s="177" t="s">
        <v>154</v>
      </c>
      <c r="C50" s="345">
        <v>19000</v>
      </c>
      <c r="D50" s="345">
        <v>17000</v>
      </c>
      <c r="E50" s="346">
        <f aca="true" t="shared" si="26" ref="E50:E57">C50/D50-1</f>
        <v>0.11764705882352944</v>
      </c>
      <c r="F50" s="345">
        <v>19500</v>
      </c>
      <c r="G50" s="345">
        <v>17000</v>
      </c>
      <c r="H50" s="346">
        <f aca="true" t="shared" si="27" ref="H50:H57">F50/G50-1</f>
        <v>0.1470588235294117</v>
      </c>
      <c r="I50" s="345">
        <v>18000</v>
      </c>
      <c r="J50" s="345">
        <v>17000</v>
      </c>
      <c r="K50" s="346">
        <f aca="true" t="shared" si="28" ref="K50:K57">I50/J50-1</f>
        <v>0.05882352941176472</v>
      </c>
      <c r="L50" s="347">
        <v>19000</v>
      </c>
      <c r="M50" s="347">
        <v>20000</v>
      </c>
      <c r="N50" s="346">
        <f aca="true" t="shared" si="29" ref="N50:N57">L50/M50-1</f>
        <v>-0.050000000000000044</v>
      </c>
      <c r="O50" s="347">
        <v>18000</v>
      </c>
      <c r="P50" s="347">
        <v>22000</v>
      </c>
      <c r="Q50" s="346">
        <f aca="true" t="shared" si="30" ref="Q50:Q57">O50/P50-1</f>
        <v>-0.18181818181818177</v>
      </c>
      <c r="R50" s="347">
        <v>18000</v>
      </c>
      <c r="S50" s="347">
        <v>23000</v>
      </c>
      <c r="T50" s="346">
        <f aca="true" t="shared" si="31" ref="T50:T57">R50/S50-1</f>
        <v>-0.21739130434782605</v>
      </c>
      <c r="U50" s="347">
        <v>19000</v>
      </c>
      <c r="V50" s="347">
        <v>23000</v>
      </c>
      <c r="W50" s="346">
        <f aca="true" t="shared" si="32" ref="W50:W57">U50/V50-1</f>
        <v>-0.17391304347826086</v>
      </c>
      <c r="X50" s="347">
        <v>19000</v>
      </c>
      <c r="Y50" s="347">
        <v>21000</v>
      </c>
      <c r="Z50" s="346">
        <f aca="true" t="shared" si="33" ref="Z50:Z57">X50/Y50-1</f>
        <v>-0.09523809523809523</v>
      </c>
      <c r="AA50" s="347">
        <v>16000</v>
      </c>
      <c r="AB50" s="347">
        <v>19000</v>
      </c>
      <c r="AC50" s="346">
        <f aca="true" t="shared" si="34" ref="AC50:AC57">AA50/AB50-1</f>
        <v>-0.1578947368421053</v>
      </c>
      <c r="AD50" s="347">
        <v>16000</v>
      </c>
      <c r="AE50" s="347">
        <v>18000</v>
      </c>
      <c r="AF50" s="346">
        <f aca="true" t="shared" si="35" ref="AF50:AF57">AD50/AE50-1</f>
        <v>-0.11111111111111116</v>
      </c>
      <c r="AG50" s="347">
        <v>14000</v>
      </c>
      <c r="AH50" s="347">
        <v>19000</v>
      </c>
      <c r="AI50" s="346">
        <f aca="true" t="shared" si="36" ref="AI50:AI57">AG50/AH50-1</f>
        <v>-0.26315789473684215</v>
      </c>
      <c r="AJ50" s="347">
        <v>14000</v>
      </c>
      <c r="AK50" s="347">
        <v>19000</v>
      </c>
      <c r="AL50" s="346">
        <f aca="true" t="shared" si="37" ref="AL50:AL57">AJ50/AK50-1</f>
        <v>-0.26315789473684215</v>
      </c>
      <c r="AQ50" s="388"/>
      <c r="AW50" s="388"/>
      <c r="AX50" s="323"/>
      <c r="AY50" s="323"/>
      <c r="AZ50" s="343"/>
      <c r="BA50" s="208"/>
    </row>
    <row r="51" spans="1:53" ht="14.25">
      <c r="A51" s="526"/>
      <c r="B51" s="178" t="s">
        <v>153</v>
      </c>
      <c r="C51" s="349">
        <v>21000</v>
      </c>
      <c r="D51" s="349">
        <v>19000</v>
      </c>
      <c r="E51" s="350">
        <f t="shared" si="26"/>
        <v>0.10526315789473695</v>
      </c>
      <c r="F51" s="349">
        <v>22000</v>
      </c>
      <c r="G51" s="349">
        <v>19000</v>
      </c>
      <c r="H51" s="350">
        <f t="shared" si="27"/>
        <v>0.1578947368421053</v>
      </c>
      <c r="I51" s="349">
        <v>22000</v>
      </c>
      <c r="J51" s="349">
        <v>20000</v>
      </c>
      <c r="K51" s="350">
        <f t="shared" si="28"/>
        <v>0.10000000000000009</v>
      </c>
      <c r="L51" s="351">
        <v>20000</v>
      </c>
      <c r="M51" s="351">
        <v>22000</v>
      </c>
      <c r="N51" s="350">
        <f t="shared" si="29"/>
        <v>-0.09090909090909094</v>
      </c>
      <c r="O51" s="351">
        <v>20000</v>
      </c>
      <c r="P51" s="351">
        <v>22500</v>
      </c>
      <c r="Q51" s="350">
        <f t="shared" si="30"/>
        <v>-0.11111111111111116</v>
      </c>
      <c r="R51" s="351">
        <v>20000</v>
      </c>
      <c r="S51" s="351">
        <v>24000</v>
      </c>
      <c r="T51" s="350">
        <f t="shared" si="31"/>
        <v>-0.16666666666666663</v>
      </c>
      <c r="U51" s="351">
        <v>20000</v>
      </c>
      <c r="V51" s="351">
        <v>24000</v>
      </c>
      <c r="W51" s="350">
        <f t="shared" si="32"/>
        <v>-0.16666666666666663</v>
      </c>
      <c r="X51" s="351">
        <v>20000</v>
      </c>
      <c r="Y51" s="351">
        <v>23500</v>
      </c>
      <c r="Z51" s="350">
        <f t="shared" si="33"/>
        <v>-0.14893617021276595</v>
      </c>
      <c r="AA51" s="351">
        <v>19000</v>
      </c>
      <c r="AB51" s="351">
        <v>22000</v>
      </c>
      <c r="AC51" s="350">
        <f t="shared" si="34"/>
        <v>-0.13636363636363635</v>
      </c>
      <c r="AD51" s="351">
        <v>18000</v>
      </c>
      <c r="AE51" s="351">
        <v>21000</v>
      </c>
      <c r="AF51" s="350">
        <f t="shared" si="35"/>
        <v>-0.1428571428571429</v>
      </c>
      <c r="AG51" s="351">
        <v>15000</v>
      </c>
      <c r="AH51" s="351">
        <v>21500</v>
      </c>
      <c r="AI51" s="350">
        <f t="shared" si="36"/>
        <v>-0.3023255813953488</v>
      </c>
      <c r="AJ51" s="351">
        <v>15000</v>
      </c>
      <c r="AK51" s="351">
        <v>21500</v>
      </c>
      <c r="AL51" s="350">
        <f t="shared" si="37"/>
        <v>-0.3023255813953488</v>
      </c>
      <c r="AQ51" s="388"/>
      <c r="AW51" s="388"/>
      <c r="AX51" s="323"/>
      <c r="AY51" s="323"/>
      <c r="AZ51" s="343"/>
      <c r="BA51" s="208"/>
    </row>
    <row r="52" spans="1:53" ht="14.25">
      <c r="A52" s="525" t="s">
        <v>72</v>
      </c>
      <c r="B52" s="177" t="s">
        <v>154</v>
      </c>
      <c r="C52" s="345">
        <v>22000</v>
      </c>
      <c r="D52" s="345">
        <v>21000</v>
      </c>
      <c r="E52" s="346">
        <f t="shared" si="26"/>
        <v>0.04761904761904767</v>
      </c>
      <c r="F52" s="345">
        <v>22000</v>
      </c>
      <c r="G52" s="345">
        <v>21000</v>
      </c>
      <c r="H52" s="346">
        <f t="shared" si="27"/>
        <v>0.04761904761904767</v>
      </c>
      <c r="I52" s="345">
        <v>19500</v>
      </c>
      <c r="J52" s="345">
        <v>22500</v>
      </c>
      <c r="K52" s="346">
        <f t="shared" si="28"/>
        <v>-0.1333333333333333</v>
      </c>
      <c r="L52" s="347">
        <v>22000</v>
      </c>
      <c r="M52" s="347">
        <v>23500</v>
      </c>
      <c r="N52" s="346">
        <f t="shared" si="29"/>
        <v>-0.06382978723404253</v>
      </c>
      <c r="O52" s="347">
        <v>21000</v>
      </c>
      <c r="P52" s="347">
        <v>24500</v>
      </c>
      <c r="Q52" s="346">
        <f t="shared" si="30"/>
        <v>-0.1428571428571429</v>
      </c>
      <c r="R52" s="347">
        <v>21000</v>
      </c>
      <c r="S52" s="347">
        <v>25000</v>
      </c>
      <c r="T52" s="346">
        <f t="shared" si="31"/>
        <v>-0.16000000000000003</v>
      </c>
      <c r="U52" s="347">
        <v>21000</v>
      </c>
      <c r="V52" s="347">
        <v>26000</v>
      </c>
      <c r="W52" s="346">
        <f t="shared" si="32"/>
        <v>-0.1923076923076923</v>
      </c>
      <c r="X52" s="347">
        <v>21000</v>
      </c>
      <c r="Y52" s="347">
        <v>25000</v>
      </c>
      <c r="Z52" s="346">
        <f t="shared" si="33"/>
        <v>-0.16000000000000003</v>
      </c>
      <c r="AA52" s="347">
        <v>19000</v>
      </c>
      <c r="AB52" s="347">
        <v>23500</v>
      </c>
      <c r="AC52" s="346">
        <f t="shared" si="34"/>
        <v>-0.19148936170212771</v>
      </c>
      <c r="AD52" s="347">
        <v>19000</v>
      </c>
      <c r="AE52" s="347">
        <v>23500</v>
      </c>
      <c r="AF52" s="346">
        <f t="shared" si="35"/>
        <v>-0.19148936170212771</v>
      </c>
      <c r="AG52" s="347">
        <v>17000</v>
      </c>
      <c r="AH52" s="347">
        <v>21500</v>
      </c>
      <c r="AI52" s="346">
        <f t="shared" si="36"/>
        <v>-0.2093023255813954</v>
      </c>
      <c r="AJ52" s="347">
        <v>16000</v>
      </c>
      <c r="AK52" s="347">
        <v>21500</v>
      </c>
      <c r="AL52" s="346">
        <f t="shared" si="37"/>
        <v>-0.2558139534883721</v>
      </c>
      <c r="AQ52" s="388"/>
      <c r="AW52" s="388"/>
      <c r="AX52" s="323"/>
      <c r="AY52" s="323"/>
      <c r="AZ52" s="343"/>
      <c r="BA52" s="208"/>
    </row>
    <row r="53" spans="1:53" ht="14.25">
      <c r="A53" s="526"/>
      <c r="B53" s="178" t="s">
        <v>153</v>
      </c>
      <c r="C53" s="349">
        <v>22000</v>
      </c>
      <c r="D53" s="349">
        <v>21000</v>
      </c>
      <c r="E53" s="350">
        <f t="shared" si="26"/>
        <v>0.04761904761904767</v>
      </c>
      <c r="F53" s="349">
        <v>22000</v>
      </c>
      <c r="G53" s="349">
        <v>21000</v>
      </c>
      <c r="H53" s="350">
        <f t="shared" si="27"/>
        <v>0.04761904761904767</v>
      </c>
      <c r="I53" s="349">
        <v>22000</v>
      </c>
      <c r="J53" s="349">
        <v>22500</v>
      </c>
      <c r="K53" s="350">
        <f t="shared" si="28"/>
        <v>-0.022222222222222254</v>
      </c>
      <c r="L53" s="351">
        <v>22000</v>
      </c>
      <c r="M53" s="351">
        <v>26000</v>
      </c>
      <c r="N53" s="350">
        <f t="shared" si="29"/>
        <v>-0.15384615384615385</v>
      </c>
      <c r="O53" s="351">
        <v>23000</v>
      </c>
      <c r="P53" s="351">
        <v>25500</v>
      </c>
      <c r="Q53" s="350">
        <f t="shared" si="30"/>
        <v>-0.0980392156862745</v>
      </c>
      <c r="R53" s="351">
        <v>23000</v>
      </c>
      <c r="S53" s="351">
        <v>26000</v>
      </c>
      <c r="T53" s="350">
        <f t="shared" si="31"/>
        <v>-0.11538461538461542</v>
      </c>
      <c r="U53" s="351">
        <v>23000</v>
      </c>
      <c r="V53" s="351">
        <v>27000</v>
      </c>
      <c r="W53" s="350">
        <f t="shared" si="32"/>
        <v>-0.14814814814814814</v>
      </c>
      <c r="X53" s="351">
        <v>23000</v>
      </c>
      <c r="Y53" s="351">
        <v>25000</v>
      </c>
      <c r="Z53" s="350">
        <f t="shared" si="33"/>
        <v>-0.07999999999999996</v>
      </c>
      <c r="AA53" s="351">
        <v>20000</v>
      </c>
      <c r="AB53" s="351">
        <v>24500</v>
      </c>
      <c r="AC53" s="350">
        <f t="shared" si="34"/>
        <v>-0.18367346938775508</v>
      </c>
      <c r="AD53" s="351">
        <v>19000</v>
      </c>
      <c r="AE53" s="351">
        <v>24500</v>
      </c>
      <c r="AF53" s="350">
        <f t="shared" si="35"/>
        <v>-0.22448979591836737</v>
      </c>
      <c r="AG53" s="351">
        <v>17500</v>
      </c>
      <c r="AH53" s="351">
        <v>24500</v>
      </c>
      <c r="AI53" s="350">
        <f t="shared" si="36"/>
        <v>-0.2857142857142857</v>
      </c>
      <c r="AJ53" s="351">
        <v>17000</v>
      </c>
      <c r="AK53" s="351">
        <v>24500</v>
      </c>
      <c r="AL53" s="350">
        <f t="shared" si="37"/>
        <v>-0.30612244897959184</v>
      </c>
      <c r="AQ53" s="388"/>
      <c r="AW53" s="388"/>
      <c r="AX53" s="323"/>
      <c r="AY53" s="323"/>
      <c r="AZ53" s="343"/>
      <c r="BA53" s="208"/>
    </row>
    <row r="54" spans="1:53" ht="14.25">
      <c r="A54" s="525" t="s">
        <v>55</v>
      </c>
      <c r="B54" s="177" t="s">
        <v>154</v>
      </c>
      <c r="C54" s="345">
        <v>12000</v>
      </c>
      <c r="D54" s="345">
        <v>15500</v>
      </c>
      <c r="E54" s="346">
        <f t="shared" si="26"/>
        <v>-0.22580645161290325</v>
      </c>
      <c r="F54" s="345">
        <v>12500</v>
      </c>
      <c r="G54" s="345">
        <v>15500</v>
      </c>
      <c r="H54" s="346">
        <f t="shared" si="27"/>
        <v>-0.19354838709677424</v>
      </c>
      <c r="I54" s="345">
        <v>12500</v>
      </c>
      <c r="J54" s="345">
        <v>15500</v>
      </c>
      <c r="K54" s="346">
        <f t="shared" si="28"/>
        <v>-0.19354838709677424</v>
      </c>
      <c r="L54" s="347">
        <v>12500</v>
      </c>
      <c r="M54" s="347">
        <v>16750</v>
      </c>
      <c r="N54" s="346">
        <f t="shared" si="29"/>
        <v>-0.25373134328358204</v>
      </c>
      <c r="O54" s="347">
        <v>12500</v>
      </c>
      <c r="P54" s="347">
        <v>16750</v>
      </c>
      <c r="Q54" s="346">
        <f t="shared" si="30"/>
        <v>-0.25373134328358204</v>
      </c>
      <c r="R54" s="347">
        <v>12000</v>
      </c>
      <c r="S54" s="347">
        <v>17000</v>
      </c>
      <c r="T54" s="346">
        <f t="shared" si="31"/>
        <v>-0.2941176470588235</v>
      </c>
      <c r="U54" s="347">
        <v>12000</v>
      </c>
      <c r="V54" s="347">
        <v>16000</v>
      </c>
      <c r="W54" s="346">
        <f t="shared" si="32"/>
        <v>-0.25</v>
      </c>
      <c r="X54" s="365" t="s">
        <v>268</v>
      </c>
      <c r="Y54" s="347">
        <v>13500</v>
      </c>
      <c r="Z54" s="366" t="s">
        <v>269</v>
      </c>
      <c r="AA54" s="347">
        <v>12500</v>
      </c>
      <c r="AB54" s="347">
        <v>12000</v>
      </c>
      <c r="AC54" s="350">
        <f t="shared" si="34"/>
        <v>0.04166666666666674</v>
      </c>
      <c r="AD54" s="347">
        <v>12500</v>
      </c>
      <c r="AE54" s="347">
        <v>12000</v>
      </c>
      <c r="AF54" s="346">
        <f t="shared" si="35"/>
        <v>0.04166666666666674</v>
      </c>
      <c r="AG54" s="347">
        <v>11500</v>
      </c>
      <c r="AH54" s="347">
        <v>12000</v>
      </c>
      <c r="AI54" s="346">
        <f t="shared" si="36"/>
        <v>-0.04166666666666663</v>
      </c>
      <c r="AJ54" s="347">
        <v>11000</v>
      </c>
      <c r="AK54" s="347">
        <v>12000</v>
      </c>
      <c r="AL54" s="346">
        <f t="shared" si="37"/>
        <v>-0.08333333333333337</v>
      </c>
      <c r="AQ54" s="388"/>
      <c r="AW54" s="388"/>
      <c r="AX54" s="323"/>
      <c r="AY54" s="323"/>
      <c r="AZ54" s="343"/>
      <c r="BA54" s="208"/>
    </row>
    <row r="55" spans="1:53" ht="14.25">
      <c r="A55" s="526"/>
      <c r="B55" s="178" t="s">
        <v>153</v>
      </c>
      <c r="C55" s="349">
        <v>13500</v>
      </c>
      <c r="D55" s="349">
        <v>15500</v>
      </c>
      <c r="E55" s="350">
        <f t="shared" si="26"/>
        <v>-0.12903225806451613</v>
      </c>
      <c r="F55" s="349">
        <v>14000</v>
      </c>
      <c r="G55" s="349">
        <v>15500</v>
      </c>
      <c r="H55" s="350">
        <f t="shared" si="27"/>
        <v>-0.09677419354838712</v>
      </c>
      <c r="I55" s="349">
        <v>14000</v>
      </c>
      <c r="J55" s="349">
        <v>16000</v>
      </c>
      <c r="K55" s="350">
        <f t="shared" si="28"/>
        <v>-0.125</v>
      </c>
      <c r="L55" s="351">
        <v>14000</v>
      </c>
      <c r="M55" s="351">
        <v>17000</v>
      </c>
      <c r="N55" s="350">
        <f t="shared" si="29"/>
        <v>-0.17647058823529416</v>
      </c>
      <c r="O55" s="351">
        <v>14000</v>
      </c>
      <c r="P55" s="351">
        <v>17500</v>
      </c>
      <c r="Q55" s="350">
        <f t="shared" si="30"/>
        <v>-0.19999999999999996</v>
      </c>
      <c r="R55" s="351">
        <v>13500</v>
      </c>
      <c r="S55" s="351">
        <v>17500</v>
      </c>
      <c r="T55" s="350">
        <f t="shared" si="31"/>
        <v>-0.22857142857142854</v>
      </c>
      <c r="U55" s="351">
        <v>13500</v>
      </c>
      <c r="V55" s="351">
        <v>16500</v>
      </c>
      <c r="W55" s="350">
        <f t="shared" si="32"/>
        <v>-0.18181818181818177</v>
      </c>
      <c r="X55" s="351">
        <v>13500</v>
      </c>
      <c r="Y55" s="351">
        <v>15000</v>
      </c>
      <c r="Z55" s="350">
        <f t="shared" si="33"/>
        <v>-0.09999999999999998</v>
      </c>
      <c r="AA55" s="351">
        <v>13500</v>
      </c>
      <c r="AB55" s="351">
        <v>13500</v>
      </c>
      <c r="AC55" s="350">
        <f t="shared" si="34"/>
        <v>0</v>
      </c>
      <c r="AD55" s="351">
        <v>13500</v>
      </c>
      <c r="AE55" s="351">
        <v>13500</v>
      </c>
      <c r="AF55" s="350">
        <f t="shared" si="35"/>
        <v>0</v>
      </c>
      <c r="AG55" s="351">
        <v>13500</v>
      </c>
      <c r="AH55" s="351">
        <v>13500</v>
      </c>
      <c r="AI55" s="350">
        <f t="shared" si="36"/>
        <v>0</v>
      </c>
      <c r="AJ55" s="351">
        <v>13000</v>
      </c>
      <c r="AK55" s="351">
        <v>13500</v>
      </c>
      <c r="AL55" s="350">
        <f t="shared" si="37"/>
        <v>-0.03703703703703709</v>
      </c>
      <c r="AQ55" s="388"/>
      <c r="AW55" s="388"/>
      <c r="AX55" s="323"/>
      <c r="AY55" s="323"/>
      <c r="AZ55" s="343"/>
      <c r="BA55" s="208"/>
    </row>
    <row r="56" spans="1:53" ht="14.25">
      <c r="A56" s="176" t="s">
        <v>73</v>
      </c>
      <c r="B56" s="177" t="s">
        <v>154</v>
      </c>
      <c r="C56" s="345">
        <v>11000</v>
      </c>
      <c r="D56" s="345">
        <v>13250</v>
      </c>
      <c r="E56" s="346">
        <f t="shared" si="26"/>
        <v>-0.16981132075471694</v>
      </c>
      <c r="F56" s="345">
        <v>11000</v>
      </c>
      <c r="G56" s="345">
        <v>13250</v>
      </c>
      <c r="H56" s="346">
        <f t="shared" si="27"/>
        <v>-0.16981132075471694</v>
      </c>
      <c r="I56" s="345">
        <v>11000</v>
      </c>
      <c r="J56" s="345">
        <v>13000</v>
      </c>
      <c r="K56" s="346">
        <f t="shared" si="28"/>
        <v>-0.15384615384615385</v>
      </c>
      <c r="L56" s="347">
        <v>11000</v>
      </c>
      <c r="M56" s="347">
        <v>14500</v>
      </c>
      <c r="N56" s="346">
        <f t="shared" si="29"/>
        <v>-0.24137931034482762</v>
      </c>
      <c r="O56" s="347">
        <v>11000</v>
      </c>
      <c r="P56" s="347">
        <v>14500</v>
      </c>
      <c r="Q56" s="346">
        <f t="shared" si="30"/>
        <v>-0.24137931034482762</v>
      </c>
      <c r="R56" s="347">
        <v>11000</v>
      </c>
      <c r="S56" s="347">
        <v>15000</v>
      </c>
      <c r="T56" s="346">
        <f t="shared" si="31"/>
        <v>-0.2666666666666667</v>
      </c>
      <c r="U56" s="347">
        <v>11000</v>
      </c>
      <c r="V56" s="347">
        <v>14000</v>
      </c>
      <c r="W56" s="346">
        <f t="shared" si="32"/>
        <v>-0.2142857142857143</v>
      </c>
      <c r="X56" s="347">
        <v>11000</v>
      </c>
      <c r="Y56" s="347">
        <v>12000</v>
      </c>
      <c r="Z56" s="346">
        <f t="shared" si="33"/>
        <v>-0.08333333333333337</v>
      </c>
      <c r="AA56" s="347">
        <v>10500</v>
      </c>
      <c r="AB56" s="347">
        <v>11000</v>
      </c>
      <c r="AC56" s="346">
        <f t="shared" si="34"/>
        <v>-0.045454545454545414</v>
      </c>
      <c r="AD56" s="347">
        <v>9500</v>
      </c>
      <c r="AE56" s="347">
        <v>11000</v>
      </c>
      <c r="AF56" s="346">
        <f t="shared" si="35"/>
        <v>-0.13636363636363635</v>
      </c>
      <c r="AG56" s="347">
        <v>9000</v>
      </c>
      <c r="AH56" s="347">
        <v>11000</v>
      </c>
      <c r="AI56" s="346">
        <f t="shared" si="36"/>
        <v>-0.18181818181818177</v>
      </c>
      <c r="AJ56" s="347">
        <v>9000</v>
      </c>
      <c r="AK56" s="347">
        <v>11000</v>
      </c>
      <c r="AL56" s="346">
        <f t="shared" si="37"/>
        <v>-0.18181818181818177</v>
      </c>
      <c r="AQ56" s="388"/>
      <c r="AW56" s="388"/>
      <c r="AX56" s="323"/>
      <c r="AY56" s="323"/>
      <c r="AZ56" s="343"/>
      <c r="BA56" s="208"/>
    </row>
    <row r="57" spans="1:53" ht="14.25">
      <c r="A57" s="185" t="s">
        <v>66</v>
      </c>
      <c r="B57" s="180" t="s">
        <v>154</v>
      </c>
      <c r="C57" s="359">
        <v>11000</v>
      </c>
      <c r="D57" s="359">
        <v>13500</v>
      </c>
      <c r="E57" s="360">
        <f t="shared" si="26"/>
        <v>-0.18518518518518523</v>
      </c>
      <c r="F57" s="359">
        <v>11000</v>
      </c>
      <c r="G57" s="359">
        <v>13500</v>
      </c>
      <c r="H57" s="360">
        <f t="shared" si="27"/>
        <v>-0.18518518518518523</v>
      </c>
      <c r="I57" s="359">
        <v>11000</v>
      </c>
      <c r="J57" s="359">
        <v>13000</v>
      </c>
      <c r="K57" s="360">
        <f t="shared" si="28"/>
        <v>-0.15384615384615385</v>
      </c>
      <c r="L57" s="361">
        <v>11000</v>
      </c>
      <c r="M57" s="361">
        <v>14500</v>
      </c>
      <c r="N57" s="360">
        <f t="shared" si="29"/>
        <v>-0.24137931034482762</v>
      </c>
      <c r="O57" s="361">
        <v>11000</v>
      </c>
      <c r="P57" s="361">
        <v>14500</v>
      </c>
      <c r="Q57" s="360">
        <f t="shared" si="30"/>
        <v>-0.24137931034482762</v>
      </c>
      <c r="R57" s="361">
        <v>11000</v>
      </c>
      <c r="S57" s="361">
        <v>15000</v>
      </c>
      <c r="T57" s="360">
        <f t="shared" si="31"/>
        <v>-0.2666666666666667</v>
      </c>
      <c r="U57" s="361">
        <v>11000</v>
      </c>
      <c r="V57" s="361">
        <v>14000</v>
      </c>
      <c r="W57" s="360">
        <f t="shared" si="32"/>
        <v>-0.2142857142857143</v>
      </c>
      <c r="X57" s="361">
        <v>11000</v>
      </c>
      <c r="Y57" s="361">
        <v>12000</v>
      </c>
      <c r="Z57" s="360">
        <f t="shared" si="33"/>
        <v>-0.08333333333333337</v>
      </c>
      <c r="AA57" s="361">
        <v>10500</v>
      </c>
      <c r="AB57" s="361">
        <v>11000</v>
      </c>
      <c r="AC57" s="360">
        <f t="shared" si="34"/>
        <v>-0.045454545454545414</v>
      </c>
      <c r="AD57" s="361">
        <v>9500</v>
      </c>
      <c r="AE57" s="361">
        <v>11000</v>
      </c>
      <c r="AF57" s="360">
        <f t="shared" si="35"/>
        <v>-0.13636363636363635</v>
      </c>
      <c r="AG57" s="361">
        <v>9000</v>
      </c>
      <c r="AH57" s="361">
        <v>11000</v>
      </c>
      <c r="AI57" s="360">
        <f t="shared" si="36"/>
        <v>-0.18181818181818177</v>
      </c>
      <c r="AJ57" s="361">
        <v>9000</v>
      </c>
      <c r="AK57" s="361">
        <v>11000</v>
      </c>
      <c r="AL57" s="360">
        <f t="shared" si="37"/>
        <v>-0.18181818181818177</v>
      </c>
      <c r="AQ57" s="388"/>
      <c r="AW57" s="388"/>
      <c r="AX57" s="323"/>
      <c r="AY57" s="323"/>
      <c r="AZ57" s="343"/>
      <c r="BA57" s="208"/>
    </row>
    <row r="58" spans="1:53" ht="12.75">
      <c r="A58" s="511" t="s">
        <v>304</v>
      </c>
      <c r="B58" s="511"/>
      <c r="C58" s="511"/>
      <c r="D58" s="511"/>
      <c r="E58" s="511"/>
      <c r="F58" s="511"/>
      <c r="G58" s="511"/>
      <c r="H58" s="511"/>
      <c r="I58" s="511"/>
      <c r="J58" s="511"/>
      <c r="K58" s="511"/>
      <c r="L58" s="511"/>
      <c r="M58" s="511"/>
      <c r="N58" s="511"/>
      <c r="O58" s="511"/>
      <c r="Z58" s="112"/>
      <c r="AA58" s="65"/>
      <c r="AB58" s="65"/>
      <c r="AC58" s="65"/>
      <c r="AD58" s="65"/>
      <c r="AE58" s="65"/>
      <c r="AF58" s="18"/>
      <c r="AG58" s="18"/>
      <c r="AH58" s="18"/>
      <c r="AI58" s="18"/>
      <c r="AJ58" s="18"/>
      <c r="AK58" s="18"/>
      <c r="AL58" s="18"/>
      <c r="AM58" s="18"/>
      <c r="AN58" s="304"/>
      <c r="AQ58" s="388"/>
      <c r="AT58" s="321"/>
      <c r="AU58" s="321"/>
      <c r="AW58" s="388"/>
      <c r="AX58" s="323"/>
      <c r="AY58" s="323"/>
      <c r="AZ58" s="62"/>
      <c r="BA58" s="62"/>
    </row>
    <row r="59" spans="1:51" ht="12.75">
      <c r="A59" s="250" t="s">
        <v>271</v>
      </c>
      <c r="Z59" s="18"/>
      <c r="AA59" s="65"/>
      <c r="AB59" s="65"/>
      <c r="AC59" s="65"/>
      <c r="AD59" s="65"/>
      <c r="AE59" s="65"/>
      <c r="AF59" s="18"/>
      <c r="AG59" s="18"/>
      <c r="AH59" s="18"/>
      <c r="AI59" s="18"/>
      <c r="AJ59" s="18"/>
      <c r="AK59" s="18"/>
      <c r="AL59" s="18"/>
      <c r="AN59" s="304"/>
      <c r="AQ59" s="388"/>
      <c r="AU59" s="321"/>
      <c r="AW59" s="388"/>
      <c r="AX59" s="323"/>
      <c r="AY59" s="323"/>
    </row>
    <row r="60" spans="26:51" ht="12.75">
      <c r="Z60" s="112"/>
      <c r="AA60" s="65"/>
      <c r="AB60" s="65"/>
      <c r="AC60" s="65"/>
      <c r="AD60" s="65"/>
      <c r="AE60" s="65"/>
      <c r="AF60" s="18"/>
      <c r="AG60" s="18"/>
      <c r="AH60" s="18"/>
      <c r="AI60" s="18"/>
      <c r="AJ60" s="18"/>
      <c r="AK60" s="18"/>
      <c r="AL60" s="18"/>
      <c r="AN60" s="304"/>
      <c r="AO60" s="304"/>
      <c r="AQ60" s="388"/>
      <c r="AU60" s="321"/>
      <c r="AW60" s="388"/>
      <c r="AX60" s="323"/>
      <c r="AY60" s="323"/>
    </row>
    <row r="61" spans="1:51" ht="12.75">
      <c r="A61" s="527" t="s">
        <v>346</v>
      </c>
      <c r="B61" s="527"/>
      <c r="C61" s="527"/>
      <c r="D61" s="527"/>
      <c r="E61" s="527"/>
      <c r="F61" s="527"/>
      <c r="G61" s="527"/>
      <c r="H61" s="527"/>
      <c r="I61" s="527"/>
      <c r="J61" s="527"/>
      <c r="K61" s="527"/>
      <c r="L61" s="527"/>
      <c r="M61" s="527"/>
      <c r="N61" s="527"/>
      <c r="O61" s="527"/>
      <c r="P61" s="527"/>
      <c r="Q61" s="527"/>
      <c r="R61" s="403"/>
      <c r="S61" s="403"/>
      <c r="T61" s="403"/>
      <c r="U61" s="403"/>
      <c r="V61" s="446"/>
      <c r="W61" s="446"/>
      <c r="X61" s="446"/>
      <c r="Y61" s="446"/>
      <c r="Z61" s="446"/>
      <c r="AA61" s="446"/>
      <c r="AB61" s="446"/>
      <c r="AC61" s="446"/>
      <c r="AD61" s="65"/>
      <c r="AE61" s="65"/>
      <c r="AF61" s="18"/>
      <c r="AG61" s="18"/>
      <c r="AH61" s="18"/>
      <c r="AI61" s="18"/>
      <c r="AJ61" s="18"/>
      <c r="AK61" s="18"/>
      <c r="AL61" s="18"/>
      <c r="AN61" s="304"/>
      <c r="AO61" s="304"/>
      <c r="AQ61" s="388"/>
      <c r="AU61" s="321"/>
      <c r="AW61" s="388"/>
      <c r="AX61" s="323"/>
      <c r="AY61" s="323"/>
    </row>
    <row r="62" spans="22:49" ht="12.75">
      <c r="V62" s="445"/>
      <c r="W62" s="445"/>
      <c r="X62" s="445"/>
      <c r="Y62" s="445"/>
      <c r="Z62" s="445"/>
      <c r="AA62" s="445"/>
      <c r="AB62" s="445"/>
      <c r="AC62" s="445"/>
      <c r="AD62" s="65"/>
      <c r="AE62" s="65"/>
      <c r="AF62" s="18"/>
      <c r="AG62" s="18"/>
      <c r="AH62" s="18"/>
      <c r="AI62" s="18"/>
      <c r="AJ62" s="18"/>
      <c r="AK62" s="18"/>
      <c r="AL62" s="18"/>
      <c r="AN62" s="304"/>
      <c r="AO62" s="304"/>
      <c r="AQ62" s="388"/>
      <c r="AU62" s="321"/>
      <c r="AW62" s="388"/>
    </row>
    <row r="63" spans="1:49" ht="25.5">
      <c r="A63" s="325" t="s">
        <v>128</v>
      </c>
      <c r="B63" s="327" t="s">
        <v>151</v>
      </c>
      <c r="C63" s="512" t="s">
        <v>74</v>
      </c>
      <c r="D63" s="513"/>
      <c r="E63" s="514"/>
      <c r="F63" s="512" t="s">
        <v>75</v>
      </c>
      <c r="G63" s="513"/>
      <c r="H63" s="514"/>
      <c r="I63" s="512" t="s">
        <v>76</v>
      </c>
      <c r="J63" s="513"/>
      <c r="K63" s="514"/>
      <c r="L63" s="512" t="s">
        <v>77</v>
      </c>
      <c r="M63" s="513"/>
      <c r="N63" s="514"/>
      <c r="O63" s="512" t="s">
        <v>78</v>
      </c>
      <c r="P63" s="513"/>
      <c r="Q63" s="514"/>
      <c r="R63" s="512" t="s">
        <v>193</v>
      </c>
      <c r="S63" s="513"/>
      <c r="T63" s="514"/>
      <c r="U63" s="512" t="s">
        <v>201</v>
      </c>
      <c r="V63" s="513"/>
      <c r="W63" s="514"/>
      <c r="X63" s="512" t="s">
        <v>202</v>
      </c>
      <c r="Y63" s="513"/>
      <c r="Z63" s="514"/>
      <c r="AA63" s="512" t="s">
        <v>203</v>
      </c>
      <c r="AB63" s="513"/>
      <c r="AC63" s="514"/>
      <c r="AD63" s="512" t="s">
        <v>204</v>
      </c>
      <c r="AE63" s="513"/>
      <c r="AF63" s="514"/>
      <c r="AG63" s="18"/>
      <c r="AH63" s="18"/>
      <c r="AI63" s="18"/>
      <c r="AJ63" s="18"/>
      <c r="AK63" s="18"/>
      <c r="AL63" s="18"/>
      <c r="AN63" s="304"/>
      <c r="AO63" s="304"/>
      <c r="AQ63" s="388"/>
      <c r="AU63" s="321"/>
      <c r="AW63" s="388"/>
    </row>
    <row r="64" spans="1:49" ht="12.75">
      <c r="A64" s="326"/>
      <c r="B64" s="328"/>
      <c r="C64" s="305">
        <v>2013</v>
      </c>
      <c r="D64" s="305">
        <v>2012</v>
      </c>
      <c r="E64" s="305" t="s">
        <v>175</v>
      </c>
      <c r="F64" s="314">
        <v>2013</v>
      </c>
      <c r="G64" s="314">
        <v>2012</v>
      </c>
      <c r="H64" s="314" t="s">
        <v>175</v>
      </c>
      <c r="I64" s="322">
        <v>2013</v>
      </c>
      <c r="J64" s="322">
        <v>2012</v>
      </c>
      <c r="K64" s="322" t="s">
        <v>175</v>
      </c>
      <c r="L64" s="389">
        <v>2013</v>
      </c>
      <c r="M64" s="389">
        <v>2012</v>
      </c>
      <c r="N64" s="389" t="s">
        <v>175</v>
      </c>
      <c r="O64" s="391">
        <v>2013</v>
      </c>
      <c r="P64" s="391">
        <v>2012</v>
      </c>
      <c r="Q64" s="391" t="s">
        <v>175</v>
      </c>
      <c r="R64" s="391">
        <v>2013</v>
      </c>
      <c r="S64" s="391">
        <v>2012</v>
      </c>
      <c r="T64" s="391" t="s">
        <v>175</v>
      </c>
      <c r="U64" s="391">
        <v>2013</v>
      </c>
      <c r="V64" s="391">
        <v>2012</v>
      </c>
      <c r="W64" s="391" t="s">
        <v>175</v>
      </c>
      <c r="X64" s="391">
        <v>2013</v>
      </c>
      <c r="Y64" s="391">
        <v>2012</v>
      </c>
      <c r="Z64" s="391" t="s">
        <v>175</v>
      </c>
      <c r="AA64" s="391">
        <v>2013</v>
      </c>
      <c r="AB64" s="391">
        <v>2012</v>
      </c>
      <c r="AC64" s="391" t="s">
        <v>175</v>
      </c>
      <c r="AD64" s="391">
        <v>2013</v>
      </c>
      <c r="AE64" s="391">
        <v>2012</v>
      </c>
      <c r="AF64" s="391" t="s">
        <v>175</v>
      </c>
      <c r="AG64" s="18"/>
      <c r="AH64" s="18"/>
      <c r="AI64" s="18"/>
      <c r="AJ64" s="18"/>
      <c r="AK64" s="18"/>
      <c r="AL64" s="18"/>
      <c r="AN64" s="304"/>
      <c r="AO64" s="304"/>
      <c r="AQ64" s="388"/>
      <c r="AU64" s="321"/>
      <c r="AW64" s="388"/>
    </row>
    <row r="65" spans="1:49" ht="12.75">
      <c r="A65" s="329" t="s">
        <v>152</v>
      </c>
      <c r="B65" s="329"/>
      <c r="D65" s="304"/>
      <c r="F65" s="254"/>
      <c r="G65" s="313"/>
      <c r="J65" s="313"/>
      <c r="K65" s="321"/>
      <c r="Z65" s="435"/>
      <c r="AA65" s="65"/>
      <c r="AB65" s="62"/>
      <c r="AC65" s="62"/>
      <c r="AD65" s="65"/>
      <c r="AE65" s="62"/>
      <c r="AG65" s="112"/>
      <c r="AH65" s="112"/>
      <c r="AI65" s="112"/>
      <c r="AJ65" s="112"/>
      <c r="AK65" s="112"/>
      <c r="AL65" s="112"/>
      <c r="AN65" s="304"/>
      <c r="AO65" s="304"/>
      <c r="AQ65" s="388"/>
      <c r="AU65" s="321"/>
      <c r="AW65" s="388"/>
    </row>
    <row r="66" spans="1:49" ht="14.25">
      <c r="A66" s="525" t="s">
        <v>155</v>
      </c>
      <c r="B66" s="177" t="s">
        <v>154</v>
      </c>
      <c r="C66" s="367">
        <v>9000</v>
      </c>
      <c r="D66" s="367">
        <v>11000</v>
      </c>
      <c r="E66" s="368">
        <f>C66/D66-1</f>
        <v>-0.18181818181818177</v>
      </c>
      <c r="F66" s="367">
        <v>9000</v>
      </c>
      <c r="G66" s="345">
        <v>11000</v>
      </c>
      <c r="H66" s="368">
        <f>F66/G66-1</f>
        <v>-0.18181818181818177</v>
      </c>
      <c r="I66" s="367">
        <v>9000</v>
      </c>
      <c r="J66" s="345">
        <v>11000</v>
      </c>
      <c r="K66" s="368">
        <f>I66/J66-1</f>
        <v>-0.18181818181818177</v>
      </c>
      <c r="L66" s="367">
        <v>8000</v>
      </c>
      <c r="M66" s="345">
        <v>11000</v>
      </c>
      <c r="N66" s="368">
        <f>L66/M66-1</f>
        <v>-0.2727272727272727</v>
      </c>
      <c r="O66" s="367">
        <v>8000</v>
      </c>
      <c r="P66" s="345">
        <v>11000</v>
      </c>
      <c r="Q66" s="368">
        <f>O66/P66-1</f>
        <v>-0.2727272727272727</v>
      </c>
      <c r="R66" s="367">
        <v>8000</v>
      </c>
      <c r="S66" s="367">
        <v>11000</v>
      </c>
      <c r="T66" s="368">
        <f>R66/S66-1</f>
        <v>-0.2727272727272727</v>
      </c>
      <c r="U66" s="367">
        <v>8000</v>
      </c>
      <c r="V66" s="367">
        <v>11000</v>
      </c>
      <c r="W66" s="368">
        <f>U66/V66-1</f>
        <v>-0.2727272727272727</v>
      </c>
      <c r="X66" s="367">
        <v>8000</v>
      </c>
      <c r="Y66" s="367">
        <v>10500</v>
      </c>
      <c r="Z66" s="368">
        <f>X66/Y66-1</f>
        <v>-0.23809523809523814</v>
      </c>
      <c r="AA66" s="367">
        <v>8000</v>
      </c>
      <c r="AB66" s="367">
        <v>10000</v>
      </c>
      <c r="AC66" s="368">
        <f>AA66/AB66-1</f>
        <v>-0.19999999999999996</v>
      </c>
      <c r="AD66" s="367">
        <v>7500</v>
      </c>
      <c r="AE66" s="367">
        <v>10000</v>
      </c>
      <c r="AF66" s="368">
        <f>AD66/AE66-1</f>
        <v>-0.25</v>
      </c>
      <c r="AG66" s="62"/>
      <c r="AH66" s="62"/>
      <c r="AI66" s="112"/>
      <c r="AJ66" s="112"/>
      <c r="AK66" s="112"/>
      <c r="AL66" s="112"/>
      <c r="AN66" s="304"/>
      <c r="AO66" s="304"/>
      <c r="AQ66" s="388"/>
      <c r="AU66" s="321"/>
      <c r="AW66" s="388"/>
    </row>
    <row r="67" spans="1:49" ht="14.25">
      <c r="A67" s="526"/>
      <c r="B67" s="178" t="s">
        <v>153</v>
      </c>
      <c r="C67" s="369">
        <v>10000</v>
      </c>
      <c r="D67" s="369">
        <v>12500</v>
      </c>
      <c r="E67" s="370">
        <f aca="true" t="shared" si="38" ref="E67:E77">C67/D67-1</f>
        <v>-0.19999999999999996</v>
      </c>
      <c r="F67" s="369">
        <v>10000</v>
      </c>
      <c r="G67" s="349">
        <v>13000</v>
      </c>
      <c r="H67" s="370">
        <f aca="true" t="shared" si="39" ref="H67:H77">F67/G67-1</f>
        <v>-0.23076923076923073</v>
      </c>
      <c r="I67" s="369">
        <v>10000</v>
      </c>
      <c r="J67" s="349">
        <v>13000</v>
      </c>
      <c r="K67" s="370">
        <f aca="true" t="shared" si="40" ref="K67:K77">I67/J67-1</f>
        <v>-0.23076923076923073</v>
      </c>
      <c r="L67" s="369">
        <v>9000</v>
      </c>
      <c r="M67" s="349">
        <v>13000</v>
      </c>
      <c r="N67" s="370">
        <f aca="true" t="shared" si="41" ref="N67:N77">L67/M67-1</f>
        <v>-0.3076923076923077</v>
      </c>
      <c r="O67" s="369">
        <v>9000</v>
      </c>
      <c r="P67" s="349">
        <v>13000</v>
      </c>
      <c r="Q67" s="370">
        <f aca="true" t="shared" si="42" ref="Q67:Q77">O67/P67-1</f>
        <v>-0.3076923076923077</v>
      </c>
      <c r="R67" s="369">
        <v>9000</v>
      </c>
      <c r="S67" s="369">
        <v>13000</v>
      </c>
      <c r="T67" s="370">
        <f aca="true" t="shared" si="43" ref="T67:T77">R67/S67-1</f>
        <v>-0.3076923076923077</v>
      </c>
      <c r="U67" s="369">
        <v>9000</v>
      </c>
      <c r="V67" s="369">
        <v>13000</v>
      </c>
      <c r="W67" s="370">
        <f aca="true" t="shared" si="44" ref="W67:W77">U67/V67-1</f>
        <v>-0.3076923076923077</v>
      </c>
      <c r="X67" s="369">
        <v>9000</v>
      </c>
      <c r="Y67" s="369">
        <v>12000</v>
      </c>
      <c r="Z67" s="370">
        <f aca="true" t="shared" si="45" ref="Z67:Z77">X67/Y67-1</f>
        <v>-0.25</v>
      </c>
      <c r="AA67" s="369">
        <v>9000</v>
      </c>
      <c r="AB67" s="369">
        <v>10750</v>
      </c>
      <c r="AC67" s="370">
        <f aca="true" t="shared" si="46" ref="AC67:AC77">AA67/AB67-1</f>
        <v>-0.16279069767441856</v>
      </c>
      <c r="AD67" s="369">
        <v>9000</v>
      </c>
      <c r="AE67" s="369">
        <v>10000</v>
      </c>
      <c r="AF67" s="370">
        <f aca="true" t="shared" si="47" ref="AF67:AF86">AD67/AE67-1</f>
        <v>-0.09999999999999998</v>
      </c>
      <c r="AG67" s="62"/>
      <c r="AH67" s="62"/>
      <c r="AI67" s="112"/>
      <c r="AJ67" s="112"/>
      <c r="AK67" s="112"/>
      <c r="AL67" s="112"/>
      <c r="AN67" s="304"/>
      <c r="AO67" s="304"/>
      <c r="AQ67" s="388"/>
      <c r="AU67" s="321"/>
      <c r="AW67" s="388"/>
    </row>
    <row r="68" spans="1:49" ht="14.25">
      <c r="A68" s="525" t="s">
        <v>150</v>
      </c>
      <c r="B68" s="177" t="s">
        <v>154</v>
      </c>
      <c r="C68" s="367">
        <v>14000</v>
      </c>
      <c r="D68" s="367">
        <v>17000</v>
      </c>
      <c r="E68" s="368">
        <f t="shared" si="38"/>
        <v>-0.17647058823529416</v>
      </c>
      <c r="F68" s="367">
        <v>13500</v>
      </c>
      <c r="G68" s="345">
        <v>17000</v>
      </c>
      <c r="H68" s="368">
        <f t="shared" si="39"/>
        <v>-0.20588235294117652</v>
      </c>
      <c r="I68" s="367">
        <v>13000</v>
      </c>
      <c r="J68" s="345">
        <v>18000</v>
      </c>
      <c r="K68" s="368">
        <f t="shared" si="40"/>
        <v>-0.2777777777777778</v>
      </c>
      <c r="L68" s="367">
        <v>11500</v>
      </c>
      <c r="M68" s="345">
        <v>17000</v>
      </c>
      <c r="N68" s="368">
        <f t="shared" si="41"/>
        <v>-0.32352941176470584</v>
      </c>
      <c r="O68" s="367">
        <v>11500</v>
      </c>
      <c r="P68" s="345">
        <v>17000</v>
      </c>
      <c r="Q68" s="368">
        <f t="shared" si="42"/>
        <v>-0.32352941176470584</v>
      </c>
      <c r="R68" s="367">
        <v>11500</v>
      </c>
      <c r="S68" s="367">
        <v>17000</v>
      </c>
      <c r="T68" s="368">
        <f t="shared" si="43"/>
        <v>-0.32352941176470584</v>
      </c>
      <c r="U68" s="367">
        <v>11500</v>
      </c>
      <c r="V68" s="367">
        <v>17000</v>
      </c>
      <c r="W68" s="368">
        <f t="shared" si="44"/>
        <v>-0.32352941176470584</v>
      </c>
      <c r="X68" s="367">
        <v>11000</v>
      </c>
      <c r="Y68" s="367">
        <v>17000</v>
      </c>
      <c r="Z68" s="368">
        <f t="shared" si="45"/>
        <v>-0.3529411764705882</v>
      </c>
      <c r="AA68" s="367">
        <v>11000</v>
      </c>
      <c r="AB68" s="367">
        <v>16000</v>
      </c>
      <c r="AC68" s="368">
        <f t="shared" si="46"/>
        <v>-0.3125</v>
      </c>
      <c r="AD68" s="367">
        <v>11000</v>
      </c>
      <c r="AE68" s="367">
        <v>16000</v>
      </c>
      <c r="AF68" s="368">
        <f t="shared" si="47"/>
        <v>-0.3125</v>
      </c>
      <c r="AG68" s="62"/>
      <c r="AH68" s="62"/>
      <c r="AI68" s="18"/>
      <c r="AJ68" s="18"/>
      <c r="AK68" s="18"/>
      <c r="AL68" s="18"/>
      <c r="AN68" s="304"/>
      <c r="AQ68" s="388"/>
      <c r="AU68" s="321"/>
      <c r="AW68" s="388"/>
    </row>
    <row r="69" spans="1:49" ht="14.25">
      <c r="A69" s="526"/>
      <c r="B69" s="178" t="s">
        <v>153</v>
      </c>
      <c r="C69" s="369">
        <v>16000</v>
      </c>
      <c r="D69" s="369">
        <v>20000</v>
      </c>
      <c r="E69" s="370">
        <f t="shared" si="38"/>
        <v>-0.19999999999999996</v>
      </c>
      <c r="F69" s="369">
        <v>16000</v>
      </c>
      <c r="G69" s="349">
        <v>20000</v>
      </c>
      <c r="H69" s="370">
        <f t="shared" si="39"/>
        <v>-0.19999999999999996</v>
      </c>
      <c r="I69" s="369">
        <v>15000</v>
      </c>
      <c r="J69" s="349">
        <v>19500</v>
      </c>
      <c r="K69" s="370">
        <f t="shared" si="40"/>
        <v>-0.23076923076923073</v>
      </c>
      <c r="L69" s="369">
        <v>13500</v>
      </c>
      <c r="M69" s="349">
        <v>19500</v>
      </c>
      <c r="N69" s="370">
        <f t="shared" si="41"/>
        <v>-0.3076923076923077</v>
      </c>
      <c r="O69" s="369">
        <v>13500</v>
      </c>
      <c r="P69" s="349">
        <v>19000</v>
      </c>
      <c r="Q69" s="370">
        <f t="shared" si="42"/>
        <v>-0.2894736842105263</v>
      </c>
      <c r="R69" s="369">
        <v>13500</v>
      </c>
      <c r="S69" s="369">
        <v>19000</v>
      </c>
      <c r="T69" s="370">
        <f t="shared" si="43"/>
        <v>-0.2894736842105263</v>
      </c>
      <c r="U69" s="369">
        <v>13500</v>
      </c>
      <c r="V69" s="369">
        <v>19000</v>
      </c>
      <c r="W69" s="370">
        <f t="shared" si="44"/>
        <v>-0.2894736842105263</v>
      </c>
      <c r="X69" s="369">
        <v>13000</v>
      </c>
      <c r="Y69" s="369">
        <v>18500</v>
      </c>
      <c r="Z69" s="370">
        <f t="shared" si="45"/>
        <v>-0.29729729729729726</v>
      </c>
      <c r="AA69" s="369">
        <v>14500</v>
      </c>
      <c r="AB69" s="369">
        <v>17500</v>
      </c>
      <c r="AC69" s="370">
        <f t="shared" si="46"/>
        <v>-0.17142857142857137</v>
      </c>
      <c r="AD69" s="369">
        <v>12250</v>
      </c>
      <c r="AE69" s="369">
        <v>17500</v>
      </c>
      <c r="AF69" s="370">
        <f t="shared" si="47"/>
        <v>-0.30000000000000004</v>
      </c>
      <c r="AG69" s="62"/>
      <c r="AH69" s="62"/>
      <c r="AI69" s="18"/>
      <c r="AJ69" s="18"/>
      <c r="AK69" s="18"/>
      <c r="AL69" s="18"/>
      <c r="AN69" s="304"/>
      <c r="AQ69" s="388"/>
      <c r="AU69" s="321"/>
      <c r="AW69" s="388"/>
    </row>
    <row r="70" spans="1:49" ht="14.25">
      <c r="A70" s="525" t="s">
        <v>174</v>
      </c>
      <c r="B70" s="177" t="s">
        <v>154</v>
      </c>
      <c r="C70" s="371">
        <v>14000</v>
      </c>
      <c r="D70" s="371">
        <v>17000</v>
      </c>
      <c r="E70" s="368">
        <f t="shared" si="38"/>
        <v>-0.17647058823529416</v>
      </c>
      <c r="F70" s="371">
        <v>13500</v>
      </c>
      <c r="G70" s="357">
        <v>18500</v>
      </c>
      <c r="H70" s="368">
        <f t="shared" si="39"/>
        <v>-0.2702702702702703</v>
      </c>
      <c r="I70" s="371">
        <v>13000</v>
      </c>
      <c r="J70" s="357">
        <v>18000</v>
      </c>
      <c r="K70" s="368">
        <f t="shared" si="40"/>
        <v>-0.2777777777777778</v>
      </c>
      <c r="L70" s="371">
        <v>12000</v>
      </c>
      <c r="M70" s="357">
        <v>17500</v>
      </c>
      <c r="N70" s="368">
        <f t="shared" si="41"/>
        <v>-0.3142857142857143</v>
      </c>
      <c r="O70" s="371">
        <v>12000</v>
      </c>
      <c r="P70" s="357">
        <v>18000</v>
      </c>
      <c r="Q70" s="368">
        <f t="shared" si="42"/>
        <v>-0.33333333333333337</v>
      </c>
      <c r="R70" s="371">
        <v>12000</v>
      </c>
      <c r="S70" s="371">
        <v>18000</v>
      </c>
      <c r="T70" s="368">
        <f t="shared" si="43"/>
        <v>-0.33333333333333337</v>
      </c>
      <c r="U70" s="371">
        <v>12000</v>
      </c>
      <c r="V70" s="371">
        <v>17000</v>
      </c>
      <c r="W70" s="368">
        <f t="shared" si="44"/>
        <v>-0.2941176470588235</v>
      </c>
      <c r="X70" s="371">
        <v>11000</v>
      </c>
      <c r="Y70" s="371">
        <v>17000</v>
      </c>
      <c r="Z70" s="368">
        <f t="shared" si="45"/>
        <v>-0.3529411764705882</v>
      </c>
      <c r="AA70" s="371">
        <v>11000</v>
      </c>
      <c r="AB70" s="371">
        <v>16000</v>
      </c>
      <c r="AC70" s="368">
        <f t="shared" si="46"/>
        <v>-0.3125</v>
      </c>
      <c r="AD70" s="371">
        <v>10750</v>
      </c>
      <c r="AE70" s="371">
        <v>16500</v>
      </c>
      <c r="AF70" s="368">
        <f t="shared" si="47"/>
        <v>-0.3484848484848485</v>
      </c>
      <c r="AG70" s="62"/>
      <c r="AH70" s="62"/>
      <c r="AI70" s="18"/>
      <c r="AJ70" s="18"/>
      <c r="AK70" s="18"/>
      <c r="AL70" s="18"/>
      <c r="AN70" s="304"/>
      <c r="AQ70" s="388"/>
      <c r="AU70" s="321"/>
      <c r="AW70" s="388"/>
    </row>
    <row r="71" spans="1:49" ht="14.25">
      <c r="A71" s="526"/>
      <c r="B71" s="178" t="s">
        <v>153</v>
      </c>
      <c r="C71" s="371">
        <v>16500</v>
      </c>
      <c r="D71" s="371">
        <v>20000</v>
      </c>
      <c r="E71" s="370">
        <f t="shared" si="38"/>
        <v>-0.17500000000000004</v>
      </c>
      <c r="F71" s="371">
        <v>16000</v>
      </c>
      <c r="G71" s="357">
        <v>20000</v>
      </c>
      <c r="H71" s="370">
        <f t="shared" si="39"/>
        <v>-0.19999999999999996</v>
      </c>
      <c r="I71" s="371">
        <v>15000</v>
      </c>
      <c r="J71" s="357">
        <v>19500</v>
      </c>
      <c r="K71" s="370">
        <f t="shared" si="40"/>
        <v>-0.23076923076923073</v>
      </c>
      <c r="L71" s="371">
        <v>13000</v>
      </c>
      <c r="M71" s="357">
        <v>20000</v>
      </c>
      <c r="N71" s="370">
        <f t="shared" si="41"/>
        <v>-0.35</v>
      </c>
      <c r="O71" s="371">
        <v>13000</v>
      </c>
      <c r="P71" s="357">
        <v>19500</v>
      </c>
      <c r="Q71" s="370">
        <f t="shared" si="42"/>
        <v>-0.33333333333333337</v>
      </c>
      <c r="R71" s="371">
        <v>13000</v>
      </c>
      <c r="S71" s="371">
        <v>19500</v>
      </c>
      <c r="T71" s="370">
        <f t="shared" si="43"/>
        <v>-0.33333333333333337</v>
      </c>
      <c r="U71" s="371">
        <v>13000</v>
      </c>
      <c r="V71" s="371">
        <v>19000</v>
      </c>
      <c r="W71" s="370">
        <f t="shared" si="44"/>
        <v>-0.3157894736842105</v>
      </c>
      <c r="X71" s="371">
        <v>13000</v>
      </c>
      <c r="Y71" s="371">
        <v>19000</v>
      </c>
      <c r="Z71" s="370">
        <f t="shared" si="45"/>
        <v>-0.3157894736842105</v>
      </c>
      <c r="AA71" s="371">
        <v>13500</v>
      </c>
      <c r="AB71" s="371">
        <v>17000</v>
      </c>
      <c r="AC71" s="370">
        <f t="shared" si="46"/>
        <v>-0.20588235294117652</v>
      </c>
      <c r="AD71" s="371">
        <v>12000</v>
      </c>
      <c r="AE71" s="371">
        <v>17500</v>
      </c>
      <c r="AF71" s="370">
        <f t="shared" si="47"/>
        <v>-0.3142857142857143</v>
      </c>
      <c r="AG71" s="62"/>
      <c r="AH71" s="62"/>
      <c r="AI71" s="18"/>
      <c r="AJ71" s="18"/>
      <c r="AK71" s="18"/>
      <c r="AL71" s="18"/>
      <c r="AN71" s="304"/>
      <c r="AQ71" s="388"/>
      <c r="AU71" s="321"/>
      <c r="AW71" s="388"/>
    </row>
    <row r="72" spans="1:49" ht="14.25">
      <c r="A72" s="525" t="s">
        <v>68</v>
      </c>
      <c r="B72" s="177" t="s">
        <v>154</v>
      </c>
      <c r="C72" s="367">
        <v>16500</v>
      </c>
      <c r="D72" s="367">
        <v>20500</v>
      </c>
      <c r="E72" s="368">
        <f t="shared" si="38"/>
        <v>-0.19512195121951215</v>
      </c>
      <c r="F72" s="367">
        <v>16000</v>
      </c>
      <c r="G72" s="345">
        <v>21500</v>
      </c>
      <c r="H72" s="368">
        <f t="shared" si="39"/>
        <v>-0.2558139534883721</v>
      </c>
      <c r="I72" s="367">
        <v>15000</v>
      </c>
      <c r="J72" s="345">
        <v>20500</v>
      </c>
      <c r="K72" s="368">
        <f t="shared" si="40"/>
        <v>-0.2682926829268293</v>
      </c>
      <c r="L72" s="367">
        <v>13500</v>
      </c>
      <c r="M72" s="345">
        <v>20500</v>
      </c>
      <c r="N72" s="368">
        <f t="shared" si="41"/>
        <v>-0.3414634146341463</v>
      </c>
      <c r="O72" s="367">
        <v>13500</v>
      </c>
      <c r="P72" s="345">
        <v>21000</v>
      </c>
      <c r="Q72" s="368">
        <f t="shared" si="42"/>
        <v>-0.3571428571428571</v>
      </c>
      <c r="R72" s="367">
        <v>13500</v>
      </c>
      <c r="S72" s="367">
        <v>21000</v>
      </c>
      <c r="T72" s="368">
        <f t="shared" si="43"/>
        <v>-0.3571428571428571</v>
      </c>
      <c r="U72" s="367">
        <v>13500</v>
      </c>
      <c r="V72" s="367">
        <v>21000</v>
      </c>
      <c r="W72" s="368">
        <f t="shared" si="44"/>
        <v>-0.3571428571428571</v>
      </c>
      <c r="X72" s="367">
        <v>13000</v>
      </c>
      <c r="Y72" s="367">
        <v>19500</v>
      </c>
      <c r="Z72" s="368">
        <f t="shared" si="45"/>
        <v>-0.33333333333333337</v>
      </c>
      <c r="AA72" s="367">
        <v>13000</v>
      </c>
      <c r="AB72" s="367">
        <v>17500</v>
      </c>
      <c r="AC72" s="368">
        <f t="shared" si="46"/>
        <v>-0.2571428571428571</v>
      </c>
      <c r="AD72" s="367">
        <v>13000</v>
      </c>
      <c r="AE72" s="367">
        <v>17500</v>
      </c>
      <c r="AF72" s="368">
        <f t="shared" si="47"/>
        <v>-0.2571428571428571</v>
      </c>
      <c r="AG72" s="62"/>
      <c r="AH72" s="62"/>
      <c r="AI72" s="18"/>
      <c r="AJ72" s="18"/>
      <c r="AK72" s="18"/>
      <c r="AL72" s="18"/>
      <c r="AN72" s="304"/>
      <c r="AQ72" s="388"/>
      <c r="AU72" s="321"/>
      <c r="AW72" s="388"/>
    </row>
    <row r="73" spans="1:49" ht="14.25">
      <c r="A73" s="526"/>
      <c r="B73" s="178" t="s">
        <v>153</v>
      </c>
      <c r="C73" s="369">
        <v>18000</v>
      </c>
      <c r="D73" s="369">
        <v>21500</v>
      </c>
      <c r="E73" s="370">
        <f t="shared" si="38"/>
        <v>-0.16279069767441856</v>
      </c>
      <c r="F73" s="369">
        <v>16500</v>
      </c>
      <c r="G73" s="349">
        <v>22500</v>
      </c>
      <c r="H73" s="370">
        <f t="shared" si="39"/>
        <v>-0.2666666666666667</v>
      </c>
      <c r="I73" s="369">
        <v>16000</v>
      </c>
      <c r="J73" s="349">
        <v>22500</v>
      </c>
      <c r="K73" s="370">
        <f t="shared" si="40"/>
        <v>-0.28888888888888886</v>
      </c>
      <c r="L73" s="369">
        <v>15000</v>
      </c>
      <c r="M73" s="349">
        <v>22000</v>
      </c>
      <c r="N73" s="370">
        <f t="shared" si="41"/>
        <v>-0.31818181818181823</v>
      </c>
      <c r="O73" s="369">
        <v>15000</v>
      </c>
      <c r="P73" s="349">
        <v>22500</v>
      </c>
      <c r="Q73" s="370">
        <f t="shared" si="42"/>
        <v>-0.33333333333333337</v>
      </c>
      <c r="R73" s="369">
        <v>16000</v>
      </c>
      <c r="S73" s="369">
        <v>22500</v>
      </c>
      <c r="T73" s="370">
        <f t="shared" si="43"/>
        <v>-0.28888888888888886</v>
      </c>
      <c r="U73" s="369">
        <v>16000</v>
      </c>
      <c r="V73" s="369">
        <v>22250</v>
      </c>
      <c r="W73" s="370">
        <f t="shared" si="44"/>
        <v>-0.2808988764044944</v>
      </c>
      <c r="X73" s="369">
        <v>14000</v>
      </c>
      <c r="Y73" s="369">
        <v>21500</v>
      </c>
      <c r="Z73" s="370">
        <f t="shared" si="45"/>
        <v>-0.34883720930232553</v>
      </c>
      <c r="AA73" s="369">
        <v>14500</v>
      </c>
      <c r="AB73" s="369">
        <v>19000</v>
      </c>
      <c r="AC73" s="370">
        <f t="shared" si="46"/>
        <v>-0.23684210526315785</v>
      </c>
      <c r="AD73" s="369">
        <v>13500</v>
      </c>
      <c r="AE73" s="369">
        <v>19000</v>
      </c>
      <c r="AF73" s="370">
        <f t="shared" si="47"/>
        <v>-0.2894736842105263</v>
      </c>
      <c r="AG73" s="62"/>
      <c r="AH73" s="62"/>
      <c r="AI73" s="18"/>
      <c r="AJ73" s="18"/>
      <c r="AK73" s="18"/>
      <c r="AL73" s="18"/>
      <c r="AN73" s="304"/>
      <c r="AQ73" s="388"/>
      <c r="AU73" s="321"/>
      <c r="AW73" s="388"/>
    </row>
    <row r="74" spans="1:49" ht="14.25">
      <c r="A74" s="525" t="s">
        <v>69</v>
      </c>
      <c r="B74" s="177" t="s">
        <v>154</v>
      </c>
      <c r="C74" s="367">
        <v>15000</v>
      </c>
      <c r="D74" s="367">
        <v>20000</v>
      </c>
      <c r="E74" s="368">
        <f t="shared" si="38"/>
        <v>-0.25</v>
      </c>
      <c r="F74" s="367">
        <v>14000</v>
      </c>
      <c r="G74" s="345">
        <v>20000</v>
      </c>
      <c r="H74" s="368">
        <f t="shared" si="39"/>
        <v>-0.30000000000000004</v>
      </c>
      <c r="I74" s="367">
        <v>13000</v>
      </c>
      <c r="J74" s="345">
        <v>19000</v>
      </c>
      <c r="K74" s="368">
        <f t="shared" si="40"/>
        <v>-0.3157894736842105</v>
      </c>
      <c r="L74" s="367">
        <v>13000</v>
      </c>
      <c r="M74" s="345">
        <v>19000</v>
      </c>
      <c r="N74" s="368">
        <f t="shared" si="41"/>
        <v>-0.3157894736842105</v>
      </c>
      <c r="O74" s="367">
        <v>13000</v>
      </c>
      <c r="P74" s="345">
        <v>19000</v>
      </c>
      <c r="Q74" s="368">
        <f t="shared" si="42"/>
        <v>-0.3157894736842105</v>
      </c>
      <c r="R74" s="367">
        <v>13000</v>
      </c>
      <c r="S74" s="367">
        <v>19000</v>
      </c>
      <c r="T74" s="368">
        <f t="shared" si="43"/>
        <v>-0.3157894736842105</v>
      </c>
      <c r="U74" s="367">
        <v>13000</v>
      </c>
      <c r="V74" s="367">
        <v>19000</v>
      </c>
      <c r="W74" s="368">
        <f t="shared" si="44"/>
        <v>-0.3157894736842105</v>
      </c>
      <c r="X74" s="367">
        <v>13000</v>
      </c>
      <c r="Y74" s="367">
        <v>19000</v>
      </c>
      <c r="Z74" s="368">
        <f t="shared" si="45"/>
        <v>-0.3157894736842105</v>
      </c>
      <c r="AA74" s="367">
        <v>13000</v>
      </c>
      <c r="AB74" s="367">
        <v>17500</v>
      </c>
      <c r="AC74" s="368">
        <f t="shared" si="46"/>
        <v>-0.2571428571428571</v>
      </c>
      <c r="AD74" s="367">
        <v>11000</v>
      </c>
      <c r="AE74" s="367">
        <v>16500</v>
      </c>
      <c r="AF74" s="368">
        <f t="shared" si="47"/>
        <v>-0.33333333333333337</v>
      </c>
      <c r="AG74" s="62"/>
      <c r="AH74" s="62"/>
      <c r="AI74" s="18"/>
      <c r="AJ74" s="18"/>
      <c r="AK74" s="18"/>
      <c r="AL74" s="18"/>
      <c r="AN74" s="304"/>
      <c r="AQ74" s="388"/>
      <c r="AU74" s="321"/>
      <c r="AW74" s="388"/>
    </row>
    <row r="75" spans="1:49" ht="14.25">
      <c r="A75" s="526"/>
      <c r="B75" s="178" t="s">
        <v>153</v>
      </c>
      <c r="C75" s="369">
        <v>17000</v>
      </c>
      <c r="D75" s="369">
        <v>21000</v>
      </c>
      <c r="E75" s="370">
        <f t="shared" si="38"/>
        <v>-0.19047619047619047</v>
      </c>
      <c r="F75" s="369">
        <v>15000</v>
      </c>
      <c r="G75" s="349">
        <v>21000</v>
      </c>
      <c r="H75" s="370">
        <f t="shared" si="39"/>
        <v>-0.2857142857142857</v>
      </c>
      <c r="I75" s="369">
        <v>15000</v>
      </c>
      <c r="J75" s="349">
        <v>21000</v>
      </c>
      <c r="K75" s="370">
        <f t="shared" si="40"/>
        <v>-0.2857142857142857</v>
      </c>
      <c r="L75" s="369">
        <v>13000</v>
      </c>
      <c r="M75" s="349">
        <v>21000</v>
      </c>
      <c r="N75" s="370">
        <f t="shared" si="41"/>
        <v>-0.38095238095238093</v>
      </c>
      <c r="O75" s="369">
        <v>13000</v>
      </c>
      <c r="P75" s="349">
        <v>21000</v>
      </c>
      <c r="Q75" s="370">
        <f t="shared" si="42"/>
        <v>-0.38095238095238093</v>
      </c>
      <c r="R75" s="369">
        <v>13000</v>
      </c>
      <c r="S75" s="369">
        <v>21000</v>
      </c>
      <c r="T75" s="370">
        <f t="shared" si="43"/>
        <v>-0.38095238095238093</v>
      </c>
      <c r="U75" s="369">
        <v>13000</v>
      </c>
      <c r="V75" s="369">
        <v>21000</v>
      </c>
      <c r="W75" s="370">
        <f t="shared" si="44"/>
        <v>-0.38095238095238093</v>
      </c>
      <c r="X75" s="369">
        <v>13000</v>
      </c>
      <c r="Y75" s="369">
        <v>21000</v>
      </c>
      <c r="Z75" s="370">
        <f t="shared" si="45"/>
        <v>-0.38095238095238093</v>
      </c>
      <c r="AA75" s="369">
        <v>13000</v>
      </c>
      <c r="AB75" s="369">
        <v>18000</v>
      </c>
      <c r="AC75" s="370">
        <f t="shared" si="46"/>
        <v>-0.2777777777777778</v>
      </c>
      <c r="AD75" s="369">
        <v>12000</v>
      </c>
      <c r="AE75" s="369">
        <v>18000</v>
      </c>
      <c r="AF75" s="370">
        <f t="shared" si="47"/>
        <v>-0.33333333333333337</v>
      </c>
      <c r="AG75" s="62"/>
      <c r="AH75" s="62"/>
      <c r="AI75" s="18"/>
      <c r="AJ75" s="18"/>
      <c r="AK75" s="18"/>
      <c r="AL75" s="18"/>
      <c r="AN75" s="304"/>
      <c r="AQ75" s="388"/>
      <c r="AU75" s="321"/>
      <c r="AW75" s="388"/>
    </row>
    <row r="76" spans="1:49" ht="12.75" customHeight="1">
      <c r="A76" s="324" t="s">
        <v>70</v>
      </c>
      <c r="B76" s="177" t="s">
        <v>154</v>
      </c>
      <c r="C76" s="367">
        <v>11000</v>
      </c>
      <c r="D76" s="367">
        <v>14000</v>
      </c>
      <c r="E76" s="368">
        <f t="shared" si="38"/>
        <v>-0.2142857142857143</v>
      </c>
      <c r="F76" s="367">
        <v>10000</v>
      </c>
      <c r="G76" s="345">
        <v>14000</v>
      </c>
      <c r="H76" s="368">
        <f t="shared" si="39"/>
        <v>-0.2857142857142857</v>
      </c>
      <c r="I76" s="367">
        <v>10000</v>
      </c>
      <c r="J76" s="345">
        <v>14000</v>
      </c>
      <c r="K76" s="368">
        <f t="shared" si="40"/>
        <v>-0.2857142857142857</v>
      </c>
      <c r="L76" s="367">
        <v>9000</v>
      </c>
      <c r="M76" s="345">
        <v>13000</v>
      </c>
      <c r="N76" s="368">
        <f t="shared" si="41"/>
        <v>-0.3076923076923077</v>
      </c>
      <c r="O76" s="367">
        <v>9000</v>
      </c>
      <c r="P76" s="345">
        <v>13000</v>
      </c>
      <c r="Q76" s="368">
        <f t="shared" si="42"/>
        <v>-0.3076923076923077</v>
      </c>
      <c r="R76" s="367">
        <v>9000</v>
      </c>
      <c r="S76" s="367">
        <v>12000</v>
      </c>
      <c r="T76" s="368">
        <f t="shared" si="43"/>
        <v>-0.25</v>
      </c>
      <c r="U76" s="367">
        <v>9000</v>
      </c>
      <c r="V76" s="367">
        <v>11000</v>
      </c>
      <c r="W76" s="368">
        <f t="shared" si="44"/>
        <v>-0.18181818181818177</v>
      </c>
      <c r="X76" s="367">
        <v>9000</v>
      </c>
      <c r="Y76" s="367">
        <v>11000</v>
      </c>
      <c r="Z76" s="368">
        <f t="shared" si="45"/>
        <v>-0.18181818181818177</v>
      </c>
      <c r="AA76" s="367">
        <v>9000</v>
      </c>
      <c r="AB76" s="367">
        <v>11000</v>
      </c>
      <c r="AC76" s="368">
        <f t="shared" si="46"/>
        <v>-0.18181818181818177</v>
      </c>
      <c r="AD76" s="367">
        <v>7750</v>
      </c>
      <c r="AE76" s="367">
        <v>11000</v>
      </c>
      <c r="AF76" s="368">
        <f t="shared" si="47"/>
        <v>-0.2954545454545454</v>
      </c>
      <c r="AG76" s="62"/>
      <c r="AH76" s="62"/>
      <c r="AI76" s="18"/>
      <c r="AJ76" s="18"/>
      <c r="AK76" s="18"/>
      <c r="AL76" s="18"/>
      <c r="AN76" s="304"/>
      <c r="AQ76" s="388"/>
      <c r="AU76" s="321"/>
      <c r="AW76" s="388"/>
    </row>
    <row r="77" spans="1:49" ht="14.25">
      <c r="A77" s="324" t="s">
        <v>54</v>
      </c>
      <c r="B77" s="180" t="s">
        <v>154</v>
      </c>
      <c r="C77" s="372">
        <v>8000</v>
      </c>
      <c r="D77" s="372">
        <v>10000</v>
      </c>
      <c r="E77" s="373">
        <f t="shared" si="38"/>
        <v>-0.19999999999999996</v>
      </c>
      <c r="F77" s="372">
        <v>8000</v>
      </c>
      <c r="G77" s="359">
        <v>11500</v>
      </c>
      <c r="H77" s="373">
        <f t="shared" si="39"/>
        <v>-0.30434782608695654</v>
      </c>
      <c r="I77" s="372">
        <v>8000</v>
      </c>
      <c r="J77" s="359">
        <v>11000</v>
      </c>
      <c r="K77" s="373">
        <f t="shared" si="40"/>
        <v>-0.2727272727272727</v>
      </c>
      <c r="L77" s="372">
        <v>7500</v>
      </c>
      <c r="M77" s="359">
        <v>11000</v>
      </c>
      <c r="N77" s="373">
        <f t="shared" si="41"/>
        <v>-0.31818181818181823</v>
      </c>
      <c r="O77" s="372">
        <v>7500</v>
      </c>
      <c r="P77" s="359">
        <v>10000</v>
      </c>
      <c r="Q77" s="373">
        <f t="shared" si="42"/>
        <v>-0.25</v>
      </c>
      <c r="R77" s="372">
        <v>7000</v>
      </c>
      <c r="S77" s="372">
        <v>9000</v>
      </c>
      <c r="T77" s="373">
        <f t="shared" si="43"/>
        <v>-0.2222222222222222</v>
      </c>
      <c r="U77" s="372">
        <v>7000</v>
      </c>
      <c r="V77" s="372">
        <v>8000</v>
      </c>
      <c r="W77" s="373">
        <f t="shared" si="44"/>
        <v>-0.125</v>
      </c>
      <c r="X77" s="372">
        <v>6500</v>
      </c>
      <c r="Y77" s="372">
        <v>8000</v>
      </c>
      <c r="Z77" s="373">
        <f t="shared" si="45"/>
        <v>-0.1875</v>
      </c>
      <c r="AA77" s="372">
        <v>7500</v>
      </c>
      <c r="AB77" s="372">
        <v>8500</v>
      </c>
      <c r="AC77" s="373">
        <f t="shared" si="46"/>
        <v>-0.11764705882352944</v>
      </c>
      <c r="AD77" s="372">
        <v>6500</v>
      </c>
      <c r="AE77" s="372">
        <v>8500</v>
      </c>
      <c r="AF77" s="373">
        <f t="shared" si="47"/>
        <v>-0.23529411764705888</v>
      </c>
      <c r="AG77" s="62"/>
      <c r="AH77" s="62"/>
      <c r="AI77" s="18"/>
      <c r="AJ77" s="18"/>
      <c r="AK77" s="18"/>
      <c r="AL77" s="18"/>
      <c r="AN77" s="304"/>
      <c r="AQ77" s="388"/>
      <c r="AU77" s="321"/>
      <c r="AW77" s="388"/>
    </row>
    <row r="78" spans="1:49" ht="15">
      <c r="A78" s="181" t="s">
        <v>156</v>
      </c>
      <c r="B78" s="182"/>
      <c r="C78" s="374"/>
      <c r="D78" s="374"/>
      <c r="E78" s="363"/>
      <c r="F78" s="374"/>
      <c r="G78" s="364"/>
      <c r="H78" s="363"/>
      <c r="I78" s="374"/>
      <c r="J78" s="364"/>
      <c r="K78" s="363"/>
      <c r="L78" s="374"/>
      <c r="M78" s="364"/>
      <c r="N78" s="363"/>
      <c r="O78" s="374"/>
      <c r="P78" s="364"/>
      <c r="Q78" s="363"/>
      <c r="R78" s="374"/>
      <c r="S78" s="364"/>
      <c r="T78" s="363"/>
      <c r="U78" s="374"/>
      <c r="V78" s="364"/>
      <c r="W78" s="363"/>
      <c r="X78" s="374"/>
      <c r="Y78" s="364"/>
      <c r="Z78" s="363"/>
      <c r="AA78" s="374"/>
      <c r="AB78" s="364"/>
      <c r="AC78" s="363"/>
      <c r="AD78" s="374"/>
      <c r="AE78" s="364"/>
      <c r="AF78" s="363"/>
      <c r="AG78" s="62"/>
      <c r="AH78" s="62"/>
      <c r="AI78" s="18"/>
      <c r="AJ78" s="18"/>
      <c r="AK78" s="18"/>
      <c r="AL78" s="18"/>
      <c r="AN78" s="304"/>
      <c r="AQ78" s="388"/>
      <c r="AU78" s="321"/>
      <c r="AW78" s="388"/>
    </row>
    <row r="79" spans="1:49" ht="14.25">
      <c r="A79" s="525" t="s">
        <v>71</v>
      </c>
      <c r="B79" s="177" t="s">
        <v>154</v>
      </c>
      <c r="C79" s="367">
        <v>14000</v>
      </c>
      <c r="D79" s="367">
        <v>19000</v>
      </c>
      <c r="E79" s="368">
        <f aca="true" t="shared" si="48" ref="E79:E86">C79/D79-1</f>
        <v>-0.26315789473684215</v>
      </c>
      <c r="F79" s="367">
        <v>13500</v>
      </c>
      <c r="G79" s="345">
        <v>19500</v>
      </c>
      <c r="H79" s="368">
        <f aca="true" t="shared" si="49" ref="H79:H86">F79/G79-1</f>
        <v>-0.3076923076923077</v>
      </c>
      <c r="I79" s="367">
        <v>13000</v>
      </c>
      <c r="J79" s="345">
        <v>18000</v>
      </c>
      <c r="K79" s="368">
        <f aca="true" t="shared" si="50" ref="K79:K86">I79/J79-1</f>
        <v>-0.2777777777777778</v>
      </c>
      <c r="L79" s="367">
        <v>12500</v>
      </c>
      <c r="M79" s="345">
        <v>19000</v>
      </c>
      <c r="N79" s="368">
        <f aca="true" t="shared" si="51" ref="N79:N86">L79/M79-1</f>
        <v>-0.3421052631578947</v>
      </c>
      <c r="O79" s="367">
        <v>13000</v>
      </c>
      <c r="P79" s="345">
        <v>18000</v>
      </c>
      <c r="Q79" s="368">
        <f aca="true" t="shared" si="52" ref="Q79:Q86">O79/P79-1</f>
        <v>-0.2777777777777778</v>
      </c>
      <c r="R79" s="367">
        <v>13000</v>
      </c>
      <c r="S79" s="367">
        <v>18000</v>
      </c>
      <c r="T79" s="368">
        <f aca="true" t="shared" si="53" ref="T79:T86">R79/S79-1</f>
        <v>-0.2777777777777778</v>
      </c>
      <c r="U79" s="367">
        <v>13000</v>
      </c>
      <c r="V79" s="367">
        <v>19000</v>
      </c>
      <c r="W79" s="368">
        <f aca="true" t="shared" si="54" ref="W79:W86">U79/V79-1</f>
        <v>-0.3157894736842105</v>
      </c>
      <c r="X79" s="367">
        <v>13000</v>
      </c>
      <c r="Y79" s="367">
        <v>19000</v>
      </c>
      <c r="Z79" s="368">
        <f aca="true" t="shared" si="55" ref="Z79:Z86">X79/Y79-1</f>
        <v>-0.3157894736842105</v>
      </c>
      <c r="AA79" s="367">
        <v>13000</v>
      </c>
      <c r="AB79" s="367">
        <v>16000</v>
      </c>
      <c r="AC79" s="368">
        <f aca="true" t="shared" si="56" ref="AC79:AC86">AA79/AB79-1</f>
        <v>-0.1875</v>
      </c>
      <c r="AD79" s="367">
        <v>12500</v>
      </c>
      <c r="AE79" s="367">
        <v>16000</v>
      </c>
      <c r="AF79" s="368">
        <f t="shared" si="47"/>
        <v>-0.21875</v>
      </c>
      <c r="AG79" s="62"/>
      <c r="AH79" s="62"/>
      <c r="AI79" s="18"/>
      <c r="AJ79" s="18"/>
      <c r="AK79" s="18"/>
      <c r="AL79" s="18"/>
      <c r="AM79" s="18"/>
      <c r="AN79" s="304"/>
      <c r="AP79" s="254"/>
      <c r="AQ79" s="388"/>
      <c r="AT79" s="321"/>
      <c r="AU79" s="321"/>
      <c r="AW79" s="388"/>
    </row>
    <row r="80" spans="1:49" ht="14.25">
      <c r="A80" s="526"/>
      <c r="B80" s="178" t="s">
        <v>153</v>
      </c>
      <c r="C80" s="369">
        <v>15500</v>
      </c>
      <c r="D80" s="369">
        <v>21000</v>
      </c>
      <c r="E80" s="370">
        <f t="shared" si="48"/>
        <v>-0.26190476190476186</v>
      </c>
      <c r="F80" s="369">
        <v>16000</v>
      </c>
      <c r="G80" s="349">
        <v>22000</v>
      </c>
      <c r="H80" s="370">
        <f t="shared" si="49"/>
        <v>-0.2727272727272727</v>
      </c>
      <c r="I80" s="369">
        <v>15000</v>
      </c>
      <c r="J80" s="349">
        <v>22000</v>
      </c>
      <c r="K80" s="370">
        <f t="shared" si="50"/>
        <v>-0.31818181818181823</v>
      </c>
      <c r="L80" s="369">
        <v>14500</v>
      </c>
      <c r="M80" s="349">
        <v>20000</v>
      </c>
      <c r="N80" s="370">
        <f t="shared" si="51"/>
        <v>-0.275</v>
      </c>
      <c r="O80" s="369">
        <v>13500</v>
      </c>
      <c r="P80" s="349">
        <v>20000</v>
      </c>
      <c r="Q80" s="370">
        <f t="shared" si="52"/>
        <v>-0.32499999999999996</v>
      </c>
      <c r="R80" s="369">
        <v>14500</v>
      </c>
      <c r="S80" s="369">
        <v>20000</v>
      </c>
      <c r="T80" s="370">
        <f t="shared" si="53"/>
        <v>-0.275</v>
      </c>
      <c r="U80" s="369">
        <v>13500</v>
      </c>
      <c r="V80" s="369">
        <v>20000</v>
      </c>
      <c r="W80" s="370">
        <f t="shared" si="54"/>
        <v>-0.32499999999999996</v>
      </c>
      <c r="X80" s="369">
        <v>13500</v>
      </c>
      <c r="Y80" s="369">
        <v>20000</v>
      </c>
      <c r="Z80" s="370">
        <f t="shared" si="55"/>
        <v>-0.32499999999999996</v>
      </c>
      <c r="AA80" s="369">
        <v>15500</v>
      </c>
      <c r="AB80" s="369">
        <v>19000</v>
      </c>
      <c r="AC80" s="370">
        <f t="shared" si="56"/>
        <v>-0.1842105263157895</v>
      </c>
      <c r="AD80" s="369">
        <v>13500</v>
      </c>
      <c r="AE80" s="369">
        <v>18000</v>
      </c>
      <c r="AF80" s="370">
        <f t="shared" si="47"/>
        <v>-0.25</v>
      </c>
      <c r="AG80" s="62"/>
      <c r="AH80" s="62"/>
      <c r="AI80" s="18"/>
      <c r="AJ80" s="18"/>
      <c r="AK80" s="18"/>
      <c r="AL80" s="18"/>
      <c r="AM80" s="18"/>
      <c r="AN80" s="304"/>
      <c r="AP80" s="254"/>
      <c r="AQ80" s="388"/>
      <c r="AT80" s="321"/>
      <c r="AU80" s="321"/>
      <c r="AW80" s="388"/>
    </row>
    <row r="81" spans="1:49" ht="14.25">
      <c r="A81" s="525" t="s">
        <v>72</v>
      </c>
      <c r="B81" s="177" t="s">
        <v>154</v>
      </c>
      <c r="C81" s="367">
        <v>16000</v>
      </c>
      <c r="D81" s="367">
        <v>22000</v>
      </c>
      <c r="E81" s="368">
        <f t="shared" si="48"/>
        <v>-0.2727272727272727</v>
      </c>
      <c r="F81" s="367">
        <v>16000</v>
      </c>
      <c r="G81" s="345">
        <v>22000</v>
      </c>
      <c r="H81" s="368">
        <f t="shared" si="49"/>
        <v>-0.2727272727272727</v>
      </c>
      <c r="I81" s="367">
        <v>15000</v>
      </c>
      <c r="J81" s="345">
        <v>19500</v>
      </c>
      <c r="K81" s="368">
        <f t="shared" si="50"/>
        <v>-0.23076923076923073</v>
      </c>
      <c r="L81" s="367">
        <v>15000</v>
      </c>
      <c r="M81" s="345">
        <v>22000</v>
      </c>
      <c r="N81" s="368">
        <f t="shared" si="51"/>
        <v>-0.31818181818181823</v>
      </c>
      <c r="O81" s="367">
        <v>15000</v>
      </c>
      <c r="P81" s="345">
        <v>21000</v>
      </c>
      <c r="Q81" s="368">
        <f t="shared" si="52"/>
        <v>-0.2857142857142857</v>
      </c>
      <c r="R81" s="367">
        <v>15000</v>
      </c>
      <c r="S81" s="367">
        <v>21000</v>
      </c>
      <c r="T81" s="368">
        <f t="shared" si="53"/>
        <v>-0.2857142857142857</v>
      </c>
      <c r="U81" s="367">
        <v>14000</v>
      </c>
      <c r="V81" s="367">
        <v>21000</v>
      </c>
      <c r="W81" s="368">
        <f t="shared" si="54"/>
        <v>-0.33333333333333337</v>
      </c>
      <c r="X81" s="367">
        <v>14000</v>
      </c>
      <c r="Y81" s="367">
        <v>21000</v>
      </c>
      <c r="Z81" s="368">
        <f t="shared" si="55"/>
        <v>-0.33333333333333337</v>
      </c>
      <c r="AA81" s="367">
        <v>14000</v>
      </c>
      <c r="AB81" s="367">
        <v>19000</v>
      </c>
      <c r="AC81" s="368">
        <f t="shared" si="56"/>
        <v>-0.26315789473684215</v>
      </c>
      <c r="AD81" s="367">
        <v>15000</v>
      </c>
      <c r="AE81" s="367">
        <v>19000</v>
      </c>
      <c r="AF81" s="368">
        <f t="shared" si="47"/>
        <v>-0.21052631578947367</v>
      </c>
      <c r="AG81" s="62"/>
      <c r="AH81" s="62"/>
      <c r="AI81" s="18"/>
      <c r="AJ81" s="18"/>
      <c r="AK81" s="18"/>
      <c r="AL81" s="18"/>
      <c r="AM81" s="18"/>
      <c r="AN81" s="304"/>
      <c r="AP81" s="254"/>
      <c r="AQ81" s="313"/>
      <c r="AT81" s="321"/>
      <c r="AU81" s="321"/>
      <c r="AW81" s="388"/>
    </row>
    <row r="82" spans="1:49" ht="14.25">
      <c r="A82" s="526"/>
      <c r="B82" s="178" t="s">
        <v>153</v>
      </c>
      <c r="C82" s="369">
        <v>17500</v>
      </c>
      <c r="D82" s="369">
        <v>22000</v>
      </c>
      <c r="E82" s="370">
        <f t="shared" si="48"/>
        <v>-0.20454545454545459</v>
      </c>
      <c r="F82" s="369">
        <v>17000</v>
      </c>
      <c r="G82" s="349">
        <v>22000</v>
      </c>
      <c r="H82" s="370">
        <f t="shared" si="49"/>
        <v>-0.2272727272727273</v>
      </c>
      <c r="I82" s="369">
        <v>16000</v>
      </c>
      <c r="J82" s="349">
        <v>22000</v>
      </c>
      <c r="K82" s="370">
        <f t="shared" si="50"/>
        <v>-0.2727272727272727</v>
      </c>
      <c r="L82" s="369">
        <v>15000</v>
      </c>
      <c r="M82" s="349">
        <v>22000</v>
      </c>
      <c r="N82" s="370">
        <f t="shared" si="51"/>
        <v>-0.31818181818181823</v>
      </c>
      <c r="O82" s="369">
        <v>16500</v>
      </c>
      <c r="P82" s="349">
        <v>23000</v>
      </c>
      <c r="Q82" s="370">
        <f t="shared" si="52"/>
        <v>-0.28260869565217395</v>
      </c>
      <c r="R82" s="369">
        <v>16500</v>
      </c>
      <c r="S82" s="369">
        <v>23000</v>
      </c>
      <c r="T82" s="370">
        <f t="shared" si="53"/>
        <v>-0.28260869565217395</v>
      </c>
      <c r="U82" s="369">
        <v>15500</v>
      </c>
      <c r="V82" s="369">
        <v>23000</v>
      </c>
      <c r="W82" s="370">
        <f t="shared" si="54"/>
        <v>-0.32608695652173914</v>
      </c>
      <c r="X82" s="369">
        <v>14500</v>
      </c>
      <c r="Y82" s="369">
        <v>23000</v>
      </c>
      <c r="Z82" s="370">
        <f t="shared" si="55"/>
        <v>-0.3695652173913043</v>
      </c>
      <c r="AA82" s="369">
        <v>16000</v>
      </c>
      <c r="AB82" s="369">
        <v>20000</v>
      </c>
      <c r="AC82" s="370">
        <f t="shared" si="56"/>
        <v>-0.19999999999999996</v>
      </c>
      <c r="AD82" s="369">
        <v>16500</v>
      </c>
      <c r="AE82" s="369">
        <v>19000</v>
      </c>
      <c r="AF82" s="370">
        <f t="shared" si="47"/>
        <v>-0.13157894736842102</v>
      </c>
      <c r="AG82" s="62"/>
      <c r="AH82" s="62"/>
      <c r="AI82" s="18"/>
      <c r="AJ82" s="18"/>
      <c r="AK82" s="18"/>
      <c r="AL82" s="18"/>
      <c r="AM82" s="18"/>
      <c r="AN82" s="304"/>
      <c r="AP82" s="254"/>
      <c r="AQ82" s="313"/>
      <c r="AT82" s="321"/>
      <c r="AU82" s="321"/>
      <c r="AW82" s="388"/>
    </row>
    <row r="83" spans="1:49" ht="14.25">
      <c r="A83" s="525" t="s">
        <v>55</v>
      </c>
      <c r="B83" s="177" t="s">
        <v>154</v>
      </c>
      <c r="C83" s="367">
        <v>11000</v>
      </c>
      <c r="D83" s="367">
        <v>12000</v>
      </c>
      <c r="E83" s="368">
        <f t="shared" si="48"/>
        <v>-0.08333333333333337</v>
      </c>
      <c r="F83" s="367">
        <v>11000</v>
      </c>
      <c r="G83" s="345">
        <v>12500</v>
      </c>
      <c r="H83" s="368">
        <f t="shared" si="49"/>
        <v>-0.12</v>
      </c>
      <c r="I83" s="367">
        <v>11000</v>
      </c>
      <c r="J83" s="345">
        <v>12500</v>
      </c>
      <c r="K83" s="368">
        <f t="shared" si="50"/>
        <v>-0.12</v>
      </c>
      <c r="L83" s="367">
        <v>11000</v>
      </c>
      <c r="M83" s="345">
        <v>12500</v>
      </c>
      <c r="N83" s="368">
        <f t="shared" si="51"/>
        <v>-0.12</v>
      </c>
      <c r="O83" s="367">
        <v>11000</v>
      </c>
      <c r="P83" s="345">
        <v>12500</v>
      </c>
      <c r="Q83" s="368">
        <f t="shared" si="52"/>
        <v>-0.12</v>
      </c>
      <c r="R83" s="367">
        <v>11000</v>
      </c>
      <c r="S83" s="367">
        <v>12000</v>
      </c>
      <c r="T83" s="368">
        <f t="shared" si="53"/>
        <v>-0.08333333333333337</v>
      </c>
      <c r="U83" s="367">
        <v>11000</v>
      </c>
      <c r="V83" s="367">
        <v>12000</v>
      </c>
      <c r="W83" s="368">
        <f t="shared" si="54"/>
        <v>-0.08333333333333337</v>
      </c>
      <c r="X83" s="367">
        <v>10000</v>
      </c>
      <c r="Y83" s="367" t="s">
        <v>268</v>
      </c>
      <c r="Z83" s="366" t="s">
        <v>269</v>
      </c>
      <c r="AA83" s="367">
        <v>11000</v>
      </c>
      <c r="AB83" s="367">
        <v>12500</v>
      </c>
      <c r="AC83" s="366" t="s">
        <v>269</v>
      </c>
      <c r="AD83" s="367">
        <v>9000</v>
      </c>
      <c r="AE83" s="367">
        <v>12500</v>
      </c>
      <c r="AF83" s="366">
        <f t="shared" si="47"/>
        <v>-0.28</v>
      </c>
      <c r="AG83" s="62"/>
      <c r="AH83" s="62"/>
      <c r="AN83" s="304"/>
      <c r="AP83" s="254"/>
      <c r="AQ83" s="313"/>
      <c r="AT83" s="321"/>
      <c r="AU83" s="321"/>
      <c r="AW83" s="388"/>
    </row>
    <row r="84" spans="1:49" ht="14.25">
      <c r="A84" s="526"/>
      <c r="B84" s="178" t="s">
        <v>153</v>
      </c>
      <c r="C84" s="369">
        <v>13500</v>
      </c>
      <c r="D84" s="369">
        <v>13500</v>
      </c>
      <c r="E84" s="370">
        <f t="shared" si="48"/>
        <v>0</v>
      </c>
      <c r="F84" s="369">
        <v>13000</v>
      </c>
      <c r="G84" s="349">
        <v>14000</v>
      </c>
      <c r="H84" s="370">
        <f t="shared" si="49"/>
        <v>-0.0714285714285714</v>
      </c>
      <c r="I84" s="369">
        <v>13000</v>
      </c>
      <c r="J84" s="349">
        <v>14000</v>
      </c>
      <c r="K84" s="370">
        <f t="shared" si="50"/>
        <v>-0.0714285714285714</v>
      </c>
      <c r="L84" s="369">
        <v>13000</v>
      </c>
      <c r="M84" s="349">
        <v>14000</v>
      </c>
      <c r="N84" s="370">
        <f t="shared" si="51"/>
        <v>-0.0714285714285714</v>
      </c>
      <c r="O84" s="369">
        <v>13000</v>
      </c>
      <c r="P84" s="349">
        <v>14000</v>
      </c>
      <c r="Q84" s="370">
        <f t="shared" si="52"/>
        <v>-0.0714285714285714</v>
      </c>
      <c r="R84" s="369">
        <v>13000</v>
      </c>
      <c r="S84" s="369">
        <v>13500</v>
      </c>
      <c r="T84" s="370">
        <f t="shared" si="53"/>
        <v>-0.03703703703703709</v>
      </c>
      <c r="U84" s="369">
        <v>11000</v>
      </c>
      <c r="V84" s="369">
        <v>13500</v>
      </c>
      <c r="W84" s="370">
        <f t="shared" si="54"/>
        <v>-0.18518518518518523</v>
      </c>
      <c r="X84" s="369">
        <v>11000</v>
      </c>
      <c r="Y84" s="369">
        <v>13500</v>
      </c>
      <c r="Z84" s="370">
        <f t="shared" si="55"/>
        <v>-0.18518518518518523</v>
      </c>
      <c r="AA84" s="369">
        <v>14000</v>
      </c>
      <c r="AB84" s="369">
        <v>13500</v>
      </c>
      <c r="AC84" s="370">
        <f t="shared" si="56"/>
        <v>0.03703703703703698</v>
      </c>
      <c r="AD84" s="369">
        <v>11000</v>
      </c>
      <c r="AE84" s="369">
        <v>13500</v>
      </c>
      <c r="AF84" s="370">
        <f t="shared" si="47"/>
        <v>-0.18518518518518523</v>
      </c>
      <c r="AG84" s="62"/>
      <c r="AH84" s="62"/>
      <c r="AN84" s="304"/>
      <c r="AP84" s="254"/>
      <c r="AQ84" s="313"/>
      <c r="AT84" s="321"/>
      <c r="AU84" s="321"/>
      <c r="AW84" s="388"/>
    </row>
    <row r="85" spans="1:49" ht="14.25">
      <c r="A85" s="324" t="s">
        <v>73</v>
      </c>
      <c r="B85" s="177" t="s">
        <v>154</v>
      </c>
      <c r="C85" s="367">
        <v>9000</v>
      </c>
      <c r="D85" s="367">
        <v>11000</v>
      </c>
      <c r="E85" s="368">
        <f t="shared" si="48"/>
        <v>-0.18181818181818177</v>
      </c>
      <c r="F85" s="367">
        <v>9000</v>
      </c>
      <c r="G85" s="345">
        <v>11000</v>
      </c>
      <c r="H85" s="368">
        <f t="shared" si="49"/>
        <v>-0.18181818181818177</v>
      </c>
      <c r="I85" s="367">
        <v>9000</v>
      </c>
      <c r="J85" s="345">
        <v>11000</v>
      </c>
      <c r="K85" s="368">
        <f t="shared" si="50"/>
        <v>-0.18181818181818177</v>
      </c>
      <c r="L85" s="367">
        <v>9000</v>
      </c>
      <c r="M85" s="345">
        <v>11000</v>
      </c>
      <c r="N85" s="368">
        <f t="shared" si="51"/>
        <v>-0.18181818181818177</v>
      </c>
      <c r="O85" s="367">
        <v>8500</v>
      </c>
      <c r="P85" s="345">
        <v>11000</v>
      </c>
      <c r="Q85" s="368">
        <f t="shared" si="52"/>
        <v>-0.2272727272727273</v>
      </c>
      <c r="R85" s="367">
        <v>9000</v>
      </c>
      <c r="S85" s="367">
        <v>11000</v>
      </c>
      <c r="T85" s="368">
        <f t="shared" si="53"/>
        <v>-0.18181818181818177</v>
      </c>
      <c r="U85" s="367">
        <v>9000</v>
      </c>
      <c r="V85" s="367">
        <v>11000</v>
      </c>
      <c r="W85" s="368">
        <f t="shared" si="54"/>
        <v>-0.18181818181818177</v>
      </c>
      <c r="X85" s="367">
        <v>8000</v>
      </c>
      <c r="Y85" s="367">
        <v>11000</v>
      </c>
      <c r="Z85" s="368">
        <f t="shared" si="55"/>
        <v>-0.2727272727272727</v>
      </c>
      <c r="AA85" s="367">
        <v>8000</v>
      </c>
      <c r="AB85" s="367">
        <v>10500</v>
      </c>
      <c r="AC85" s="368">
        <f t="shared" si="56"/>
        <v>-0.23809523809523814</v>
      </c>
      <c r="AD85" s="367">
        <v>9000</v>
      </c>
      <c r="AE85" s="367">
        <v>9500</v>
      </c>
      <c r="AF85" s="368">
        <f t="shared" si="47"/>
        <v>-0.052631578947368474</v>
      </c>
      <c r="AG85" s="62"/>
      <c r="AH85" s="62"/>
      <c r="AQ85" s="313"/>
      <c r="AU85" s="321"/>
      <c r="AW85" s="388"/>
    </row>
    <row r="86" spans="1:49" ht="14.25">
      <c r="A86" s="185" t="s">
        <v>66</v>
      </c>
      <c r="B86" s="180" t="s">
        <v>154</v>
      </c>
      <c r="C86" s="372">
        <v>9000</v>
      </c>
      <c r="D86" s="372">
        <v>11000</v>
      </c>
      <c r="E86" s="373">
        <f t="shared" si="48"/>
        <v>-0.18181818181818177</v>
      </c>
      <c r="F86" s="372">
        <v>9000</v>
      </c>
      <c r="G86" s="359">
        <v>11000</v>
      </c>
      <c r="H86" s="373">
        <f t="shared" si="49"/>
        <v>-0.18181818181818177</v>
      </c>
      <c r="I86" s="372">
        <v>9000</v>
      </c>
      <c r="J86" s="359">
        <v>11000</v>
      </c>
      <c r="K86" s="373">
        <f t="shared" si="50"/>
        <v>-0.18181818181818177</v>
      </c>
      <c r="L86" s="372">
        <v>9000</v>
      </c>
      <c r="M86" s="359">
        <v>11000</v>
      </c>
      <c r="N86" s="373">
        <f t="shared" si="51"/>
        <v>-0.18181818181818177</v>
      </c>
      <c r="O86" s="372">
        <v>10500</v>
      </c>
      <c r="P86" s="359">
        <v>11000</v>
      </c>
      <c r="Q86" s="373">
        <f t="shared" si="52"/>
        <v>-0.045454545454545414</v>
      </c>
      <c r="R86" s="372">
        <v>11000</v>
      </c>
      <c r="S86" s="372">
        <v>11000</v>
      </c>
      <c r="T86" s="373">
        <f t="shared" si="53"/>
        <v>0</v>
      </c>
      <c r="U86" s="372">
        <v>10500</v>
      </c>
      <c r="V86" s="372">
        <v>11000</v>
      </c>
      <c r="W86" s="373">
        <f t="shared" si="54"/>
        <v>-0.045454545454545414</v>
      </c>
      <c r="X86" s="372">
        <v>10500</v>
      </c>
      <c r="Y86" s="372">
        <v>11000</v>
      </c>
      <c r="Z86" s="373">
        <f t="shared" si="55"/>
        <v>-0.045454545454545414</v>
      </c>
      <c r="AA86" s="372">
        <v>10500</v>
      </c>
      <c r="AB86" s="372">
        <v>10500</v>
      </c>
      <c r="AC86" s="373">
        <f t="shared" si="56"/>
        <v>0</v>
      </c>
      <c r="AD86" s="372">
        <v>9500</v>
      </c>
      <c r="AE86" s="372">
        <v>9500</v>
      </c>
      <c r="AF86" s="373">
        <f t="shared" si="47"/>
        <v>0</v>
      </c>
      <c r="AG86" s="62"/>
      <c r="AH86" s="62"/>
      <c r="AQ86" s="313"/>
      <c r="AU86" s="321"/>
      <c r="AW86" s="388"/>
    </row>
    <row r="87" spans="1:49" ht="12.75">
      <c r="A87" s="511" t="s">
        <v>304</v>
      </c>
      <c r="B87" s="511"/>
      <c r="C87" s="511"/>
      <c r="D87" s="511"/>
      <c r="E87" s="511"/>
      <c r="F87" s="511"/>
      <c r="G87" s="511"/>
      <c r="H87" s="511"/>
      <c r="I87" s="511"/>
      <c r="J87" s="511"/>
      <c r="K87" s="511"/>
      <c r="L87" s="511"/>
      <c r="M87" s="511"/>
      <c r="N87" s="511"/>
      <c r="O87" s="511"/>
      <c r="R87" s="395"/>
      <c r="U87" s="111"/>
      <c r="Z87" s="435"/>
      <c r="AA87" s="65"/>
      <c r="AD87" s="65"/>
      <c r="AG87" s="62"/>
      <c r="AH87" s="62"/>
      <c r="AQ87" s="313"/>
      <c r="AU87" s="321"/>
      <c r="AW87" s="388"/>
    </row>
    <row r="88" spans="18:49" ht="12.75">
      <c r="R88" s="395"/>
      <c r="S88" s="395"/>
      <c r="U88" s="111"/>
      <c r="Z88" s="435"/>
      <c r="AA88" s="65"/>
      <c r="AD88" s="65"/>
      <c r="AG88" s="62"/>
      <c r="AH88" s="62"/>
      <c r="AQ88" s="313"/>
      <c r="AU88" s="321"/>
      <c r="AW88" s="388"/>
    </row>
    <row r="89" spans="18:49" ht="12.75">
      <c r="R89" s="395"/>
      <c r="U89" s="111"/>
      <c r="Z89" s="435"/>
      <c r="AA89" s="65"/>
      <c r="AD89" s="65"/>
      <c r="AG89" s="62"/>
      <c r="AH89" s="62"/>
      <c r="AQ89" s="313"/>
      <c r="AU89" s="321"/>
      <c r="AW89" s="388"/>
    </row>
    <row r="90" spans="18:47" ht="12.75">
      <c r="R90" s="395"/>
      <c r="T90" s="408"/>
      <c r="U90" s="408"/>
      <c r="Z90" s="435"/>
      <c r="AA90" s="65"/>
      <c r="AD90" s="65"/>
      <c r="AG90" s="62"/>
      <c r="AH90" s="62"/>
      <c r="AU90" s="321"/>
    </row>
    <row r="91" spans="18:34" ht="12.75">
      <c r="R91" s="395"/>
      <c r="U91" s="408"/>
      <c r="Z91" s="435"/>
      <c r="AA91" s="65"/>
      <c r="AD91" s="65"/>
      <c r="AG91" s="62"/>
      <c r="AH91" s="62"/>
    </row>
    <row r="92" spans="18:34" ht="12.75">
      <c r="R92" s="395"/>
      <c r="S92" s="395"/>
      <c r="U92" s="408"/>
      <c r="Z92" s="435"/>
      <c r="AA92" s="65"/>
      <c r="AD92" s="65"/>
      <c r="AG92" s="62"/>
      <c r="AH92" s="62"/>
    </row>
    <row r="93" spans="18:34" ht="12.75">
      <c r="R93" s="395"/>
      <c r="S93" s="395"/>
      <c r="U93" s="111"/>
      <c r="Z93" s="435"/>
      <c r="AA93" s="65"/>
      <c r="AD93" s="65"/>
      <c r="AG93" s="62"/>
      <c r="AH93" s="62"/>
    </row>
    <row r="94" spans="18:34" ht="12.75">
      <c r="R94" s="395"/>
      <c r="S94" s="395"/>
      <c r="U94" s="111"/>
      <c r="Z94" s="435"/>
      <c r="AA94" s="65"/>
      <c r="AD94" s="65"/>
      <c r="AG94" s="62"/>
      <c r="AH94" s="62"/>
    </row>
    <row r="95" spans="18:34" ht="12.75">
      <c r="R95" s="395"/>
      <c r="S95" s="395"/>
      <c r="U95" s="111"/>
      <c r="Z95" s="435"/>
      <c r="AA95" s="65"/>
      <c r="AD95" s="65"/>
      <c r="AG95" s="62"/>
      <c r="AH95" s="62"/>
    </row>
    <row r="96" spans="18:34" ht="12.75">
      <c r="R96" s="395"/>
      <c r="S96" s="395"/>
      <c r="U96" s="111"/>
      <c r="Z96" s="435"/>
      <c r="AA96" s="65"/>
      <c r="AD96" s="65"/>
      <c r="AG96" s="62"/>
      <c r="AH96" s="62"/>
    </row>
    <row r="97" spans="18:34" ht="12.75">
      <c r="R97" s="395"/>
      <c r="S97" s="395"/>
      <c r="U97" s="111"/>
      <c r="Z97" s="435"/>
      <c r="AA97" s="65"/>
      <c r="AD97" s="65"/>
      <c r="AG97" s="62"/>
      <c r="AH97" s="62"/>
    </row>
    <row r="98" spans="18:34" ht="12.75">
      <c r="R98" s="395"/>
      <c r="S98" s="395"/>
      <c r="U98" s="111"/>
      <c r="Z98" s="435"/>
      <c r="AA98" s="65"/>
      <c r="AD98" s="65"/>
      <c r="AG98" s="62"/>
      <c r="AH98" s="62"/>
    </row>
    <row r="99" spans="18:34" ht="12.75">
      <c r="R99" s="395"/>
      <c r="S99" s="395"/>
      <c r="U99" s="111"/>
      <c r="Z99" s="435"/>
      <c r="AA99" s="65"/>
      <c r="AD99" s="65"/>
      <c r="AG99" s="62"/>
      <c r="AH99" s="62"/>
    </row>
    <row r="100" spans="18:34" ht="12.75">
      <c r="R100" s="395"/>
      <c r="S100" s="395"/>
      <c r="U100" s="111"/>
      <c r="Z100" s="435"/>
      <c r="AA100" s="65"/>
      <c r="AD100" s="65"/>
      <c r="AG100" s="62"/>
      <c r="AH100" s="62"/>
    </row>
    <row r="101" spans="18:34" ht="12.75">
      <c r="R101" s="395"/>
      <c r="S101" s="395"/>
      <c r="U101" s="111"/>
      <c r="Z101" s="435"/>
      <c r="AA101" s="65"/>
      <c r="AD101" s="65"/>
      <c r="AG101" s="62"/>
      <c r="AH101" s="62"/>
    </row>
    <row r="102" spans="18:34" ht="12.75">
      <c r="R102" s="395"/>
      <c r="S102" s="395"/>
      <c r="U102" s="111"/>
      <c r="Z102" s="435"/>
      <c r="AA102" s="65"/>
      <c r="AD102" s="65"/>
      <c r="AG102" s="62"/>
      <c r="AH102" s="62"/>
    </row>
    <row r="103" spans="18:34" ht="12.75">
      <c r="R103" s="395"/>
      <c r="S103" s="395"/>
      <c r="U103" s="111"/>
      <c r="Z103" s="435"/>
      <c r="AA103" s="65"/>
      <c r="AD103" s="65"/>
      <c r="AG103" s="62"/>
      <c r="AH103" s="62"/>
    </row>
    <row r="104" spans="18:34" ht="12.75">
      <c r="R104" s="395"/>
      <c r="S104" s="395"/>
      <c r="U104" s="111"/>
      <c r="Z104" s="435"/>
      <c r="AA104" s="65"/>
      <c r="AD104" s="65"/>
      <c r="AG104" s="62"/>
      <c r="AH104" s="62"/>
    </row>
    <row r="105" spans="18:34" ht="12.75">
      <c r="R105" s="395"/>
      <c r="S105" s="395"/>
      <c r="U105" s="111"/>
      <c r="Z105" s="435"/>
      <c r="AA105" s="65"/>
      <c r="AD105" s="65"/>
      <c r="AG105" s="62"/>
      <c r="AH105" s="62"/>
    </row>
    <row r="106" spans="18:34" ht="12.75">
      <c r="R106" s="395"/>
      <c r="S106" s="395"/>
      <c r="U106" s="111"/>
      <c r="Z106" s="435"/>
      <c r="AA106" s="65"/>
      <c r="AD106" s="65"/>
      <c r="AG106" s="62"/>
      <c r="AH106" s="62"/>
    </row>
    <row r="107" spans="18:34" ht="12.75">
      <c r="R107" s="395"/>
      <c r="S107" s="395"/>
      <c r="U107" s="111"/>
      <c r="Z107" s="435"/>
      <c r="AA107" s="65"/>
      <c r="AD107" s="65"/>
      <c r="AG107" s="62"/>
      <c r="AH107" s="62"/>
    </row>
    <row r="108" spans="18:34" ht="12.75">
      <c r="R108" s="395"/>
      <c r="S108" s="395"/>
      <c r="T108" s="408"/>
      <c r="U108" s="111"/>
      <c r="Z108" s="435"/>
      <c r="AA108" s="65"/>
      <c r="AD108" s="65"/>
      <c r="AG108" s="62"/>
      <c r="AH108" s="62"/>
    </row>
    <row r="109" spans="18:30" ht="12.75">
      <c r="R109" s="395"/>
      <c r="S109" s="395"/>
      <c r="T109" s="408"/>
      <c r="Z109" s="435"/>
      <c r="AA109" s="65"/>
      <c r="AD109" s="65"/>
    </row>
    <row r="110" spans="19:30" ht="12.75">
      <c r="S110" s="395"/>
      <c r="T110" s="408"/>
      <c r="Z110" s="435"/>
      <c r="AA110" s="65"/>
      <c r="AD110" s="65"/>
    </row>
    <row r="111" spans="19:30" ht="12.75">
      <c r="S111" s="395"/>
      <c r="T111" s="408"/>
      <c r="AA111" s="65"/>
      <c r="AD111" s="65"/>
    </row>
    <row r="112" ht="12.75">
      <c r="AD112" s="65"/>
    </row>
    <row r="113" ht="12.75">
      <c r="AD113" s="65"/>
    </row>
    <row r="114" ht="12.75">
      <c r="AD114" s="65"/>
    </row>
  </sheetData>
  <sheetProtection/>
  <mergeCells count="67">
    <mergeCell ref="A81:A82"/>
    <mergeCell ref="I63:K63"/>
    <mergeCell ref="C63:E63"/>
    <mergeCell ref="A87:O87"/>
    <mergeCell ref="A66:A67"/>
    <mergeCell ref="A68:A69"/>
    <mergeCell ref="A70:A71"/>
    <mergeCell ref="A72:A73"/>
    <mergeCell ref="A74:A75"/>
    <mergeCell ref="A83:A84"/>
    <mergeCell ref="A79:A80"/>
    <mergeCell ref="A22:A23"/>
    <mergeCell ref="A39:A40"/>
    <mergeCell ref="A54:A55"/>
    <mergeCell ref="A58:O58"/>
    <mergeCell ref="F63:H63"/>
    <mergeCell ref="O63:Q63"/>
    <mergeCell ref="A45:A46"/>
    <mergeCell ref="A50:A51"/>
    <mergeCell ref="A61:Q61"/>
    <mergeCell ref="L63:N63"/>
    <mergeCell ref="AG34:AI34"/>
    <mergeCell ref="A52:A53"/>
    <mergeCell ref="A43:A44"/>
    <mergeCell ref="AD34:AF34"/>
    <mergeCell ref="A33:AL33"/>
    <mergeCell ref="AJ34:AL34"/>
    <mergeCell ref="O34:Q34"/>
    <mergeCell ref="C34:E34"/>
    <mergeCell ref="A41:A42"/>
    <mergeCell ref="A37:A38"/>
    <mergeCell ref="L2:N2"/>
    <mergeCell ref="A7:A8"/>
    <mergeCell ref="O2:Q2"/>
    <mergeCell ref="A2:A3"/>
    <mergeCell ref="A11:A12"/>
    <mergeCell ref="A13:A14"/>
    <mergeCell ref="A15:A16"/>
    <mergeCell ref="S1:AD1"/>
    <mergeCell ref="A1:Q1"/>
    <mergeCell ref="A9:A10"/>
    <mergeCell ref="S2:U2"/>
    <mergeCell ref="AB2:AD2"/>
    <mergeCell ref="Y2:AA2"/>
    <mergeCell ref="C2:E2"/>
    <mergeCell ref="A5:A6"/>
    <mergeCell ref="V2:X2"/>
    <mergeCell ref="R63:T63"/>
    <mergeCell ref="X34:Z34"/>
    <mergeCell ref="R34:T34"/>
    <mergeCell ref="U34:W34"/>
    <mergeCell ref="I34:K34"/>
    <mergeCell ref="A18:A19"/>
    <mergeCell ref="A20:A21"/>
    <mergeCell ref="A28:O28"/>
    <mergeCell ref="A24:A25"/>
    <mergeCell ref="A26:A27"/>
    <mergeCell ref="AD63:AF63"/>
    <mergeCell ref="AA63:AC63"/>
    <mergeCell ref="F2:H2"/>
    <mergeCell ref="B2:B3"/>
    <mergeCell ref="I2:K2"/>
    <mergeCell ref="L34:N34"/>
    <mergeCell ref="F34:H34"/>
    <mergeCell ref="AA34:AC34"/>
    <mergeCell ref="X63:Z63"/>
    <mergeCell ref="U63:W6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42" r:id="rId1"/>
  <headerFooter>
    <oddFooter>&amp;C&amp;10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F18"/>
  <sheetViews>
    <sheetView zoomScalePageLayoutView="0" workbookViewId="0" topLeftCell="A1">
      <selection activeCell="C22" sqref="C22"/>
    </sheetView>
  </sheetViews>
  <sheetFormatPr defaultColWidth="11.00390625" defaultRowHeight="14.25"/>
  <cols>
    <col min="2" max="6" width="19.625" style="0" customWidth="1"/>
  </cols>
  <sheetData>
    <row r="2" spans="2:6" ht="29.25" customHeight="1">
      <c r="B2" s="529" t="s">
        <v>359</v>
      </c>
      <c r="C2" s="529"/>
      <c r="D2" s="529"/>
      <c r="E2" s="529"/>
      <c r="F2" s="529"/>
    </row>
    <row r="3" spans="2:6" ht="14.25">
      <c r="B3" s="218" t="s">
        <v>232</v>
      </c>
      <c r="C3" s="528" t="s">
        <v>260</v>
      </c>
      <c r="D3" s="528"/>
      <c r="E3" s="528" t="s">
        <v>261</v>
      </c>
      <c r="F3" s="528"/>
    </row>
    <row r="4" spans="2:6" ht="14.25">
      <c r="B4" s="19"/>
      <c r="C4" s="218" t="s">
        <v>229</v>
      </c>
      <c r="D4" s="219" t="s">
        <v>233</v>
      </c>
      <c r="E4" s="218" t="s">
        <v>229</v>
      </c>
      <c r="F4" s="219" t="s">
        <v>233</v>
      </c>
    </row>
    <row r="5" spans="2:6" ht="14.25">
      <c r="B5" s="220" t="s">
        <v>234</v>
      </c>
      <c r="C5" s="223" t="s">
        <v>235</v>
      </c>
      <c r="D5" s="223" t="s">
        <v>236</v>
      </c>
      <c r="E5" s="224"/>
      <c r="F5" s="224"/>
    </row>
    <row r="6" spans="2:6" ht="14.25">
      <c r="B6" s="220" t="s">
        <v>237</v>
      </c>
      <c r="C6" s="223" t="s">
        <v>238</v>
      </c>
      <c r="D6" s="223" t="s">
        <v>239</v>
      </c>
      <c r="E6" s="223" t="s">
        <v>240</v>
      </c>
      <c r="F6" s="223" t="s">
        <v>241</v>
      </c>
    </row>
    <row r="7" spans="2:6" ht="14.25">
      <c r="B7" s="220" t="s">
        <v>242</v>
      </c>
      <c r="C7" s="223">
        <v>65</v>
      </c>
      <c r="D7" s="223">
        <v>75</v>
      </c>
      <c r="E7" s="223">
        <v>85</v>
      </c>
      <c r="F7" s="223">
        <v>80</v>
      </c>
    </row>
    <row r="8" spans="2:6" ht="14.25">
      <c r="B8" s="220" t="s">
        <v>243</v>
      </c>
      <c r="C8" s="223">
        <v>135</v>
      </c>
      <c r="D8" s="223">
        <v>140</v>
      </c>
      <c r="E8" s="223">
        <v>110</v>
      </c>
      <c r="F8" s="223">
        <v>120</v>
      </c>
    </row>
    <row r="9" spans="2:6" ht="15" customHeight="1">
      <c r="B9" s="220" t="s">
        <v>244</v>
      </c>
      <c r="C9" s="223">
        <v>50</v>
      </c>
      <c r="D9" s="223">
        <v>60</v>
      </c>
      <c r="E9" s="223">
        <v>50</v>
      </c>
      <c r="F9" s="223">
        <v>60</v>
      </c>
    </row>
    <row r="10" spans="2:6" ht="14.25">
      <c r="B10" s="220" t="s">
        <v>245</v>
      </c>
      <c r="C10" s="223" t="s">
        <v>246</v>
      </c>
      <c r="D10" s="223" t="s">
        <v>247</v>
      </c>
      <c r="E10" s="223" t="s">
        <v>246</v>
      </c>
      <c r="F10" s="223" t="s">
        <v>235</v>
      </c>
    </row>
    <row r="11" spans="2:6" ht="14.25">
      <c r="B11" s="220" t="s">
        <v>248</v>
      </c>
      <c r="C11" s="223">
        <v>70</v>
      </c>
      <c r="D11" s="223">
        <v>70</v>
      </c>
      <c r="E11" s="223" t="s">
        <v>249</v>
      </c>
      <c r="F11" s="223" t="s">
        <v>250</v>
      </c>
    </row>
    <row r="12" spans="2:6" ht="14.25">
      <c r="B12" s="220" t="s">
        <v>251</v>
      </c>
      <c r="C12" s="223">
        <v>50</v>
      </c>
      <c r="D12" s="223">
        <v>50</v>
      </c>
      <c r="E12" s="223">
        <v>50</v>
      </c>
      <c r="F12" s="223">
        <v>50</v>
      </c>
    </row>
    <row r="13" spans="2:6" ht="14.25">
      <c r="B13" s="220" t="s">
        <v>252</v>
      </c>
      <c r="C13" s="223">
        <v>100</v>
      </c>
      <c r="D13" s="223">
        <v>100</v>
      </c>
      <c r="E13" s="223" t="s">
        <v>321</v>
      </c>
      <c r="F13" s="223">
        <v>120</v>
      </c>
    </row>
    <row r="14" spans="2:6" ht="14.25">
      <c r="B14" s="220" t="s">
        <v>253</v>
      </c>
      <c r="C14" s="223">
        <v>150</v>
      </c>
      <c r="D14" s="223">
        <v>150</v>
      </c>
      <c r="E14" s="223">
        <v>180</v>
      </c>
      <c r="F14" s="223">
        <v>180</v>
      </c>
    </row>
    <row r="15" spans="2:6" ht="14.25">
      <c r="B15" s="220" t="s">
        <v>254</v>
      </c>
      <c r="C15" s="223">
        <v>130</v>
      </c>
      <c r="D15" s="223" t="s">
        <v>255</v>
      </c>
      <c r="E15" s="223" t="s">
        <v>256</v>
      </c>
      <c r="F15" s="223" t="s">
        <v>256</v>
      </c>
    </row>
    <row r="16" spans="2:6" ht="14.25">
      <c r="B16" s="316" t="s">
        <v>322</v>
      </c>
      <c r="C16" s="316">
        <v>80</v>
      </c>
      <c r="D16" s="316">
        <v>70</v>
      </c>
      <c r="E16" s="316">
        <v>90</v>
      </c>
      <c r="F16" s="316">
        <v>90</v>
      </c>
    </row>
    <row r="17" ht="14.25">
      <c r="B17" s="453" t="s">
        <v>455</v>
      </c>
    </row>
    <row r="18" ht="14.25">
      <c r="B18" s="453" t="s">
        <v>454</v>
      </c>
    </row>
  </sheetData>
  <sheetProtection/>
  <mergeCells count="3">
    <mergeCell ref="C3:D3"/>
    <mergeCell ref="E3:F3"/>
    <mergeCell ref="B2:F2"/>
  </mergeCells>
  <printOptions/>
  <pageMargins left="0.7" right="0.7" top="0.75" bottom="0.75" header="0.3" footer="0.3"/>
  <pageSetup fitToHeight="1" fitToWidth="1" horizontalDpi="600" verticalDpi="600" orientation="portrait" scale="84" r:id="rId1"/>
</worksheet>
</file>

<file path=xl/worksheets/sheet15.xml><?xml version="1.0" encoding="utf-8"?>
<worksheet xmlns="http://schemas.openxmlformats.org/spreadsheetml/2006/main" xmlns:r="http://schemas.openxmlformats.org/officeDocument/2006/relationships">
  <sheetPr>
    <pageSetUpPr fitToPage="1"/>
  </sheetPr>
  <dimension ref="A1:W39"/>
  <sheetViews>
    <sheetView zoomScalePageLayoutView="0" workbookViewId="0" topLeftCell="A1">
      <selection activeCell="A1" sqref="A1:P1"/>
    </sheetView>
  </sheetViews>
  <sheetFormatPr defaultColWidth="11.00390625" defaultRowHeight="14.25"/>
  <cols>
    <col min="1" max="1" width="11.125" style="115" customWidth="1"/>
    <col min="2" max="2" width="12.375" style="115" bestFit="1" customWidth="1"/>
    <col min="3" max="3" width="11.375" style="115" customWidth="1"/>
    <col min="4" max="4" width="11.00390625" style="115" bestFit="1" customWidth="1"/>
    <col min="5" max="5" width="11.25390625" style="115" customWidth="1"/>
    <col min="6" max="6" width="11.125" style="115" bestFit="1" customWidth="1"/>
    <col min="7" max="7" width="11.375" style="115" customWidth="1"/>
    <col min="8" max="9" width="11.125" style="115" bestFit="1" customWidth="1"/>
    <col min="10" max="10" width="12.625" style="115" bestFit="1" customWidth="1"/>
    <col min="11" max="11" width="12.25390625" style="115" bestFit="1" customWidth="1"/>
    <col min="12" max="14" width="11.00390625" style="115" customWidth="1"/>
    <col min="15" max="16" width="12.125" style="115" bestFit="1" customWidth="1"/>
    <col min="17" max="16384" width="11.00390625" style="115" customWidth="1"/>
  </cols>
  <sheetData>
    <row r="1" spans="1:16" ht="12.75">
      <c r="A1" s="522" t="s">
        <v>360</v>
      </c>
      <c r="B1" s="522"/>
      <c r="C1" s="522"/>
      <c r="D1" s="522"/>
      <c r="E1" s="522"/>
      <c r="F1" s="522"/>
      <c r="G1" s="522"/>
      <c r="H1" s="522"/>
      <c r="I1" s="522"/>
      <c r="J1" s="522"/>
      <c r="K1" s="522"/>
      <c r="L1" s="522"/>
      <c r="M1" s="522"/>
      <c r="N1" s="522"/>
      <c r="O1" s="522"/>
      <c r="P1" s="522"/>
    </row>
    <row r="2" spans="1:16" ht="14.25" customHeight="1">
      <c r="A2" s="520" t="s">
        <v>184</v>
      </c>
      <c r="B2" s="536" t="s">
        <v>157</v>
      </c>
      <c r="C2" s="537"/>
      <c r="D2" s="538"/>
      <c r="E2" s="515" t="s">
        <v>158</v>
      </c>
      <c r="F2" s="516"/>
      <c r="G2" s="516"/>
      <c r="H2" s="516"/>
      <c r="I2" s="516"/>
      <c r="J2" s="516"/>
      <c r="K2" s="516"/>
      <c r="L2" s="516"/>
      <c r="M2" s="517"/>
      <c r="N2" s="536" t="s">
        <v>145</v>
      </c>
      <c r="O2" s="537"/>
      <c r="P2" s="538"/>
    </row>
    <row r="3" spans="1:16" ht="12.75">
      <c r="A3" s="548"/>
      <c r="B3" s="539"/>
      <c r="C3" s="540"/>
      <c r="D3" s="541"/>
      <c r="E3" s="515" t="s">
        <v>161</v>
      </c>
      <c r="F3" s="516"/>
      <c r="G3" s="517"/>
      <c r="H3" s="515" t="s">
        <v>159</v>
      </c>
      <c r="I3" s="516"/>
      <c r="J3" s="517"/>
      <c r="K3" s="515" t="s">
        <v>160</v>
      </c>
      <c r="L3" s="516"/>
      <c r="M3" s="517"/>
      <c r="N3" s="539"/>
      <c r="O3" s="540"/>
      <c r="P3" s="541"/>
    </row>
    <row r="4" spans="1:16" ht="12.75">
      <c r="A4" s="521"/>
      <c r="B4" s="200">
        <v>2010</v>
      </c>
      <c r="C4" s="122">
        <v>2011</v>
      </c>
      <c r="D4" s="391">
        <v>2012</v>
      </c>
      <c r="E4" s="200">
        <v>2010</v>
      </c>
      <c r="F4" s="200">
        <v>2011</v>
      </c>
      <c r="G4" s="391">
        <v>2012</v>
      </c>
      <c r="H4" s="200">
        <v>2010</v>
      </c>
      <c r="I4" s="200">
        <v>2011</v>
      </c>
      <c r="J4" s="391">
        <v>2012</v>
      </c>
      <c r="K4" s="200">
        <v>2010</v>
      </c>
      <c r="L4" s="200">
        <v>2011</v>
      </c>
      <c r="M4" s="391">
        <v>2012</v>
      </c>
      <c r="N4" s="200">
        <v>2010</v>
      </c>
      <c r="O4" s="391">
        <v>2011</v>
      </c>
      <c r="P4" s="391">
        <v>2012</v>
      </c>
    </row>
    <row r="5" spans="1:16" ht="12.75">
      <c r="A5" s="21" t="s">
        <v>176</v>
      </c>
      <c r="B5" s="114">
        <v>3200</v>
      </c>
      <c r="C5" s="114"/>
      <c r="D5" s="114">
        <v>1200</v>
      </c>
      <c r="E5" s="114">
        <v>108930</v>
      </c>
      <c r="F5" s="114"/>
      <c r="G5" s="114">
        <v>73810</v>
      </c>
      <c r="H5" s="114"/>
      <c r="I5" s="114"/>
      <c r="J5" s="114"/>
      <c r="K5" s="114"/>
      <c r="L5" s="114"/>
      <c r="M5" s="114"/>
      <c r="N5" s="114">
        <f aca="true" t="shared" si="0" ref="N5:P12">B5+E5+H5+K5</f>
        <v>112130</v>
      </c>
      <c r="O5" s="114">
        <f t="shared" si="0"/>
        <v>0</v>
      </c>
      <c r="P5" s="114">
        <f t="shared" si="0"/>
        <v>75010</v>
      </c>
    </row>
    <row r="6" spans="1:16" ht="12.75">
      <c r="A6" s="19" t="s">
        <v>177</v>
      </c>
      <c r="B6" s="114">
        <v>11094484</v>
      </c>
      <c r="C6" s="114">
        <v>11652889</v>
      </c>
      <c r="D6" s="114">
        <v>16931967</v>
      </c>
      <c r="E6" s="114">
        <v>3991321</v>
      </c>
      <c r="F6" s="114">
        <v>5147881</v>
      </c>
      <c r="G6" s="114">
        <v>4293320</v>
      </c>
      <c r="H6" s="114">
        <v>30250</v>
      </c>
      <c r="I6" s="114">
        <v>628384</v>
      </c>
      <c r="J6" s="114">
        <v>496191</v>
      </c>
      <c r="K6" s="114">
        <v>17390693</v>
      </c>
      <c r="L6" s="114">
        <v>20788666</v>
      </c>
      <c r="M6" s="114">
        <v>25400520</v>
      </c>
      <c r="N6" s="114">
        <f t="shared" si="0"/>
        <v>32506748</v>
      </c>
      <c r="O6" s="114">
        <f t="shared" si="0"/>
        <v>38217820</v>
      </c>
      <c r="P6" s="114">
        <f t="shared" si="0"/>
        <v>47121998</v>
      </c>
    </row>
    <row r="7" spans="1:16" ht="12.75">
      <c r="A7" s="19" t="s">
        <v>178</v>
      </c>
      <c r="B7" s="114">
        <v>14601595</v>
      </c>
      <c r="C7" s="114">
        <v>17674947</v>
      </c>
      <c r="D7" s="114">
        <v>19665518</v>
      </c>
      <c r="E7" s="114">
        <v>212701</v>
      </c>
      <c r="F7" s="114">
        <v>241682</v>
      </c>
      <c r="G7" s="114">
        <v>435358</v>
      </c>
      <c r="H7" s="114">
        <v>5103</v>
      </c>
      <c r="I7" s="114">
        <v>13836</v>
      </c>
      <c r="J7" s="114">
        <v>11779</v>
      </c>
      <c r="K7" s="114"/>
      <c r="L7" s="114"/>
      <c r="M7" s="114"/>
      <c r="N7" s="114">
        <f t="shared" si="0"/>
        <v>14819399</v>
      </c>
      <c r="O7" s="114">
        <f t="shared" si="0"/>
        <v>17930465</v>
      </c>
      <c r="P7" s="114">
        <f t="shared" si="0"/>
        <v>20112655</v>
      </c>
    </row>
    <row r="8" spans="1:16" ht="12.75">
      <c r="A8" s="19" t="s">
        <v>179</v>
      </c>
      <c r="B8" s="114">
        <v>111597987</v>
      </c>
      <c r="C8" s="114">
        <v>140984516</v>
      </c>
      <c r="D8" s="114">
        <v>156630166</v>
      </c>
      <c r="E8" s="114">
        <v>7582545</v>
      </c>
      <c r="F8" s="114">
        <v>11170021</v>
      </c>
      <c r="G8" s="114">
        <v>11725084</v>
      </c>
      <c r="H8" s="114">
        <v>5414452</v>
      </c>
      <c r="I8" s="114">
        <v>15001151</v>
      </c>
      <c r="J8" s="114">
        <v>12617444</v>
      </c>
      <c r="K8" s="114"/>
      <c r="L8" s="114"/>
      <c r="M8" s="114"/>
      <c r="N8" s="114">
        <f t="shared" si="0"/>
        <v>124594984</v>
      </c>
      <c r="O8" s="114">
        <f t="shared" si="0"/>
        <v>167155688</v>
      </c>
      <c r="P8" s="114">
        <f t="shared" si="0"/>
        <v>180972694</v>
      </c>
    </row>
    <row r="9" spans="1:16" ht="12.75">
      <c r="A9" s="19" t="s">
        <v>183</v>
      </c>
      <c r="B9" s="114">
        <v>232856521</v>
      </c>
      <c r="C9" s="114">
        <v>250594774</v>
      </c>
      <c r="D9" s="114">
        <v>305268584</v>
      </c>
      <c r="E9" s="114">
        <v>20866241</v>
      </c>
      <c r="F9" s="114">
        <v>9290862</v>
      </c>
      <c r="G9" s="114">
        <v>15353429</v>
      </c>
      <c r="H9" s="114">
        <v>5814662</v>
      </c>
      <c r="I9" s="114">
        <v>2743938</v>
      </c>
      <c r="J9" s="114">
        <v>14579505</v>
      </c>
      <c r="K9" s="114"/>
      <c r="L9" s="114"/>
      <c r="M9" s="114"/>
      <c r="N9" s="114">
        <f t="shared" si="0"/>
        <v>259537424</v>
      </c>
      <c r="O9" s="114">
        <f t="shared" si="0"/>
        <v>262629574</v>
      </c>
      <c r="P9" s="114">
        <f t="shared" si="0"/>
        <v>335201518</v>
      </c>
    </row>
    <row r="10" spans="1:16" ht="12.75">
      <c r="A10" s="19" t="s">
        <v>180</v>
      </c>
      <c r="B10" s="114">
        <v>227977352</v>
      </c>
      <c r="C10" s="114">
        <v>254849193</v>
      </c>
      <c r="D10" s="114">
        <v>379497378</v>
      </c>
      <c r="E10" s="114">
        <v>35337084</v>
      </c>
      <c r="F10" s="114">
        <v>60183781</v>
      </c>
      <c r="G10" s="114">
        <v>73065313</v>
      </c>
      <c r="H10" s="114">
        <v>12276289</v>
      </c>
      <c r="I10" s="114">
        <v>22251348</v>
      </c>
      <c r="J10" s="114">
        <v>18107588</v>
      </c>
      <c r="K10" s="114"/>
      <c r="L10" s="114"/>
      <c r="M10" s="114"/>
      <c r="N10" s="114">
        <f t="shared" si="0"/>
        <v>275590725</v>
      </c>
      <c r="O10" s="114">
        <f t="shared" si="0"/>
        <v>337284322</v>
      </c>
      <c r="P10" s="114">
        <f t="shared" si="0"/>
        <v>470670279</v>
      </c>
    </row>
    <row r="11" spans="1:16" ht="12.75">
      <c r="A11" s="19" t="s">
        <v>197</v>
      </c>
      <c r="B11" s="114">
        <v>4011124</v>
      </c>
      <c r="C11" s="114">
        <v>6160478</v>
      </c>
      <c r="D11" s="114">
        <v>3770058</v>
      </c>
      <c r="E11" s="114">
        <v>7338498</v>
      </c>
      <c r="F11" s="114">
        <v>7942771</v>
      </c>
      <c r="G11" s="114">
        <v>9993862</v>
      </c>
      <c r="H11" s="114">
        <v>1250</v>
      </c>
      <c r="I11" s="114">
        <v>57726</v>
      </c>
      <c r="J11" s="114">
        <v>117500</v>
      </c>
      <c r="K11" s="114"/>
      <c r="L11" s="114"/>
      <c r="M11" s="114"/>
      <c r="N11" s="114">
        <f t="shared" si="0"/>
        <v>11350872</v>
      </c>
      <c r="O11" s="114">
        <f t="shared" si="0"/>
        <v>14160975</v>
      </c>
      <c r="P11" s="114">
        <f t="shared" si="0"/>
        <v>13881420</v>
      </c>
    </row>
    <row r="12" spans="1:16" ht="12.75">
      <c r="A12" s="19" t="s">
        <v>181</v>
      </c>
      <c r="B12" s="114"/>
      <c r="C12" s="114"/>
      <c r="D12" s="114"/>
      <c r="E12" s="114"/>
      <c r="F12" s="114">
        <v>75155</v>
      </c>
      <c r="G12" s="114"/>
      <c r="H12" s="114"/>
      <c r="I12" s="114"/>
      <c r="J12" s="114"/>
      <c r="K12" s="114"/>
      <c r="L12" s="114"/>
      <c r="M12" s="114"/>
      <c r="N12" s="114">
        <f t="shared" si="0"/>
        <v>0</v>
      </c>
      <c r="O12" s="114">
        <f t="shared" si="0"/>
        <v>75155</v>
      </c>
      <c r="P12" s="114">
        <f t="shared" si="0"/>
        <v>0</v>
      </c>
    </row>
    <row r="13" spans="1:21" ht="12.75">
      <c r="A13" s="19" t="s">
        <v>9</v>
      </c>
      <c r="B13" s="114">
        <f>SUM(B5:B12)</f>
        <v>602142263</v>
      </c>
      <c r="C13" s="114">
        <f aca="true" t="shared" si="1" ref="C13:O13">SUM(C5:C12)</f>
        <v>681916797</v>
      </c>
      <c r="D13" s="114">
        <f t="shared" si="1"/>
        <v>881764871</v>
      </c>
      <c r="E13" s="114">
        <f t="shared" si="1"/>
        <v>75437320</v>
      </c>
      <c r="F13" s="114">
        <f t="shared" si="1"/>
        <v>94052153</v>
      </c>
      <c r="G13" s="114">
        <f t="shared" si="1"/>
        <v>114940176</v>
      </c>
      <c r="H13" s="114">
        <f t="shared" si="1"/>
        <v>23542006</v>
      </c>
      <c r="I13" s="114">
        <f t="shared" si="1"/>
        <v>40696383</v>
      </c>
      <c r="J13" s="114">
        <f t="shared" si="1"/>
        <v>45930007</v>
      </c>
      <c r="K13" s="114">
        <f t="shared" si="1"/>
        <v>17390693</v>
      </c>
      <c r="L13" s="114">
        <f t="shared" si="1"/>
        <v>20788666</v>
      </c>
      <c r="M13" s="114">
        <f t="shared" si="1"/>
        <v>25400520</v>
      </c>
      <c r="N13" s="114">
        <f t="shared" si="1"/>
        <v>718512282</v>
      </c>
      <c r="O13" s="249">
        <f t="shared" si="1"/>
        <v>837453999</v>
      </c>
      <c r="P13" s="249">
        <f>SUM(P5:P12)</f>
        <v>1068035574</v>
      </c>
      <c r="R13" s="221">
        <f>+N13-K13</f>
        <v>701121589</v>
      </c>
      <c r="S13" s="221">
        <f>+O13-L13</f>
        <v>816665333</v>
      </c>
      <c r="T13" s="170">
        <f>+S13/R13</f>
        <v>1.1647984398323812</v>
      </c>
      <c r="U13" s="170"/>
    </row>
    <row r="14" spans="1:21" ht="12.75">
      <c r="A14" s="125" t="s">
        <v>306</v>
      </c>
      <c r="B14" s="126"/>
      <c r="C14" s="126"/>
      <c r="D14" s="126"/>
      <c r="E14" s="126"/>
      <c r="F14" s="126"/>
      <c r="G14" s="126"/>
      <c r="H14" s="126"/>
      <c r="I14" s="126"/>
      <c r="J14" s="126"/>
      <c r="K14" s="126"/>
      <c r="L14" s="126"/>
      <c r="M14" s="126"/>
      <c r="N14" s="126"/>
      <c r="O14" s="127"/>
      <c r="P14" s="127"/>
      <c r="R14" s="170"/>
      <c r="S14" s="170"/>
      <c r="T14" s="170"/>
      <c r="U14" s="170"/>
    </row>
    <row r="15" spans="1:21" ht="12.75">
      <c r="A15" s="125" t="s">
        <v>182</v>
      </c>
      <c r="B15" s="126"/>
      <c r="C15" s="126"/>
      <c r="D15" s="126"/>
      <c r="E15" s="126"/>
      <c r="F15" s="126"/>
      <c r="G15" s="126"/>
      <c r="H15" s="126"/>
      <c r="I15" s="126"/>
      <c r="J15" s="126"/>
      <c r="K15" s="126"/>
      <c r="L15" s="126"/>
      <c r="M15" s="126"/>
      <c r="N15" s="126"/>
      <c r="O15" s="127"/>
      <c r="P15" s="127"/>
      <c r="R15" s="170"/>
      <c r="S15" s="170">
        <f>+C13/B13</f>
        <v>1.1324845288263714</v>
      </c>
      <c r="T15" s="170"/>
      <c r="U15" s="170"/>
    </row>
    <row r="16" spans="14:16" ht="12.75">
      <c r="N16" s="201"/>
      <c r="O16" s="201"/>
      <c r="P16" s="201"/>
    </row>
    <row r="17" spans="15:16" ht="12.75">
      <c r="O17" s="201"/>
      <c r="P17" s="201"/>
    </row>
    <row r="19" ht="12.75">
      <c r="O19" s="201"/>
    </row>
    <row r="20" spans="3:23" ht="12.75">
      <c r="C20" s="522" t="s">
        <v>361</v>
      </c>
      <c r="D20" s="522"/>
      <c r="E20" s="522"/>
      <c r="F20" s="522"/>
      <c r="G20" s="522"/>
      <c r="H20" s="522"/>
      <c r="I20" s="522"/>
      <c r="J20" s="522"/>
      <c r="K20" s="522"/>
      <c r="L20" s="522"/>
      <c r="N20" s="392"/>
      <c r="Q20" s="392"/>
      <c r="T20" s="392"/>
      <c r="W20" s="392"/>
    </row>
    <row r="21" spans="3:12" s="59" customFormat="1" ht="12.75">
      <c r="C21" s="542" t="s">
        <v>185</v>
      </c>
      <c r="D21" s="543"/>
      <c r="E21" s="533">
        <v>2010</v>
      </c>
      <c r="F21" s="534"/>
      <c r="G21" s="533">
        <v>2011</v>
      </c>
      <c r="H21" s="535"/>
      <c r="I21" s="534"/>
      <c r="J21" s="533">
        <v>2012</v>
      </c>
      <c r="K21" s="535"/>
      <c r="L21" s="534"/>
    </row>
    <row r="22" spans="3:14" s="59" customFormat="1" ht="12.75">
      <c r="C22" s="544"/>
      <c r="D22" s="545"/>
      <c r="E22" s="160" t="s">
        <v>165</v>
      </c>
      <c r="F22" s="394" t="s">
        <v>337</v>
      </c>
      <c r="G22" s="160" t="s">
        <v>165</v>
      </c>
      <c r="H22" s="394" t="s">
        <v>337</v>
      </c>
      <c r="I22" s="394" t="s">
        <v>338</v>
      </c>
      <c r="J22" s="160" t="s">
        <v>165</v>
      </c>
      <c r="K22" s="394" t="s">
        <v>337</v>
      </c>
      <c r="L22" s="394" t="s">
        <v>338</v>
      </c>
      <c r="N22" s="404"/>
    </row>
    <row r="23" spans="3:23" ht="12.75">
      <c r="C23" s="125" t="s">
        <v>147</v>
      </c>
      <c r="D23" s="19"/>
      <c r="E23" s="61">
        <v>258970029</v>
      </c>
      <c r="F23" s="128">
        <f aca="true" t="shared" si="2" ref="F23:F34">E23/$E$34</f>
        <v>0.43008113682264487</v>
      </c>
      <c r="G23" s="61">
        <v>293661784</v>
      </c>
      <c r="H23" s="128">
        <f aca="true" t="shared" si="3" ref="H23:H34">G23/$G$34</f>
        <v>0.430641663751245</v>
      </c>
      <c r="I23" s="128">
        <f>G23/E23-1</f>
        <v>0.13396050166098572</v>
      </c>
      <c r="J23" s="61">
        <v>369349871</v>
      </c>
      <c r="K23" s="128">
        <f>J23/$J$34</f>
        <v>0.41887569254275725</v>
      </c>
      <c r="L23" s="128">
        <f>J23/G23-1</f>
        <v>0.25773897430249204</v>
      </c>
      <c r="W23" s="393"/>
    </row>
    <row r="24" spans="3:12" ht="12.75">
      <c r="C24" s="546" t="s">
        <v>68</v>
      </c>
      <c r="D24" s="547"/>
      <c r="E24" s="61">
        <v>78604712</v>
      </c>
      <c r="F24" s="128">
        <f t="shared" si="2"/>
        <v>0.1305417620221087</v>
      </c>
      <c r="G24" s="61">
        <v>84885139</v>
      </c>
      <c r="H24" s="128">
        <f t="shared" si="3"/>
        <v>0.12448019959830965</v>
      </c>
      <c r="I24" s="128">
        <f aca="true" t="shared" si="4" ref="I24:I34">G24/E24-1</f>
        <v>0.07989886153389891</v>
      </c>
      <c r="J24" s="61">
        <v>106956643</v>
      </c>
      <c r="K24" s="128">
        <f aca="true" t="shared" si="5" ref="K24:K34">J24/$J$34</f>
        <v>0.12129837161544169</v>
      </c>
      <c r="L24" s="128">
        <f aca="true" t="shared" si="6" ref="L24:L34">J24/G24-1</f>
        <v>0.26001611424586346</v>
      </c>
    </row>
    <row r="25" spans="3:12" ht="12.75">
      <c r="C25" s="161" t="s">
        <v>174</v>
      </c>
      <c r="D25" s="162"/>
      <c r="E25" s="61">
        <v>66516540</v>
      </c>
      <c r="F25" s="128">
        <f t="shared" si="2"/>
        <v>0.11046648622304062</v>
      </c>
      <c r="G25" s="61">
        <v>73604079</v>
      </c>
      <c r="H25" s="128">
        <f t="shared" si="3"/>
        <v>0.10793703766179556</v>
      </c>
      <c r="I25" s="128">
        <f t="shared" si="4"/>
        <v>0.10655303177224784</v>
      </c>
      <c r="J25" s="61">
        <v>93900054</v>
      </c>
      <c r="K25" s="128">
        <f t="shared" si="5"/>
        <v>0.10649103529550794</v>
      </c>
      <c r="L25" s="128">
        <f t="shared" si="6"/>
        <v>0.275745247759978</v>
      </c>
    </row>
    <row r="26" spans="3:12" ht="12.75">
      <c r="C26" s="546" t="s">
        <v>69</v>
      </c>
      <c r="D26" s="547"/>
      <c r="E26" s="61">
        <v>51217592</v>
      </c>
      <c r="F26" s="128">
        <f t="shared" si="2"/>
        <v>0.08505895557774526</v>
      </c>
      <c r="G26" s="61">
        <v>56177677</v>
      </c>
      <c r="H26" s="128">
        <f t="shared" si="3"/>
        <v>0.08238201089509165</v>
      </c>
      <c r="I26" s="128">
        <f t="shared" si="4"/>
        <v>0.09684338537430648</v>
      </c>
      <c r="J26" s="61">
        <v>66957898</v>
      </c>
      <c r="K26" s="128">
        <f t="shared" si="5"/>
        <v>0.0759362276749172</v>
      </c>
      <c r="L26" s="128">
        <f t="shared" si="6"/>
        <v>0.1918951009668841</v>
      </c>
    </row>
    <row r="27" spans="3:12" ht="12.75">
      <c r="C27" s="546" t="s">
        <v>72</v>
      </c>
      <c r="D27" s="547"/>
      <c r="E27" s="61">
        <v>49050156</v>
      </c>
      <c r="F27" s="128">
        <f t="shared" si="2"/>
        <v>0.08145941418498306</v>
      </c>
      <c r="G27" s="61">
        <v>50415389</v>
      </c>
      <c r="H27" s="128">
        <f t="shared" si="3"/>
        <v>0.07393187735189341</v>
      </c>
      <c r="I27" s="128">
        <f t="shared" si="4"/>
        <v>0.027833407910058394</v>
      </c>
      <c r="J27" s="61">
        <v>63112496</v>
      </c>
      <c r="K27" s="128">
        <f t="shared" si="5"/>
        <v>0.07157519887180899</v>
      </c>
      <c r="L27" s="128">
        <f t="shared" si="6"/>
        <v>0.25184982704388137</v>
      </c>
    </row>
    <row r="28" spans="3:12" ht="12.75">
      <c r="C28" s="19" t="s">
        <v>148</v>
      </c>
      <c r="D28" s="19"/>
      <c r="E28" s="61">
        <v>47513708</v>
      </c>
      <c r="F28" s="128">
        <f t="shared" si="2"/>
        <v>0.07890777797804238</v>
      </c>
      <c r="G28" s="61">
        <v>54070247</v>
      </c>
      <c r="H28" s="128">
        <f t="shared" si="3"/>
        <v>0.07929156055089812</v>
      </c>
      <c r="I28" s="128">
        <f t="shared" si="4"/>
        <v>0.1379925767948904</v>
      </c>
      <c r="J28" s="61">
        <v>79995261</v>
      </c>
      <c r="K28" s="128">
        <f t="shared" si="5"/>
        <v>0.09072175999626549</v>
      </c>
      <c r="L28" s="128">
        <f t="shared" si="6"/>
        <v>0.4794691246740559</v>
      </c>
    </row>
    <row r="29" spans="3:12" ht="12.75">
      <c r="C29" s="546" t="s">
        <v>149</v>
      </c>
      <c r="D29" s="547"/>
      <c r="E29" s="61">
        <v>12287078</v>
      </c>
      <c r="F29" s="128">
        <f t="shared" si="2"/>
        <v>0.020405606374120262</v>
      </c>
      <c r="G29" s="61">
        <v>16214703</v>
      </c>
      <c r="H29" s="128">
        <f t="shared" si="3"/>
        <v>0.02377812523658953</v>
      </c>
      <c r="I29" s="128">
        <f t="shared" si="4"/>
        <v>0.319654925280038</v>
      </c>
      <c r="J29" s="61">
        <v>20654760</v>
      </c>
      <c r="K29" s="128">
        <f t="shared" si="5"/>
        <v>0.023424339843087262</v>
      </c>
      <c r="L29" s="128">
        <f t="shared" si="6"/>
        <v>0.2738290673594206</v>
      </c>
    </row>
    <row r="30" spans="3:12" ht="12.75">
      <c r="C30" s="546" t="s">
        <v>162</v>
      </c>
      <c r="D30" s="547"/>
      <c r="E30" s="61">
        <v>7060849</v>
      </c>
      <c r="F30" s="128">
        <f t="shared" si="2"/>
        <v>0.011726213942900068</v>
      </c>
      <c r="G30" s="61">
        <v>9467767</v>
      </c>
      <c r="H30" s="128">
        <f t="shared" si="3"/>
        <v>0.013884050138744419</v>
      </c>
      <c r="I30" s="128">
        <f t="shared" si="4"/>
        <v>0.3408822366828692</v>
      </c>
      <c r="J30" s="61">
        <v>14728696</v>
      </c>
      <c r="K30" s="128">
        <f t="shared" si="5"/>
        <v>0.01670365477737432</v>
      </c>
      <c r="L30" s="128">
        <f t="shared" si="6"/>
        <v>0.5556673500731482</v>
      </c>
    </row>
    <row r="31" spans="3:12" ht="12.75">
      <c r="C31" s="546" t="s">
        <v>227</v>
      </c>
      <c r="D31" s="547"/>
      <c r="E31" s="61">
        <v>6049212</v>
      </c>
      <c r="F31" s="128">
        <f t="shared" si="2"/>
        <v>0.01004615083794575</v>
      </c>
      <c r="G31" s="61">
        <v>6905219</v>
      </c>
      <c r="H31" s="128">
        <f t="shared" si="3"/>
        <v>0.010126189925777705</v>
      </c>
      <c r="I31" s="128">
        <f t="shared" si="4"/>
        <v>0.14150719134988154</v>
      </c>
      <c r="J31" s="202" t="s">
        <v>217</v>
      </c>
      <c r="K31" s="203" t="s">
        <v>137</v>
      </c>
      <c r="L31" s="203" t="s">
        <v>137</v>
      </c>
    </row>
    <row r="32" spans="3:12" ht="12.75">
      <c r="C32" s="546" t="s">
        <v>163</v>
      </c>
      <c r="D32" s="547"/>
      <c r="E32" s="61">
        <v>3651037</v>
      </c>
      <c r="F32" s="128">
        <f t="shared" si="2"/>
        <v>0.006063412625796705</v>
      </c>
      <c r="G32" s="202" t="s">
        <v>217</v>
      </c>
      <c r="H32" s="203" t="s">
        <v>137</v>
      </c>
      <c r="I32" s="203" t="s">
        <v>137</v>
      </c>
      <c r="J32" s="202" t="s">
        <v>217</v>
      </c>
      <c r="K32" s="203" t="s">
        <v>137</v>
      </c>
      <c r="L32" s="203" t="s">
        <v>137</v>
      </c>
    </row>
    <row r="33" spans="3:12" ht="12.75">
      <c r="C33" s="546" t="s">
        <v>164</v>
      </c>
      <c r="D33" s="547"/>
      <c r="E33" s="61">
        <v>21221350</v>
      </c>
      <c r="F33" s="128">
        <f t="shared" si="2"/>
        <v>0.03524308341067234</v>
      </c>
      <c r="G33" s="61">
        <v>36514793</v>
      </c>
      <c r="H33" s="128">
        <f t="shared" si="3"/>
        <v>0.05354728488965495</v>
      </c>
      <c r="I33" s="128">
        <f t="shared" si="4"/>
        <v>0.7206630586649765</v>
      </c>
      <c r="J33" s="61">
        <f>12820256+11606782+41682154</f>
        <v>66109192</v>
      </c>
      <c r="K33" s="128">
        <f t="shared" si="5"/>
        <v>0.07497371938283988</v>
      </c>
      <c r="L33" s="128">
        <f t="shared" si="6"/>
        <v>0.8104769757287136</v>
      </c>
    </row>
    <row r="34" spans="3:12" ht="12.75">
      <c r="C34" s="546" t="s">
        <v>145</v>
      </c>
      <c r="D34" s="547"/>
      <c r="E34" s="157">
        <f>SUM(E23:E33)</f>
        <v>602142263</v>
      </c>
      <c r="F34" s="128">
        <f t="shared" si="2"/>
        <v>1</v>
      </c>
      <c r="G34" s="228">
        <f>SUM(G23:G33)</f>
        <v>681916797</v>
      </c>
      <c r="H34" s="128">
        <f t="shared" si="3"/>
        <v>1</v>
      </c>
      <c r="I34" s="128">
        <f t="shared" si="4"/>
        <v>0.1324845288263714</v>
      </c>
      <c r="J34" s="228">
        <f>SUM(J23:J33)</f>
        <v>881764871</v>
      </c>
      <c r="K34" s="128">
        <f t="shared" si="5"/>
        <v>1</v>
      </c>
      <c r="L34" s="128">
        <f t="shared" si="6"/>
        <v>0.2930681204498913</v>
      </c>
    </row>
    <row r="35" spans="3:12" ht="12.75">
      <c r="C35" s="530" t="s">
        <v>306</v>
      </c>
      <c r="D35" s="531"/>
      <c r="E35" s="531"/>
      <c r="F35" s="531"/>
      <c r="G35" s="531"/>
      <c r="H35" s="531"/>
      <c r="I35" s="531"/>
      <c r="J35" s="531"/>
      <c r="K35" s="531"/>
      <c r="L35" s="532"/>
    </row>
    <row r="37" ht="12.75">
      <c r="G37" s="201"/>
    </row>
    <row r="39" ht="12.75">
      <c r="H39" s="397"/>
    </row>
  </sheetData>
  <sheetProtection/>
  <mergeCells count="23">
    <mergeCell ref="A2:A4"/>
    <mergeCell ref="C34:D34"/>
    <mergeCell ref="C24:D24"/>
    <mergeCell ref="C26:D26"/>
    <mergeCell ref="C27:D27"/>
    <mergeCell ref="C33:D33"/>
    <mergeCell ref="K3:M3"/>
    <mergeCell ref="E2:M2"/>
    <mergeCell ref="C21:D22"/>
    <mergeCell ref="C31:D31"/>
    <mergeCell ref="C32:D32"/>
    <mergeCell ref="C29:D29"/>
    <mergeCell ref="C30:D30"/>
    <mergeCell ref="H3:J3"/>
    <mergeCell ref="C35:L35"/>
    <mergeCell ref="A1:P1"/>
    <mergeCell ref="E21:F21"/>
    <mergeCell ref="G21:I21"/>
    <mergeCell ref="J21:L21"/>
    <mergeCell ref="C20:L20"/>
    <mergeCell ref="N2:P3"/>
    <mergeCell ref="B2:D3"/>
    <mergeCell ref="E3:G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1" r:id="rId2"/>
  <headerFooter>
    <oddFooter>&amp;C&amp;10 17</oddFooter>
  </headerFooter>
  <ignoredErrors>
    <ignoredError sqref="F34" formula="1"/>
    <ignoredError sqref="B13:C13 H13:I13 E13:F13 K13:L13 D13 M13 G13 J13" formulaRange="1"/>
  </ignoredErrors>
  <drawing r:id="rId1"/>
</worksheet>
</file>

<file path=xl/worksheets/sheet16.xml><?xml version="1.0" encoding="utf-8"?>
<worksheet xmlns="http://schemas.openxmlformats.org/spreadsheetml/2006/main" xmlns:r="http://schemas.openxmlformats.org/officeDocument/2006/relationships">
  <sheetPr>
    <pageSetUpPr fitToPage="1"/>
  </sheetPr>
  <dimension ref="A1:W27"/>
  <sheetViews>
    <sheetView zoomScalePageLayoutView="0" workbookViewId="0" topLeftCell="A1">
      <selection activeCell="A1" sqref="A1:J1"/>
    </sheetView>
  </sheetViews>
  <sheetFormatPr defaultColWidth="11.00390625" defaultRowHeight="14.25"/>
  <cols>
    <col min="1" max="1" width="14.625" style="12" customWidth="1"/>
    <col min="2" max="4" width="7.375" style="12" bestFit="1" customWidth="1"/>
    <col min="5" max="5" width="10.375" style="12" bestFit="1" customWidth="1"/>
    <col min="6" max="8" width="8.875" style="12" bestFit="1" customWidth="1"/>
    <col min="9" max="10" width="10.375" style="12" bestFit="1" customWidth="1"/>
    <col min="11" max="11" width="7.375" style="12" customWidth="1"/>
    <col min="12" max="12" width="6.625" style="12" customWidth="1"/>
    <col min="13" max="16384" width="11.00390625" style="12" customWidth="1"/>
  </cols>
  <sheetData>
    <row r="1" spans="1:22" ht="12.75">
      <c r="A1" s="467" t="s">
        <v>362</v>
      </c>
      <c r="B1" s="467"/>
      <c r="C1" s="467"/>
      <c r="D1" s="467"/>
      <c r="E1" s="467"/>
      <c r="F1" s="467"/>
      <c r="G1" s="467"/>
      <c r="H1" s="467"/>
      <c r="I1" s="467"/>
      <c r="J1" s="467"/>
      <c r="K1" s="58"/>
      <c r="M1" s="300"/>
      <c r="N1" s="300"/>
      <c r="O1" s="300"/>
      <c r="P1" s="300"/>
      <c r="Q1" s="300"/>
      <c r="R1" s="300"/>
      <c r="S1" s="300"/>
      <c r="T1" s="300"/>
      <c r="U1" s="300"/>
      <c r="V1" s="300"/>
    </row>
    <row r="2" spans="1:22" ht="12.75">
      <c r="A2" s="57"/>
      <c r="B2" s="57"/>
      <c r="C2" s="57"/>
      <c r="D2" s="57"/>
      <c r="E2" s="57"/>
      <c r="F2" s="57"/>
      <c r="G2" s="57"/>
      <c r="H2" s="57"/>
      <c r="I2" s="57"/>
      <c r="J2" s="57"/>
      <c r="K2" s="58"/>
      <c r="M2" s="300"/>
      <c r="N2" s="300"/>
      <c r="O2" s="300"/>
      <c r="P2" s="300"/>
      <c r="Q2" s="300"/>
      <c r="R2" s="300"/>
      <c r="S2" s="300"/>
      <c r="T2" s="300"/>
      <c r="U2" s="300"/>
      <c r="V2" s="300"/>
    </row>
    <row r="3" spans="1:22" s="59" customFormat="1" ht="12.75">
      <c r="A3" s="496" t="s">
        <v>10</v>
      </c>
      <c r="B3" s="492" t="s">
        <v>109</v>
      </c>
      <c r="C3" s="492"/>
      <c r="D3" s="492"/>
      <c r="E3" s="492"/>
      <c r="F3" s="494" t="s">
        <v>328</v>
      </c>
      <c r="G3" s="492"/>
      <c r="H3" s="492"/>
      <c r="I3" s="492"/>
      <c r="J3" s="495"/>
      <c r="M3" s="300"/>
      <c r="N3" s="300"/>
      <c r="O3" s="300"/>
      <c r="P3" s="300"/>
      <c r="Q3" s="300"/>
      <c r="R3" s="300"/>
      <c r="S3" s="300"/>
      <c r="T3" s="300"/>
      <c r="U3" s="300"/>
      <c r="V3" s="300"/>
    </row>
    <row r="4" spans="1:22" s="59" customFormat="1" ht="12.75">
      <c r="A4" s="497"/>
      <c r="B4" s="496">
        <v>2012</v>
      </c>
      <c r="C4" s="494" t="s">
        <v>452</v>
      </c>
      <c r="D4" s="492"/>
      <c r="E4" s="492"/>
      <c r="F4" s="496">
        <v>2012</v>
      </c>
      <c r="G4" s="494" t="str">
        <f>C4</f>
        <v>Enero-octubre</v>
      </c>
      <c r="H4" s="492"/>
      <c r="I4" s="492"/>
      <c r="J4" s="495"/>
      <c r="M4" s="300"/>
      <c r="N4" s="300"/>
      <c r="O4" s="300"/>
      <c r="P4" s="300"/>
      <c r="Q4" s="300"/>
      <c r="R4" s="300"/>
      <c r="S4" s="300"/>
      <c r="T4" s="300"/>
      <c r="U4" s="300"/>
      <c r="V4" s="300"/>
    </row>
    <row r="5" spans="1:22" s="59" customFormat="1" ht="12.75">
      <c r="A5" s="498"/>
      <c r="B5" s="498"/>
      <c r="C5" s="69">
        <v>2012</v>
      </c>
      <c r="D5" s="69">
        <v>2013</v>
      </c>
      <c r="E5" s="69" t="s">
        <v>316</v>
      </c>
      <c r="F5" s="498"/>
      <c r="G5" s="299">
        <v>2012</v>
      </c>
      <c r="H5" s="299">
        <v>2013</v>
      </c>
      <c r="I5" s="299" t="s">
        <v>316</v>
      </c>
      <c r="J5" s="60" t="s">
        <v>329</v>
      </c>
      <c r="M5" s="300"/>
      <c r="N5" s="300"/>
      <c r="O5" s="300"/>
      <c r="P5" s="300"/>
      <c r="Q5" s="300"/>
      <c r="R5" s="300"/>
      <c r="S5" s="300"/>
      <c r="T5" s="300"/>
      <c r="U5" s="300"/>
      <c r="V5" s="300"/>
    </row>
    <row r="6" spans="1:22" ht="12.75">
      <c r="A6" s="405" t="s">
        <v>116</v>
      </c>
      <c r="B6" s="228">
        <v>89001</v>
      </c>
      <c r="C6" s="228">
        <v>76617</v>
      </c>
      <c r="D6" s="228">
        <v>85539</v>
      </c>
      <c r="E6" s="406" t="s">
        <v>421</v>
      </c>
      <c r="F6" s="228">
        <v>646912</v>
      </c>
      <c r="G6" s="228">
        <v>578212</v>
      </c>
      <c r="H6" s="228">
        <v>718932</v>
      </c>
      <c r="I6" s="406" t="s">
        <v>422</v>
      </c>
      <c r="J6" s="406" t="s">
        <v>423</v>
      </c>
      <c r="K6" s="110"/>
      <c r="L6" s="264"/>
      <c r="M6" s="300"/>
      <c r="N6" s="300"/>
      <c r="O6" s="300"/>
      <c r="P6" s="300"/>
      <c r="Q6" s="300"/>
      <c r="R6" s="300"/>
      <c r="S6" s="300"/>
      <c r="T6" s="300"/>
      <c r="U6" s="300"/>
      <c r="V6" s="300"/>
    </row>
    <row r="7" spans="1:22" ht="12.75">
      <c r="A7" s="407" t="s">
        <v>320</v>
      </c>
      <c r="B7" s="228">
        <v>79437</v>
      </c>
      <c r="C7" s="228">
        <v>68179</v>
      </c>
      <c r="D7" s="228">
        <v>48905</v>
      </c>
      <c r="E7" s="406" t="s">
        <v>424</v>
      </c>
      <c r="F7" s="228">
        <v>336803</v>
      </c>
      <c r="G7" s="228">
        <v>243958</v>
      </c>
      <c r="H7" s="228">
        <v>308910</v>
      </c>
      <c r="I7" s="406" t="s">
        <v>425</v>
      </c>
      <c r="J7" s="406" t="s">
        <v>426</v>
      </c>
      <c r="K7" s="110"/>
      <c r="L7" s="264"/>
      <c r="M7" s="300"/>
      <c r="N7" s="300"/>
      <c r="O7" s="300"/>
      <c r="P7" s="300"/>
      <c r="Q7" s="300"/>
      <c r="R7" s="300"/>
      <c r="S7" s="300"/>
      <c r="T7" s="300"/>
      <c r="U7" s="300"/>
      <c r="V7" s="300"/>
    </row>
    <row r="8" spans="1:22" ht="12.75">
      <c r="A8" s="407" t="s">
        <v>6</v>
      </c>
      <c r="B8" s="228">
        <v>33612</v>
      </c>
      <c r="C8" s="228">
        <v>29042</v>
      </c>
      <c r="D8" s="228">
        <v>37814</v>
      </c>
      <c r="E8" s="406" t="s">
        <v>427</v>
      </c>
      <c r="F8" s="228">
        <v>222723</v>
      </c>
      <c r="G8" s="228">
        <v>190076</v>
      </c>
      <c r="H8" s="228">
        <v>289341</v>
      </c>
      <c r="I8" s="406" t="s">
        <v>428</v>
      </c>
      <c r="J8" s="406" t="s">
        <v>429</v>
      </c>
      <c r="K8" s="110"/>
      <c r="L8" s="264"/>
      <c r="M8" s="300"/>
      <c r="N8" s="300"/>
      <c r="O8" s="300"/>
      <c r="P8" s="300"/>
      <c r="Q8" s="300"/>
      <c r="R8" s="300"/>
      <c r="S8" s="300"/>
      <c r="T8" s="300"/>
      <c r="U8" s="300"/>
      <c r="V8" s="300"/>
    </row>
    <row r="9" spans="1:22" ht="12.75">
      <c r="A9" s="407" t="s">
        <v>7</v>
      </c>
      <c r="B9" s="228">
        <v>27668</v>
      </c>
      <c r="C9" s="228">
        <v>13524</v>
      </c>
      <c r="D9" s="228">
        <v>31265</v>
      </c>
      <c r="E9" s="406" t="s">
        <v>376</v>
      </c>
      <c r="F9" s="228">
        <v>184185</v>
      </c>
      <c r="G9" s="228">
        <v>118204</v>
      </c>
      <c r="H9" s="228">
        <v>252240</v>
      </c>
      <c r="I9" s="406" t="s">
        <v>377</v>
      </c>
      <c r="J9" s="406" t="s">
        <v>430</v>
      </c>
      <c r="K9" s="110"/>
      <c r="L9" s="264"/>
      <c r="M9" s="300"/>
      <c r="N9" s="300"/>
      <c r="O9" s="300"/>
      <c r="P9" s="300"/>
      <c r="Q9" s="300"/>
      <c r="R9" s="300"/>
      <c r="S9" s="300"/>
      <c r="T9" s="300"/>
      <c r="U9" s="300"/>
      <c r="V9" s="300"/>
    </row>
    <row r="10" spans="1:22" ht="12.75">
      <c r="A10" s="407" t="s">
        <v>0</v>
      </c>
      <c r="B10" s="228">
        <v>3840</v>
      </c>
      <c r="C10" s="228">
        <v>3840</v>
      </c>
      <c r="D10" s="228">
        <v>48892</v>
      </c>
      <c r="E10" s="406" t="s">
        <v>379</v>
      </c>
      <c r="F10" s="228">
        <v>22542</v>
      </c>
      <c r="G10" s="228">
        <v>22542</v>
      </c>
      <c r="H10" s="228">
        <v>178380</v>
      </c>
      <c r="I10" s="406" t="s">
        <v>380</v>
      </c>
      <c r="J10" s="406" t="s">
        <v>431</v>
      </c>
      <c r="K10" s="110"/>
      <c r="L10" s="264"/>
      <c r="M10" s="300"/>
      <c r="N10" s="300"/>
      <c r="O10" s="300"/>
      <c r="P10" s="300"/>
      <c r="Q10" s="300"/>
      <c r="R10" s="300"/>
      <c r="S10" s="300"/>
      <c r="T10" s="300"/>
      <c r="U10" s="300"/>
      <c r="V10" s="300"/>
    </row>
    <row r="11" spans="1:22" ht="12.75">
      <c r="A11" s="407" t="s">
        <v>4</v>
      </c>
      <c r="B11" s="228">
        <v>21521</v>
      </c>
      <c r="C11" s="228">
        <v>18791</v>
      </c>
      <c r="D11" s="228">
        <v>28705</v>
      </c>
      <c r="E11" s="406" t="s">
        <v>432</v>
      </c>
      <c r="F11" s="228">
        <v>67238</v>
      </c>
      <c r="G11" s="228">
        <v>56838</v>
      </c>
      <c r="H11" s="228">
        <v>172323</v>
      </c>
      <c r="I11" s="406" t="s">
        <v>433</v>
      </c>
      <c r="J11" s="406" t="s">
        <v>434</v>
      </c>
      <c r="K11" s="110"/>
      <c r="L11" s="264"/>
      <c r="M11" s="300"/>
      <c r="N11" s="300"/>
      <c r="O11" s="300"/>
      <c r="P11" s="300"/>
      <c r="Q11" s="300"/>
      <c r="R11" s="300"/>
      <c r="S11" s="300"/>
      <c r="T11" s="300"/>
      <c r="U11" s="300"/>
      <c r="V11" s="300"/>
    </row>
    <row r="12" spans="1:22" ht="12.75">
      <c r="A12" s="407" t="s">
        <v>435</v>
      </c>
      <c r="B12" s="228">
        <v>173147</v>
      </c>
      <c r="C12" s="228">
        <v>169857</v>
      </c>
      <c r="D12" s="228">
        <v>9534</v>
      </c>
      <c r="E12" s="406" t="s">
        <v>436</v>
      </c>
      <c r="F12" s="228">
        <v>758038</v>
      </c>
      <c r="G12" s="228">
        <v>738922</v>
      </c>
      <c r="H12" s="228">
        <v>167065</v>
      </c>
      <c r="I12" s="406" t="s">
        <v>437</v>
      </c>
      <c r="J12" s="406" t="s">
        <v>438</v>
      </c>
      <c r="K12" s="110"/>
      <c r="L12" s="264"/>
      <c r="M12" s="300"/>
      <c r="N12" s="300"/>
      <c r="O12" s="300"/>
      <c r="P12" s="300"/>
      <c r="Q12" s="300"/>
      <c r="R12" s="300"/>
      <c r="S12" s="300"/>
      <c r="T12" s="300"/>
      <c r="U12" s="300"/>
      <c r="V12" s="300"/>
    </row>
    <row r="13" spans="1:22" ht="12.75">
      <c r="A13" s="407" t="s">
        <v>3</v>
      </c>
      <c r="B13" s="228">
        <v>12516</v>
      </c>
      <c r="C13" s="228">
        <v>11592</v>
      </c>
      <c r="D13" s="228">
        <v>14044</v>
      </c>
      <c r="E13" s="406" t="s">
        <v>439</v>
      </c>
      <c r="F13" s="228">
        <v>77765</v>
      </c>
      <c r="G13" s="228">
        <v>71482</v>
      </c>
      <c r="H13" s="228">
        <v>109935</v>
      </c>
      <c r="I13" s="406" t="s">
        <v>440</v>
      </c>
      <c r="J13" s="406" t="s">
        <v>441</v>
      </c>
      <c r="K13" s="110"/>
      <c r="L13" s="264"/>
      <c r="M13" s="300"/>
      <c r="N13" s="300"/>
      <c r="O13" s="300"/>
      <c r="P13" s="300"/>
      <c r="Q13" s="300"/>
      <c r="R13" s="300"/>
      <c r="S13" s="300"/>
      <c r="T13" s="300"/>
      <c r="U13" s="300"/>
      <c r="V13" s="300"/>
    </row>
    <row r="14" spans="1:22" ht="12.75">
      <c r="A14" s="407" t="s">
        <v>5</v>
      </c>
      <c r="B14" s="228">
        <v>4869</v>
      </c>
      <c r="C14" s="228">
        <v>4599</v>
      </c>
      <c r="D14" s="228">
        <v>4584</v>
      </c>
      <c r="E14" s="406" t="s">
        <v>442</v>
      </c>
      <c r="F14" s="228">
        <v>43914</v>
      </c>
      <c r="G14" s="228">
        <v>41034</v>
      </c>
      <c r="H14" s="228">
        <v>88036</v>
      </c>
      <c r="I14" s="406" t="s">
        <v>443</v>
      </c>
      <c r="J14" s="406" t="s">
        <v>336</v>
      </c>
      <c r="K14" s="110"/>
      <c r="L14" s="264"/>
      <c r="M14" s="300"/>
      <c r="N14" s="300"/>
      <c r="O14" s="300"/>
      <c r="P14" s="300"/>
      <c r="Q14" s="300"/>
      <c r="R14" s="300"/>
      <c r="S14" s="300"/>
      <c r="T14" s="300"/>
      <c r="U14" s="300"/>
      <c r="V14" s="300"/>
    </row>
    <row r="15" spans="1:22" ht="12.75">
      <c r="A15" s="407" t="s">
        <v>340</v>
      </c>
      <c r="B15" s="228">
        <v>21353</v>
      </c>
      <c r="C15" s="228">
        <v>17774</v>
      </c>
      <c r="D15" s="228">
        <v>14018</v>
      </c>
      <c r="E15" s="406" t="s">
        <v>444</v>
      </c>
      <c r="F15" s="228">
        <v>88820</v>
      </c>
      <c r="G15" s="228">
        <v>68827</v>
      </c>
      <c r="H15" s="228">
        <v>83163</v>
      </c>
      <c r="I15" s="406" t="s">
        <v>445</v>
      </c>
      <c r="J15" s="406" t="s">
        <v>349</v>
      </c>
      <c r="K15" s="110"/>
      <c r="L15" s="264"/>
      <c r="M15" s="300"/>
      <c r="N15" s="300"/>
      <c r="O15" s="300"/>
      <c r="P15" s="300"/>
      <c r="Q15" s="300"/>
      <c r="R15" s="300"/>
      <c r="S15" s="300"/>
      <c r="T15" s="300"/>
      <c r="U15" s="300"/>
      <c r="V15" s="300"/>
    </row>
    <row r="16" spans="1:23" ht="12.75">
      <c r="A16" s="442" t="s">
        <v>407</v>
      </c>
      <c r="B16" s="443">
        <v>466964</v>
      </c>
      <c r="C16" s="443">
        <v>413815</v>
      </c>
      <c r="D16" s="443">
        <v>323300</v>
      </c>
      <c r="E16" s="444" t="s">
        <v>446</v>
      </c>
      <c r="F16" s="443">
        <v>2448940</v>
      </c>
      <c r="G16" s="443">
        <v>2130095</v>
      </c>
      <c r="H16" s="443">
        <v>2368325</v>
      </c>
      <c r="I16" s="444" t="s">
        <v>447</v>
      </c>
      <c r="J16" s="444" t="s">
        <v>448</v>
      </c>
      <c r="K16" s="110"/>
      <c r="L16" s="264"/>
      <c r="M16" s="300"/>
      <c r="N16" s="300"/>
      <c r="O16" s="300"/>
      <c r="P16" s="300"/>
      <c r="Q16" s="300"/>
      <c r="R16" s="300"/>
      <c r="S16" s="300"/>
      <c r="T16" s="300"/>
      <c r="U16" s="300"/>
      <c r="V16" s="300"/>
      <c r="W16" s="111"/>
    </row>
    <row r="17" spans="1:23" ht="12.75">
      <c r="A17" s="447" t="s">
        <v>411</v>
      </c>
      <c r="B17" s="228">
        <v>101876</v>
      </c>
      <c r="C17" s="228">
        <v>75787</v>
      </c>
      <c r="D17" s="228">
        <v>63528</v>
      </c>
      <c r="E17" s="406" t="s">
        <v>449</v>
      </c>
      <c r="F17" s="228">
        <v>447702</v>
      </c>
      <c r="G17" s="228">
        <v>271052</v>
      </c>
      <c r="H17" s="228">
        <v>310458</v>
      </c>
      <c r="I17" s="406" t="s">
        <v>450</v>
      </c>
      <c r="J17" s="406" t="s">
        <v>421</v>
      </c>
      <c r="K17" s="110"/>
      <c r="L17" s="264"/>
      <c r="M17" s="300"/>
      <c r="N17" s="300"/>
      <c r="O17" s="300"/>
      <c r="P17" s="300"/>
      <c r="Q17" s="300"/>
      <c r="R17" s="300"/>
      <c r="S17" s="300"/>
      <c r="T17" s="300"/>
      <c r="U17" s="300"/>
      <c r="V17" s="300"/>
      <c r="W17" s="111"/>
    </row>
    <row r="18" spans="1:23" ht="12.75">
      <c r="A18" s="442" t="s">
        <v>9</v>
      </c>
      <c r="B18" s="443">
        <v>568840</v>
      </c>
      <c r="C18" s="443">
        <v>489602</v>
      </c>
      <c r="D18" s="443">
        <v>386828</v>
      </c>
      <c r="E18" s="444" t="s">
        <v>451</v>
      </c>
      <c r="F18" s="443">
        <v>2896642</v>
      </c>
      <c r="G18" s="443">
        <v>2401147</v>
      </c>
      <c r="H18" s="443">
        <v>2678783</v>
      </c>
      <c r="I18" s="444" t="s">
        <v>421</v>
      </c>
      <c r="J18" s="444" t="s">
        <v>216</v>
      </c>
      <c r="K18" s="110"/>
      <c r="L18" s="264"/>
      <c r="M18" s="300"/>
      <c r="N18" s="300"/>
      <c r="O18" s="300"/>
      <c r="P18" s="300"/>
      <c r="Q18" s="300"/>
      <c r="R18" s="300"/>
      <c r="S18" s="300"/>
      <c r="T18" s="300"/>
      <c r="U18" s="300"/>
      <c r="V18" s="300"/>
      <c r="W18" s="227"/>
    </row>
    <row r="19" spans="1:22" s="83" customFormat="1" ht="12.75">
      <c r="A19" s="175" t="s">
        <v>307</v>
      </c>
      <c r="B19" s="85"/>
      <c r="C19" s="85"/>
      <c r="D19" s="85"/>
      <c r="E19" s="85"/>
      <c r="F19" s="85"/>
      <c r="G19" s="85"/>
      <c r="H19" s="85"/>
      <c r="I19" s="85"/>
      <c r="J19" s="85"/>
      <c r="K19" s="85"/>
      <c r="L19" s="82"/>
      <c r="M19" s="300"/>
      <c r="N19" s="300"/>
      <c r="O19" s="300"/>
      <c r="P19" s="300"/>
      <c r="Q19" s="300"/>
      <c r="R19" s="300"/>
      <c r="S19" s="300"/>
      <c r="T19" s="300"/>
      <c r="U19" s="300"/>
      <c r="V19" s="300"/>
    </row>
    <row r="20" spans="1:10" ht="79.5" customHeight="1">
      <c r="A20" s="549" t="s">
        <v>347</v>
      </c>
      <c r="B20" s="549"/>
      <c r="C20" s="549"/>
      <c r="D20" s="549"/>
      <c r="E20" s="549"/>
      <c r="F20" s="549"/>
      <c r="G20" s="549"/>
      <c r="H20" s="549"/>
      <c r="I20" s="549"/>
      <c r="J20" s="549"/>
    </row>
    <row r="21" ht="12.75">
      <c r="H21" s="226"/>
    </row>
    <row r="22" spans="3:13" ht="12.75">
      <c r="C22" s="111"/>
      <c r="D22" s="111"/>
      <c r="H22" s="111"/>
      <c r="M22" s="264"/>
    </row>
    <row r="25" spans="2:8" ht="12.75">
      <c r="B25" s="111"/>
      <c r="C25" s="111"/>
      <c r="D25" s="111"/>
      <c r="E25" s="111"/>
      <c r="F25" s="111"/>
      <c r="G25" s="111"/>
      <c r="H25" s="111"/>
    </row>
    <row r="26" spans="1:9" ht="12.75">
      <c r="A26" s="225"/>
      <c r="B26" s="225"/>
      <c r="C26" s="225"/>
      <c r="D26" s="225"/>
      <c r="E26" s="225"/>
      <c r="F26" s="225"/>
      <c r="G26" s="225"/>
      <c r="H26" s="225"/>
      <c r="I26" s="225"/>
    </row>
    <row r="27" spans="2:6" ht="12.75">
      <c r="B27" s="111"/>
      <c r="F27" s="111"/>
    </row>
  </sheetData>
  <sheetProtection/>
  <mergeCells count="9">
    <mergeCell ref="A1:J1"/>
    <mergeCell ref="B4:B5"/>
    <mergeCell ref="C4:E4"/>
    <mergeCell ref="A20:J20"/>
    <mergeCell ref="F4:F5"/>
    <mergeCell ref="G4:J4"/>
    <mergeCell ref="A3:A5"/>
    <mergeCell ref="B3:E3"/>
    <mergeCell ref="F3:J3"/>
  </mergeCells>
  <printOptions horizontalCentered="1"/>
  <pageMargins left="0.7086614173228347" right="0.7086614173228347" top="1.299212598425197" bottom="0.7480314960629921" header="0.31496062992125984" footer="0.31496062992125984"/>
  <pageSetup fitToHeight="1" fitToWidth="1" orientation="landscape" r:id="rId1"/>
  <headerFooter>
    <oddFooter>&amp;C&amp;10 18</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3:R28"/>
  <sheetViews>
    <sheetView zoomScalePageLayoutView="0" workbookViewId="0" topLeftCell="A1">
      <selection activeCell="B1" sqref="B1"/>
    </sheetView>
  </sheetViews>
  <sheetFormatPr defaultColWidth="11.00390625" defaultRowHeight="14.25"/>
  <cols>
    <col min="2" max="2" width="20.00390625" style="0" customWidth="1"/>
    <col min="3" max="3" width="8.375" style="0" customWidth="1"/>
    <col min="4" max="4" width="8.875" style="0" bestFit="1" customWidth="1"/>
    <col min="5" max="5" width="9.625" style="0" customWidth="1"/>
    <col min="6" max="7" width="7.375" style="0" bestFit="1" customWidth="1"/>
    <col min="8" max="8" width="7.50390625" style="0" bestFit="1" customWidth="1"/>
    <col min="9" max="10" width="6.375" style="0" bestFit="1" customWidth="1"/>
    <col min="11" max="11" width="7.50390625" style="0" bestFit="1" customWidth="1"/>
    <col min="12" max="13" width="8.875" style="0" bestFit="1" customWidth="1"/>
    <col min="14" max="14" width="7.50390625" style="0" bestFit="1" customWidth="1"/>
  </cols>
  <sheetData>
    <row r="2" ht="15" thickBot="1"/>
    <row r="3" spans="2:14" ht="26.25" customHeight="1" thickBot="1">
      <c r="B3" s="550" t="s">
        <v>363</v>
      </c>
      <c r="C3" s="551"/>
      <c r="D3" s="551"/>
      <c r="E3" s="551"/>
      <c r="F3" s="551"/>
      <c r="G3" s="551"/>
      <c r="H3" s="551"/>
      <c r="I3" s="551"/>
      <c r="J3" s="551"/>
      <c r="K3" s="551"/>
      <c r="L3" s="551"/>
      <c r="M3" s="551"/>
      <c r="N3" s="552"/>
    </row>
    <row r="4" spans="2:14" ht="26.25" customHeight="1" thickBot="1">
      <c r="B4" s="561" t="s">
        <v>210</v>
      </c>
      <c r="C4" s="550" t="s">
        <v>195</v>
      </c>
      <c r="D4" s="552"/>
      <c r="E4" s="553" t="s">
        <v>267</v>
      </c>
      <c r="F4" s="550" t="s">
        <v>196</v>
      </c>
      <c r="G4" s="552"/>
      <c r="H4" s="553" t="s">
        <v>267</v>
      </c>
      <c r="I4" s="550" t="s">
        <v>211</v>
      </c>
      <c r="J4" s="552"/>
      <c r="K4" s="553" t="s">
        <v>267</v>
      </c>
      <c r="L4" s="550" t="s">
        <v>145</v>
      </c>
      <c r="M4" s="552"/>
      <c r="N4" s="553" t="s">
        <v>267</v>
      </c>
    </row>
    <row r="5" spans="2:14" ht="26.25" customHeight="1" thickBot="1">
      <c r="B5" s="562"/>
      <c r="C5" s="229">
        <v>2012</v>
      </c>
      <c r="D5" s="229">
        <v>2013</v>
      </c>
      <c r="E5" s="554"/>
      <c r="F5" s="229">
        <v>2012</v>
      </c>
      <c r="G5" s="229">
        <v>2013</v>
      </c>
      <c r="H5" s="554"/>
      <c r="I5" s="229">
        <v>2012</v>
      </c>
      <c r="J5" s="229">
        <v>2013</v>
      </c>
      <c r="K5" s="554"/>
      <c r="L5" s="229">
        <v>2012</v>
      </c>
      <c r="M5" s="229">
        <v>2013</v>
      </c>
      <c r="N5" s="554"/>
    </row>
    <row r="6" spans="2:18" ht="15" thickBot="1">
      <c r="B6" s="230" t="s">
        <v>176</v>
      </c>
      <c r="C6" s="231">
        <v>6.741</v>
      </c>
      <c r="D6" s="231">
        <v>831.827</v>
      </c>
      <c r="E6" s="232">
        <f aca="true" t="shared" si="0" ref="E6:E13">D6/C6-1</f>
        <v>122.39816051031005</v>
      </c>
      <c r="F6" s="231">
        <v>15.895</v>
      </c>
      <c r="G6" s="231">
        <v>23.46</v>
      </c>
      <c r="H6" s="232">
        <f aca="true" t="shared" si="1" ref="H6:H13">G6/F6-1</f>
        <v>0.4759358288770055</v>
      </c>
      <c r="I6" s="233">
        <v>0</v>
      </c>
      <c r="J6" s="231">
        <v>0</v>
      </c>
      <c r="K6" s="234" t="s">
        <v>265</v>
      </c>
      <c r="L6" s="235">
        <f>C6+F6+I6</f>
        <v>22.636</v>
      </c>
      <c r="M6" s="235">
        <f aca="true" t="shared" si="2" ref="M6:M12">D6+G6+J6</f>
        <v>855.287</v>
      </c>
      <c r="N6" s="232">
        <f aca="true" t="shared" si="3" ref="N6:N13">M6/L6-1</f>
        <v>36.78437003004065</v>
      </c>
      <c r="P6" s="70"/>
      <c r="Q6" s="70">
        <v>2013</v>
      </c>
      <c r="R6" s="70">
        <v>2012</v>
      </c>
    </row>
    <row r="7" spans="2:18" ht="15" thickBot="1">
      <c r="B7" s="230" t="s">
        <v>177</v>
      </c>
      <c r="C7" s="231">
        <v>38288.609</v>
      </c>
      <c r="D7" s="231">
        <v>38857.614</v>
      </c>
      <c r="E7" s="232">
        <f t="shared" si="0"/>
        <v>0.014860947285914916</v>
      </c>
      <c r="F7" s="231">
        <v>2559.895</v>
      </c>
      <c r="G7" s="231">
        <v>5377.565</v>
      </c>
      <c r="H7" s="232">
        <f t="shared" si="1"/>
        <v>1.1006974895454693</v>
      </c>
      <c r="I7" s="231">
        <v>1400.868</v>
      </c>
      <c r="J7" s="231">
        <v>1356.9</v>
      </c>
      <c r="K7" s="232">
        <f aca="true" t="shared" si="4" ref="K7:K13">J7/I7-1</f>
        <v>-0.03138625480773338</v>
      </c>
      <c r="L7" s="235">
        <f aca="true" t="shared" si="5" ref="L7:L12">C7+F7+I7</f>
        <v>42249.371999999996</v>
      </c>
      <c r="M7" s="235">
        <f t="shared" si="2"/>
        <v>45592.079000000005</v>
      </c>
      <c r="N7" s="232">
        <f t="shared" si="3"/>
        <v>0.07911850145370236</v>
      </c>
      <c r="P7" s="70" t="s">
        <v>350</v>
      </c>
      <c r="Q7" s="431">
        <v>1074639959</v>
      </c>
      <c r="R7" s="431">
        <v>1015985533</v>
      </c>
    </row>
    <row r="8" spans="2:18" ht="15" thickBot="1">
      <c r="B8" s="230" t="s">
        <v>178</v>
      </c>
      <c r="C8" s="231">
        <v>16472.479</v>
      </c>
      <c r="D8" s="231">
        <v>15231.812</v>
      </c>
      <c r="E8" s="232">
        <f t="shared" si="0"/>
        <v>-0.07531756452686933</v>
      </c>
      <c r="F8" s="231">
        <v>245.414</v>
      </c>
      <c r="G8" s="231">
        <v>143.273</v>
      </c>
      <c r="H8" s="232">
        <f t="shared" si="1"/>
        <v>-0.41619874986757066</v>
      </c>
      <c r="I8" s="231">
        <v>28.5</v>
      </c>
      <c r="J8" s="231">
        <v>0</v>
      </c>
      <c r="K8" s="232">
        <f t="shared" si="4"/>
        <v>-1</v>
      </c>
      <c r="L8" s="235">
        <f t="shared" si="5"/>
        <v>16746.393</v>
      </c>
      <c r="M8" s="235">
        <f t="shared" si="2"/>
        <v>15375.085</v>
      </c>
      <c r="N8" s="232">
        <f t="shared" si="3"/>
        <v>-0.08188676809388151</v>
      </c>
      <c r="P8" s="70" t="s">
        <v>351</v>
      </c>
      <c r="Q8" s="431">
        <v>136101994</v>
      </c>
      <c r="R8" s="431">
        <v>171686931</v>
      </c>
    </row>
    <row r="9" spans="2:18" ht="15" thickBot="1">
      <c r="B9" s="230" t="s">
        <v>179</v>
      </c>
      <c r="C9" s="231">
        <v>113862.58</v>
      </c>
      <c r="D9" s="231">
        <v>133126.268</v>
      </c>
      <c r="E9" s="232">
        <f t="shared" si="0"/>
        <v>0.16918365981167827</v>
      </c>
      <c r="F9" s="231">
        <v>11782.003</v>
      </c>
      <c r="G9" s="231">
        <v>13746.251</v>
      </c>
      <c r="H9" s="232">
        <f t="shared" si="1"/>
        <v>0.16671596501885122</v>
      </c>
      <c r="I9" s="231">
        <v>35051.056</v>
      </c>
      <c r="J9" s="231">
        <v>37133.821</v>
      </c>
      <c r="K9" s="232">
        <f t="shared" si="4"/>
        <v>0.059420891627345096</v>
      </c>
      <c r="L9" s="235">
        <f t="shared" si="5"/>
        <v>160695.639</v>
      </c>
      <c r="M9" s="235">
        <f t="shared" si="2"/>
        <v>184006.34</v>
      </c>
      <c r="N9" s="232">
        <f t="shared" si="3"/>
        <v>0.14506119235756</v>
      </c>
      <c r="P9" s="70" t="s">
        <v>207</v>
      </c>
      <c r="Q9" s="431">
        <v>71353272</v>
      </c>
      <c r="R9" s="431">
        <v>67698576</v>
      </c>
    </row>
    <row r="10" spans="2:18" ht="15" thickBot="1">
      <c r="B10" s="230" t="s">
        <v>228</v>
      </c>
      <c r="C10" s="231">
        <v>345393.117</v>
      </c>
      <c r="D10" s="231">
        <v>360664.644</v>
      </c>
      <c r="E10" s="232">
        <f t="shared" si="0"/>
        <v>0.04421491410322442</v>
      </c>
      <c r="F10" s="231">
        <v>32053.109</v>
      </c>
      <c r="G10" s="231">
        <v>16350.044</v>
      </c>
      <c r="H10" s="232">
        <f t="shared" si="1"/>
        <v>-0.4899077028690103</v>
      </c>
      <c r="I10" s="231">
        <v>7855.652</v>
      </c>
      <c r="J10" s="231">
        <v>22618.584</v>
      </c>
      <c r="K10" s="232">
        <f t="shared" si="4"/>
        <v>1.8792752021092585</v>
      </c>
      <c r="L10" s="235">
        <f t="shared" si="5"/>
        <v>385301.878</v>
      </c>
      <c r="M10" s="235">
        <f t="shared" si="2"/>
        <v>399633.27199999994</v>
      </c>
      <c r="N10" s="232">
        <f t="shared" si="3"/>
        <v>0.03719523526433455</v>
      </c>
      <c r="P10" s="70" t="s">
        <v>145</v>
      </c>
      <c r="Q10" s="431">
        <v>1282095225</v>
      </c>
      <c r="R10" s="431">
        <v>1255371040</v>
      </c>
    </row>
    <row r="11" spans="2:18" ht="15" thickBot="1">
      <c r="B11" s="230" t="s">
        <v>180</v>
      </c>
      <c r="C11" s="231">
        <v>487441.457</v>
      </c>
      <c r="D11" s="231">
        <v>507911.844</v>
      </c>
      <c r="E11" s="232">
        <f t="shared" si="0"/>
        <v>0.041995580609796246</v>
      </c>
      <c r="F11" s="231">
        <v>101087.655</v>
      </c>
      <c r="G11" s="231">
        <v>75561.377</v>
      </c>
      <c r="H11" s="232">
        <f t="shared" si="1"/>
        <v>-0.2525162741187339</v>
      </c>
      <c r="I11" s="231">
        <v>23246.44</v>
      </c>
      <c r="J11" s="231">
        <v>10098.367</v>
      </c>
      <c r="K11" s="232">
        <f t="shared" si="4"/>
        <v>-0.565595119080599</v>
      </c>
      <c r="L11" s="235">
        <f t="shared" si="5"/>
        <v>611775.5519999999</v>
      </c>
      <c r="M11" s="235">
        <f t="shared" si="2"/>
        <v>593571.588</v>
      </c>
      <c r="N11" s="232">
        <f t="shared" si="3"/>
        <v>-0.029755952065243618</v>
      </c>
      <c r="P11" s="70"/>
      <c r="Q11" s="431"/>
      <c r="R11" s="431"/>
    </row>
    <row r="12" spans="2:14" ht="15" thickBot="1">
      <c r="B12" s="230" t="s">
        <v>197</v>
      </c>
      <c r="C12" s="231">
        <v>14520.55</v>
      </c>
      <c r="D12" s="231">
        <v>18015.95</v>
      </c>
      <c r="E12" s="232">
        <f t="shared" si="0"/>
        <v>0.2407209093319469</v>
      </c>
      <c r="F12" s="231">
        <v>23942.96</v>
      </c>
      <c r="G12" s="231">
        <v>24900.024</v>
      </c>
      <c r="H12" s="232">
        <f t="shared" si="1"/>
        <v>0.03997266837517177</v>
      </c>
      <c r="I12" s="231">
        <v>116.06</v>
      </c>
      <c r="J12" s="231">
        <v>145.6</v>
      </c>
      <c r="K12" s="232">
        <f t="shared" si="4"/>
        <v>0.25452352231604336</v>
      </c>
      <c r="L12" s="235">
        <f t="shared" si="5"/>
        <v>38579.56999999999</v>
      </c>
      <c r="M12" s="235">
        <f t="shared" si="2"/>
        <v>43061.574</v>
      </c>
      <c r="N12" s="232">
        <f t="shared" si="3"/>
        <v>0.11617558205029255</v>
      </c>
    </row>
    <row r="13" spans="2:17" ht="15" thickBot="1">
      <c r="B13" s="454" t="s">
        <v>145</v>
      </c>
      <c r="C13" s="455">
        <f>SUM(C6:C12)</f>
        <v>1015985.533</v>
      </c>
      <c r="D13" s="455">
        <f>SUM(D6:D12)</f>
        <v>1074639.959</v>
      </c>
      <c r="E13" s="456">
        <f t="shared" si="0"/>
        <v>0.05773155630159943</v>
      </c>
      <c r="F13" s="455">
        <f>SUM(F6:F12)</f>
        <v>171686.93099999998</v>
      </c>
      <c r="G13" s="455">
        <f>SUM(G6:G12)</f>
        <v>136101.994</v>
      </c>
      <c r="H13" s="456">
        <f t="shared" si="1"/>
        <v>-0.2072664284505148</v>
      </c>
      <c r="I13" s="455">
        <f>SUM(I6:I12)</f>
        <v>67698.576</v>
      </c>
      <c r="J13" s="455">
        <f>SUM(J6:J12)</f>
        <v>71353.27200000001</v>
      </c>
      <c r="K13" s="456">
        <f t="shared" si="4"/>
        <v>0.05398482827762896</v>
      </c>
      <c r="L13" s="455">
        <f>SUM(L6:L12)</f>
        <v>1255371.04</v>
      </c>
      <c r="M13" s="455">
        <f>SUM(M6:M12)</f>
        <v>1282095.225</v>
      </c>
      <c r="N13" s="456">
        <f t="shared" si="3"/>
        <v>0.021287877566460445</v>
      </c>
      <c r="Q13" s="1"/>
    </row>
    <row r="14" spans="2:14" ht="14.25">
      <c r="B14" s="555" t="s">
        <v>457</v>
      </c>
      <c r="C14" s="556"/>
      <c r="D14" s="556"/>
      <c r="E14" s="556"/>
      <c r="F14" s="556"/>
      <c r="G14" s="556"/>
      <c r="H14" s="556"/>
      <c r="I14" s="556"/>
      <c r="J14" s="556"/>
      <c r="K14" s="556"/>
      <c r="L14" s="556"/>
      <c r="M14" s="556"/>
      <c r="N14" s="557"/>
    </row>
    <row r="15" spans="2:14" ht="15" thickBot="1">
      <c r="B15" s="558" t="s">
        <v>456</v>
      </c>
      <c r="C15" s="559"/>
      <c r="D15" s="559"/>
      <c r="E15" s="559"/>
      <c r="F15" s="559"/>
      <c r="G15" s="559"/>
      <c r="H15" s="559"/>
      <c r="I15" s="559"/>
      <c r="J15" s="559"/>
      <c r="K15" s="559"/>
      <c r="L15" s="559"/>
      <c r="M15" s="559"/>
      <c r="N15" s="560"/>
    </row>
    <row r="17" ht="14.25">
      <c r="B17" s="70"/>
    </row>
    <row r="18" spans="3:13" ht="14.25">
      <c r="C18" s="70"/>
      <c r="D18" s="70"/>
      <c r="E18" s="70"/>
      <c r="F18" s="70"/>
      <c r="G18" s="70"/>
      <c r="I18" s="70"/>
      <c r="J18" s="70"/>
      <c r="L18" s="70"/>
      <c r="M18" s="70"/>
    </row>
    <row r="19" spans="3:13" ht="14.25">
      <c r="C19" s="70"/>
      <c r="D19" s="70"/>
      <c r="F19" s="70"/>
      <c r="G19" s="70"/>
      <c r="I19" s="70"/>
      <c r="J19" s="70"/>
      <c r="L19" s="70"/>
      <c r="M19" s="70"/>
    </row>
    <row r="20" spans="6:13" ht="14.25">
      <c r="F20" s="70"/>
      <c r="G20" s="70"/>
      <c r="I20" s="70"/>
      <c r="J20" s="70"/>
      <c r="L20" s="70"/>
      <c r="M20" s="70"/>
    </row>
    <row r="21" spans="6:13" ht="14.25">
      <c r="F21" s="70"/>
      <c r="G21" s="70"/>
      <c r="I21" s="70"/>
      <c r="J21" s="70"/>
      <c r="L21" s="70"/>
      <c r="M21" s="70"/>
    </row>
    <row r="22" spans="6:13" ht="14.25">
      <c r="F22" s="70"/>
      <c r="G22" s="70"/>
      <c r="I22" s="70"/>
      <c r="J22" s="70"/>
      <c r="L22" s="70"/>
      <c r="M22" s="70"/>
    </row>
    <row r="23" spans="6:13" ht="14.25">
      <c r="F23" s="70"/>
      <c r="G23" s="70"/>
      <c r="I23" s="70"/>
      <c r="J23" s="70"/>
      <c r="L23" s="70"/>
      <c r="M23" s="70"/>
    </row>
    <row r="24" spans="6:13" ht="14.25">
      <c r="F24" s="70"/>
      <c r="G24" s="70"/>
      <c r="I24" s="70"/>
      <c r="J24" s="70"/>
      <c r="L24" s="70"/>
      <c r="M24" s="70"/>
    </row>
    <row r="25" spans="6:13" ht="14.25">
      <c r="F25" s="70"/>
      <c r="G25" s="70"/>
      <c r="I25" s="70"/>
      <c r="J25" s="70"/>
      <c r="L25" s="70"/>
      <c r="M25" s="70"/>
    </row>
    <row r="26" spans="3:4" ht="14.25">
      <c r="C26" s="70"/>
      <c r="D26" s="70"/>
    </row>
    <row r="27" spans="3:4" ht="14.25">
      <c r="C27" s="70"/>
      <c r="D27" s="70"/>
    </row>
    <row r="28" spans="3:4" ht="14.25">
      <c r="C28" s="70"/>
      <c r="D28" s="70"/>
    </row>
  </sheetData>
  <sheetProtection/>
  <mergeCells count="12">
    <mergeCell ref="B14:N14"/>
    <mergeCell ref="B15:N15"/>
    <mergeCell ref="K4:K5"/>
    <mergeCell ref="B4:B5"/>
    <mergeCell ref="N4:N5"/>
    <mergeCell ref="B3:N3"/>
    <mergeCell ref="C4:D4"/>
    <mergeCell ref="F4:G4"/>
    <mergeCell ref="I4:J4"/>
    <mergeCell ref="L4:M4"/>
    <mergeCell ref="E4:E5"/>
    <mergeCell ref="H4:H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8" r:id="rId1"/>
  <headerFooter>
    <oddFooter>&amp;C19</oddFooter>
  </headerFooter>
  <ignoredErrors>
    <ignoredError sqref="I13:J13 C13:D13 F13" formulaRange="1"/>
    <ignoredError sqref="K13 E13 G13:H13" formula="1" formulaRange="1"/>
  </ignoredErrors>
</worksheet>
</file>

<file path=xl/worksheets/sheet18.xml><?xml version="1.0" encoding="utf-8"?>
<worksheet xmlns="http://schemas.openxmlformats.org/spreadsheetml/2006/main" xmlns:r="http://schemas.openxmlformats.org/officeDocument/2006/relationships">
  <dimension ref="I2:AB40"/>
  <sheetViews>
    <sheetView zoomScalePageLayoutView="0" workbookViewId="0" topLeftCell="A1">
      <selection activeCell="W2" sqref="W2:AB40"/>
    </sheetView>
  </sheetViews>
  <sheetFormatPr defaultColWidth="11.00390625" defaultRowHeight="14.25"/>
  <cols>
    <col min="1" max="1" width="3.25390625" style="70" customWidth="1"/>
    <col min="2" max="2" width="18.625" style="70" customWidth="1"/>
    <col min="3" max="4" width="11.00390625" style="70" customWidth="1"/>
    <col min="5" max="5" width="8.875" style="70" customWidth="1"/>
    <col min="6" max="7" width="11.00390625" style="70" customWidth="1"/>
    <col min="8" max="20" width="8.25390625" style="70" customWidth="1"/>
    <col min="21" max="23" width="11.00390625" style="70" customWidth="1"/>
    <col min="24" max="24" width="12.375" style="70" bestFit="1" customWidth="1"/>
    <col min="25" max="16384" width="11.00390625" style="70" customWidth="1"/>
  </cols>
  <sheetData>
    <row r="2" spans="23:25" ht="14.25">
      <c r="W2" s="432" t="s">
        <v>147</v>
      </c>
      <c r="X2" s="433">
        <v>371599264</v>
      </c>
      <c r="Y2" s="434">
        <f aca="true" t="shared" si="0" ref="Y2:Y11">X2/$X$12</f>
        <v>0.34578954643170867</v>
      </c>
    </row>
    <row r="3" spans="23:25" ht="14.25">
      <c r="W3" s="432" t="s">
        <v>148</v>
      </c>
      <c r="X3" s="433">
        <v>159909790</v>
      </c>
      <c r="Y3" s="434">
        <f t="shared" si="0"/>
        <v>0.14880313044454732</v>
      </c>
    </row>
    <row r="4" spans="23:25" ht="14.25">
      <c r="W4" s="432" t="s">
        <v>68</v>
      </c>
      <c r="X4" s="433">
        <v>128407243</v>
      </c>
      <c r="Y4" s="434">
        <f t="shared" si="0"/>
        <v>0.11948861748960891</v>
      </c>
    </row>
    <row r="5" spans="23:25" ht="14.25">
      <c r="W5" s="432" t="s">
        <v>72</v>
      </c>
      <c r="X5" s="433">
        <v>93834362</v>
      </c>
      <c r="Y5" s="434">
        <f t="shared" si="0"/>
        <v>0.08731702298443939</v>
      </c>
    </row>
    <row r="6" spans="23:25" ht="14.25">
      <c r="W6" s="432" t="s">
        <v>352</v>
      </c>
      <c r="X6" s="433">
        <v>95861706</v>
      </c>
      <c r="Y6" s="434">
        <f t="shared" si="0"/>
        <v>0.08920355622100964</v>
      </c>
    </row>
    <row r="7" spans="23:25" ht="14.25">
      <c r="W7" s="432" t="s">
        <v>69</v>
      </c>
      <c r="X7" s="433">
        <v>79059007</v>
      </c>
      <c r="Y7" s="434">
        <f t="shared" si="0"/>
        <v>0.07356790182413085</v>
      </c>
    </row>
    <row r="8" spans="23:25" ht="14.25">
      <c r="W8" s="432" t="s">
        <v>275</v>
      </c>
      <c r="X8" s="433">
        <v>17614305</v>
      </c>
      <c r="Y8" s="434">
        <f t="shared" si="0"/>
        <v>0.01639088966726204</v>
      </c>
    </row>
    <row r="9" spans="23:25" ht="14.25">
      <c r="W9" s="432" t="s">
        <v>149</v>
      </c>
      <c r="X9" s="433">
        <v>26160902</v>
      </c>
      <c r="Y9" s="434">
        <f t="shared" si="0"/>
        <v>0.024343876086967652</v>
      </c>
    </row>
    <row r="10" spans="23:25" ht="14.25">
      <c r="W10" s="432" t="s">
        <v>276</v>
      </c>
      <c r="X10" s="433">
        <v>18310152</v>
      </c>
      <c r="Y10" s="434">
        <f t="shared" si="0"/>
        <v>0.017038406069543894</v>
      </c>
    </row>
    <row r="11" spans="23:25" ht="14.25">
      <c r="W11" s="432" t="s">
        <v>164</v>
      </c>
      <c r="X11" s="433">
        <v>83883228</v>
      </c>
      <c r="Y11" s="434">
        <f t="shared" si="0"/>
        <v>0.07805705278078162</v>
      </c>
    </row>
    <row r="12" spans="23:25" ht="14.25">
      <c r="W12" s="432"/>
      <c r="X12" s="433">
        <v>1074639959</v>
      </c>
      <c r="Y12" s="432"/>
    </row>
    <row r="14" ht="14.25">
      <c r="X14" s="1"/>
    </row>
    <row r="21" ht="15" thickBot="1"/>
    <row r="22" spans="24:28" ht="21.75" thickBot="1">
      <c r="X22" s="265"/>
      <c r="Y22" s="266" t="s">
        <v>195</v>
      </c>
      <c r="Z22" s="266" t="s">
        <v>196</v>
      </c>
      <c r="AA22" s="266" t="s">
        <v>159</v>
      </c>
      <c r="AB22" s="266" t="s">
        <v>145</v>
      </c>
    </row>
    <row r="23" spans="10:28" ht="15" thickBot="1">
      <c r="J23" s="184"/>
      <c r="X23" s="267">
        <v>1997</v>
      </c>
      <c r="Y23" s="268">
        <v>2489287</v>
      </c>
      <c r="Z23" s="268">
        <v>1330057</v>
      </c>
      <c r="AA23" s="268">
        <v>490905</v>
      </c>
      <c r="AB23" s="268">
        <v>4310249</v>
      </c>
    </row>
    <row r="24" spans="24:28" ht="15" thickBot="1">
      <c r="X24" s="267">
        <v>1998</v>
      </c>
      <c r="Y24" s="268">
        <v>2996983</v>
      </c>
      <c r="Z24" s="269">
        <v>1443082</v>
      </c>
      <c r="AA24" s="268">
        <v>825438</v>
      </c>
      <c r="AB24" s="268">
        <v>5265503</v>
      </c>
    </row>
    <row r="25" spans="24:28" ht="15" thickBot="1">
      <c r="X25" s="267">
        <v>1999</v>
      </c>
      <c r="Y25" s="268">
        <v>2395729</v>
      </c>
      <c r="Z25" s="268">
        <v>1318548</v>
      </c>
      <c r="AA25" s="268">
        <v>565874</v>
      </c>
      <c r="AB25" s="268">
        <v>4280151</v>
      </c>
    </row>
    <row r="26" spans="24:28" ht="15" thickBot="1">
      <c r="X26" s="267">
        <v>2000</v>
      </c>
      <c r="Y26" s="268">
        <v>3748213</v>
      </c>
      <c r="Z26" s="268">
        <v>1956098</v>
      </c>
      <c r="AA26" s="268">
        <v>715063</v>
      </c>
      <c r="AB26" s="268">
        <v>6419374</v>
      </c>
    </row>
    <row r="27" spans="24:28" ht="15" thickBot="1">
      <c r="X27" s="267">
        <v>2001</v>
      </c>
      <c r="Y27" s="268">
        <v>4460397</v>
      </c>
      <c r="Z27" s="268">
        <v>583290</v>
      </c>
      <c r="AA27" s="268">
        <v>408098</v>
      </c>
      <c r="AB27" s="268">
        <v>5451785</v>
      </c>
    </row>
    <row r="28" spans="24:28" ht="15" thickBot="1">
      <c r="X28" s="267">
        <v>2002</v>
      </c>
      <c r="Y28" s="268">
        <v>4430500</v>
      </c>
      <c r="Z28" s="268">
        <v>834463</v>
      </c>
      <c r="AA28" s="268">
        <v>358267</v>
      </c>
      <c r="AB28" s="268">
        <v>5623230</v>
      </c>
    </row>
    <row r="29" spans="9:28" ht="15.75" thickBot="1">
      <c r="I29" s="287"/>
      <c r="X29" s="267">
        <v>2003</v>
      </c>
      <c r="Y29" s="268">
        <v>5460865</v>
      </c>
      <c r="Z29" s="268">
        <v>947611</v>
      </c>
      <c r="AA29" s="268">
        <v>273745</v>
      </c>
      <c r="AB29" s="268">
        <v>6682221</v>
      </c>
    </row>
    <row r="30" spans="24:28" ht="15" thickBot="1">
      <c r="X30" s="267">
        <v>2004</v>
      </c>
      <c r="Y30" s="268">
        <v>5474888</v>
      </c>
      <c r="Z30" s="268">
        <v>577173</v>
      </c>
      <c r="AA30" s="268">
        <v>248675</v>
      </c>
      <c r="AB30" s="268">
        <v>6300736</v>
      </c>
    </row>
    <row r="31" spans="24:28" ht="15" thickBot="1">
      <c r="X31" s="267">
        <v>2005</v>
      </c>
      <c r="Y31" s="268">
        <v>6303212</v>
      </c>
      <c r="Z31" s="268">
        <v>1047796</v>
      </c>
      <c r="AA31" s="268">
        <v>534503</v>
      </c>
      <c r="AB31" s="268">
        <v>7885511</v>
      </c>
    </row>
    <row r="32" spans="24:28" ht="15" thickBot="1">
      <c r="X32" s="267">
        <v>2006</v>
      </c>
      <c r="Y32" s="268">
        <v>7163043</v>
      </c>
      <c r="Z32" s="268">
        <v>861365</v>
      </c>
      <c r="AA32" s="268">
        <v>424370</v>
      </c>
      <c r="AB32" s="268">
        <v>8448778</v>
      </c>
    </row>
    <row r="33" spans="24:28" ht="15" thickBot="1">
      <c r="X33" s="267">
        <v>2007</v>
      </c>
      <c r="Y33" s="269">
        <v>7038874</v>
      </c>
      <c r="Z33" s="269">
        <v>879062</v>
      </c>
      <c r="AA33" s="269">
        <v>359524</v>
      </c>
      <c r="AB33" s="269">
        <v>8277460</v>
      </c>
    </row>
    <row r="34" spans="24:28" ht="15" thickBot="1">
      <c r="X34" s="267">
        <v>2008</v>
      </c>
      <c r="Y34" s="269">
        <v>6927908</v>
      </c>
      <c r="Z34" s="269">
        <v>1318511</v>
      </c>
      <c r="AA34" s="269">
        <v>436551</v>
      </c>
      <c r="AB34" s="269">
        <v>8682971</v>
      </c>
    </row>
    <row r="35" spans="24:28" ht="15" thickBot="1">
      <c r="X35" s="267">
        <v>2009</v>
      </c>
      <c r="Y35" s="269">
        <v>8665659</v>
      </c>
      <c r="Z35" s="269">
        <v>1152065</v>
      </c>
      <c r="AA35" s="269">
        <v>275198</v>
      </c>
      <c r="AB35" s="269">
        <v>10092922</v>
      </c>
    </row>
    <row r="36" spans="24:28" ht="15" thickBot="1">
      <c r="X36" s="267">
        <v>2010</v>
      </c>
      <c r="Y36" s="269">
        <v>7445528</v>
      </c>
      <c r="Z36" s="269">
        <v>1271633</v>
      </c>
      <c r="AA36" s="269">
        <v>435221</v>
      </c>
      <c r="AB36" s="269">
        <v>9152383</v>
      </c>
    </row>
    <row r="37" spans="24:28" ht="15" thickBot="1">
      <c r="X37" s="267">
        <v>2011</v>
      </c>
      <c r="Y37" s="269">
        <v>8286392</v>
      </c>
      <c r="Z37" s="269">
        <v>1180010</v>
      </c>
      <c r="AA37" s="269">
        <v>997406</v>
      </c>
      <c r="AB37" s="269">
        <v>10463809</v>
      </c>
    </row>
    <row r="38" spans="24:28" ht="15" thickBot="1">
      <c r="X38" s="267">
        <v>2012</v>
      </c>
      <c r="Y38" s="269">
        <v>10159853</v>
      </c>
      <c r="Z38" s="269">
        <v>1716869</v>
      </c>
      <c r="AA38" s="269">
        <v>676985</v>
      </c>
      <c r="AB38" s="269">
        <v>12553707</v>
      </c>
    </row>
    <row r="39" spans="24:28" ht="15" thickBot="1">
      <c r="X39" s="267">
        <v>2013</v>
      </c>
      <c r="Y39" s="269">
        <v>10746399.59</v>
      </c>
      <c r="Z39" s="269">
        <v>1361019.94</v>
      </c>
      <c r="AA39" s="269">
        <v>713532.72</v>
      </c>
      <c r="AB39" s="269">
        <v>12820952.25</v>
      </c>
    </row>
    <row r="40" ht="14.25">
      <c r="Y40" s="1"/>
    </row>
  </sheetData>
  <sheetProtection/>
  <printOptions/>
  <pageMargins left="0.7086614173228347" right="0.7086614173228347" top="0.7480314960629921" bottom="0.7480314960629921" header="0.31496062992125984" footer="0.31496062992125984"/>
  <pageSetup orientation="portrait" r:id="rId2"/>
  <headerFooter>
    <oddFooter>&amp;C20</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1:O27"/>
  <sheetViews>
    <sheetView zoomScalePageLayoutView="0" workbookViewId="0" topLeftCell="B1">
      <selection activeCell="B1" sqref="B1:O1"/>
    </sheetView>
  </sheetViews>
  <sheetFormatPr defaultColWidth="11.00390625" defaultRowHeight="14.25"/>
  <cols>
    <col min="1" max="1" width="2.875" style="0" customWidth="1"/>
    <col min="2" max="2" width="18.00390625" style="0" bestFit="1" customWidth="1"/>
    <col min="4" max="5" width="9.125" style="0" bestFit="1" customWidth="1"/>
    <col min="6" max="6" width="10.25390625" style="0" bestFit="1" customWidth="1"/>
    <col min="9" max="9" width="10.25390625" style="0" bestFit="1" customWidth="1"/>
    <col min="10" max="11" width="7.375" style="0" bestFit="1" customWidth="1"/>
    <col min="12" max="12" width="7.625" style="0" bestFit="1" customWidth="1"/>
    <col min="13" max="13" width="7.75390625" style="0" bestFit="1" customWidth="1"/>
    <col min="14" max="14" width="7.625" style="0" bestFit="1" customWidth="1"/>
    <col min="15" max="15" width="7.75390625" style="0" bestFit="1" customWidth="1"/>
  </cols>
  <sheetData>
    <row r="1" spans="2:15" ht="15">
      <c r="B1" s="577" t="s">
        <v>459</v>
      </c>
      <c r="C1" s="578"/>
      <c r="D1" s="578"/>
      <c r="E1" s="578"/>
      <c r="F1" s="578"/>
      <c r="G1" s="578"/>
      <c r="H1" s="578"/>
      <c r="I1" s="578"/>
      <c r="J1" s="578"/>
      <c r="K1" s="578"/>
      <c r="L1" s="578"/>
      <c r="M1" s="578"/>
      <c r="N1" s="578"/>
      <c r="O1" s="579"/>
    </row>
    <row r="2" spans="2:15" ht="15" thickBot="1">
      <c r="B2" s="580" t="s">
        <v>458</v>
      </c>
      <c r="C2" s="581"/>
      <c r="D2" s="581"/>
      <c r="E2" s="581"/>
      <c r="F2" s="581"/>
      <c r="G2" s="581"/>
      <c r="H2" s="581"/>
      <c r="I2" s="581"/>
      <c r="J2" s="581"/>
      <c r="K2" s="581"/>
      <c r="L2" s="581"/>
      <c r="M2" s="581"/>
      <c r="N2" s="581"/>
      <c r="O2" s="582"/>
    </row>
    <row r="3" spans="2:15" ht="15">
      <c r="B3" s="301" t="s">
        <v>205</v>
      </c>
      <c r="C3" s="302">
        <v>2002</v>
      </c>
      <c r="D3" s="302">
        <v>2003</v>
      </c>
      <c r="E3" s="302">
        <v>2004</v>
      </c>
      <c r="F3" s="302">
        <v>2005</v>
      </c>
      <c r="G3" s="302">
        <v>2006</v>
      </c>
      <c r="H3" s="302">
        <v>2007</v>
      </c>
      <c r="I3" s="302">
        <v>2008</v>
      </c>
      <c r="J3" s="302">
        <v>2009</v>
      </c>
      <c r="K3" s="302">
        <v>2010</v>
      </c>
      <c r="L3" s="303" t="s">
        <v>277</v>
      </c>
      <c r="M3" s="303" t="s">
        <v>278</v>
      </c>
      <c r="N3" s="303" t="s">
        <v>418</v>
      </c>
      <c r="O3" s="303" t="s">
        <v>419</v>
      </c>
    </row>
    <row r="4" spans="2:15" ht="14.25">
      <c r="B4" s="242" t="s">
        <v>206</v>
      </c>
      <c r="C4" s="106">
        <v>108569</v>
      </c>
      <c r="D4" s="106">
        <v>110097</v>
      </c>
      <c r="E4" s="106">
        <v>112056</v>
      </c>
      <c r="F4" s="106">
        <v>114448</v>
      </c>
      <c r="G4" s="106">
        <v>116796</v>
      </c>
      <c r="H4" s="106">
        <v>117558</v>
      </c>
      <c r="I4" s="106">
        <v>119847.61782391006</v>
      </c>
      <c r="J4" s="106">
        <v>121924.23970770568</v>
      </c>
      <c r="K4" s="106">
        <v>122640.83666542824</v>
      </c>
      <c r="L4" s="241">
        <v>125946.23000000001</v>
      </c>
      <c r="M4" s="241">
        <v>125946.23000000001</v>
      </c>
      <c r="N4" s="241">
        <v>127744.45</v>
      </c>
      <c r="O4" s="241">
        <v>127744.45</v>
      </c>
    </row>
    <row r="5" spans="2:15" ht="14.25">
      <c r="B5" s="242" t="s">
        <v>207</v>
      </c>
      <c r="C5" s="106">
        <v>52366</v>
      </c>
      <c r="D5" s="106">
        <v>52685</v>
      </c>
      <c r="E5" s="106">
        <v>53426</v>
      </c>
      <c r="F5" s="106">
        <v>54646</v>
      </c>
      <c r="G5" s="106">
        <v>54989</v>
      </c>
      <c r="H5" s="106">
        <v>55119</v>
      </c>
      <c r="I5" s="106">
        <v>55119</v>
      </c>
      <c r="J5" s="106">
        <v>55200</v>
      </c>
      <c r="K5" s="106">
        <v>55000</v>
      </c>
      <c r="L5" s="241">
        <v>55000</v>
      </c>
      <c r="M5" s="284">
        <v>15828.419999999998</v>
      </c>
      <c r="N5" s="241">
        <v>55500</v>
      </c>
      <c r="O5" s="284">
        <v>55500</v>
      </c>
    </row>
    <row r="6" spans="2:15" ht="14.25">
      <c r="B6" s="242" t="s">
        <v>208</v>
      </c>
      <c r="C6" s="106">
        <v>9791</v>
      </c>
      <c r="D6" s="106">
        <v>9853</v>
      </c>
      <c r="E6" s="106">
        <v>9883</v>
      </c>
      <c r="F6" s="106">
        <v>10002</v>
      </c>
      <c r="G6" s="106">
        <v>10063</v>
      </c>
      <c r="H6" s="106">
        <v>9982</v>
      </c>
      <c r="I6" s="106">
        <v>9982</v>
      </c>
      <c r="J6" s="106">
        <v>10001</v>
      </c>
      <c r="K6" s="106">
        <v>9990</v>
      </c>
      <c r="L6" s="241">
        <v>10000</v>
      </c>
      <c r="M6" s="284">
        <v>7462.63</v>
      </c>
      <c r="N6" s="241">
        <v>7720.39</v>
      </c>
      <c r="O6" s="284">
        <v>9900</v>
      </c>
    </row>
    <row r="7" spans="2:15" ht="14.25">
      <c r="B7" s="274" t="s">
        <v>145</v>
      </c>
      <c r="C7" s="275">
        <f aca="true" t="shared" si="0" ref="C7:O7">C4+C5+C6</f>
        <v>170726</v>
      </c>
      <c r="D7" s="275">
        <f t="shared" si="0"/>
        <v>172635</v>
      </c>
      <c r="E7" s="275">
        <f t="shared" si="0"/>
        <v>175365</v>
      </c>
      <c r="F7" s="275">
        <f t="shared" si="0"/>
        <v>179096</v>
      </c>
      <c r="G7" s="275">
        <f t="shared" si="0"/>
        <v>181848</v>
      </c>
      <c r="H7" s="275">
        <f t="shared" si="0"/>
        <v>182659</v>
      </c>
      <c r="I7" s="275">
        <f t="shared" si="0"/>
        <v>184948.61782391006</v>
      </c>
      <c r="J7" s="275">
        <f t="shared" si="0"/>
        <v>187125.23970770568</v>
      </c>
      <c r="K7" s="275">
        <f t="shared" si="0"/>
        <v>187630.83666542824</v>
      </c>
      <c r="L7" s="276">
        <f t="shared" si="0"/>
        <v>190946.23</v>
      </c>
      <c r="M7" s="285">
        <f t="shared" si="0"/>
        <v>149237.28000000003</v>
      </c>
      <c r="N7" s="276">
        <f t="shared" si="0"/>
        <v>190964.84000000003</v>
      </c>
      <c r="O7" s="285">
        <f t="shared" si="0"/>
        <v>193144.45</v>
      </c>
    </row>
    <row r="8" spans="2:13" ht="14.25">
      <c r="B8" s="571" t="s">
        <v>357</v>
      </c>
      <c r="C8" s="572"/>
      <c r="D8" s="572"/>
      <c r="E8" s="572"/>
      <c r="F8" s="572"/>
      <c r="G8" s="572"/>
      <c r="H8" s="572"/>
      <c r="I8" s="572"/>
      <c r="J8" s="572"/>
      <c r="K8" s="572"/>
      <c r="L8" s="572"/>
      <c r="M8" s="573"/>
    </row>
    <row r="9" spans="2:15" ht="28.5" customHeight="1">
      <c r="B9" s="583" t="s">
        <v>460</v>
      </c>
      <c r="C9" s="584"/>
      <c r="D9" s="584"/>
      <c r="E9" s="584"/>
      <c r="F9" s="584"/>
      <c r="G9" s="584"/>
      <c r="H9" s="584"/>
      <c r="I9" s="584"/>
      <c r="J9" s="584"/>
      <c r="K9" s="584"/>
      <c r="L9" s="584"/>
      <c r="M9" s="584"/>
      <c r="N9" s="584"/>
      <c r="O9" s="585"/>
    </row>
    <row r="10" spans="2:15" ht="27.75" customHeight="1">
      <c r="B10" s="583" t="s">
        <v>356</v>
      </c>
      <c r="C10" s="584"/>
      <c r="D10" s="584"/>
      <c r="E10" s="584"/>
      <c r="F10" s="584"/>
      <c r="G10" s="584"/>
      <c r="H10" s="584"/>
      <c r="I10" s="584"/>
      <c r="J10" s="584"/>
      <c r="K10" s="584"/>
      <c r="L10" s="584"/>
      <c r="M10" s="584"/>
      <c r="N10" s="584"/>
      <c r="O10" s="585"/>
    </row>
    <row r="11" spans="2:15" ht="44.25" customHeight="1">
      <c r="B11" s="583" t="s">
        <v>420</v>
      </c>
      <c r="C11" s="584"/>
      <c r="D11" s="584"/>
      <c r="E11" s="584"/>
      <c r="F11" s="584"/>
      <c r="G11" s="584"/>
      <c r="H11" s="584"/>
      <c r="I11" s="584"/>
      <c r="J11" s="584"/>
      <c r="K11" s="584"/>
      <c r="L11" s="584"/>
      <c r="M11" s="584"/>
      <c r="N11" s="584"/>
      <c r="O11" s="585"/>
    </row>
    <row r="12" spans="8:12" ht="14.25">
      <c r="H12" s="240"/>
      <c r="I12" s="240"/>
      <c r="J12" s="240"/>
      <c r="K12" s="240"/>
      <c r="L12" s="240"/>
    </row>
    <row r="14" spans="5:9" ht="28.5" customHeight="1">
      <c r="E14" s="576" t="s">
        <v>364</v>
      </c>
      <c r="F14" s="576"/>
      <c r="G14" s="576"/>
      <c r="H14" s="576"/>
      <c r="I14" s="576"/>
    </row>
    <row r="15" spans="5:9" ht="27.75" customHeight="1">
      <c r="E15" s="567" t="s">
        <v>210</v>
      </c>
      <c r="F15" s="568"/>
      <c r="G15" s="574" t="s">
        <v>369</v>
      </c>
      <c r="H15" s="575"/>
      <c r="I15" s="566" t="s">
        <v>145</v>
      </c>
    </row>
    <row r="16" spans="5:9" ht="14.25">
      <c r="E16" s="569"/>
      <c r="F16" s="570"/>
      <c r="G16" s="281" t="s">
        <v>130</v>
      </c>
      <c r="H16" s="281" t="s">
        <v>129</v>
      </c>
      <c r="I16" s="566"/>
    </row>
    <row r="17" spans="5:9" ht="14.25">
      <c r="E17" s="277" t="s">
        <v>176</v>
      </c>
      <c r="F17" s="278"/>
      <c r="G17" s="279">
        <v>96.26</v>
      </c>
      <c r="H17" s="279">
        <v>6.92</v>
      </c>
      <c r="I17" s="279">
        <f aca="true" t="shared" si="1" ref="I17:I26">SUM(G17:H17)</f>
        <v>103.18</v>
      </c>
    </row>
    <row r="18" spans="5:9" ht="14.25">
      <c r="E18" s="277" t="s">
        <v>177</v>
      </c>
      <c r="F18" s="278"/>
      <c r="G18" s="279">
        <v>1791.13</v>
      </c>
      <c r="H18" s="279">
        <v>1669.67</v>
      </c>
      <c r="I18" s="279">
        <f t="shared" si="1"/>
        <v>3460.8</v>
      </c>
    </row>
    <row r="19" spans="5:9" ht="14.25">
      <c r="E19" s="277" t="s">
        <v>178</v>
      </c>
      <c r="F19" s="278"/>
      <c r="G19" s="279">
        <v>6364.4</v>
      </c>
      <c r="H19" s="279">
        <v>3245.71</v>
      </c>
      <c r="I19" s="279">
        <f t="shared" si="1"/>
        <v>9610.11</v>
      </c>
    </row>
    <row r="20" spans="5:9" s="70" customFormat="1" ht="14.25">
      <c r="E20" s="277" t="s">
        <v>179</v>
      </c>
      <c r="F20" s="278"/>
      <c r="G20" s="279">
        <v>1770.6</v>
      </c>
      <c r="H20" s="279">
        <v>10908.7</v>
      </c>
      <c r="I20" s="279">
        <v>12679.3</v>
      </c>
    </row>
    <row r="21" spans="5:9" ht="14.25">
      <c r="E21" s="277" t="s">
        <v>330</v>
      </c>
      <c r="F21" s="278"/>
      <c r="G21" s="279">
        <v>5772.71</v>
      </c>
      <c r="H21" s="279">
        <v>35449.98</v>
      </c>
      <c r="I21" s="279">
        <f t="shared" si="1"/>
        <v>41222.69</v>
      </c>
    </row>
    <row r="22" spans="5:9" ht="14.25">
      <c r="E22" s="277" t="s">
        <v>331</v>
      </c>
      <c r="F22" s="278"/>
      <c r="G22" s="279">
        <v>13799.57</v>
      </c>
      <c r="H22" s="279">
        <v>36540.74</v>
      </c>
      <c r="I22" s="279">
        <f t="shared" si="1"/>
        <v>50340.31</v>
      </c>
    </row>
    <row r="23" spans="5:9" ht="14.25">
      <c r="E23" s="277" t="s">
        <v>332</v>
      </c>
      <c r="F23" s="278"/>
      <c r="G23" s="279">
        <v>4046.29</v>
      </c>
      <c r="H23" s="279">
        <v>4461.26</v>
      </c>
      <c r="I23" s="279">
        <f t="shared" si="1"/>
        <v>8507.55</v>
      </c>
    </row>
    <row r="24" spans="5:9" ht="14.25">
      <c r="E24" s="277" t="s">
        <v>333</v>
      </c>
      <c r="F24" s="278"/>
      <c r="G24" s="279">
        <v>10.58</v>
      </c>
      <c r="H24" s="279">
        <v>5.72</v>
      </c>
      <c r="I24" s="279">
        <f t="shared" si="1"/>
        <v>16.3</v>
      </c>
    </row>
    <row r="25" spans="5:9" ht="14.25">
      <c r="E25" s="277" t="s">
        <v>334</v>
      </c>
      <c r="F25" s="278"/>
      <c r="G25" s="279">
        <v>4</v>
      </c>
      <c r="H25" s="279">
        <v>2</v>
      </c>
      <c r="I25" s="279">
        <f t="shared" si="1"/>
        <v>6</v>
      </c>
    </row>
    <row r="26" spans="5:9" ht="14.25">
      <c r="E26" s="282" t="s">
        <v>335</v>
      </c>
      <c r="F26" s="283"/>
      <c r="G26" s="280">
        <f>SUM(G17:G25)</f>
        <v>33655.54</v>
      </c>
      <c r="H26" s="280">
        <f>SUM(H17:H25)</f>
        <v>92290.7</v>
      </c>
      <c r="I26" s="280">
        <f t="shared" si="1"/>
        <v>125946.23999999999</v>
      </c>
    </row>
    <row r="27" spans="5:9" ht="14.25">
      <c r="E27" s="563" t="s">
        <v>358</v>
      </c>
      <c r="F27" s="564"/>
      <c r="G27" s="564"/>
      <c r="H27" s="564"/>
      <c r="I27" s="565"/>
    </row>
    <row r="35" ht="14.25" customHeight="1"/>
    <row r="36" ht="14.25" customHeight="1"/>
  </sheetData>
  <sheetProtection/>
  <mergeCells count="11">
    <mergeCell ref="B1:O1"/>
    <mergeCell ref="B2:O2"/>
    <mergeCell ref="B9:O9"/>
    <mergeCell ref="B10:O10"/>
    <mergeCell ref="B11:O11"/>
    <mergeCell ref="E27:I27"/>
    <mergeCell ref="I15:I16"/>
    <mergeCell ref="E15:F16"/>
    <mergeCell ref="B8:M8"/>
    <mergeCell ref="G15:H15"/>
    <mergeCell ref="E14:I14"/>
  </mergeCells>
  <printOptions/>
  <pageMargins left="0.7086614173228347" right="0.7086614173228347" top="0.7480314960629921" bottom="0.7480314960629921" header="0.31496062992125984" footer="0.31496062992125984"/>
  <pageSetup fitToHeight="1" fitToWidth="1" horizontalDpi="600" verticalDpi="600" orientation="landscape" scale="83" r:id="rId1"/>
  <headerFooter>
    <oddFooter>&amp;C21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54"/>
  <sheetViews>
    <sheetView zoomScalePageLayoutView="0" workbookViewId="0" topLeftCell="A1">
      <selection activeCell="H22" sqref="H22"/>
    </sheetView>
  </sheetViews>
  <sheetFormatPr defaultColWidth="11.00390625" defaultRowHeight="14.25"/>
  <cols>
    <col min="2" max="2" width="12.875" style="0" customWidth="1"/>
    <col min="6" max="6" width="16.125" style="0" customWidth="1"/>
  </cols>
  <sheetData>
    <row r="1" spans="1:7" s="26" customFormat="1" ht="15">
      <c r="A1" s="461" t="s">
        <v>87</v>
      </c>
      <c r="B1" s="461"/>
      <c r="C1" s="461"/>
      <c r="D1" s="461"/>
      <c r="E1" s="461"/>
      <c r="F1" s="461"/>
      <c r="G1" s="461"/>
    </row>
    <row r="2" spans="1:7" s="26" customFormat="1" ht="9.75" customHeight="1">
      <c r="A2" s="38"/>
      <c r="B2" s="38"/>
      <c r="C2" s="38"/>
      <c r="D2" s="38"/>
      <c r="E2" s="38"/>
      <c r="F2" s="38"/>
      <c r="G2" s="38"/>
    </row>
    <row r="3" spans="1:8" s="26" customFormat="1" ht="15">
      <c r="A3" s="39" t="s">
        <v>292</v>
      </c>
      <c r="B3" s="40" t="s">
        <v>88</v>
      </c>
      <c r="C3" s="40"/>
      <c r="D3" s="40"/>
      <c r="E3" s="40"/>
      <c r="F3" s="40"/>
      <c r="G3" s="41" t="s">
        <v>89</v>
      </c>
      <c r="H3" s="42"/>
    </row>
    <row r="4" spans="1:7" s="26" customFormat="1" ht="9.75" customHeight="1">
      <c r="A4" s="43"/>
      <c r="B4" s="43"/>
      <c r="C4" s="43"/>
      <c r="D4" s="43"/>
      <c r="E4" s="43"/>
      <c r="F4" s="43"/>
      <c r="G4" s="44"/>
    </row>
    <row r="5" spans="2:7" s="26" customFormat="1" ht="15">
      <c r="B5" s="462" t="s">
        <v>105</v>
      </c>
      <c r="C5" s="462"/>
      <c r="D5" s="462"/>
      <c r="E5" s="462"/>
      <c r="F5" s="462"/>
      <c r="G5" s="46">
        <v>4</v>
      </c>
    </row>
    <row r="6" spans="1:7" s="26" customFormat="1" ht="15">
      <c r="A6" s="45" t="s">
        <v>90</v>
      </c>
      <c r="B6" s="462" t="s">
        <v>106</v>
      </c>
      <c r="C6" s="462"/>
      <c r="D6" s="462"/>
      <c r="E6" s="462"/>
      <c r="F6" s="462"/>
      <c r="G6" s="46">
        <v>5</v>
      </c>
    </row>
    <row r="7" spans="1:7" s="26" customFormat="1" ht="15">
      <c r="A7" s="45" t="s">
        <v>91</v>
      </c>
      <c r="B7" s="67" t="s">
        <v>272</v>
      </c>
      <c r="C7" s="67"/>
      <c r="D7" s="67"/>
      <c r="E7" s="67"/>
      <c r="F7" s="67"/>
      <c r="G7" s="46">
        <v>6</v>
      </c>
    </row>
    <row r="8" spans="1:7" s="26" customFormat="1" ht="15">
      <c r="A8" s="45" t="s">
        <v>92</v>
      </c>
      <c r="B8" s="462" t="s">
        <v>107</v>
      </c>
      <c r="C8" s="462"/>
      <c r="D8" s="462"/>
      <c r="E8" s="462"/>
      <c r="F8" s="462"/>
      <c r="G8" s="46">
        <v>7</v>
      </c>
    </row>
    <row r="9" spans="1:7" s="26" customFormat="1" ht="15">
      <c r="A9" s="45" t="s">
        <v>93</v>
      </c>
      <c r="B9" s="462" t="s">
        <v>126</v>
      </c>
      <c r="C9" s="462"/>
      <c r="D9" s="462"/>
      <c r="E9" s="462"/>
      <c r="F9" s="462"/>
      <c r="G9" s="46">
        <v>11</v>
      </c>
    </row>
    <row r="10" spans="1:7" s="26" customFormat="1" ht="15">
      <c r="A10" s="45" t="s">
        <v>94</v>
      </c>
      <c r="B10" s="462" t="s">
        <v>166</v>
      </c>
      <c r="C10" s="462"/>
      <c r="D10" s="462"/>
      <c r="E10" s="462"/>
      <c r="F10" s="462"/>
      <c r="G10" s="46">
        <v>12</v>
      </c>
    </row>
    <row r="11" spans="1:7" s="26" customFormat="1" ht="15">
      <c r="A11" s="45" t="s">
        <v>95</v>
      </c>
      <c r="B11" s="462" t="s">
        <v>167</v>
      </c>
      <c r="C11" s="462"/>
      <c r="D11" s="462"/>
      <c r="E11" s="462"/>
      <c r="F11" s="462"/>
      <c r="G11" s="46">
        <v>12</v>
      </c>
    </row>
    <row r="12" spans="1:7" s="26" customFormat="1" ht="15">
      <c r="A12" s="45" t="s">
        <v>96</v>
      </c>
      <c r="B12" s="462" t="s">
        <v>168</v>
      </c>
      <c r="C12" s="462"/>
      <c r="D12" s="462"/>
      <c r="E12" s="462"/>
      <c r="F12" s="462"/>
      <c r="G12" s="46">
        <v>12</v>
      </c>
    </row>
    <row r="13" spans="1:7" s="26" customFormat="1" ht="15">
      <c r="A13" s="45" t="s">
        <v>97</v>
      </c>
      <c r="B13" s="462" t="s">
        <v>169</v>
      </c>
      <c r="C13" s="462"/>
      <c r="D13" s="462"/>
      <c r="E13" s="462"/>
      <c r="F13" s="462"/>
      <c r="G13" s="46">
        <v>12</v>
      </c>
    </row>
    <row r="14" spans="1:7" s="26" customFormat="1" ht="15">
      <c r="A14" s="45" t="s">
        <v>98</v>
      </c>
      <c r="B14" s="462" t="s">
        <v>127</v>
      </c>
      <c r="C14" s="462"/>
      <c r="D14" s="462"/>
      <c r="E14" s="462"/>
      <c r="F14" s="462"/>
      <c r="G14" s="46">
        <v>14</v>
      </c>
    </row>
    <row r="15" spans="1:22" s="26" customFormat="1" ht="15">
      <c r="A15" s="45" t="s">
        <v>99</v>
      </c>
      <c r="B15" s="462" t="s">
        <v>186</v>
      </c>
      <c r="C15" s="462"/>
      <c r="D15" s="462"/>
      <c r="E15" s="462"/>
      <c r="F15" s="462"/>
      <c r="G15" s="46">
        <v>14</v>
      </c>
      <c r="I15" s="64"/>
      <c r="J15" s="64"/>
      <c r="K15" s="64"/>
      <c r="L15" s="64"/>
      <c r="M15" s="64"/>
      <c r="N15" s="64"/>
      <c r="O15" s="64"/>
      <c r="P15" s="64"/>
      <c r="Q15" s="64"/>
      <c r="R15" s="64"/>
      <c r="S15" s="64"/>
      <c r="T15" s="64"/>
      <c r="U15" s="64"/>
      <c r="V15" s="64"/>
    </row>
    <row r="16" spans="1:22" s="26" customFormat="1" ht="15">
      <c r="A16" s="45" t="s">
        <v>230</v>
      </c>
      <c r="B16" s="67" t="s">
        <v>323</v>
      </c>
      <c r="C16" s="67"/>
      <c r="D16" s="67"/>
      <c r="E16" s="67"/>
      <c r="F16" s="67"/>
      <c r="G16" s="46">
        <v>15</v>
      </c>
      <c r="I16" s="124"/>
      <c r="J16" s="124"/>
      <c r="K16" s="124"/>
      <c r="L16" s="124"/>
      <c r="M16" s="124"/>
      <c r="N16" s="124"/>
      <c r="O16" s="124"/>
      <c r="P16" s="124"/>
      <c r="Q16" s="124"/>
      <c r="R16" s="124"/>
      <c r="S16" s="124"/>
      <c r="T16" s="124"/>
      <c r="U16" s="124"/>
      <c r="V16" s="124"/>
    </row>
    <row r="17" spans="1:22" s="26" customFormat="1" ht="15">
      <c r="A17" s="45" t="s">
        <v>101</v>
      </c>
      <c r="B17" s="67" t="s">
        <v>187</v>
      </c>
      <c r="C17" s="67"/>
      <c r="D17" s="67"/>
      <c r="E17" s="67"/>
      <c r="F17" s="67"/>
      <c r="G17" s="46">
        <v>16</v>
      </c>
      <c r="I17" s="55"/>
      <c r="J17" s="55"/>
      <c r="K17" s="55"/>
      <c r="L17" s="55"/>
      <c r="M17" s="55"/>
      <c r="N17" s="55"/>
      <c r="O17" s="55"/>
      <c r="P17" s="55"/>
      <c r="Q17" s="55"/>
      <c r="R17" s="55"/>
      <c r="S17" s="55"/>
      <c r="T17" s="55"/>
      <c r="U17" s="55"/>
      <c r="V17" s="55"/>
    </row>
    <row r="18" spans="1:22" s="26" customFormat="1" ht="15">
      <c r="A18" s="45" t="s">
        <v>102</v>
      </c>
      <c r="B18" s="67" t="s">
        <v>188</v>
      </c>
      <c r="C18" s="67"/>
      <c r="D18" s="67"/>
      <c r="E18" s="67"/>
      <c r="F18" s="67"/>
      <c r="G18" s="46">
        <v>16</v>
      </c>
      <c r="I18" s="55"/>
      <c r="J18" s="55"/>
      <c r="K18" s="55"/>
      <c r="L18" s="55"/>
      <c r="M18" s="55"/>
      <c r="N18" s="55"/>
      <c r="O18" s="55"/>
      <c r="P18" s="55"/>
      <c r="Q18" s="55"/>
      <c r="R18" s="55"/>
      <c r="S18" s="55"/>
      <c r="T18" s="55"/>
      <c r="U18" s="55"/>
      <c r="V18" s="55"/>
    </row>
    <row r="19" spans="1:22" s="26" customFormat="1" ht="15">
      <c r="A19" s="45" t="s">
        <v>103</v>
      </c>
      <c r="B19" s="462" t="s">
        <v>131</v>
      </c>
      <c r="C19" s="462"/>
      <c r="D19" s="462"/>
      <c r="E19" s="462"/>
      <c r="F19" s="462"/>
      <c r="G19" s="46">
        <v>17</v>
      </c>
      <c r="I19" s="143"/>
      <c r="J19" s="143"/>
      <c r="K19" s="143"/>
      <c r="L19" s="143"/>
      <c r="M19" s="143"/>
      <c r="N19" s="143"/>
      <c r="O19" s="143"/>
      <c r="P19" s="143"/>
      <c r="Q19" s="143"/>
      <c r="R19" s="143"/>
      <c r="S19" s="143"/>
      <c r="T19" s="143"/>
      <c r="U19" s="143"/>
      <c r="V19" s="55"/>
    </row>
    <row r="20" spans="1:7" s="26" customFormat="1" ht="15">
      <c r="A20" s="45" t="s">
        <v>199</v>
      </c>
      <c r="B20" s="67" t="s">
        <v>355</v>
      </c>
      <c r="C20" s="67"/>
      <c r="D20" s="67"/>
      <c r="E20" s="67"/>
      <c r="F20" s="67"/>
      <c r="G20" s="46">
        <v>18</v>
      </c>
    </row>
    <row r="21" spans="1:7" s="26" customFormat="1" ht="15">
      <c r="A21" s="45" t="s">
        <v>198</v>
      </c>
      <c r="B21" s="67" t="s">
        <v>354</v>
      </c>
      <c r="C21" s="67"/>
      <c r="D21" s="67"/>
      <c r="E21" s="67"/>
      <c r="F21" s="67"/>
      <c r="G21" s="46">
        <v>20</v>
      </c>
    </row>
    <row r="22" spans="1:7" s="26" customFormat="1" ht="15">
      <c r="A22" s="45" t="s">
        <v>288</v>
      </c>
      <c r="B22" s="67" t="s">
        <v>290</v>
      </c>
      <c r="C22" s="67"/>
      <c r="D22" s="67"/>
      <c r="E22" s="67"/>
      <c r="F22" s="67"/>
      <c r="G22" s="46">
        <v>20</v>
      </c>
    </row>
    <row r="23" spans="1:7" s="26" customFormat="1" ht="15">
      <c r="A23" s="45" t="s">
        <v>289</v>
      </c>
      <c r="B23" s="67" t="s">
        <v>341</v>
      </c>
      <c r="C23" s="67"/>
      <c r="D23" s="67"/>
      <c r="E23" s="67"/>
      <c r="F23" s="67"/>
      <c r="G23" s="46">
        <v>21</v>
      </c>
    </row>
    <row r="24" spans="1:7" s="26" customFormat="1" ht="9.75" customHeight="1">
      <c r="A24" s="47"/>
      <c r="B24" s="38"/>
      <c r="C24" s="38"/>
      <c r="D24" s="38"/>
      <c r="E24" s="38"/>
      <c r="F24" s="38"/>
      <c r="G24" s="48"/>
    </row>
    <row r="25" spans="1:7" s="26" customFormat="1" ht="15">
      <c r="A25" s="39" t="s">
        <v>293</v>
      </c>
      <c r="B25" s="40" t="s">
        <v>88</v>
      </c>
      <c r="C25" s="40"/>
      <c r="D25" s="40"/>
      <c r="E25" s="40"/>
      <c r="F25" s="40"/>
      <c r="G25" s="41" t="s">
        <v>89</v>
      </c>
    </row>
    <row r="26" spans="1:7" s="26" customFormat="1" ht="9.75" customHeight="1">
      <c r="A26" s="49"/>
      <c r="B26" s="38"/>
      <c r="C26" s="38"/>
      <c r="D26" s="38"/>
      <c r="E26" s="38"/>
      <c r="F26" s="38"/>
      <c r="G26" s="46"/>
    </row>
    <row r="27" spans="1:7" s="26" customFormat="1" ht="15">
      <c r="A27" s="45" t="s">
        <v>90</v>
      </c>
      <c r="B27" s="462" t="s">
        <v>189</v>
      </c>
      <c r="C27" s="462"/>
      <c r="D27" s="462"/>
      <c r="E27" s="462"/>
      <c r="F27" s="462"/>
      <c r="G27" s="46">
        <v>8</v>
      </c>
    </row>
    <row r="28" spans="1:7" s="26" customFormat="1" ht="15">
      <c r="A28" s="45" t="s">
        <v>91</v>
      </c>
      <c r="B28" s="462" t="s">
        <v>190</v>
      </c>
      <c r="C28" s="462"/>
      <c r="D28" s="462"/>
      <c r="E28" s="462"/>
      <c r="F28" s="462"/>
      <c r="G28" s="46">
        <v>8</v>
      </c>
    </row>
    <row r="29" spans="1:7" s="26" customFormat="1" ht="15">
      <c r="A29" s="45" t="s">
        <v>92</v>
      </c>
      <c r="B29" s="462" t="s">
        <v>120</v>
      </c>
      <c r="C29" s="462"/>
      <c r="D29" s="462"/>
      <c r="E29" s="462"/>
      <c r="F29" s="462"/>
      <c r="G29" s="46">
        <v>8</v>
      </c>
    </row>
    <row r="30" spans="1:7" s="26" customFormat="1" ht="15">
      <c r="A30" s="45" t="s">
        <v>93</v>
      </c>
      <c r="B30" s="462" t="s">
        <v>117</v>
      </c>
      <c r="C30" s="462"/>
      <c r="D30" s="462"/>
      <c r="E30" s="462"/>
      <c r="F30" s="462"/>
      <c r="G30" s="46">
        <v>8</v>
      </c>
    </row>
    <row r="31" spans="1:7" s="26" customFormat="1" ht="15">
      <c r="A31" s="45" t="s">
        <v>94</v>
      </c>
      <c r="B31" s="462" t="s">
        <v>118</v>
      </c>
      <c r="C31" s="462"/>
      <c r="D31" s="462"/>
      <c r="E31" s="462"/>
      <c r="F31" s="462"/>
      <c r="G31" s="46">
        <v>9</v>
      </c>
    </row>
    <row r="32" spans="1:7" s="26" customFormat="1" ht="15">
      <c r="A32" s="45" t="s">
        <v>95</v>
      </c>
      <c r="B32" s="462" t="s">
        <v>119</v>
      </c>
      <c r="C32" s="462"/>
      <c r="D32" s="462"/>
      <c r="E32" s="462"/>
      <c r="F32" s="462"/>
      <c r="G32" s="46">
        <v>9</v>
      </c>
    </row>
    <row r="33" spans="1:7" s="26" customFormat="1" ht="15">
      <c r="A33" s="45" t="s">
        <v>96</v>
      </c>
      <c r="B33" s="462" t="s">
        <v>124</v>
      </c>
      <c r="C33" s="462"/>
      <c r="D33" s="462"/>
      <c r="E33" s="462"/>
      <c r="F33" s="462"/>
      <c r="G33" s="46">
        <v>9</v>
      </c>
    </row>
    <row r="34" spans="1:7" s="26" customFormat="1" ht="15">
      <c r="A34" s="45" t="s">
        <v>97</v>
      </c>
      <c r="B34" s="462" t="s">
        <v>121</v>
      </c>
      <c r="C34" s="462"/>
      <c r="D34" s="462"/>
      <c r="E34" s="462"/>
      <c r="F34" s="462"/>
      <c r="G34" s="46">
        <v>9</v>
      </c>
    </row>
    <row r="35" spans="1:7" s="26" customFormat="1" ht="15">
      <c r="A35" s="45" t="s">
        <v>98</v>
      </c>
      <c r="B35" s="462" t="s">
        <v>122</v>
      </c>
      <c r="C35" s="462"/>
      <c r="D35" s="462"/>
      <c r="E35" s="462"/>
      <c r="F35" s="462"/>
      <c r="G35" s="46">
        <v>10</v>
      </c>
    </row>
    <row r="36" spans="1:7" s="26" customFormat="1" ht="15">
      <c r="A36" s="45" t="s">
        <v>99</v>
      </c>
      <c r="B36" s="462" t="s">
        <v>123</v>
      </c>
      <c r="C36" s="462"/>
      <c r="D36" s="462"/>
      <c r="E36" s="462"/>
      <c r="F36" s="462"/>
      <c r="G36" s="46">
        <v>10</v>
      </c>
    </row>
    <row r="37" spans="1:7" s="26" customFormat="1" ht="15">
      <c r="A37" s="45" t="s">
        <v>100</v>
      </c>
      <c r="B37" s="462" t="s">
        <v>125</v>
      </c>
      <c r="C37" s="462"/>
      <c r="D37" s="462"/>
      <c r="E37" s="462"/>
      <c r="F37" s="462"/>
      <c r="G37" s="46">
        <v>10</v>
      </c>
    </row>
    <row r="38" spans="1:7" s="26" customFormat="1" ht="15">
      <c r="A38" s="45" t="s">
        <v>101</v>
      </c>
      <c r="B38" s="462" t="s">
        <v>133</v>
      </c>
      <c r="C38" s="462"/>
      <c r="D38" s="462"/>
      <c r="E38" s="462"/>
      <c r="F38" s="462"/>
      <c r="G38" s="46">
        <v>10</v>
      </c>
    </row>
    <row r="39" spans="1:7" s="26" customFormat="1" ht="15">
      <c r="A39" s="45" t="s">
        <v>102</v>
      </c>
      <c r="B39" s="462" t="s">
        <v>170</v>
      </c>
      <c r="C39" s="462"/>
      <c r="D39" s="462"/>
      <c r="E39" s="462"/>
      <c r="F39" s="462"/>
      <c r="G39" s="46">
        <v>13</v>
      </c>
    </row>
    <row r="40" spans="1:7" s="26" customFormat="1" ht="15">
      <c r="A40" s="45" t="s">
        <v>103</v>
      </c>
      <c r="B40" s="462" t="s">
        <v>171</v>
      </c>
      <c r="C40" s="462"/>
      <c r="D40" s="462"/>
      <c r="E40" s="462"/>
      <c r="F40" s="462"/>
      <c r="G40" s="46">
        <v>13</v>
      </c>
    </row>
    <row r="41" spans="1:7" s="26" customFormat="1" ht="15">
      <c r="A41" s="45" t="s">
        <v>199</v>
      </c>
      <c r="B41" s="67" t="s">
        <v>353</v>
      </c>
      <c r="C41" s="67"/>
      <c r="D41" s="67"/>
      <c r="E41" s="67"/>
      <c r="F41" s="67"/>
      <c r="G41" s="46">
        <v>19</v>
      </c>
    </row>
    <row r="42" spans="1:9" s="26" customFormat="1" ht="15">
      <c r="A42" s="45" t="s">
        <v>198</v>
      </c>
      <c r="B42" s="67" t="s">
        <v>200</v>
      </c>
      <c r="C42" s="67"/>
      <c r="D42" s="67"/>
      <c r="E42" s="67"/>
      <c r="F42" s="67"/>
      <c r="G42" s="46">
        <v>19</v>
      </c>
      <c r="I42" s="144"/>
    </row>
    <row r="43" spans="1:9" s="26" customFormat="1" ht="15">
      <c r="A43" s="45" t="s">
        <v>288</v>
      </c>
      <c r="B43" s="67" t="s">
        <v>291</v>
      </c>
      <c r="C43" s="67"/>
      <c r="D43" s="67"/>
      <c r="E43" s="67"/>
      <c r="F43" s="67"/>
      <c r="G43" s="46">
        <v>22</v>
      </c>
      <c r="I43" s="144"/>
    </row>
    <row r="44" spans="1:9" s="26" customFormat="1" ht="15">
      <c r="A44" s="50"/>
      <c r="B44" s="50"/>
      <c r="C44" s="51"/>
      <c r="D44" s="51"/>
      <c r="E44" s="51"/>
      <c r="F44" s="51"/>
      <c r="G44" s="52"/>
      <c r="I44" s="144"/>
    </row>
    <row r="45" spans="1:7" s="26" customFormat="1" ht="54.75" customHeight="1">
      <c r="A45" s="463" t="s">
        <v>324</v>
      </c>
      <c r="B45" s="463"/>
      <c r="C45" s="463"/>
      <c r="D45" s="463"/>
      <c r="E45" s="463"/>
      <c r="F45" s="463"/>
      <c r="G45" s="463"/>
    </row>
    <row r="47" ht="14.25">
      <c r="A47" s="35" t="s">
        <v>83</v>
      </c>
    </row>
    <row r="48" ht="14.25">
      <c r="A48" s="35" t="s">
        <v>84</v>
      </c>
    </row>
    <row r="49" ht="14.25">
      <c r="A49" s="35" t="s">
        <v>85</v>
      </c>
    </row>
    <row r="50" spans="1:3" ht="15">
      <c r="A50" s="36" t="s">
        <v>86</v>
      </c>
      <c r="B50" s="26"/>
      <c r="C50" s="55"/>
    </row>
    <row r="51" spans="1:3" ht="15">
      <c r="A51" s="26"/>
      <c r="B51" s="26"/>
      <c r="C51" s="55"/>
    </row>
    <row r="52" spans="2:3" ht="15">
      <c r="B52" s="26"/>
      <c r="C52" s="55"/>
    </row>
    <row r="53" spans="2:3" ht="15">
      <c r="B53" s="37"/>
      <c r="C53" s="55"/>
    </row>
    <row r="54" spans="2:3" ht="15">
      <c r="B54" s="26"/>
      <c r="C54" s="26"/>
    </row>
  </sheetData>
  <sheetProtection/>
  <mergeCells count="27">
    <mergeCell ref="B39:F39"/>
    <mergeCell ref="B34:F34"/>
    <mergeCell ref="B38:F38"/>
    <mergeCell ref="B35:F35"/>
    <mergeCell ref="B33:F33"/>
    <mergeCell ref="B36:F36"/>
    <mergeCell ref="B37:F37"/>
    <mergeCell ref="B12:F12"/>
    <mergeCell ref="B13:F13"/>
    <mergeCell ref="B14:F14"/>
    <mergeCell ref="B15:F15"/>
    <mergeCell ref="A45:G45"/>
    <mergeCell ref="B28:F28"/>
    <mergeCell ref="B29:F29"/>
    <mergeCell ref="B30:F30"/>
    <mergeCell ref="B31:F31"/>
    <mergeCell ref="B40:F40"/>
    <mergeCell ref="A1:G1"/>
    <mergeCell ref="B5:F5"/>
    <mergeCell ref="B6:F6"/>
    <mergeCell ref="B32:F32"/>
    <mergeCell ref="B27:F27"/>
    <mergeCell ref="B9:F9"/>
    <mergeCell ref="B10:F10"/>
    <mergeCell ref="B19:F19"/>
    <mergeCell ref="B11:F11"/>
    <mergeCell ref="B8:F8"/>
  </mergeCells>
  <printOptions/>
  <pageMargins left="0.7086614173228347" right="0.7086614173228347" top="0.7480314960629921" bottom="0.7480314960629921" header="0.31496062992125984" footer="0.31496062992125984"/>
  <pageSetup fitToHeight="1" fitToWidth="1" horizontalDpi="600" verticalDpi="600" orientation="portrait" scale="91"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B5:T22"/>
  <sheetViews>
    <sheetView zoomScalePageLayoutView="0" workbookViewId="0" topLeftCell="A1">
      <selection activeCell="B6" sqref="B6:B7"/>
    </sheetView>
  </sheetViews>
  <sheetFormatPr defaultColWidth="11.00390625" defaultRowHeight="14.25"/>
  <cols>
    <col min="2" max="2" width="15.75390625" style="0" bestFit="1" customWidth="1"/>
    <col min="3" max="8" width="5.75390625" style="0" bestFit="1" customWidth="1"/>
    <col min="9" max="20" width="6.625" style="0" bestFit="1" customWidth="1"/>
  </cols>
  <sheetData>
    <row r="5" spans="2:20" ht="14.25">
      <c r="B5" s="533" t="s">
        <v>365</v>
      </c>
      <c r="C5" s="535"/>
      <c r="D5" s="535"/>
      <c r="E5" s="535"/>
      <c r="F5" s="535"/>
      <c r="G5" s="535"/>
      <c r="H5" s="535"/>
      <c r="I5" s="535"/>
      <c r="J5" s="535"/>
      <c r="K5" s="535"/>
      <c r="L5" s="535"/>
      <c r="M5" s="535"/>
      <c r="N5" s="535"/>
      <c r="O5" s="535"/>
      <c r="P5" s="535"/>
      <c r="Q5" s="535"/>
      <c r="R5" s="535"/>
      <c r="S5" s="535"/>
      <c r="T5" s="534"/>
    </row>
    <row r="6" spans="2:20" ht="14.25">
      <c r="B6" s="592" t="s">
        <v>308</v>
      </c>
      <c r="C6" s="586" t="s">
        <v>312</v>
      </c>
      <c r="D6" s="587"/>
      <c r="E6" s="587"/>
      <c r="F6" s="587"/>
      <c r="G6" s="587"/>
      <c r="H6" s="587"/>
      <c r="I6" s="587"/>
      <c r="J6" s="587"/>
      <c r="K6" s="587"/>
      <c r="L6" s="587"/>
      <c r="M6" s="587"/>
      <c r="N6" s="587"/>
      <c r="O6" s="587"/>
      <c r="P6" s="587"/>
      <c r="Q6" s="587"/>
      <c r="R6" s="587"/>
      <c r="S6" s="587"/>
      <c r="T6" s="588"/>
    </row>
    <row r="7" spans="2:20" ht="14.25">
      <c r="B7" s="593"/>
      <c r="C7" s="286">
        <v>1994</v>
      </c>
      <c r="D7" s="286">
        <v>1995</v>
      </c>
      <c r="E7" s="286">
        <v>1996</v>
      </c>
      <c r="F7" s="286">
        <v>1997</v>
      </c>
      <c r="G7" s="286">
        <v>1998</v>
      </c>
      <c r="H7" s="286">
        <v>1999</v>
      </c>
      <c r="I7" s="286">
        <v>2000</v>
      </c>
      <c r="J7" s="286">
        <v>2001</v>
      </c>
      <c r="K7" s="286">
        <v>2002</v>
      </c>
      <c r="L7" s="286">
        <v>2003</v>
      </c>
      <c r="M7" s="286">
        <v>2004</v>
      </c>
      <c r="N7" s="286">
        <v>2005</v>
      </c>
      <c r="O7" s="286">
        <v>2006</v>
      </c>
      <c r="P7" s="286">
        <v>2007</v>
      </c>
      <c r="Q7" s="286">
        <v>2008</v>
      </c>
      <c r="R7" s="286">
        <v>2009</v>
      </c>
      <c r="S7" s="286">
        <v>2010</v>
      </c>
      <c r="T7" s="286">
        <v>2011</v>
      </c>
    </row>
    <row r="8" spans="2:20" ht="14.25">
      <c r="B8" s="288" t="s">
        <v>309</v>
      </c>
      <c r="C8" s="289">
        <v>11112</v>
      </c>
      <c r="D8" s="290">
        <v>12281</v>
      </c>
      <c r="E8" s="289">
        <v>13094</v>
      </c>
      <c r="F8" s="290">
        <v>15995</v>
      </c>
      <c r="G8" s="289">
        <v>21094</v>
      </c>
      <c r="H8" s="290">
        <v>26172</v>
      </c>
      <c r="I8" s="290">
        <v>35967</v>
      </c>
      <c r="J8" s="290">
        <v>38227</v>
      </c>
      <c r="K8" s="290">
        <v>39261</v>
      </c>
      <c r="L8" s="290">
        <v>39731.4</v>
      </c>
      <c r="M8" s="290">
        <v>40085.6</v>
      </c>
      <c r="N8" s="290">
        <v>40440.7</v>
      </c>
      <c r="O8" s="290">
        <v>40788.6</v>
      </c>
      <c r="P8" s="290">
        <v>40765.9</v>
      </c>
      <c r="Q8" s="290">
        <v>38806.27</v>
      </c>
      <c r="R8" s="290">
        <v>40727.95</v>
      </c>
      <c r="S8" s="290">
        <v>38425.67</v>
      </c>
      <c r="T8" s="290">
        <v>40836.95</v>
      </c>
    </row>
    <row r="9" spans="2:20" ht="14.25">
      <c r="B9" s="291" t="s">
        <v>68</v>
      </c>
      <c r="C9" s="289">
        <v>2353</v>
      </c>
      <c r="D9" s="292">
        <v>2704</v>
      </c>
      <c r="E9" s="289">
        <v>3234</v>
      </c>
      <c r="F9" s="292">
        <v>5411</v>
      </c>
      <c r="G9" s="289">
        <v>8414</v>
      </c>
      <c r="H9" s="292">
        <v>10261</v>
      </c>
      <c r="I9" s="292">
        <v>12824</v>
      </c>
      <c r="J9" s="292">
        <v>12887</v>
      </c>
      <c r="K9" s="292">
        <v>12768</v>
      </c>
      <c r="L9" s="292">
        <v>12878.8</v>
      </c>
      <c r="M9" s="292">
        <v>12941.5</v>
      </c>
      <c r="N9" s="292">
        <v>13141.8</v>
      </c>
      <c r="O9" s="292">
        <v>13367.7</v>
      </c>
      <c r="P9" s="292">
        <v>13283</v>
      </c>
      <c r="Q9" s="292">
        <v>9656.2</v>
      </c>
      <c r="R9" s="292">
        <v>10040.5</v>
      </c>
      <c r="S9" s="292">
        <v>10640.15</v>
      </c>
      <c r="T9" s="292">
        <v>11431.95</v>
      </c>
    </row>
    <row r="10" spans="2:20" ht="14.25">
      <c r="B10" s="291" t="s">
        <v>72</v>
      </c>
      <c r="C10" s="289">
        <v>4150</v>
      </c>
      <c r="D10" s="292">
        <v>4402</v>
      </c>
      <c r="E10" s="289">
        <v>4503</v>
      </c>
      <c r="F10" s="292">
        <v>5563</v>
      </c>
      <c r="G10" s="289">
        <v>6705</v>
      </c>
      <c r="H10" s="292">
        <v>6907</v>
      </c>
      <c r="I10" s="292">
        <v>7672</v>
      </c>
      <c r="J10" s="292">
        <v>7567</v>
      </c>
      <c r="K10" s="292">
        <v>7561</v>
      </c>
      <c r="L10" s="292">
        <v>7565.4</v>
      </c>
      <c r="M10" s="292">
        <v>7721.9</v>
      </c>
      <c r="N10" s="292">
        <v>8156.4</v>
      </c>
      <c r="O10" s="292">
        <v>8548.4</v>
      </c>
      <c r="P10" s="292">
        <v>8733.4</v>
      </c>
      <c r="Q10" s="292">
        <v>12739.27</v>
      </c>
      <c r="R10" s="292">
        <v>13082.29</v>
      </c>
      <c r="S10" s="292">
        <v>10834.02</v>
      </c>
      <c r="T10" s="292">
        <v>10970.36</v>
      </c>
    </row>
    <row r="11" spans="2:20" ht="14.25">
      <c r="B11" s="291" t="s">
        <v>148</v>
      </c>
      <c r="C11" s="289">
        <v>5981</v>
      </c>
      <c r="D11" s="292">
        <v>6135</v>
      </c>
      <c r="E11" s="289">
        <v>6172</v>
      </c>
      <c r="F11" s="292">
        <v>6576</v>
      </c>
      <c r="G11" s="289">
        <v>6756</v>
      </c>
      <c r="H11" s="292">
        <v>6564</v>
      </c>
      <c r="I11" s="292">
        <v>6790</v>
      </c>
      <c r="J11" s="292">
        <v>6673</v>
      </c>
      <c r="K11" s="292">
        <v>7041</v>
      </c>
      <c r="L11" s="292">
        <v>7368</v>
      </c>
      <c r="M11" s="292">
        <v>7741.1</v>
      </c>
      <c r="N11" s="292">
        <v>8378.7</v>
      </c>
      <c r="O11" s="292">
        <v>8697.3</v>
      </c>
      <c r="P11" s="292">
        <v>8862.3</v>
      </c>
      <c r="Q11" s="292">
        <v>11243.56</v>
      </c>
      <c r="R11" s="292">
        <v>12159.06</v>
      </c>
      <c r="S11" s="292">
        <v>13277.82</v>
      </c>
      <c r="T11" s="292">
        <v>13922.32</v>
      </c>
    </row>
    <row r="12" spans="2:20" ht="14.25">
      <c r="B12" s="291" t="s">
        <v>285</v>
      </c>
      <c r="C12" s="289">
        <v>103</v>
      </c>
      <c r="D12" s="292">
        <v>106</v>
      </c>
      <c r="E12" s="289">
        <v>93</v>
      </c>
      <c r="F12" s="292">
        <v>98</v>
      </c>
      <c r="G12" s="289">
        <v>104</v>
      </c>
      <c r="H12" s="292">
        <v>95</v>
      </c>
      <c r="I12" s="292">
        <v>76</v>
      </c>
      <c r="J12" s="292">
        <v>49</v>
      </c>
      <c r="K12" s="292">
        <v>52</v>
      </c>
      <c r="L12" s="292">
        <v>51.4</v>
      </c>
      <c r="M12" s="292">
        <v>75.9</v>
      </c>
      <c r="N12" s="292">
        <v>73.2</v>
      </c>
      <c r="O12" s="292">
        <v>76.4</v>
      </c>
      <c r="P12" s="292">
        <v>76.4</v>
      </c>
      <c r="Q12" s="292">
        <v>56.58</v>
      </c>
      <c r="R12" s="292">
        <v>56.58</v>
      </c>
      <c r="S12" s="292">
        <v>55.78</v>
      </c>
      <c r="T12" s="292">
        <v>55.8</v>
      </c>
    </row>
    <row r="13" spans="2:20" ht="14.25">
      <c r="B13" s="291" t="s">
        <v>149</v>
      </c>
      <c r="C13" s="289">
        <v>138</v>
      </c>
      <c r="D13" s="292">
        <v>215</v>
      </c>
      <c r="E13" s="289">
        <v>287</v>
      </c>
      <c r="F13" s="292">
        <v>411</v>
      </c>
      <c r="G13" s="289">
        <v>589</v>
      </c>
      <c r="H13" s="292">
        <v>839</v>
      </c>
      <c r="I13" s="292">
        <v>1613</v>
      </c>
      <c r="J13" s="292">
        <v>1450</v>
      </c>
      <c r="K13" s="292">
        <v>1434</v>
      </c>
      <c r="L13" s="292">
        <v>1422</v>
      </c>
      <c r="M13" s="292">
        <v>1440</v>
      </c>
      <c r="N13" s="292">
        <v>1360.8</v>
      </c>
      <c r="O13" s="292">
        <v>1381.9</v>
      </c>
      <c r="P13" s="292">
        <v>1412.8</v>
      </c>
      <c r="Q13" s="292">
        <v>2597.99</v>
      </c>
      <c r="R13" s="292">
        <v>2884.04</v>
      </c>
      <c r="S13" s="292">
        <v>3306.82</v>
      </c>
      <c r="T13" s="292">
        <v>3729.32</v>
      </c>
    </row>
    <row r="14" spans="2:20" ht="14.25">
      <c r="B14" s="291" t="s">
        <v>286</v>
      </c>
      <c r="C14" s="289">
        <v>307</v>
      </c>
      <c r="D14" s="292">
        <v>296</v>
      </c>
      <c r="E14" s="289">
        <v>317</v>
      </c>
      <c r="F14" s="292">
        <v>338</v>
      </c>
      <c r="G14" s="289">
        <v>348</v>
      </c>
      <c r="H14" s="292">
        <v>286</v>
      </c>
      <c r="I14" s="292">
        <v>286</v>
      </c>
      <c r="J14" s="292">
        <v>286</v>
      </c>
      <c r="K14" s="292">
        <v>283</v>
      </c>
      <c r="L14" s="292">
        <v>288.3</v>
      </c>
      <c r="M14" s="292">
        <v>292.7</v>
      </c>
      <c r="N14" s="292">
        <v>304.5</v>
      </c>
      <c r="O14" s="292">
        <v>304.5</v>
      </c>
      <c r="P14" s="292">
        <v>304.5</v>
      </c>
      <c r="Q14" s="292">
        <v>333.22</v>
      </c>
      <c r="R14" s="292">
        <v>367.17</v>
      </c>
      <c r="S14" s="292">
        <v>400.25</v>
      </c>
      <c r="T14" s="292">
        <v>409.36</v>
      </c>
    </row>
    <row r="15" spans="2:20" ht="14.25">
      <c r="B15" s="291" t="s">
        <v>55</v>
      </c>
      <c r="C15" s="289">
        <v>2708</v>
      </c>
      <c r="D15" s="292">
        <v>2649</v>
      </c>
      <c r="E15" s="289">
        <v>2616</v>
      </c>
      <c r="F15" s="292">
        <v>2427</v>
      </c>
      <c r="G15" s="289">
        <v>2425</v>
      </c>
      <c r="H15" s="292">
        <v>2355</v>
      </c>
      <c r="I15" s="292">
        <v>1892</v>
      </c>
      <c r="J15" s="292">
        <v>1860</v>
      </c>
      <c r="K15" s="292">
        <v>1843</v>
      </c>
      <c r="L15" s="292">
        <v>1820.5</v>
      </c>
      <c r="M15" s="292">
        <v>1715.1</v>
      </c>
      <c r="N15" s="292">
        <v>1708.4</v>
      </c>
      <c r="O15" s="292">
        <v>1727.4</v>
      </c>
      <c r="P15" s="292">
        <v>1719.3</v>
      </c>
      <c r="Q15" s="292">
        <v>779.3</v>
      </c>
      <c r="R15" s="292">
        <v>846.31</v>
      </c>
      <c r="S15" s="292">
        <v>929.71</v>
      </c>
      <c r="T15" s="292">
        <v>958.98</v>
      </c>
    </row>
    <row r="16" spans="2:20" ht="14.25">
      <c r="B16" s="291" t="s">
        <v>54</v>
      </c>
      <c r="C16" s="289">
        <v>15990</v>
      </c>
      <c r="D16" s="292">
        <v>15280</v>
      </c>
      <c r="E16" s="289">
        <v>15280</v>
      </c>
      <c r="F16" s="292">
        <v>15241</v>
      </c>
      <c r="G16" s="289">
        <v>15442</v>
      </c>
      <c r="H16" s="292">
        <v>15457</v>
      </c>
      <c r="I16" s="292">
        <v>15179</v>
      </c>
      <c r="J16" s="292">
        <v>15070</v>
      </c>
      <c r="K16" s="292">
        <v>14949</v>
      </c>
      <c r="L16" s="292">
        <v>14952.7</v>
      </c>
      <c r="M16" s="292">
        <v>14865</v>
      </c>
      <c r="N16" s="292">
        <v>14909.4</v>
      </c>
      <c r="O16" s="292">
        <v>14955</v>
      </c>
      <c r="P16" s="292">
        <v>15042</v>
      </c>
      <c r="Q16" s="292">
        <v>3374.27</v>
      </c>
      <c r="R16" s="292">
        <v>3868.29</v>
      </c>
      <c r="S16" s="292">
        <v>5855.13</v>
      </c>
      <c r="T16" s="292">
        <v>7079.16</v>
      </c>
    </row>
    <row r="17" spans="2:20" ht="14.25">
      <c r="B17" s="291" t="s">
        <v>174</v>
      </c>
      <c r="C17" s="289"/>
      <c r="D17" s="292"/>
      <c r="E17" s="289"/>
      <c r="F17" s="292">
        <v>330</v>
      </c>
      <c r="G17" s="289">
        <v>1167</v>
      </c>
      <c r="H17" s="292">
        <v>2306</v>
      </c>
      <c r="I17" s="292">
        <v>4719</v>
      </c>
      <c r="J17" s="292">
        <v>5407</v>
      </c>
      <c r="K17" s="292">
        <v>5805</v>
      </c>
      <c r="L17" s="292">
        <v>6045</v>
      </c>
      <c r="M17" s="292">
        <v>6545.4</v>
      </c>
      <c r="N17" s="292">
        <v>6849.2</v>
      </c>
      <c r="O17" s="292">
        <v>7182.7</v>
      </c>
      <c r="P17" s="292">
        <v>7283.7</v>
      </c>
      <c r="Q17" s="292">
        <v>8248.83</v>
      </c>
      <c r="R17" s="292">
        <v>8826.7</v>
      </c>
      <c r="S17" s="292">
        <v>9501.99</v>
      </c>
      <c r="T17" s="292">
        <v>10040</v>
      </c>
    </row>
    <row r="18" spans="2:20" ht="14.25">
      <c r="B18" s="291" t="s">
        <v>69</v>
      </c>
      <c r="C18" s="289"/>
      <c r="D18" s="292"/>
      <c r="E18" s="289">
        <v>19</v>
      </c>
      <c r="F18" s="292">
        <v>201</v>
      </c>
      <c r="G18" s="289">
        <v>568</v>
      </c>
      <c r="H18" s="292">
        <v>1019</v>
      </c>
      <c r="I18" s="292">
        <v>2039</v>
      </c>
      <c r="J18" s="292">
        <v>2197</v>
      </c>
      <c r="K18" s="292">
        <v>2347</v>
      </c>
      <c r="L18" s="292">
        <v>2467.7</v>
      </c>
      <c r="M18" s="292">
        <v>2754.2</v>
      </c>
      <c r="N18" s="292">
        <v>2988.2</v>
      </c>
      <c r="O18" s="292">
        <v>3369.6</v>
      </c>
      <c r="P18" s="292">
        <v>3513</v>
      </c>
      <c r="Q18" s="292">
        <v>5390.71</v>
      </c>
      <c r="R18" s="292">
        <v>6027.01</v>
      </c>
      <c r="S18" s="292">
        <v>6886.77</v>
      </c>
      <c r="T18" s="292">
        <v>7393.48</v>
      </c>
    </row>
    <row r="19" spans="2:20" ht="14.25">
      <c r="B19" s="291" t="s">
        <v>227</v>
      </c>
      <c r="C19" s="289"/>
      <c r="D19" s="292"/>
      <c r="E19" s="289">
        <v>17</v>
      </c>
      <c r="F19" s="292">
        <v>64</v>
      </c>
      <c r="G19" s="289">
        <v>138</v>
      </c>
      <c r="H19" s="292">
        <v>316</v>
      </c>
      <c r="I19" s="292">
        <v>689</v>
      </c>
      <c r="J19" s="292">
        <v>823</v>
      </c>
      <c r="K19" s="292">
        <v>869</v>
      </c>
      <c r="L19" s="292">
        <v>925.3</v>
      </c>
      <c r="M19" s="292">
        <v>1055.7</v>
      </c>
      <c r="N19" s="292">
        <v>1099.2</v>
      </c>
      <c r="O19" s="292">
        <v>1142.9</v>
      </c>
      <c r="P19" s="292">
        <v>1177.3</v>
      </c>
      <c r="Q19" s="292">
        <v>1226.16</v>
      </c>
      <c r="R19" s="292">
        <v>1320.77</v>
      </c>
      <c r="S19" s="292">
        <v>1345.01</v>
      </c>
      <c r="T19" s="292">
        <v>1450.96</v>
      </c>
    </row>
    <row r="20" spans="2:20" ht="14.25">
      <c r="B20" s="291" t="s">
        <v>136</v>
      </c>
      <c r="C20" s="289">
        <v>10251</v>
      </c>
      <c r="D20" s="292">
        <v>10324</v>
      </c>
      <c r="E20" s="289">
        <v>10371</v>
      </c>
      <c r="F20" s="292">
        <v>10895</v>
      </c>
      <c r="G20" s="289">
        <v>11638</v>
      </c>
      <c r="H20" s="292">
        <v>12780</v>
      </c>
      <c r="I20" s="292">
        <v>14130</v>
      </c>
      <c r="J20" s="292">
        <v>14475</v>
      </c>
      <c r="K20" s="292">
        <v>14356</v>
      </c>
      <c r="L20" s="292">
        <v>14580.4</v>
      </c>
      <c r="M20" s="292">
        <v>14821.4</v>
      </c>
      <c r="N20" s="292">
        <v>15037.6</v>
      </c>
      <c r="O20" s="292">
        <v>15250.1</v>
      </c>
      <c r="P20" s="292">
        <v>15385.3</v>
      </c>
      <c r="Q20" s="292">
        <v>10264.54</v>
      </c>
      <c r="R20" s="292">
        <v>11318.29</v>
      </c>
      <c r="S20" s="292">
        <v>15371.66</v>
      </c>
      <c r="T20" s="292">
        <v>17667.59</v>
      </c>
    </row>
    <row r="21" spans="2:20" ht="14.25">
      <c r="B21" s="293" t="s">
        <v>287</v>
      </c>
      <c r="C21" s="294">
        <v>53093</v>
      </c>
      <c r="D21" s="295">
        <v>54392</v>
      </c>
      <c r="E21" s="296">
        <v>56003</v>
      </c>
      <c r="F21" s="295">
        <v>63550</v>
      </c>
      <c r="G21" s="297">
        <f aca="true" t="shared" si="0" ref="G21:T21">SUM(G8:G20)</f>
        <v>75388</v>
      </c>
      <c r="H21" s="298">
        <f t="shared" si="0"/>
        <v>85357</v>
      </c>
      <c r="I21" s="298">
        <f t="shared" si="0"/>
        <v>103876</v>
      </c>
      <c r="J21" s="298">
        <f t="shared" si="0"/>
        <v>106971</v>
      </c>
      <c r="K21" s="298">
        <f t="shared" si="0"/>
        <v>108569</v>
      </c>
      <c r="L21" s="298">
        <f t="shared" si="0"/>
        <v>110096.9</v>
      </c>
      <c r="M21" s="298">
        <f t="shared" si="0"/>
        <v>112055.49999999999</v>
      </c>
      <c r="N21" s="298">
        <f t="shared" si="0"/>
        <v>114448.09999999999</v>
      </c>
      <c r="O21" s="298">
        <f t="shared" si="0"/>
        <v>116792.49999999999</v>
      </c>
      <c r="P21" s="298">
        <f t="shared" si="0"/>
        <v>117558.90000000001</v>
      </c>
      <c r="Q21" s="298">
        <f t="shared" si="0"/>
        <v>104716.90000000002</v>
      </c>
      <c r="R21" s="298">
        <f t="shared" si="0"/>
        <v>111524.95999999999</v>
      </c>
      <c r="S21" s="298">
        <f t="shared" si="0"/>
        <v>116830.78000000003</v>
      </c>
      <c r="T21" s="298">
        <f t="shared" si="0"/>
        <v>125946.23</v>
      </c>
    </row>
    <row r="22" spans="2:20" ht="14.25">
      <c r="B22" s="589" t="s">
        <v>348</v>
      </c>
      <c r="C22" s="590"/>
      <c r="D22" s="590"/>
      <c r="E22" s="590"/>
      <c r="F22" s="590"/>
      <c r="G22" s="590"/>
      <c r="H22" s="590"/>
      <c r="I22" s="590"/>
      <c r="J22" s="590"/>
      <c r="K22" s="590"/>
      <c r="L22" s="590"/>
      <c r="M22" s="590"/>
      <c r="N22" s="590"/>
      <c r="O22" s="590"/>
      <c r="P22" s="590"/>
      <c r="Q22" s="590"/>
      <c r="R22" s="590"/>
      <c r="S22" s="590"/>
      <c r="T22" s="591"/>
    </row>
  </sheetData>
  <sheetProtection/>
  <mergeCells count="4">
    <mergeCell ref="B5:T5"/>
    <mergeCell ref="C6:T6"/>
    <mergeCell ref="B22:T22"/>
    <mergeCell ref="B6:B7"/>
  </mergeCells>
  <printOptions/>
  <pageMargins left="0.7086614173228347" right="0.7086614173228347" top="0.7480314960629921" bottom="0.7480314960629921" header="0.31496062992125984" footer="0.31496062992125984"/>
  <pageSetup fitToHeight="1" fitToWidth="1" orientation="landscape" scale="86" r:id="rId1"/>
  <headerFooter>
    <oddFooter>&amp;C22</oddFooter>
  </headerFooter>
  <ignoredErrors>
    <ignoredError sqref="G21:T21" formulaRange="1"/>
  </ignoredErrors>
</worksheet>
</file>

<file path=xl/worksheets/sheet21.xml><?xml version="1.0" encoding="utf-8"?>
<worksheet xmlns="http://schemas.openxmlformats.org/spreadsheetml/2006/main" xmlns:r="http://schemas.openxmlformats.org/officeDocument/2006/relationships">
  <sheetPr>
    <pageSetUpPr fitToPage="1"/>
  </sheetPr>
  <dimension ref="A1:U56"/>
  <sheetViews>
    <sheetView zoomScalePageLayoutView="0" workbookViewId="0" topLeftCell="A1">
      <selection activeCell="B2" sqref="B2"/>
    </sheetView>
  </sheetViews>
  <sheetFormatPr defaultColWidth="11.00390625" defaultRowHeight="14.25"/>
  <cols>
    <col min="10" max="14" width="11.00390625" style="70" customWidth="1"/>
  </cols>
  <sheetData>
    <row r="1" spans="1:9" ht="14.25">
      <c r="A1" s="70"/>
      <c r="B1" s="70"/>
      <c r="C1" s="70"/>
      <c r="D1" s="70"/>
      <c r="E1" s="70"/>
      <c r="F1" s="70"/>
      <c r="G1" s="70"/>
      <c r="H1" s="70"/>
      <c r="I1" s="70"/>
    </row>
    <row r="2" spans="8:21" ht="14.25">
      <c r="H2" s="70"/>
      <c r="I2" s="70"/>
      <c r="O2" s="70"/>
      <c r="P2" s="70"/>
      <c r="Q2" s="70"/>
      <c r="R2" s="70"/>
      <c r="S2" s="70"/>
      <c r="T2" s="70"/>
      <c r="U2" s="70"/>
    </row>
    <row r="3" spans="8:21" ht="14.25">
      <c r="H3" s="70"/>
      <c r="I3" s="80"/>
      <c r="J3" s="80"/>
      <c r="K3" s="80"/>
      <c r="L3" s="80"/>
      <c r="M3" s="80"/>
      <c r="N3" s="80"/>
      <c r="O3" s="172"/>
      <c r="P3" s="170" t="s">
        <v>279</v>
      </c>
      <c r="Q3" s="172"/>
      <c r="R3" s="170" t="s">
        <v>280</v>
      </c>
      <c r="S3" s="172"/>
      <c r="T3" s="594" t="s">
        <v>282</v>
      </c>
      <c r="U3" s="594" t="s">
        <v>283</v>
      </c>
    </row>
    <row r="4" spans="8:21" ht="14.25">
      <c r="H4" s="80"/>
      <c r="I4" s="80"/>
      <c r="J4" s="80"/>
      <c r="K4" s="80"/>
      <c r="L4" s="80"/>
      <c r="M4" s="80"/>
      <c r="N4" s="80"/>
      <c r="O4" s="374"/>
      <c r="P4" s="379" t="s">
        <v>284</v>
      </c>
      <c r="Q4" s="379" t="s">
        <v>311</v>
      </c>
      <c r="R4" s="379" t="s">
        <v>281</v>
      </c>
      <c r="S4" s="379" t="s">
        <v>310</v>
      </c>
      <c r="T4" s="594"/>
      <c r="U4" s="594"/>
    </row>
    <row r="5" spans="8:21" ht="14.25">
      <c r="H5" s="10"/>
      <c r="I5" s="3"/>
      <c r="J5" s="3"/>
      <c r="K5" s="3"/>
      <c r="L5" s="3"/>
      <c r="M5" s="3"/>
      <c r="N5" s="3"/>
      <c r="O5" s="385">
        <v>40179</v>
      </c>
      <c r="P5" s="386">
        <v>18750</v>
      </c>
      <c r="Q5" s="386">
        <v>29983.98828</v>
      </c>
      <c r="R5" s="386">
        <v>21250</v>
      </c>
      <c r="S5" s="386">
        <v>16725.99522</v>
      </c>
      <c r="T5" s="378">
        <f>P5/Q5-1</f>
        <v>-0.37466624436660834</v>
      </c>
      <c r="U5" s="378">
        <f>R5/S5-1</f>
        <v>0.2704774645989645</v>
      </c>
    </row>
    <row r="6" spans="8:21" ht="14.25">
      <c r="H6" s="10"/>
      <c r="I6" s="3"/>
      <c r="J6" s="3"/>
      <c r="K6" s="3"/>
      <c r="L6" s="3"/>
      <c r="M6" s="3"/>
      <c r="N6" s="3"/>
      <c r="O6" s="385">
        <v>40210</v>
      </c>
      <c r="P6" s="386">
        <v>20000</v>
      </c>
      <c r="Q6" s="386">
        <v>31448.716585000002</v>
      </c>
      <c r="R6" s="386">
        <v>24375</v>
      </c>
      <c r="S6" s="386">
        <v>17023.93209</v>
      </c>
      <c r="T6" s="378">
        <f aca="true" t="shared" si="0" ref="T6:T39">P6/Q6-1</f>
        <v>-0.36404400014405236</v>
      </c>
      <c r="U6" s="378">
        <f aca="true" t="shared" si="1" ref="U6:U39">R6/S6-1</f>
        <v>0.43180787324205094</v>
      </c>
    </row>
    <row r="7" spans="8:21" ht="14.25">
      <c r="H7" s="10"/>
      <c r="I7" s="3"/>
      <c r="J7" s="3"/>
      <c r="K7" s="3"/>
      <c r="L7" s="3"/>
      <c r="M7" s="3"/>
      <c r="N7" s="3"/>
      <c r="O7" s="385">
        <v>40238</v>
      </c>
      <c r="P7" s="386">
        <v>21250</v>
      </c>
      <c r="Q7" s="386">
        <v>31628.6930826088</v>
      </c>
      <c r="R7" s="386">
        <v>27500</v>
      </c>
      <c r="S7" s="386">
        <v>16683.92210434788</v>
      </c>
      <c r="T7" s="378">
        <f t="shared" si="0"/>
        <v>-0.32814169891564626</v>
      </c>
      <c r="U7" s="378">
        <f t="shared" si="1"/>
        <v>0.6482934784761083</v>
      </c>
    </row>
    <row r="8" spans="8:21" ht="14.25">
      <c r="H8" s="10"/>
      <c r="I8" s="3"/>
      <c r="J8" s="3"/>
      <c r="K8" s="3"/>
      <c r="L8" s="3"/>
      <c r="M8" s="3"/>
      <c r="N8" s="3"/>
      <c r="O8" s="385">
        <v>40269</v>
      </c>
      <c r="P8" s="386">
        <v>26250</v>
      </c>
      <c r="Q8" s="386">
        <v>32108.92611428565</v>
      </c>
      <c r="R8" s="386">
        <v>28750</v>
      </c>
      <c r="S8" s="386">
        <v>16977.967714285678</v>
      </c>
      <c r="T8" s="378">
        <f t="shared" si="0"/>
        <v>-0.1824703228451774</v>
      </c>
      <c r="U8" s="378">
        <f t="shared" si="1"/>
        <v>0.6933711080042311</v>
      </c>
    </row>
    <row r="9" spans="8:21" ht="14.25">
      <c r="H9" s="10"/>
      <c r="I9" s="3"/>
      <c r="J9" s="3"/>
      <c r="K9" s="3"/>
      <c r="L9" s="3"/>
      <c r="M9" s="3"/>
      <c r="N9" s="3"/>
      <c r="O9" s="385">
        <v>40299</v>
      </c>
      <c r="P9" s="386">
        <v>26250</v>
      </c>
      <c r="Q9" s="386">
        <v>29832.70641</v>
      </c>
      <c r="R9" s="386">
        <v>28750</v>
      </c>
      <c r="S9" s="386">
        <v>18314.799440000003</v>
      </c>
      <c r="T9" s="378">
        <f t="shared" si="0"/>
        <v>-0.12009324131581522</v>
      </c>
      <c r="U9" s="378">
        <f t="shared" si="1"/>
        <v>0.5697687596408643</v>
      </c>
    </row>
    <row r="10" spans="8:21" ht="14.25">
      <c r="H10" s="10"/>
      <c r="I10" s="3"/>
      <c r="J10" s="3"/>
      <c r="K10" s="3"/>
      <c r="L10" s="3"/>
      <c r="M10" s="3"/>
      <c r="N10" s="3"/>
      <c r="O10" s="385">
        <v>40330</v>
      </c>
      <c r="P10" s="386">
        <v>28125</v>
      </c>
      <c r="Q10" s="386">
        <v>31666.6029857144</v>
      </c>
      <c r="R10" s="386">
        <v>38750</v>
      </c>
      <c r="S10" s="386">
        <v>18471.15867142864</v>
      </c>
      <c r="T10" s="378">
        <f t="shared" si="0"/>
        <v>-0.11184031919407666</v>
      </c>
      <c r="U10" s="378">
        <f t="shared" si="1"/>
        <v>1.0978651469189566</v>
      </c>
    </row>
    <row r="11" spans="8:21" ht="14.25">
      <c r="H11" s="10"/>
      <c r="I11" s="3"/>
      <c r="J11" s="3"/>
      <c r="K11" s="3"/>
      <c r="L11" s="3"/>
      <c r="M11" s="3"/>
      <c r="N11" s="3"/>
      <c r="O11" s="385">
        <v>40360</v>
      </c>
      <c r="P11" s="386">
        <v>33750</v>
      </c>
      <c r="Q11" s="386">
        <v>32120.84754285721</v>
      </c>
      <c r="R11" s="386">
        <v>42500</v>
      </c>
      <c r="S11" s="386">
        <v>20851.774514285757</v>
      </c>
      <c r="T11" s="378">
        <f t="shared" si="0"/>
        <v>0.05071947292079071</v>
      </c>
      <c r="U11" s="378">
        <f t="shared" si="1"/>
        <v>1.0381958365645492</v>
      </c>
    </row>
    <row r="12" spans="8:21" ht="14.25">
      <c r="H12" s="10"/>
      <c r="I12" s="3"/>
      <c r="J12" s="3"/>
      <c r="K12" s="3"/>
      <c r="L12" s="3"/>
      <c r="M12" s="3"/>
      <c r="N12" s="3"/>
      <c r="O12" s="385">
        <v>40391</v>
      </c>
      <c r="P12" s="386">
        <v>35000</v>
      </c>
      <c r="Q12" s="386">
        <v>29727.12765909093</v>
      </c>
      <c r="R12" s="386">
        <v>40000</v>
      </c>
      <c r="S12" s="386">
        <v>15731.41940909092</v>
      </c>
      <c r="T12" s="378">
        <f t="shared" si="0"/>
        <v>0.17737577613882105</v>
      </c>
      <c r="U12" s="378">
        <f t="shared" si="1"/>
        <v>1.5426821928658692</v>
      </c>
    </row>
    <row r="13" spans="8:21" ht="14.25">
      <c r="H13" s="10"/>
      <c r="I13" s="3"/>
      <c r="J13" s="3"/>
      <c r="K13" s="3"/>
      <c r="L13" s="3"/>
      <c r="M13" s="3"/>
      <c r="N13" s="3"/>
      <c r="O13" s="385">
        <v>40422</v>
      </c>
      <c r="P13" s="386">
        <v>36250</v>
      </c>
      <c r="Q13" s="386">
        <v>27581.10262</v>
      </c>
      <c r="R13" s="386">
        <v>40000</v>
      </c>
      <c r="S13" s="386">
        <v>14530.78219</v>
      </c>
      <c r="T13" s="378">
        <f t="shared" si="0"/>
        <v>0.3143056860139408</v>
      </c>
      <c r="U13" s="378">
        <f t="shared" si="1"/>
        <v>1.7527767932223064</v>
      </c>
    </row>
    <row r="14" spans="8:21" ht="14.25">
      <c r="H14" s="10"/>
      <c r="I14" s="3"/>
      <c r="J14" s="3"/>
      <c r="K14" s="3"/>
      <c r="L14" s="3"/>
      <c r="M14" s="3"/>
      <c r="N14" s="3"/>
      <c r="O14" s="385">
        <v>40452</v>
      </c>
      <c r="P14" s="386">
        <v>35000</v>
      </c>
      <c r="Q14" s="386">
        <v>25872.43272</v>
      </c>
      <c r="R14" s="386">
        <v>37500</v>
      </c>
      <c r="S14" s="386">
        <v>13437.904659999998</v>
      </c>
      <c r="T14" s="378">
        <f t="shared" si="0"/>
        <v>0.3527912268158755</v>
      </c>
      <c r="U14" s="378">
        <f t="shared" si="1"/>
        <v>1.7906136372305537</v>
      </c>
    </row>
    <row r="15" spans="8:21" ht="14.25">
      <c r="H15" s="10"/>
      <c r="I15" s="3"/>
      <c r="J15" s="3"/>
      <c r="K15" s="3"/>
      <c r="L15" s="3"/>
      <c r="M15" s="3"/>
      <c r="N15" s="3"/>
      <c r="O15" s="385">
        <v>40483</v>
      </c>
      <c r="P15" s="386">
        <v>35000</v>
      </c>
      <c r="Q15" s="386">
        <v>25791.141123809575</v>
      </c>
      <c r="R15" s="386">
        <v>37500</v>
      </c>
      <c r="S15" s="386">
        <v>12500.299371428597</v>
      </c>
      <c r="T15" s="378">
        <f t="shared" si="0"/>
        <v>0.3570551156299593</v>
      </c>
      <c r="U15" s="378">
        <f t="shared" si="1"/>
        <v>1.999928152577862</v>
      </c>
    </row>
    <row r="16" spans="8:21" ht="14.25">
      <c r="H16" s="10"/>
      <c r="I16" s="70"/>
      <c r="O16" s="385">
        <v>40513</v>
      </c>
      <c r="P16" s="386">
        <v>35000</v>
      </c>
      <c r="Q16" s="386">
        <v>25295.879142857113</v>
      </c>
      <c r="R16" s="386">
        <v>38750</v>
      </c>
      <c r="S16" s="386">
        <v>12096.159771428558</v>
      </c>
      <c r="T16" s="378">
        <f t="shared" si="0"/>
        <v>0.3836245738817532</v>
      </c>
      <c r="U16" s="378">
        <f t="shared" si="1"/>
        <v>2.2034960460367348</v>
      </c>
    </row>
    <row r="17" spans="8:21" ht="14.25">
      <c r="H17" s="10"/>
      <c r="I17" s="3"/>
      <c r="J17" s="3"/>
      <c r="K17" s="3"/>
      <c r="L17" s="3"/>
      <c r="M17" s="3"/>
      <c r="N17" s="3"/>
      <c r="O17" s="385">
        <v>40544</v>
      </c>
      <c r="P17" s="386">
        <v>35000</v>
      </c>
      <c r="Q17" s="386">
        <v>27742.62971428566</v>
      </c>
      <c r="R17" s="386">
        <v>38750</v>
      </c>
      <c r="S17" s="386">
        <v>12213.99171428569</v>
      </c>
      <c r="T17" s="378">
        <f t="shared" si="0"/>
        <v>0.26159633605235566</v>
      </c>
      <c r="U17" s="378">
        <f t="shared" si="1"/>
        <v>2.172590984704644</v>
      </c>
    </row>
    <row r="18" spans="8:21" ht="14.25">
      <c r="H18" s="10"/>
      <c r="I18" s="3"/>
      <c r="J18" s="3"/>
      <c r="K18" s="3"/>
      <c r="L18" s="3"/>
      <c r="M18" s="3"/>
      <c r="N18" s="3"/>
      <c r="O18" s="385">
        <v>40575</v>
      </c>
      <c r="P18" s="386">
        <v>35000</v>
      </c>
      <c r="Q18" s="386">
        <v>24152.25528</v>
      </c>
      <c r="R18" s="386">
        <v>38750</v>
      </c>
      <c r="S18" s="386">
        <v>11632.80952</v>
      </c>
      <c r="T18" s="378">
        <f t="shared" si="0"/>
        <v>0.44914003244172385</v>
      </c>
      <c r="U18" s="378">
        <f t="shared" si="1"/>
        <v>2.331095547758956</v>
      </c>
    </row>
    <row r="19" spans="8:21" ht="14.25">
      <c r="H19" s="10"/>
      <c r="I19" s="3"/>
      <c r="J19" s="3"/>
      <c r="K19" s="3"/>
      <c r="L19" s="3"/>
      <c r="M19" s="3"/>
      <c r="N19" s="3"/>
      <c r="O19" s="385">
        <v>40603</v>
      </c>
      <c r="P19" s="386">
        <v>35000</v>
      </c>
      <c r="Q19" s="386">
        <v>25586.012173913092</v>
      </c>
      <c r="R19" s="386">
        <v>38750</v>
      </c>
      <c r="S19" s="386">
        <v>12021.798608695675</v>
      </c>
      <c r="T19" s="378">
        <f t="shared" si="0"/>
        <v>0.3679349389071733</v>
      </c>
      <c r="U19" s="378">
        <f t="shared" si="1"/>
        <v>2.223311358083401</v>
      </c>
    </row>
    <row r="20" spans="8:21" ht="14.25">
      <c r="H20" s="10"/>
      <c r="I20" s="3"/>
      <c r="J20" s="3"/>
      <c r="K20" s="3"/>
      <c r="L20" s="3"/>
      <c r="M20" s="3"/>
      <c r="N20" s="3"/>
      <c r="O20" s="385">
        <v>40634</v>
      </c>
      <c r="P20" s="386">
        <v>35000</v>
      </c>
      <c r="Q20" s="386">
        <v>23389.505852631653</v>
      </c>
      <c r="R20" s="386">
        <v>41875</v>
      </c>
      <c r="S20" s="386">
        <v>11596.214663157933</v>
      </c>
      <c r="T20" s="378">
        <f t="shared" si="0"/>
        <v>0.4963975819122317</v>
      </c>
      <c r="U20" s="378">
        <f t="shared" si="1"/>
        <v>2.611092172434519</v>
      </c>
    </row>
    <row r="21" spans="8:21" ht="14.25">
      <c r="H21" s="10"/>
      <c r="I21" s="3"/>
      <c r="J21" s="3"/>
      <c r="K21" s="3"/>
      <c r="L21" s="3"/>
      <c r="M21" s="3"/>
      <c r="N21" s="3"/>
      <c r="O21" s="385">
        <v>40664</v>
      </c>
      <c r="P21" s="386">
        <v>36250</v>
      </c>
      <c r="Q21" s="386">
        <v>24227.421554545435</v>
      </c>
      <c r="R21" s="386">
        <v>41875</v>
      </c>
      <c r="S21" s="386">
        <v>11982.469836363627</v>
      </c>
      <c r="T21" s="378">
        <f t="shared" si="0"/>
        <v>0.49623846344469724</v>
      </c>
      <c r="U21" s="378">
        <f t="shared" si="1"/>
        <v>2.494688538494831</v>
      </c>
    </row>
    <row r="22" spans="8:21" ht="14.25">
      <c r="H22" s="10"/>
      <c r="I22" s="3"/>
      <c r="J22" s="3"/>
      <c r="K22" s="3"/>
      <c r="L22" s="3"/>
      <c r="M22" s="3"/>
      <c r="N22" s="3"/>
      <c r="O22" s="385">
        <v>40695</v>
      </c>
      <c r="P22" s="386">
        <v>35000</v>
      </c>
      <c r="Q22" s="386">
        <v>23607.963514285773</v>
      </c>
      <c r="R22" s="386">
        <v>42500</v>
      </c>
      <c r="S22" s="386">
        <v>16777.279542857184</v>
      </c>
      <c r="T22" s="378">
        <f t="shared" si="0"/>
        <v>0.4825505799693657</v>
      </c>
      <c r="U22" s="378">
        <f t="shared" si="1"/>
        <v>1.5331878086333783</v>
      </c>
    </row>
    <row r="23" spans="8:21" ht="14.25">
      <c r="H23" s="10"/>
      <c r="I23" s="3"/>
      <c r="J23" s="3"/>
      <c r="K23" s="3"/>
      <c r="L23" s="3"/>
      <c r="M23" s="3"/>
      <c r="N23" s="3"/>
      <c r="O23" s="385">
        <v>40725</v>
      </c>
      <c r="P23" s="386">
        <v>31250</v>
      </c>
      <c r="Q23" s="386">
        <v>24195.143085714226</v>
      </c>
      <c r="R23" s="386">
        <v>40000</v>
      </c>
      <c r="S23" s="386">
        <v>13937.139142857108</v>
      </c>
      <c r="T23" s="378">
        <f t="shared" si="0"/>
        <v>0.29158153309088064</v>
      </c>
      <c r="U23" s="378">
        <f t="shared" si="1"/>
        <v>1.8700294651575113</v>
      </c>
    </row>
    <row r="24" spans="8:21" ht="14.25">
      <c r="H24" s="10"/>
      <c r="I24" s="3"/>
      <c r="J24" s="3"/>
      <c r="K24" s="3"/>
      <c r="L24" s="3"/>
      <c r="M24" s="3"/>
      <c r="N24" s="3"/>
      <c r="O24" s="385">
        <v>40756</v>
      </c>
      <c r="P24" s="386">
        <v>31250</v>
      </c>
      <c r="Q24" s="386">
        <v>24482.213877272763</v>
      </c>
      <c r="R24" s="386">
        <v>35000</v>
      </c>
      <c r="S24" s="386">
        <v>12714.742881818202</v>
      </c>
      <c r="T24" s="378">
        <f t="shared" si="0"/>
        <v>0.27643685153040365</v>
      </c>
      <c r="U24" s="378">
        <f t="shared" si="1"/>
        <v>1.7527100095786614</v>
      </c>
    </row>
    <row r="25" spans="8:21" ht="14.25">
      <c r="H25" s="10"/>
      <c r="I25" s="3"/>
      <c r="J25" s="3"/>
      <c r="K25" s="3"/>
      <c r="L25" s="3"/>
      <c r="M25" s="3"/>
      <c r="N25" s="3"/>
      <c r="O25" s="385">
        <v>40787</v>
      </c>
      <c r="P25" s="386">
        <v>27500</v>
      </c>
      <c r="Q25" s="386">
        <v>26894.111904761994</v>
      </c>
      <c r="R25" s="386">
        <v>31250</v>
      </c>
      <c r="S25" s="386">
        <v>12465.090476190519</v>
      </c>
      <c r="T25" s="378">
        <f t="shared" si="0"/>
        <v>0.022528652270935368</v>
      </c>
      <c r="U25" s="378">
        <f t="shared" si="1"/>
        <v>1.5070014581675442</v>
      </c>
    </row>
    <row r="26" spans="8:21" ht="14.25">
      <c r="H26" s="10"/>
      <c r="I26" s="3"/>
      <c r="J26" s="3"/>
      <c r="K26" s="3"/>
      <c r="L26" s="3"/>
      <c r="M26" s="3"/>
      <c r="N26" s="3"/>
      <c r="O26" s="385">
        <v>40817</v>
      </c>
      <c r="P26" s="386">
        <v>27500</v>
      </c>
      <c r="Q26" s="386">
        <v>25487.565931579025</v>
      </c>
      <c r="R26" s="386">
        <v>31250</v>
      </c>
      <c r="S26" s="386">
        <v>14092.225515789516</v>
      </c>
      <c r="T26" s="378">
        <f t="shared" si="0"/>
        <v>0.07895748357545496</v>
      </c>
      <c r="U26" s="378">
        <f t="shared" si="1"/>
        <v>1.2175347651785873</v>
      </c>
    </row>
    <row r="27" spans="8:21" ht="14.25">
      <c r="H27" s="10"/>
      <c r="I27" s="3"/>
      <c r="J27" s="3"/>
      <c r="K27" s="3"/>
      <c r="L27" s="3"/>
      <c r="M27" s="3"/>
      <c r="N27" s="3"/>
      <c r="O27" s="385">
        <v>40848</v>
      </c>
      <c r="P27" s="386">
        <v>27500</v>
      </c>
      <c r="Q27" s="386">
        <v>24513.134099999945</v>
      </c>
      <c r="R27" s="386">
        <v>31250</v>
      </c>
      <c r="S27" s="386">
        <v>14091.082199999966</v>
      </c>
      <c r="T27" s="378">
        <f t="shared" si="0"/>
        <v>0.12184757313427586</v>
      </c>
      <c r="U27" s="378">
        <f t="shared" si="1"/>
        <v>1.2177146905012077</v>
      </c>
    </row>
    <row r="28" spans="8:21" ht="14.25">
      <c r="H28" s="10"/>
      <c r="I28" s="70"/>
      <c r="O28" s="385">
        <v>40878</v>
      </c>
      <c r="P28" s="386">
        <v>28750</v>
      </c>
      <c r="Q28" s="386">
        <v>25868.92834285705</v>
      </c>
      <c r="R28" s="386">
        <v>31250</v>
      </c>
      <c r="S28" s="386">
        <v>14552.629714285662</v>
      </c>
      <c r="T28" s="378">
        <f t="shared" si="0"/>
        <v>0.1113718983236689</v>
      </c>
      <c r="U28" s="378">
        <f t="shared" si="1"/>
        <v>1.1473782136656223</v>
      </c>
    </row>
    <row r="29" spans="8:21" ht="14.25">
      <c r="H29" s="10"/>
      <c r="I29" s="3"/>
      <c r="J29" s="3"/>
      <c r="K29" s="3"/>
      <c r="L29" s="3"/>
      <c r="M29" s="3"/>
      <c r="N29" s="3"/>
      <c r="O29" s="385">
        <v>40909</v>
      </c>
      <c r="P29" s="386">
        <v>30000</v>
      </c>
      <c r="Q29" s="386">
        <v>24342.90752727271</v>
      </c>
      <c r="R29" s="386">
        <v>31250</v>
      </c>
      <c r="S29" s="386">
        <v>11976.320236363626</v>
      </c>
      <c r="T29" s="378">
        <f t="shared" si="0"/>
        <v>0.23239181541438048</v>
      </c>
      <c r="U29" s="378">
        <f t="shared" si="1"/>
        <v>1.609315664849694</v>
      </c>
    </row>
    <row r="30" spans="8:21" ht="14.25">
      <c r="H30" s="10"/>
      <c r="I30" s="3"/>
      <c r="J30" s="3"/>
      <c r="K30" s="3"/>
      <c r="L30" s="3"/>
      <c r="M30" s="3"/>
      <c r="N30" s="3"/>
      <c r="O30" s="385">
        <v>40940</v>
      </c>
      <c r="P30" s="386">
        <v>31250</v>
      </c>
      <c r="Q30" s="386">
        <v>21432.676976190385</v>
      </c>
      <c r="R30" s="386">
        <v>33750</v>
      </c>
      <c r="S30" s="386">
        <v>11896.083285714236</v>
      </c>
      <c r="T30" s="378">
        <f t="shared" si="0"/>
        <v>0.45805398153089816</v>
      </c>
      <c r="U30" s="378">
        <f t="shared" si="1"/>
        <v>1.8370682340909372</v>
      </c>
    </row>
    <row r="31" spans="8:21" ht="14.25">
      <c r="H31" s="10"/>
      <c r="I31" s="3"/>
      <c r="J31" s="3"/>
      <c r="K31" s="3"/>
      <c r="L31" s="3"/>
      <c r="M31" s="3"/>
      <c r="N31" s="3"/>
      <c r="O31" s="385">
        <v>40969</v>
      </c>
      <c r="P31" s="386">
        <v>31250</v>
      </c>
      <c r="Q31" s="386">
        <v>21651.390586363617</v>
      </c>
      <c r="R31" s="386">
        <v>33750</v>
      </c>
      <c r="S31" s="386">
        <v>13118.608663636353</v>
      </c>
      <c r="T31" s="378">
        <f t="shared" si="0"/>
        <v>0.4433253086146687</v>
      </c>
      <c r="U31" s="378">
        <f t="shared" si="1"/>
        <v>1.5726813616715374</v>
      </c>
    </row>
    <row r="32" spans="8:21" ht="14.25">
      <c r="H32" s="10"/>
      <c r="I32" s="3"/>
      <c r="J32" s="3"/>
      <c r="K32" s="3"/>
      <c r="L32" s="3"/>
      <c r="M32" s="3"/>
      <c r="N32" s="3"/>
      <c r="O32" s="385">
        <v>41000</v>
      </c>
      <c r="P32" s="386">
        <v>31250</v>
      </c>
      <c r="Q32" s="386">
        <v>22922.679</v>
      </c>
      <c r="R32" s="386">
        <v>33750</v>
      </c>
      <c r="S32" s="386">
        <v>15871.673999999999</v>
      </c>
      <c r="T32" s="378">
        <f t="shared" si="0"/>
        <v>0.36327869879432506</v>
      </c>
      <c r="U32" s="378">
        <f t="shared" si="1"/>
        <v>1.1264297641193992</v>
      </c>
    </row>
    <row r="33" spans="8:21" ht="14.25">
      <c r="H33" s="10"/>
      <c r="I33" s="3"/>
      <c r="J33" s="3"/>
      <c r="K33" s="3"/>
      <c r="L33" s="3"/>
      <c r="M33" s="3"/>
      <c r="N33" s="3"/>
      <c r="O33" s="385">
        <v>41030</v>
      </c>
      <c r="P33" s="386">
        <v>30000</v>
      </c>
      <c r="Q33" s="386">
        <v>23263.981209523907</v>
      </c>
      <c r="R33" s="386">
        <v>33750</v>
      </c>
      <c r="S33" s="386">
        <v>17148.88396666674</v>
      </c>
      <c r="T33" s="378">
        <f t="shared" si="0"/>
        <v>0.2895471213550702</v>
      </c>
      <c r="U33" s="378">
        <f t="shared" si="1"/>
        <v>0.9680581002006772</v>
      </c>
    </row>
    <row r="34" spans="8:21" ht="14.25">
      <c r="H34" s="10"/>
      <c r="I34" s="3"/>
      <c r="J34" s="3"/>
      <c r="K34" s="3"/>
      <c r="L34" s="3"/>
      <c r="M34" s="3"/>
      <c r="N34" s="3"/>
      <c r="O34" s="385">
        <v>41061</v>
      </c>
      <c r="P34" s="386">
        <v>30000</v>
      </c>
      <c r="Q34" s="387">
        <v>24660.808228571448</v>
      </c>
      <c r="R34" s="386">
        <v>31250</v>
      </c>
      <c r="S34" s="387">
        <v>17873.233638095255</v>
      </c>
      <c r="T34" s="378">
        <f t="shared" si="0"/>
        <v>0.21650514135391097</v>
      </c>
      <c r="U34" s="378">
        <f t="shared" si="1"/>
        <v>0.7484245231032689</v>
      </c>
    </row>
    <row r="35" spans="8:21" ht="14.25">
      <c r="H35" s="10"/>
      <c r="I35" s="3"/>
      <c r="J35" s="3"/>
      <c r="K35" s="3"/>
      <c r="L35" s="3"/>
      <c r="M35" s="3"/>
      <c r="N35" s="3"/>
      <c r="O35" s="385">
        <v>41091</v>
      </c>
      <c r="P35" s="386">
        <v>30000</v>
      </c>
      <c r="Q35" s="387">
        <v>26555.81148</v>
      </c>
      <c r="R35" s="386">
        <v>31250</v>
      </c>
      <c r="S35" s="387">
        <v>19602.108645</v>
      </c>
      <c r="T35" s="378">
        <f t="shared" si="0"/>
        <v>0.12969622572422335</v>
      </c>
      <c r="U35" s="378">
        <f t="shared" si="1"/>
        <v>0.5942162430556206</v>
      </c>
    </row>
    <row r="36" spans="8:21" ht="14.25">
      <c r="H36" s="10"/>
      <c r="I36" s="3"/>
      <c r="J36" s="3"/>
      <c r="K36" s="3"/>
      <c r="L36" s="3"/>
      <c r="M36" s="3"/>
      <c r="N36" s="3"/>
      <c r="O36" s="385">
        <v>41122</v>
      </c>
      <c r="P36" s="386">
        <v>27500</v>
      </c>
      <c r="Q36" s="387">
        <v>28785.837</v>
      </c>
      <c r="R36" s="386">
        <v>33750</v>
      </c>
      <c r="S36" s="387">
        <v>17552.3651</v>
      </c>
      <c r="T36" s="378">
        <f t="shared" si="0"/>
        <v>-0.04466908500871447</v>
      </c>
      <c r="U36" s="378">
        <f t="shared" si="1"/>
        <v>0.9228177973576908</v>
      </c>
    </row>
    <row r="37" spans="8:21" ht="14.25">
      <c r="H37" s="10"/>
      <c r="I37" s="3"/>
      <c r="J37" s="3"/>
      <c r="K37" s="3"/>
      <c r="L37" s="3"/>
      <c r="M37" s="3"/>
      <c r="N37" s="3"/>
      <c r="O37" s="385">
        <v>41153</v>
      </c>
      <c r="P37" s="386">
        <v>23750</v>
      </c>
      <c r="Q37" s="387">
        <v>22229.342399999998</v>
      </c>
      <c r="R37" s="386">
        <v>35000</v>
      </c>
      <c r="S37" s="387">
        <v>17625.041999999998</v>
      </c>
      <c r="T37" s="378">
        <f t="shared" si="0"/>
        <v>0.06840767363410638</v>
      </c>
      <c r="U37" s="378">
        <f t="shared" si="1"/>
        <v>0.985810870691826</v>
      </c>
    </row>
    <row r="38" spans="8:21" ht="14.25">
      <c r="H38" s="10"/>
      <c r="I38" s="3"/>
      <c r="J38" s="3"/>
      <c r="K38" s="3"/>
      <c r="L38" s="3"/>
      <c r="M38" s="3"/>
      <c r="N38" s="3"/>
      <c r="O38" s="385">
        <v>41183</v>
      </c>
      <c r="P38" s="386">
        <v>25000</v>
      </c>
      <c r="Q38" s="387">
        <v>23301.1792</v>
      </c>
      <c r="R38" s="386">
        <v>33750</v>
      </c>
      <c r="S38" s="387">
        <v>18255.0896</v>
      </c>
      <c r="T38" s="378">
        <f t="shared" si="0"/>
        <v>0.07290707416215225</v>
      </c>
      <c r="U38" s="378">
        <f t="shared" si="1"/>
        <v>0.8487994712444469</v>
      </c>
    </row>
    <row r="39" spans="8:21" ht="14.25">
      <c r="H39" s="10"/>
      <c r="I39" s="3"/>
      <c r="J39" s="3"/>
      <c r="K39" s="3"/>
      <c r="L39" s="3"/>
      <c r="M39" s="3"/>
      <c r="N39" s="3"/>
      <c r="O39" s="385">
        <v>41214</v>
      </c>
      <c r="P39" s="386">
        <v>23750</v>
      </c>
      <c r="Q39" s="387">
        <v>24647.1046</v>
      </c>
      <c r="R39" s="386">
        <v>33750</v>
      </c>
      <c r="S39" s="387">
        <v>18575.777</v>
      </c>
      <c r="T39" s="378">
        <f t="shared" si="0"/>
        <v>-0.03639797106228859</v>
      </c>
      <c r="U39" s="378">
        <f t="shared" si="1"/>
        <v>0.8168822763107031</v>
      </c>
    </row>
    <row r="40" spans="1:21" ht="14.25">
      <c r="A40" s="70"/>
      <c r="B40" s="70"/>
      <c r="C40" s="70"/>
      <c r="D40" s="70"/>
      <c r="E40" s="70"/>
      <c r="F40" s="70"/>
      <c r="G40" s="70"/>
      <c r="H40" s="70"/>
      <c r="I40" s="70"/>
      <c r="O40" s="385">
        <v>41244</v>
      </c>
      <c r="P40" s="386">
        <v>22500</v>
      </c>
      <c r="Q40" s="387">
        <v>23658.055200000003</v>
      </c>
      <c r="R40" s="386">
        <v>30000</v>
      </c>
      <c r="S40" s="387">
        <v>18296.6199</v>
      </c>
      <c r="T40" s="378">
        <f>P40/Q40-1</f>
        <v>-0.048949720939023056</v>
      </c>
      <c r="U40" s="378">
        <f>R40/S40-1</f>
        <v>0.6396471131807246</v>
      </c>
    </row>
    <row r="41" spans="1:21" ht="14.25">
      <c r="A41" s="70"/>
      <c r="B41" s="70"/>
      <c r="C41" s="70"/>
      <c r="D41" s="70"/>
      <c r="E41" s="70"/>
      <c r="F41" s="70"/>
      <c r="G41" s="70"/>
      <c r="H41" s="70"/>
      <c r="I41" s="70"/>
      <c r="O41" s="385">
        <v>41275</v>
      </c>
      <c r="P41" s="386">
        <v>23750</v>
      </c>
      <c r="Q41" s="387">
        <v>23290.408999999996</v>
      </c>
      <c r="R41" s="386">
        <v>31250</v>
      </c>
      <c r="S41" s="387">
        <v>18298.7879</v>
      </c>
      <c r="T41" s="378">
        <f>P41/Q41-1</f>
        <v>0.019733058358915256</v>
      </c>
      <c r="U41" s="378">
        <f>R41/S41-1</f>
        <v>0.7077633868853139</v>
      </c>
    </row>
    <row r="42" spans="1:21" ht="14.25">
      <c r="A42" s="70"/>
      <c r="B42" s="70"/>
      <c r="C42" s="70"/>
      <c r="D42" s="70"/>
      <c r="E42" s="70"/>
      <c r="F42" s="70"/>
      <c r="G42" s="70"/>
      <c r="H42" s="70"/>
      <c r="I42" s="70"/>
      <c r="O42" s="385">
        <v>41306</v>
      </c>
      <c r="P42" s="386">
        <v>22500</v>
      </c>
      <c r="Q42" s="387">
        <v>22049.594999999998</v>
      </c>
      <c r="R42" s="386">
        <v>30000</v>
      </c>
      <c r="S42" s="387">
        <v>18481.278</v>
      </c>
      <c r="T42" s="378">
        <f>P42/Q42-1</f>
        <v>0.020426905800310813</v>
      </c>
      <c r="U42" s="378">
        <f>R42/S42-1</f>
        <v>0.6232643651591627</v>
      </c>
    </row>
    <row r="43" spans="1:21" ht="14.25">
      <c r="A43" s="70"/>
      <c r="B43" s="70"/>
      <c r="C43" s="70"/>
      <c r="D43" s="70"/>
      <c r="E43" s="70"/>
      <c r="F43" s="70"/>
      <c r="G43" s="80"/>
      <c r="H43" s="70"/>
      <c r="I43" s="70"/>
      <c r="O43" s="385">
        <v>41334</v>
      </c>
      <c r="P43" s="386">
        <v>23750</v>
      </c>
      <c r="Q43" s="387">
        <v>21675.968999999997</v>
      </c>
      <c r="R43" s="386">
        <v>30000</v>
      </c>
      <c r="S43" s="387">
        <v>18291.132999999998</v>
      </c>
      <c r="T43" s="172"/>
      <c r="U43" s="172"/>
    </row>
    <row r="44" spans="1:19" ht="14.25">
      <c r="A44" s="70"/>
      <c r="B44" s="70"/>
      <c r="C44" s="70"/>
      <c r="D44" s="70"/>
      <c r="E44" s="70"/>
      <c r="F44" s="70"/>
      <c r="G44" s="70"/>
      <c r="H44" s="70"/>
      <c r="I44" s="70"/>
      <c r="O44" s="385">
        <v>41365</v>
      </c>
      <c r="P44" s="386">
        <v>21250</v>
      </c>
      <c r="Q44" s="387">
        <v>22641.647</v>
      </c>
      <c r="R44" s="386">
        <v>30000</v>
      </c>
      <c r="S44" s="387">
        <v>18684.792</v>
      </c>
    </row>
    <row r="45" spans="1:19" ht="14.25">
      <c r="A45" s="70"/>
      <c r="B45" s="70"/>
      <c r="C45" s="70"/>
      <c r="D45" s="70"/>
      <c r="E45" s="70"/>
      <c r="F45" s="70"/>
      <c r="G45" s="70"/>
      <c r="H45" s="70"/>
      <c r="I45" s="70"/>
      <c r="O45" s="385">
        <v>41395</v>
      </c>
      <c r="P45" s="386">
        <v>21250</v>
      </c>
      <c r="Q45" s="387">
        <v>23001.4388</v>
      </c>
      <c r="R45" s="386">
        <v>30000</v>
      </c>
      <c r="S45" s="387">
        <v>19999.3791</v>
      </c>
    </row>
    <row r="46" spans="1:19" ht="14.25">
      <c r="A46" s="70"/>
      <c r="B46" s="70"/>
      <c r="C46" s="70"/>
      <c r="D46" s="70"/>
      <c r="E46" s="70"/>
      <c r="F46" s="70"/>
      <c r="G46" s="70"/>
      <c r="H46" s="70"/>
      <c r="I46" s="70"/>
      <c r="O46" s="385">
        <v>41426</v>
      </c>
      <c r="P46" s="386">
        <v>21250</v>
      </c>
      <c r="Q46" s="387">
        <v>22474.3775</v>
      </c>
      <c r="R46" s="386">
        <v>30000</v>
      </c>
      <c r="S46" s="387">
        <v>19858.1125</v>
      </c>
    </row>
    <row r="47" spans="15:19" ht="14.25">
      <c r="O47" s="385">
        <v>41456</v>
      </c>
      <c r="P47" s="386">
        <v>21250</v>
      </c>
      <c r="Q47" s="387">
        <v>24624.314000000002</v>
      </c>
      <c r="R47" s="386">
        <v>27500</v>
      </c>
      <c r="S47" s="387">
        <v>19317.7985</v>
      </c>
    </row>
    <row r="48" spans="15:19" ht="14.25">
      <c r="O48" s="385">
        <v>41487</v>
      </c>
      <c r="P48" s="386">
        <v>21250</v>
      </c>
      <c r="Q48" s="387">
        <v>22428.081899999997</v>
      </c>
      <c r="R48" s="386">
        <v>26250</v>
      </c>
      <c r="S48" s="387">
        <v>18870.828599999997</v>
      </c>
    </row>
    <row r="49" spans="17:18" ht="14.25">
      <c r="Q49" s="70"/>
      <c r="R49" s="430"/>
    </row>
    <row r="50" spans="16:18" ht="14.25">
      <c r="P50" s="436"/>
      <c r="Q50" s="436"/>
      <c r="R50" s="430"/>
    </row>
    <row r="51" spans="15:18" ht="14.25">
      <c r="O51" s="70"/>
      <c r="P51" s="70"/>
      <c r="Q51" s="70"/>
      <c r="R51" s="430"/>
    </row>
    <row r="52" spans="15:18" ht="14.25">
      <c r="O52" s="70"/>
      <c r="P52" s="70"/>
      <c r="Q52" s="70"/>
      <c r="R52" s="430"/>
    </row>
    <row r="53" spans="15:18" ht="14.25">
      <c r="O53" s="70"/>
      <c r="P53" s="70"/>
      <c r="Q53" s="70"/>
      <c r="R53" s="70"/>
    </row>
    <row r="54" spans="15:18" ht="14.25">
      <c r="O54" s="70"/>
      <c r="P54" s="70"/>
      <c r="Q54" s="70"/>
      <c r="R54" s="70"/>
    </row>
    <row r="55" spans="15:18" ht="14.25">
      <c r="O55" s="70"/>
      <c r="P55" s="70"/>
      <c r="Q55" s="70"/>
      <c r="R55" s="70"/>
    </row>
    <row r="56" spans="15:18" ht="14.25">
      <c r="O56" s="70"/>
      <c r="P56" s="70"/>
      <c r="Q56" s="70"/>
      <c r="R56" s="70"/>
    </row>
  </sheetData>
  <sheetProtection/>
  <mergeCells count="2">
    <mergeCell ref="T3:T4"/>
    <mergeCell ref="U3:U4"/>
  </mergeCells>
  <printOptions horizontalCentered="1" verticalCentered="1"/>
  <pageMargins left="0.7086614173228347" right="0.7086614173228347" top="0.7480314960629921" bottom="0.7480314960629921" header="0.31496062992125984" footer="0.31496062992125984"/>
  <pageSetup fitToHeight="1" fitToWidth="1" orientation="portrait" scale="84" r:id="rId2"/>
  <headerFooter>
    <oddFooter>&amp;C23</oddFooter>
  </headerFooter>
  <drawing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RowColHeaders="0" zoomScalePageLayoutView="0" workbookViewId="0" topLeftCell="A1">
      <selection activeCell="A1" sqref="A1"/>
    </sheetView>
  </sheetViews>
  <sheetFormatPr defaultColWidth="11.00390625" defaultRowHeight="14.25"/>
  <cols>
    <col min="1" max="1" width="109.25390625" style="0" customWidth="1"/>
  </cols>
  <sheetData>
    <row r="1" ht="15">
      <c r="A1" s="17"/>
    </row>
  </sheetData>
  <sheetProtection/>
  <printOptions/>
  <pageMargins left="0.7086614173228347" right="0.7086614173228347" top="1.3385826771653544" bottom="0.7480314960629921" header="0.31496062992125984" footer="0.31496062992125984"/>
  <pageSetup fitToHeight="1" fitToWidth="1" orientation="portrait" scale="76"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A34"/>
  <sheetViews>
    <sheetView zoomScalePageLayoutView="0" workbookViewId="0" topLeftCell="A1">
      <selection activeCell="N14" sqref="N14"/>
    </sheetView>
  </sheetViews>
  <sheetFormatPr defaultColWidth="11.00390625" defaultRowHeight="14.25"/>
  <cols>
    <col min="1" max="1" width="27.75390625" style="12" customWidth="1"/>
    <col min="2" max="2" width="8.625" style="12" bestFit="1" customWidth="1"/>
    <col min="3" max="4" width="7.50390625" style="12" bestFit="1" customWidth="1"/>
    <col min="5" max="5" width="10.25390625" style="12" bestFit="1" customWidth="1"/>
    <col min="6" max="6" width="8.625" style="12" customWidth="1"/>
    <col min="7" max="7" width="8.25390625" style="12" customWidth="1"/>
    <col min="8" max="8" width="10.25390625" style="12" bestFit="1" customWidth="1"/>
    <col min="9" max="9" width="8.875" style="12" customWidth="1"/>
    <col min="10" max="10" width="8.625" style="12" customWidth="1"/>
    <col min="11" max="11" width="10.25390625" style="12" bestFit="1" customWidth="1"/>
    <col min="12" max="14" width="7.75390625" style="12" customWidth="1"/>
    <col min="15" max="16384" width="11.00390625" style="12" customWidth="1"/>
  </cols>
  <sheetData>
    <row r="1" spans="1:27" ht="12.75">
      <c r="A1" s="467" t="s">
        <v>342</v>
      </c>
      <c r="B1" s="467"/>
      <c r="C1" s="467"/>
      <c r="D1" s="467"/>
      <c r="E1" s="467"/>
      <c r="F1" s="467"/>
      <c r="G1" s="467"/>
      <c r="H1" s="467"/>
      <c r="I1" s="467"/>
      <c r="J1" s="467"/>
      <c r="K1" s="467"/>
      <c r="O1" s="300"/>
      <c r="P1" s="300"/>
      <c r="Q1" s="300"/>
      <c r="R1" s="300"/>
      <c r="S1" s="300"/>
      <c r="T1" s="300"/>
      <c r="U1" s="300"/>
      <c r="V1" s="300"/>
      <c r="W1" s="300"/>
      <c r="X1" s="300"/>
      <c r="Y1" s="300"/>
      <c r="Z1" s="300"/>
      <c r="AA1" s="300"/>
    </row>
    <row r="2" spans="1:27" ht="12.75">
      <c r="A2" s="57"/>
      <c r="B2" s="159"/>
      <c r="C2" s="159"/>
      <c r="D2" s="159"/>
      <c r="E2" s="57"/>
      <c r="F2" s="159"/>
      <c r="G2" s="159"/>
      <c r="H2" s="159"/>
      <c r="I2" s="159"/>
      <c r="J2" s="159"/>
      <c r="K2" s="57"/>
      <c r="O2" s="300"/>
      <c r="P2" s="300"/>
      <c r="Q2" s="300"/>
      <c r="R2" s="300"/>
      <c r="S2" s="300"/>
      <c r="T2" s="300"/>
      <c r="U2" s="300"/>
      <c r="V2" s="300"/>
      <c r="W2" s="300"/>
      <c r="X2" s="300"/>
      <c r="Y2" s="300"/>
      <c r="Z2" s="300"/>
      <c r="AA2" s="300"/>
    </row>
    <row r="3" spans="1:27" ht="13.5" thickBot="1">
      <c r="A3" s="479"/>
      <c r="B3" s="479"/>
      <c r="C3" s="479"/>
      <c r="D3" s="479"/>
      <c r="E3" s="479"/>
      <c r="F3" s="479"/>
      <c r="G3" s="479"/>
      <c r="H3" s="479"/>
      <c r="I3" s="479"/>
      <c r="J3" s="479"/>
      <c r="K3" s="479"/>
      <c r="M3" s="80"/>
      <c r="O3" s="300"/>
      <c r="P3" s="300"/>
      <c r="Q3" s="300"/>
      <c r="R3" s="300"/>
      <c r="S3" s="300"/>
      <c r="T3" s="300"/>
      <c r="U3" s="300"/>
      <c r="V3" s="300"/>
      <c r="W3" s="300"/>
      <c r="X3" s="300"/>
      <c r="Y3" s="300"/>
      <c r="Z3" s="300"/>
      <c r="AA3" s="300"/>
    </row>
    <row r="4" spans="1:27" ht="26.25" customHeight="1" thickBot="1">
      <c r="A4" s="476" t="s">
        <v>67</v>
      </c>
      <c r="B4" s="471" t="s">
        <v>313</v>
      </c>
      <c r="C4" s="473" t="s">
        <v>314</v>
      </c>
      <c r="D4" s="474"/>
      <c r="E4" s="475"/>
      <c r="F4" s="473" t="s">
        <v>315</v>
      </c>
      <c r="G4" s="474"/>
      <c r="H4" s="475"/>
      <c r="I4" s="473" t="s">
        <v>11</v>
      </c>
      <c r="J4" s="474"/>
      <c r="K4" s="475"/>
      <c r="O4" s="300"/>
      <c r="P4" s="300"/>
      <c r="Q4" s="300"/>
      <c r="R4" s="300"/>
      <c r="S4" s="300"/>
      <c r="T4" s="300"/>
      <c r="U4" s="300"/>
      <c r="V4" s="300"/>
      <c r="W4" s="300"/>
      <c r="X4" s="300"/>
      <c r="Y4" s="300"/>
      <c r="Z4" s="300"/>
      <c r="AA4" s="300"/>
    </row>
    <row r="5" spans="1:27" ht="26.25" customHeight="1" thickBot="1">
      <c r="A5" s="477"/>
      <c r="B5" s="472"/>
      <c r="C5" s="449" t="s">
        <v>383</v>
      </c>
      <c r="D5" s="449" t="s">
        <v>384</v>
      </c>
      <c r="E5" s="450" t="s">
        <v>372</v>
      </c>
      <c r="F5" s="451">
        <v>41183</v>
      </c>
      <c r="G5" s="451">
        <v>41548</v>
      </c>
      <c r="H5" s="450" t="s">
        <v>372</v>
      </c>
      <c r="I5" s="449" t="s">
        <v>385</v>
      </c>
      <c r="J5" s="449" t="s">
        <v>386</v>
      </c>
      <c r="K5" s="450" t="s">
        <v>372</v>
      </c>
      <c r="O5" s="300"/>
      <c r="P5" s="300"/>
      <c r="Q5" s="300"/>
      <c r="R5" s="300"/>
      <c r="S5" s="300"/>
      <c r="T5" s="300"/>
      <c r="U5" s="300"/>
      <c r="V5" s="300"/>
      <c r="W5" s="300"/>
      <c r="X5" s="300"/>
      <c r="Y5" s="300"/>
      <c r="Z5" s="300"/>
      <c r="AA5" s="300"/>
    </row>
    <row r="6" spans="1:27" s="164" customFormat="1" ht="13.5" thickBot="1">
      <c r="A6" s="478"/>
      <c r="B6" s="468" t="s">
        <v>172</v>
      </c>
      <c r="C6" s="469"/>
      <c r="D6" s="469"/>
      <c r="E6" s="469"/>
      <c r="F6" s="469"/>
      <c r="G6" s="469"/>
      <c r="H6" s="469"/>
      <c r="I6" s="469"/>
      <c r="J6" s="469"/>
      <c r="K6" s="470"/>
      <c r="O6" s="300"/>
      <c r="P6" s="300"/>
      <c r="Q6" s="300"/>
      <c r="R6" s="300"/>
      <c r="S6" s="300"/>
      <c r="T6" s="300"/>
      <c r="U6" s="300"/>
      <c r="V6" s="300"/>
      <c r="W6" s="300"/>
      <c r="X6" s="300"/>
      <c r="Y6" s="300"/>
      <c r="Z6" s="300"/>
      <c r="AA6" s="300"/>
    </row>
    <row r="7" spans="1:27" ht="12.75">
      <c r="A7" s="211" t="s">
        <v>12</v>
      </c>
      <c r="B7" s="419">
        <v>401.84123</v>
      </c>
      <c r="C7" s="419">
        <v>328.793699</v>
      </c>
      <c r="D7" s="419">
        <v>327.419089</v>
      </c>
      <c r="E7" s="413">
        <v>-0.004180767466593127</v>
      </c>
      <c r="F7" s="419">
        <v>34.94094</v>
      </c>
      <c r="G7" s="419">
        <v>45.488216</v>
      </c>
      <c r="H7" s="413">
        <v>0.30186011023172266</v>
      </c>
      <c r="I7" s="419">
        <v>401.221799</v>
      </c>
      <c r="J7" s="419">
        <v>400.46662</v>
      </c>
      <c r="K7" s="413">
        <v>-0.0018821983299067702</v>
      </c>
      <c r="M7" s="198"/>
      <c r="N7" s="198"/>
      <c r="O7" s="300"/>
      <c r="P7" s="300"/>
      <c r="Q7" s="300"/>
      <c r="R7" s="300"/>
      <c r="S7" s="300"/>
      <c r="T7" s="300"/>
      <c r="U7" s="300"/>
      <c r="V7" s="300"/>
      <c r="W7" s="300"/>
      <c r="X7" s="300"/>
      <c r="Y7" s="300"/>
      <c r="Z7" s="300"/>
      <c r="AA7" s="300"/>
    </row>
    <row r="8" spans="1:27" ht="12.75">
      <c r="A8" s="211" t="s">
        <v>13</v>
      </c>
      <c r="B8" s="417">
        <v>290.693547</v>
      </c>
      <c r="C8" s="417">
        <v>202.197657</v>
      </c>
      <c r="D8" s="417">
        <v>354.510019</v>
      </c>
      <c r="E8" s="412">
        <v>0.7532845051710961</v>
      </c>
      <c r="F8" s="417">
        <v>20.837553</v>
      </c>
      <c r="G8" s="417">
        <v>36.953795</v>
      </c>
      <c r="H8" s="412">
        <v>0.7734229638192163</v>
      </c>
      <c r="I8" s="417">
        <v>251.852757</v>
      </c>
      <c r="J8" s="417">
        <v>443.005909</v>
      </c>
      <c r="K8" s="412">
        <v>0.7589877286910145</v>
      </c>
      <c r="M8" s="198"/>
      <c r="N8" s="198"/>
      <c r="O8" s="300"/>
      <c r="P8" s="300"/>
      <c r="Q8" s="300"/>
      <c r="R8" s="300"/>
      <c r="S8" s="300"/>
      <c r="T8" s="300"/>
      <c r="U8" s="300"/>
      <c r="V8" s="300"/>
      <c r="W8" s="300"/>
      <c r="X8" s="300"/>
      <c r="Y8" s="300"/>
      <c r="Z8" s="300"/>
      <c r="AA8" s="300"/>
    </row>
    <row r="9" spans="1:27" ht="12.75">
      <c r="A9" s="211" t="s">
        <v>14</v>
      </c>
      <c r="B9" s="417">
        <v>7.403604</v>
      </c>
      <c r="C9" s="417">
        <v>5.543801</v>
      </c>
      <c r="D9" s="417">
        <v>5.992865</v>
      </c>
      <c r="E9" s="412">
        <v>0.08100290757189876</v>
      </c>
      <c r="F9" s="417">
        <v>0.977073</v>
      </c>
      <c r="G9" s="417">
        <v>1.120494</v>
      </c>
      <c r="H9" s="412">
        <v>0.14678637113091875</v>
      </c>
      <c r="I9" s="417">
        <v>6.8592597</v>
      </c>
      <c r="J9" s="417">
        <v>7.852668</v>
      </c>
      <c r="K9" s="412">
        <v>0.14482733464662378</v>
      </c>
      <c r="L9" s="110"/>
      <c r="M9" s="198"/>
      <c r="N9" s="198"/>
      <c r="O9" s="300"/>
      <c r="P9" s="300"/>
      <c r="Q9" s="300"/>
      <c r="R9" s="300"/>
      <c r="S9" s="300"/>
      <c r="T9" s="300"/>
      <c r="U9" s="300"/>
      <c r="V9" s="300"/>
      <c r="W9" s="300"/>
      <c r="X9" s="300"/>
      <c r="Y9" s="300"/>
      <c r="Z9" s="300"/>
      <c r="AA9" s="300"/>
    </row>
    <row r="10" spans="1:27" ht="12.75">
      <c r="A10" s="211" t="s">
        <v>15</v>
      </c>
      <c r="B10" s="417">
        <v>47.411842</v>
      </c>
      <c r="C10" s="417">
        <v>37.742333</v>
      </c>
      <c r="D10" s="417">
        <v>54.284917</v>
      </c>
      <c r="E10" s="412">
        <v>0.43830316477786346</v>
      </c>
      <c r="F10" s="417">
        <v>4.833604</v>
      </c>
      <c r="G10" s="417">
        <v>4.7183</v>
      </c>
      <c r="H10" s="412">
        <v>-0.023854664138808213</v>
      </c>
      <c r="I10" s="417">
        <v>45.659233</v>
      </c>
      <c r="J10" s="417">
        <v>63.954426</v>
      </c>
      <c r="K10" s="412">
        <v>0.40068988894316293</v>
      </c>
      <c r="L10" s="110"/>
      <c r="M10" s="198"/>
      <c r="N10" s="198"/>
      <c r="O10" s="300"/>
      <c r="P10" s="300"/>
      <c r="Q10" s="300"/>
      <c r="R10" s="300"/>
      <c r="S10" s="300"/>
      <c r="T10" s="300"/>
      <c r="U10" s="300"/>
      <c r="V10" s="300"/>
      <c r="W10" s="300"/>
      <c r="X10" s="300"/>
      <c r="Y10" s="300"/>
      <c r="Z10" s="300"/>
      <c r="AA10" s="300"/>
    </row>
    <row r="11" spans="1:27" ht="12.75">
      <c r="A11" s="211" t="s">
        <v>16</v>
      </c>
      <c r="B11" s="417">
        <v>4.001446</v>
      </c>
      <c r="C11" s="417">
        <v>3.1324</v>
      </c>
      <c r="D11" s="417">
        <v>2.659029</v>
      </c>
      <c r="E11" s="412">
        <v>-0.15112086578980977</v>
      </c>
      <c r="F11" s="417">
        <v>0.653755</v>
      </c>
      <c r="G11" s="417">
        <v>0.545986</v>
      </c>
      <c r="H11" s="412">
        <v>-0.16484615796437507</v>
      </c>
      <c r="I11" s="417">
        <v>3.9810553</v>
      </c>
      <c r="J11" s="417">
        <v>3.528075</v>
      </c>
      <c r="K11" s="412">
        <v>-0.11378397582168731</v>
      </c>
      <c r="L11" s="110"/>
      <c r="M11" s="198"/>
      <c r="N11" s="198"/>
      <c r="O11" s="300"/>
      <c r="P11" s="300"/>
      <c r="Q11" s="300"/>
      <c r="R11" s="300"/>
      <c r="S11" s="300"/>
      <c r="T11" s="300"/>
      <c r="U11" s="300"/>
      <c r="V11" s="300"/>
      <c r="W11" s="300"/>
      <c r="X11" s="300"/>
      <c r="Y11" s="300"/>
      <c r="Z11" s="300"/>
      <c r="AA11" s="300"/>
    </row>
    <row r="12" spans="1:27" ht="13.5" thickBot="1">
      <c r="A12" s="211" t="s">
        <v>17</v>
      </c>
      <c r="B12" s="418">
        <v>1.641113</v>
      </c>
      <c r="C12" s="418">
        <v>1.370792</v>
      </c>
      <c r="D12" s="418">
        <v>1.171511</v>
      </c>
      <c r="E12" s="410">
        <v>-0.14537654144465395</v>
      </c>
      <c r="F12" s="418">
        <v>0.067767</v>
      </c>
      <c r="G12" s="418">
        <v>0.111051</v>
      </c>
      <c r="H12" s="410">
        <v>0.6387179600690602</v>
      </c>
      <c r="I12" s="418">
        <v>1.5418385</v>
      </c>
      <c r="J12" s="418">
        <v>1.441832</v>
      </c>
      <c r="K12" s="410">
        <v>-0.06486185161416058</v>
      </c>
      <c r="L12" s="110"/>
      <c r="M12" s="198"/>
      <c r="N12" s="198"/>
      <c r="O12" s="300"/>
      <c r="P12" s="300"/>
      <c r="Q12" s="300"/>
      <c r="R12" s="300"/>
      <c r="S12" s="300"/>
      <c r="T12" s="300"/>
      <c r="U12" s="300"/>
      <c r="V12" s="300"/>
      <c r="W12" s="300"/>
      <c r="X12" s="300"/>
      <c r="Y12" s="300"/>
      <c r="Z12" s="300"/>
      <c r="AA12" s="300"/>
    </row>
    <row r="13" spans="1:27" ht="13.5" thickBot="1">
      <c r="A13" s="212" t="s">
        <v>108</v>
      </c>
      <c r="B13" s="440">
        <v>752.992782</v>
      </c>
      <c r="C13" s="440">
        <v>578.780682</v>
      </c>
      <c r="D13" s="441">
        <v>746.03743</v>
      </c>
      <c r="E13" s="410">
        <v>0.28898122069665066</v>
      </c>
      <c r="F13" s="420">
        <v>62.310692</v>
      </c>
      <c r="G13" s="421">
        <v>88.937842</v>
      </c>
      <c r="H13" s="410">
        <v>0.4273287480100525</v>
      </c>
      <c r="I13" s="420">
        <v>711.1159425</v>
      </c>
      <c r="J13" s="421">
        <v>920.24953</v>
      </c>
      <c r="K13" s="410">
        <v>0.29409210931872765</v>
      </c>
      <c r="L13" s="110"/>
      <c r="M13" s="376"/>
      <c r="N13" s="376"/>
      <c r="O13" s="300"/>
      <c r="P13" s="300"/>
      <c r="Q13" s="300"/>
      <c r="R13" s="300"/>
      <c r="S13" s="300"/>
      <c r="T13" s="300"/>
      <c r="U13" s="300"/>
      <c r="V13" s="300"/>
      <c r="W13" s="300"/>
      <c r="X13" s="300"/>
      <c r="Y13" s="300"/>
      <c r="Z13" s="300"/>
      <c r="AA13" s="300"/>
    </row>
    <row r="14" spans="1:27" s="62" customFormat="1" ht="13.5" thickBot="1">
      <c r="A14" s="210"/>
      <c r="B14" s="464" t="s">
        <v>366</v>
      </c>
      <c r="C14" s="465"/>
      <c r="D14" s="465"/>
      <c r="E14" s="465"/>
      <c r="F14" s="465"/>
      <c r="G14" s="465"/>
      <c r="H14" s="465"/>
      <c r="I14" s="465"/>
      <c r="J14" s="465"/>
      <c r="K14" s="466"/>
      <c r="L14" s="110"/>
      <c r="M14" s="376">
        <f>1484-D15</f>
        <v>370.1007810000001</v>
      </c>
      <c r="N14" s="376"/>
      <c r="O14" s="300"/>
      <c r="P14" s="300"/>
      <c r="Q14" s="300"/>
      <c r="R14" s="300"/>
      <c r="S14" s="300"/>
      <c r="T14" s="300"/>
      <c r="U14" s="300"/>
      <c r="V14" s="300"/>
      <c r="W14" s="300"/>
      <c r="X14" s="300"/>
      <c r="Y14" s="300"/>
      <c r="Z14" s="300"/>
      <c r="AA14" s="300"/>
    </row>
    <row r="15" spans="1:27" ht="12.75">
      <c r="A15" s="213" t="s">
        <v>12</v>
      </c>
      <c r="B15" s="419">
        <v>1337.490931</v>
      </c>
      <c r="C15" s="419">
        <v>1093.204143</v>
      </c>
      <c r="D15" s="419">
        <v>1113.899219</v>
      </c>
      <c r="E15" s="413">
        <v>0.018930660053307236</v>
      </c>
      <c r="F15" s="419">
        <v>118.225306</v>
      </c>
      <c r="G15" s="419">
        <v>159.784514</v>
      </c>
      <c r="H15" s="413">
        <v>0.3515254847384366</v>
      </c>
      <c r="I15" s="419">
        <v>1334.744843</v>
      </c>
      <c r="J15" s="419">
        <v>1358.186007</v>
      </c>
      <c r="K15" s="413">
        <v>0.017562281002946767</v>
      </c>
      <c r="L15" s="110"/>
      <c r="M15" s="377">
        <f>+M14/1484</f>
        <v>0.2493940572776281</v>
      </c>
      <c r="N15" s="375"/>
      <c r="O15" s="300"/>
      <c r="P15" s="300"/>
      <c r="Q15" s="300"/>
      <c r="R15" s="300"/>
      <c r="S15" s="300"/>
      <c r="T15" s="300"/>
      <c r="U15" s="300"/>
      <c r="V15" s="300"/>
      <c r="W15" s="300"/>
      <c r="X15" s="300"/>
      <c r="Y15" s="300"/>
      <c r="Z15" s="300"/>
      <c r="AA15" s="300"/>
    </row>
    <row r="16" spans="1:27" ht="12.75">
      <c r="A16" s="213" t="s">
        <v>13</v>
      </c>
      <c r="B16" s="417">
        <v>329.927682</v>
      </c>
      <c r="C16" s="417">
        <v>246.001139</v>
      </c>
      <c r="D16" s="417">
        <v>336.810996</v>
      </c>
      <c r="E16" s="412">
        <v>0.36914405099563385</v>
      </c>
      <c r="F16" s="417">
        <v>25.425734</v>
      </c>
      <c r="G16" s="417">
        <v>35.986281</v>
      </c>
      <c r="H16" s="412">
        <v>0.4153487565000089</v>
      </c>
      <c r="I16" s="417">
        <v>305.215839</v>
      </c>
      <c r="J16" s="417">
        <v>420.737539</v>
      </c>
      <c r="K16" s="412">
        <v>0.37849182525550384</v>
      </c>
      <c r="L16" s="110"/>
      <c r="M16" s="198"/>
      <c r="N16" s="198"/>
      <c r="O16" s="300"/>
      <c r="P16" s="300"/>
      <c r="Q16" s="300"/>
      <c r="R16" s="300"/>
      <c r="S16" s="300"/>
      <c r="T16" s="300"/>
      <c r="U16" s="300"/>
      <c r="V16" s="300"/>
      <c r="W16" s="300"/>
      <c r="X16" s="300"/>
      <c r="Y16" s="300"/>
      <c r="Z16" s="300"/>
      <c r="AA16" s="300"/>
    </row>
    <row r="17" spans="1:27" ht="12.75">
      <c r="A17" s="213" t="s">
        <v>14</v>
      </c>
      <c r="B17" s="417">
        <v>20.517592</v>
      </c>
      <c r="C17" s="417">
        <v>14.761589</v>
      </c>
      <c r="D17" s="417">
        <v>14.688906</v>
      </c>
      <c r="E17" s="412">
        <v>-0.004923792418282447</v>
      </c>
      <c r="F17" s="417">
        <v>3.015347</v>
      </c>
      <c r="G17" s="417">
        <v>2.892305</v>
      </c>
      <c r="H17" s="412">
        <v>-0.04080525392268297</v>
      </c>
      <c r="I17" s="417">
        <v>18.547289</v>
      </c>
      <c r="J17" s="417">
        <v>20.444909</v>
      </c>
      <c r="K17" s="412">
        <v>0.10231252664472956</v>
      </c>
      <c r="L17" s="110"/>
      <c r="M17" s="198"/>
      <c r="N17" s="198"/>
      <c r="O17" s="300"/>
      <c r="P17" s="300"/>
      <c r="Q17" s="300"/>
      <c r="R17" s="300"/>
      <c r="S17" s="300"/>
      <c r="T17" s="300"/>
      <c r="U17" s="300"/>
      <c r="V17" s="300"/>
      <c r="W17" s="300"/>
      <c r="X17" s="300"/>
      <c r="Y17" s="300"/>
      <c r="Z17" s="300"/>
      <c r="AA17" s="300"/>
    </row>
    <row r="18" spans="1:27" ht="12.75">
      <c r="A18" s="213" t="s">
        <v>15</v>
      </c>
      <c r="B18" s="417">
        <v>93.4257</v>
      </c>
      <c r="C18" s="417">
        <v>74.004274</v>
      </c>
      <c r="D18" s="417">
        <v>84.671974</v>
      </c>
      <c r="E18" s="412">
        <v>0.14414978248418486</v>
      </c>
      <c r="F18" s="417">
        <v>9.55164</v>
      </c>
      <c r="G18" s="417">
        <v>9.494339</v>
      </c>
      <c r="H18" s="412">
        <v>-0.005999074504483115</v>
      </c>
      <c r="I18" s="417">
        <v>90.119174</v>
      </c>
      <c r="J18" s="417">
        <v>104.0934</v>
      </c>
      <c r="K18" s="412">
        <v>0.15506384912049898</v>
      </c>
      <c r="L18" s="110"/>
      <c r="M18" s="198"/>
      <c r="N18" s="198"/>
      <c r="O18" s="300"/>
      <c r="P18" s="300"/>
      <c r="Q18" s="300"/>
      <c r="R18" s="300"/>
      <c r="S18" s="300"/>
      <c r="T18" s="300"/>
      <c r="U18" s="300"/>
      <c r="V18" s="300"/>
      <c r="W18" s="300"/>
      <c r="X18" s="300"/>
      <c r="Y18" s="300"/>
      <c r="Z18" s="300"/>
      <c r="AA18" s="300"/>
    </row>
    <row r="19" spans="1:27" ht="12.75">
      <c r="A19" s="213" t="s">
        <v>16</v>
      </c>
      <c r="B19" s="417">
        <v>15.926712</v>
      </c>
      <c r="C19" s="417">
        <v>12.605529</v>
      </c>
      <c r="D19" s="417">
        <v>11.145837</v>
      </c>
      <c r="E19" s="412">
        <v>-0.11579775826940708</v>
      </c>
      <c r="F19" s="417">
        <v>2.547774</v>
      </c>
      <c r="G19" s="417">
        <v>2.256536</v>
      </c>
      <c r="H19" s="412">
        <v>-0.11431076696755671</v>
      </c>
      <c r="I19" s="417">
        <v>15.907629</v>
      </c>
      <c r="J19" s="417">
        <v>14.46702</v>
      </c>
      <c r="K19" s="412">
        <v>-0.09056088748360924</v>
      </c>
      <c r="L19" s="110"/>
      <c r="M19" s="198"/>
      <c r="N19" s="198"/>
      <c r="O19" s="300"/>
      <c r="P19" s="300"/>
      <c r="Q19" s="300"/>
      <c r="R19" s="300"/>
      <c r="S19" s="300"/>
      <c r="T19" s="300"/>
      <c r="U19" s="300"/>
      <c r="V19" s="300"/>
      <c r="W19" s="300"/>
      <c r="X19" s="300"/>
      <c r="Y19" s="300"/>
      <c r="Z19" s="300"/>
      <c r="AA19" s="300"/>
    </row>
    <row r="20" spans="1:27" ht="13.5" thickBot="1">
      <c r="A20" s="214" t="s">
        <v>17</v>
      </c>
      <c r="B20" s="418">
        <v>7.626289</v>
      </c>
      <c r="C20" s="418">
        <v>6.402163</v>
      </c>
      <c r="D20" s="418">
        <v>5.547033</v>
      </c>
      <c r="E20" s="410">
        <v>-0.13356892037894064</v>
      </c>
      <c r="F20" s="418">
        <v>0.305249</v>
      </c>
      <c r="G20" s="418">
        <v>0.49781</v>
      </c>
      <c r="H20" s="410">
        <v>0.630832533439913</v>
      </c>
      <c r="I20" s="418">
        <v>7.161363</v>
      </c>
      <c r="J20" s="418">
        <v>6.771159</v>
      </c>
      <c r="K20" s="410">
        <v>-0.054487392972538906</v>
      </c>
      <c r="L20" s="110"/>
      <c r="M20" s="198"/>
      <c r="N20" s="198"/>
      <c r="O20" s="300"/>
      <c r="P20" s="300"/>
      <c r="Q20" s="300"/>
      <c r="R20" s="300"/>
      <c r="S20" s="300"/>
      <c r="T20" s="300"/>
      <c r="U20" s="300"/>
      <c r="V20" s="300"/>
      <c r="W20" s="300"/>
      <c r="X20" s="300"/>
      <c r="Y20" s="300"/>
      <c r="Z20" s="300"/>
      <c r="AA20" s="300"/>
    </row>
    <row r="21" spans="1:27" ht="13.5" thickBot="1">
      <c r="A21" s="215" t="s">
        <v>108</v>
      </c>
      <c r="B21" s="440">
        <v>1804.914906</v>
      </c>
      <c r="C21" s="440">
        <v>1446.978837</v>
      </c>
      <c r="D21" s="440">
        <v>1566.763965</v>
      </c>
      <c r="E21" s="410">
        <v>0.08278291633369617</v>
      </c>
      <c r="F21" s="420">
        <v>159.07105</v>
      </c>
      <c r="G21" s="421">
        <v>210.911785</v>
      </c>
      <c r="H21" s="410">
        <v>0.325896729794642</v>
      </c>
      <c r="I21" s="420">
        <v>1771.696137</v>
      </c>
      <c r="J21" s="421">
        <v>1924.700034</v>
      </c>
      <c r="K21" s="410">
        <v>0.0863601233894884</v>
      </c>
      <c r="L21" s="110"/>
      <c r="M21" s="110"/>
      <c r="N21" s="110"/>
      <c r="O21" s="300"/>
      <c r="P21" s="300"/>
      <c r="Q21" s="300"/>
      <c r="R21" s="300"/>
      <c r="S21" s="300"/>
      <c r="T21" s="300"/>
      <c r="U21" s="300"/>
      <c r="V21" s="300"/>
      <c r="W21" s="300"/>
      <c r="X21" s="300"/>
      <c r="Y21" s="300"/>
      <c r="Z21" s="300"/>
      <c r="AA21" s="300"/>
    </row>
    <row r="22" spans="1:27" s="62" customFormat="1" ht="13.5" thickBot="1">
      <c r="A22" s="210"/>
      <c r="B22" s="464" t="s">
        <v>367</v>
      </c>
      <c r="C22" s="465"/>
      <c r="D22" s="465"/>
      <c r="E22" s="465"/>
      <c r="F22" s="465"/>
      <c r="G22" s="465"/>
      <c r="H22" s="465"/>
      <c r="I22" s="465"/>
      <c r="J22" s="465"/>
      <c r="K22" s="466"/>
      <c r="L22" s="110"/>
      <c r="M22" s="110"/>
      <c r="N22" s="110"/>
      <c r="O22" s="300"/>
      <c r="P22" s="300"/>
      <c r="Q22" s="300"/>
      <c r="R22" s="300"/>
      <c r="S22" s="300"/>
      <c r="T22" s="300"/>
      <c r="U22" s="300"/>
      <c r="V22" s="300"/>
      <c r="W22" s="300"/>
      <c r="X22" s="300"/>
      <c r="Y22" s="300"/>
      <c r="Z22" s="300"/>
      <c r="AA22" s="300"/>
    </row>
    <row r="23" spans="1:27" ht="12.75">
      <c r="A23" s="216" t="s">
        <v>12</v>
      </c>
      <c r="B23" s="414">
        <v>3.3284064231039707</v>
      </c>
      <c r="C23" s="414">
        <v>3.3248938356327806</v>
      </c>
      <c r="D23" s="414">
        <v>3.4020594901844587</v>
      </c>
      <c r="E23" s="413">
        <v>0.023208456680540168</v>
      </c>
      <c r="F23" s="414">
        <v>3.3835754275643417</v>
      </c>
      <c r="G23" s="414">
        <v>3.5126573000796513</v>
      </c>
      <c r="H23" s="413">
        <v>0.03814954780193225</v>
      </c>
      <c r="I23" s="414">
        <v>3.3267007085026306</v>
      </c>
      <c r="J23" s="414">
        <v>3.391508653080749</v>
      </c>
      <c r="K23" s="413">
        <v>0.0194811467146645</v>
      </c>
      <c r="L23" s="110"/>
      <c r="M23" s="110"/>
      <c r="N23" s="110"/>
      <c r="O23" s="300"/>
      <c r="P23" s="300"/>
      <c r="Q23" s="300"/>
      <c r="R23" s="300"/>
      <c r="S23" s="300"/>
      <c r="T23" s="300"/>
      <c r="U23" s="300"/>
      <c r="V23" s="300"/>
      <c r="W23" s="300"/>
      <c r="X23" s="300"/>
      <c r="Y23" s="300"/>
      <c r="Z23" s="300"/>
      <c r="AA23" s="300"/>
    </row>
    <row r="24" spans="1:27" ht="12.75">
      <c r="A24" s="213" t="s">
        <v>13</v>
      </c>
      <c r="B24" s="415">
        <v>1.134967340709493</v>
      </c>
      <c r="C24" s="415">
        <v>1.2166369415447778</v>
      </c>
      <c r="D24" s="415">
        <v>0.9500746888623195</v>
      </c>
      <c r="E24" s="412">
        <v>-0.2190976153855736</v>
      </c>
      <c r="F24" s="415">
        <v>1.2201880902234536</v>
      </c>
      <c r="G24" s="415">
        <v>0.9738182776626866</v>
      </c>
      <c r="H24" s="412">
        <v>-0.20191134017350487</v>
      </c>
      <c r="I24" s="415">
        <v>1.211882064090329</v>
      </c>
      <c r="J24" s="415">
        <v>0.9497334695822309</v>
      </c>
      <c r="K24" s="412">
        <v>-0.21631526884992214</v>
      </c>
      <c r="L24" s="110"/>
      <c r="M24" s="110"/>
      <c r="N24" s="110"/>
      <c r="O24" s="300"/>
      <c r="P24" s="300"/>
      <c r="Q24" s="300"/>
      <c r="R24" s="300"/>
      <c r="S24" s="300"/>
      <c r="T24" s="300"/>
      <c r="U24" s="300"/>
      <c r="V24" s="300"/>
      <c r="W24" s="300"/>
      <c r="X24" s="300"/>
      <c r="Y24" s="300"/>
      <c r="Z24" s="300"/>
      <c r="AA24" s="300"/>
    </row>
    <row r="25" spans="1:27" ht="12.75">
      <c r="A25" s="213" t="s">
        <v>14</v>
      </c>
      <c r="B25" s="415">
        <v>2.771297870604641</v>
      </c>
      <c r="C25" s="415">
        <v>2.6627198559255643</v>
      </c>
      <c r="D25" s="415">
        <v>2.4510657256587622</v>
      </c>
      <c r="E25" s="412">
        <v>-0.07948794530366798</v>
      </c>
      <c r="F25" s="415">
        <v>3.086102061974899</v>
      </c>
      <c r="G25" s="415">
        <v>2.581276651191349</v>
      </c>
      <c r="H25" s="412">
        <v>-0.16358027072523174</v>
      </c>
      <c r="I25" s="415">
        <v>2.7039782441828235</v>
      </c>
      <c r="J25" s="415">
        <v>2.603562126910242</v>
      </c>
      <c r="K25" s="412">
        <v>-0.037136436836579856</v>
      </c>
      <c r="L25" s="110"/>
      <c r="M25" s="110"/>
      <c r="N25" s="110"/>
      <c r="O25" s="300"/>
      <c r="P25" s="300"/>
      <c r="Q25" s="300"/>
      <c r="R25" s="300"/>
      <c r="S25" s="300"/>
      <c r="T25" s="300"/>
      <c r="U25" s="300"/>
      <c r="V25" s="300"/>
      <c r="W25" s="300"/>
      <c r="X25" s="300"/>
      <c r="Y25" s="300"/>
      <c r="Z25" s="300"/>
      <c r="AA25" s="300"/>
    </row>
    <row r="26" spans="1:27" ht="12.75">
      <c r="A26" s="213" t="s">
        <v>15</v>
      </c>
      <c r="B26" s="415">
        <v>1.970514033181837</v>
      </c>
      <c r="C26" s="415">
        <v>1.960776351583777</v>
      </c>
      <c r="D26" s="415">
        <v>1.5597697975664218</v>
      </c>
      <c r="E26" s="412">
        <v>-0.20451417301797348</v>
      </c>
      <c r="F26" s="415">
        <v>1.976090718230124</v>
      </c>
      <c r="G26" s="415">
        <v>2.012237246465888</v>
      </c>
      <c r="H26" s="412">
        <v>0.01829193766374182</v>
      </c>
      <c r="I26" s="415">
        <v>1.97373385575706</v>
      </c>
      <c r="J26" s="415">
        <v>1.627618391884246</v>
      </c>
      <c r="K26" s="412">
        <v>-0.17536075741075818</v>
      </c>
      <c r="L26" s="110"/>
      <c r="M26" s="110"/>
      <c r="N26" s="110"/>
      <c r="O26" s="300"/>
      <c r="P26" s="300"/>
      <c r="Q26" s="300"/>
      <c r="R26" s="300"/>
      <c r="S26" s="300"/>
      <c r="T26" s="300"/>
      <c r="U26" s="300"/>
      <c r="V26" s="300"/>
      <c r="W26" s="300"/>
      <c r="X26" s="300"/>
      <c r="Y26" s="300"/>
      <c r="Z26" s="300"/>
      <c r="AA26" s="300"/>
    </row>
    <row r="27" spans="1:27" ht="12.75">
      <c r="A27" s="213" t="s">
        <v>16</v>
      </c>
      <c r="B27" s="415">
        <v>3.9802391435496074</v>
      </c>
      <c r="C27" s="415">
        <v>4.024239879964245</v>
      </c>
      <c r="D27" s="415">
        <v>4.191694411757074</v>
      </c>
      <c r="E27" s="412">
        <v>0.04161146869662158</v>
      </c>
      <c r="F27" s="415">
        <v>3.897138836414253</v>
      </c>
      <c r="G27" s="415">
        <v>4.132955790075203</v>
      </c>
      <c r="H27" s="412">
        <v>0.06051027781138152</v>
      </c>
      <c r="I27" s="415">
        <v>3.995832210620134</v>
      </c>
      <c r="J27" s="415">
        <v>4.100542080312919</v>
      </c>
      <c r="K27" s="412">
        <v>0.026204771415197836</v>
      </c>
      <c r="L27" s="110"/>
      <c r="M27" s="110"/>
      <c r="N27" s="110"/>
      <c r="O27" s="300"/>
      <c r="P27" s="300"/>
      <c r="Q27" s="300"/>
      <c r="R27" s="300"/>
      <c r="S27" s="300"/>
      <c r="T27" s="300"/>
      <c r="U27" s="300"/>
      <c r="V27" s="300"/>
      <c r="W27" s="300"/>
      <c r="X27" s="300"/>
      <c r="Y27" s="300"/>
      <c r="Z27" s="300"/>
      <c r="AA27" s="300"/>
    </row>
    <row r="28" spans="1:27" ht="13.5" thickBot="1">
      <c r="A28" s="213" t="s">
        <v>17</v>
      </c>
      <c r="B28" s="416">
        <v>4.647022478037771</v>
      </c>
      <c r="C28" s="416">
        <v>4.670411703599087</v>
      </c>
      <c r="D28" s="416">
        <v>4.734938895153353</v>
      </c>
      <c r="E28" s="410">
        <v>0.013816167749095998</v>
      </c>
      <c r="F28" s="416">
        <v>4.504390042350997</v>
      </c>
      <c r="G28" s="416">
        <v>4.482715148895553</v>
      </c>
      <c r="H28" s="410">
        <v>-0.00481194862160117</v>
      </c>
      <c r="I28" s="416">
        <v>4.644690737713451</v>
      </c>
      <c r="J28" s="416">
        <v>4.696219115680607</v>
      </c>
      <c r="K28" s="410">
        <v>0.01109403852203994</v>
      </c>
      <c r="L28" s="110"/>
      <c r="M28" s="110"/>
      <c r="N28" s="110"/>
      <c r="O28" s="300"/>
      <c r="P28" s="300"/>
      <c r="Q28" s="300"/>
      <c r="R28" s="300"/>
      <c r="S28" s="300"/>
      <c r="T28" s="300"/>
      <c r="U28" s="300"/>
      <c r="V28" s="300"/>
      <c r="W28" s="300"/>
      <c r="X28" s="300"/>
      <c r="Y28" s="300"/>
      <c r="Z28" s="300"/>
      <c r="AA28" s="300"/>
    </row>
    <row r="29" spans="1:27" ht="13.5" thickBot="1">
      <c r="A29" s="217" t="s">
        <v>108</v>
      </c>
      <c r="B29" s="411">
        <v>2.396988323322334</v>
      </c>
      <c r="C29" s="411">
        <v>2.500046877860378</v>
      </c>
      <c r="D29" s="411">
        <v>2.100114420532493</v>
      </c>
      <c r="E29" s="410">
        <v>-0.15996998331093715</v>
      </c>
      <c r="F29" s="411">
        <v>2.5528692571733917</v>
      </c>
      <c r="G29" s="411">
        <v>2.3714515695130087</v>
      </c>
      <c r="H29" s="410">
        <v>-0.07106422984671523</v>
      </c>
      <c r="I29" s="411">
        <v>2.4914307655252714</v>
      </c>
      <c r="J29" s="411">
        <v>2.0914979809878305</v>
      </c>
      <c r="K29" s="410">
        <v>-0.16052333866605462</v>
      </c>
      <c r="L29" s="110"/>
      <c r="M29" s="110"/>
      <c r="N29" s="110"/>
      <c r="O29" s="300"/>
      <c r="P29" s="300"/>
      <c r="Q29" s="300"/>
      <c r="R29" s="300"/>
      <c r="S29" s="300"/>
      <c r="T29" s="300"/>
      <c r="U29" s="300"/>
      <c r="V29" s="300"/>
      <c r="W29" s="300"/>
      <c r="X29" s="300"/>
      <c r="Y29" s="300"/>
      <c r="Z29" s="300"/>
      <c r="AA29" s="300"/>
    </row>
    <row r="30" spans="1:27" s="83" customFormat="1" ht="12.75">
      <c r="A30" s="85" t="s">
        <v>301</v>
      </c>
      <c r="B30" s="85"/>
      <c r="C30" s="85"/>
      <c r="D30" s="85"/>
      <c r="E30" s="85"/>
      <c r="F30" s="85"/>
      <c r="G30" s="85"/>
      <c r="H30" s="85"/>
      <c r="I30" s="85"/>
      <c r="J30" s="85"/>
      <c r="K30" s="85"/>
      <c r="L30" s="82"/>
      <c r="M30" s="82"/>
      <c r="N30" s="82"/>
      <c r="O30" s="300"/>
      <c r="P30" s="300"/>
      <c r="Q30" s="300"/>
      <c r="R30" s="300"/>
      <c r="S30" s="300"/>
      <c r="T30" s="300"/>
      <c r="U30" s="300"/>
      <c r="V30" s="300"/>
      <c r="W30" s="300"/>
      <c r="X30" s="300"/>
      <c r="Y30" s="300"/>
      <c r="Z30" s="300"/>
      <c r="AA30" s="300"/>
    </row>
    <row r="31" spans="1:27" ht="12.75">
      <c r="A31" s="62"/>
      <c r="B31" s="62"/>
      <c r="C31" s="62"/>
      <c r="D31" s="62"/>
      <c r="E31" s="62"/>
      <c r="F31" s="62"/>
      <c r="G31" s="62"/>
      <c r="H31" s="62"/>
      <c r="I31" s="62"/>
      <c r="J31" s="62"/>
      <c r="K31" s="62"/>
      <c r="O31" s="300"/>
      <c r="P31" s="300"/>
      <c r="Q31" s="300"/>
      <c r="R31" s="300"/>
      <c r="S31" s="300"/>
      <c r="T31" s="300"/>
      <c r="U31" s="300"/>
      <c r="V31" s="300"/>
      <c r="W31" s="300"/>
      <c r="X31" s="300"/>
      <c r="Y31" s="300"/>
      <c r="Z31" s="300"/>
      <c r="AA31" s="300"/>
    </row>
    <row r="32" spans="1:27" ht="12.75">
      <c r="A32" s="396"/>
      <c r="B32" s="396"/>
      <c r="C32" s="396"/>
      <c r="D32" s="396"/>
      <c r="E32" s="396"/>
      <c r="F32" s="396"/>
      <c r="G32" s="396"/>
      <c r="H32" s="396"/>
      <c r="I32" s="396"/>
      <c r="J32" s="396"/>
      <c r="K32" s="396"/>
      <c r="O32" s="300"/>
      <c r="P32" s="300"/>
      <c r="Q32" s="300"/>
      <c r="R32" s="300"/>
      <c r="S32" s="300"/>
      <c r="T32" s="300"/>
      <c r="U32" s="300"/>
      <c r="V32" s="300"/>
      <c r="W32" s="300"/>
      <c r="X32" s="300"/>
      <c r="Y32" s="300"/>
      <c r="Z32" s="300"/>
      <c r="AA32" s="300"/>
    </row>
    <row r="33" spans="1:27" ht="12.75">
      <c r="A33" s="396"/>
      <c r="B33" s="396"/>
      <c r="C33" s="396"/>
      <c r="D33" s="396"/>
      <c r="E33" s="396"/>
      <c r="F33" s="396"/>
      <c r="G33" s="396"/>
      <c r="H33" s="396"/>
      <c r="I33" s="396"/>
      <c r="J33" s="396"/>
      <c r="K33" s="396"/>
      <c r="O33" s="300"/>
      <c r="P33" s="300"/>
      <c r="Q33" s="300"/>
      <c r="R33" s="300"/>
      <c r="S33" s="300"/>
      <c r="T33" s="300"/>
      <c r="U33" s="300"/>
      <c r="V33" s="300"/>
      <c r="W33" s="300"/>
      <c r="X33" s="300"/>
      <c r="Y33" s="300"/>
      <c r="Z33" s="300"/>
      <c r="AA33" s="300"/>
    </row>
    <row r="34" spans="1:27" ht="12.75">
      <c r="A34" s="395"/>
      <c r="B34" s="395"/>
      <c r="C34" s="395"/>
      <c r="D34" s="395"/>
      <c r="E34" s="395"/>
      <c r="F34" s="395"/>
      <c r="G34" s="395"/>
      <c r="H34" s="395"/>
      <c r="I34" s="395"/>
      <c r="J34" s="395"/>
      <c r="K34" s="395"/>
      <c r="O34" s="300"/>
      <c r="P34" s="300"/>
      <c r="Q34" s="300"/>
      <c r="R34" s="300"/>
      <c r="S34" s="300"/>
      <c r="T34" s="300"/>
      <c r="U34" s="300"/>
      <c r="V34" s="300"/>
      <c r="W34" s="300"/>
      <c r="X34" s="300"/>
      <c r="Y34" s="300"/>
      <c r="Z34" s="300"/>
      <c r="AA34" s="300"/>
    </row>
  </sheetData>
  <sheetProtection/>
  <mergeCells count="10">
    <mergeCell ref="B14:K14"/>
    <mergeCell ref="B22:K22"/>
    <mergeCell ref="A1:K1"/>
    <mergeCell ref="B6:K6"/>
    <mergeCell ref="B4:B5"/>
    <mergeCell ref="C4:E4"/>
    <mergeCell ref="F4:H4"/>
    <mergeCell ref="I4:K4"/>
    <mergeCell ref="A4:A6"/>
    <mergeCell ref="A3:K3"/>
  </mergeCells>
  <printOptions/>
  <pageMargins left="0.7086614173228347" right="0.7086614173228347" top="1.299212598425197" bottom="0.7480314960629921" header="0.31496062992125984" footer="0.31496062992125984"/>
  <pageSetup fitToHeight="1" fitToWidth="1" orientation="landscape" scale="85" r:id="rId1"/>
  <headerFooter>
    <oddFooter>&amp;C5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150"/>
  <sheetViews>
    <sheetView zoomScalePageLayoutView="0" workbookViewId="0" topLeftCell="A1">
      <selection activeCell="C4" sqref="C4"/>
    </sheetView>
  </sheetViews>
  <sheetFormatPr defaultColWidth="11.00390625" defaultRowHeight="14.25"/>
  <cols>
    <col min="1" max="1" width="37.75390625" style="83" customWidth="1"/>
    <col min="2" max="4" width="8.75390625" style="83" bestFit="1" customWidth="1"/>
    <col min="5" max="5" width="8.50390625" style="104" bestFit="1" customWidth="1"/>
    <col min="6" max="8" width="8.75390625" style="83" bestFit="1" customWidth="1"/>
    <col min="9" max="9" width="8.50390625" style="104" bestFit="1" customWidth="1"/>
    <col min="10" max="10" width="5.00390625" style="83" customWidth="1"/>
    <col min="11" max="11" width="27.75390625" style="83" customWidth="1"/>
    <col min="12" max="16384" width="11.00390625" style="83" customWidth="1"/>
  </cols>
  <sheetData>
    <row r="1" spans="1:10" ht="19.5" customHeight="1">
      <c r="A1" s="480" t="s">
        <v>294</v>
      </c>
      <c r="B1" s="480"/>
      <c r="C1" s="480"/>
      <c r="D1" s="480"/>
      <c r="E1" s="480"/>
      <c r="F1" s="480"/>
      <c r="G1" s="480"/>
      <c r="H1" s="480"/>
      <c r="I1" s="480"/>
      <c r="J1" s="238"/>
    </row>
    <row r="2" spans="1:15" s="81" customFormat="1" ht="12.75">
      <c r="A2" s="95"/>
      <c r="B2" s="483" t="s">
        <v>138</v>
      </c>
      <c r="C2" s="484"/>
      <c r="D2" s="484"/>
      <c r="E2" s="485"/>
      <c r="F2" s="486" t="s">
        <v>325</v>
      </c>
      <c r="G2" s="487"/>
      <c r="H2" s="487"/>
      <c r="I2" s="488"/>
      <c r="J2" s="84"/>
      <c r="K2" s="154"/>
      <c r="L2" s="244"/>
      <c r="M2" s="86"/>
      <c r="N2" s="86"/>
      <c r="O2" s="86"/>
    </row>
    <row r="3" spans="1:15" s="81" customFormat="1" ht="12.75">
      <c r="A3" s="96" t="s">
        <v>135</v>
      </c>
      <c r="B3" s="481">
        <v>2012</v>
      </c>
      <c r="C3" s="489" t="s">
        <v>417</v>
      </c>
      <c r="D3" s="489"/>
      <c r="E3" s="490"/>
      <c r="F3" s="481">
        <v>2012</v>
      </c>
      <c r="G3" s="490" t="str">
        <f>C3</f>
        <v>Enero - octubre</v>
      </c>
      <c r="H3" s="489"/>
      <c r="I3" s="491"/>
      <c r="J3" s="84"/>
      <c r="K3" s="154"/>
      <c r="L3" s="244"/>
      <c r="M3" s="86"/>
      <c r="N3" s="86"/>
      <c r="O3" s="86"/>
    </row>
    <row r="4" spans="1:15" s="81" customFormat="1" ht="12.75">
      <c r="A4" s="97"/>
      <c r="B4" s="482"/>
      <c r="C4" s="331">
        <v>2012</v>
      </c>
      <c r="D4" s="331">
        <v>2013</v>
      </c>
      <c r="E4" s="307" t="s">
        <v>316</v>
      </c>
      <c r="F4" s="482"/>
      <c r="G4" s="334">
        <v>2012</v>
      </c>
      <c r="H4" s="331">
        <v>2013</v>
      </c>
      <c r="I4" s="306" t="s">
        <v>316</v>
      </c>
      <c r="J4" s="84"/>
      <c r="K4" s="105"/>
      <c r="L4" s="244"/>
      <c r="M4" s="86"/>
      <c r="N4" s="105"/>
      <c r="O4" s="86"/>
    </row>
    <row r="5" spans="1:15" ht="11.25" customHeight="1">
      <c r="A5" s="100"/>
      <c r="B5" s="330"/>
      <c r="C5" s="85"/>
      <c r="D5" s="85"/>
      <c r="E5" s="333"/>
      <c r="F5" s="330"/>
      <c r="G5" s="85"/>
      <c r="H5" s="85"/>
      <c r="I5" s="332"/>
      <c r="J5" s="85"/>
      <c r="K5" s="154"/>
      <c r="L5" s="244"/>
      <c r="M5" s="86"/>
      <c r="N5" s="86"/>
      <c r="O5" s="86"/>
    </row>
    <row r="6" spans="1:19" s="86" customFormat="1" ht="12.75">
      <c r="A6" s="101" t="s">
        <v>191</v>
      </c>
      <c r="B6" s="438">
        <v>758632.2590000001</v>
      </c>
      <c r="C6" s="438">
        <v>583376.308</v>
      </c>
      <c r="D6" s="438">
        <v>750668.5970000001</v>
      </c>
      <c r="E6" s="318">
        <v>28.676565487126368</v>
      </c>
      <c r="F6" s="439">
        <v>1827465.8729999997</v>
      </c>
      <c r="G6" s="438">
        <v>1465173.142</v>
      </c>
      <c r="H6" s="438">
        <v>1587161.7889999996</v>
      </c>
      <c r="I6" s="335">
        <v>8.325886101998975</v>
      </c>
      <c r="K6" s="154"/>
      <c r="L6" s="452"/>
      <c r="M6" s="452"/>
      <c r="N6" s="452"/>
      <c r="O6" s="318"/>
      <c r="P6" s="452"/>
      <c r="Q6" s="452"/>
      <c r="R6" s="452"/>
      <c r="S6" s="318"/>
    </row>
    <row r="7" spans="1:19" ht="11.25" customHeight="1">
      <c r="A7" s="102"/>
      <c r="B7" s="205"/>
      <c r="C7" s="205"/>
      <c r="D7" s="205"/>
      <c r="E7" s="319"/>
      <c r="F7" s="341"/>
      <c r="G7" s="205"/>
      <c r="H7" s="205"/>
      <c r="I7" s="336" t="s">
        <v>52</v>
      </c>
      <c r="K7" s="154"/>
      <c r="L7" s="205"/>
      <c r="M7" s="205"/>
      <c r="N7" s="205"/>
      <c r="O7" s="319"/>
      <c r="P7" s="205"/>
      <c r="Q7" s="205"/>
      <c r="R7" s="205"/>
      <c r="S7" s="319"/>
    </row>
    <row r="8" spans="1:19" s="81" customFormat="1" ht="11.25" customHeight="1">
      <c r="A8" s="103" t="s">
        <v>139</v>
      </c>
      <c r="B8" s="320">
        <v>401840.61000000004</v>
      </c>
      <c r="C8" s="320">
        <v>328793.125</v>
      </c>
      <c r="D8" s="320">
        <v>327418.537</v>
      </c>
      <c r="E8" s="318">
        <v>-0.4180707853912651</v>
      </c>
      <c r="F8" s="342">
        <v>1337632.5939999998</v>
      </c>
      <c r="G8" s="320">
        <v>1093318.236</v>
      </c>
      <c r="H8" s="320">
        <v>1113897.7309999997</v>
      </c>
      <c r="I8" s="335">
        <v>1.8822968759115923</v>
      </c>
      <c r="K8" s="320"/>
      <c r="L8" s="320"/>
      <c r="M8" s="320"/>
      <c r="N8" s="320"/>
      <c r="O8" s="318"/>
      <c r="P8" s="320"/>
      <c r="Q8" s="320"/>
      <c r="R8" s="320"/>
      <c r="S8" s="318"/>
    </row>
    <row r="9" spans="1:19" ht="11.25" customHeight="1">
      <c r="A9" s="102"/>
      <c r="B9" s="320"/>
      <c r="C9" s="320"/>
      <c r="D9" s="320"/>
      <c r="E9" s="318"/>
      <c r="F9" s="342"/>
      <c r="G9" s="320"/>
      <c r="H9" s="320"/>
      <c r="I9" s="336" t="s">
        <v>52</v>
      </c>
      <c r="K9" s="320"/>
      <c r="L9" s="320"/>
      <c r="M9" s="320"/>
      <c r="N9" s="320"/>
      <c r="O9" s="318"/>
      <c r="P9" s="320"/>
      <c r="Q9" s="320"/>
      <c r="R9" s="320"/>
      <c r="S9" s="319"/>
    </row>
    <row r="10" spans="1:19" ht="11.25" customHeight="1">
      <c r="A10" s="102" t="s">
        <v>214</v>
      </c>
      <c r="B10" s="205">
        <v>35653.042</v>
      </c>
      <c r="C10" s="205">
        <v>29249.146</v>
      </c>
      <c r="D10" s="205">
        <v>30436.287</v>
      </c>
      <c r="E10" s="319">
        <v>4.058720210155869</v>
      </c>
      <c r="F10" s="341">
        <v>111070.84700000001</v>
      </c>
      <c r="G10" s="205">
        <v>91232.873</v>
      </c>
      <c r="H10" s="205">
        <v>95714.403</v>
      </c>
      <c r="I10" s="336">
        <v>4.912187737417838</v>
      </c>
      <c r="K10" s="205"/>
      <c r="L10" s="205"/>
      <c r="M10" s="205"/>
      <c r="N10" s="205"/>
      <c r="O10" s="319"/>
      <c r="P10" s="205"/>
      <c r="Q10" s="205"/>
      <c r="R10" s="205"/>
      <c r="S10" s="319"/>
    </row>
    <row r="11" spans="1:19" ht="11.25" customHeight="1">
      <c r="A11" s="102" t="s">
        <v>262</v>
      </c>
      <c r="B11" s="205">
        <v>0.317</v>
      </c>
      <c r="C11" s="205">
        <v>0.317</v>
      </c>
      <c r="D11" s="205">
        <v>2.43</v>
      </c>
      <c r="E11" s="205">
        <v>666.5615141955836</v>
      </c>
      <c r="F11" s="341">
        <v>3.033</v>
      </c>
      <c r="G11" s="205">
        <v>3.033</v>
      </c>
      <c r="H11" s="205">
        <v>16.442</v>
      </c>
      <c r="I11" s="336">
        <v>442.1035278602044</v>
      </c>
      <c r="K11" s="154"/>
      <c r="L11" s="205"/>
      <c r="M11" s="205"/>
      <c r="N11" s="205"/>
      <c r="O11" s="205"/>
      <c r="P11" s="205"/>
      <c r="Q11" s="205"/>
      <c r="R11" s="205"/>
      <c r="S11" s="319"/>
    </row>
    <row r="12" spans="1:19" ht="11.25" customHeight="1">
      <c r="A12" s="102" t="s">
        <v>194</v>
      </c>
      <c r="B12" s="205">
        <v>69.225</v>
      </c>
      <c r="C12" s="205">
        <v>56.427</v>
      </c>
      <c r="D12" s="205">
        <v>82.059</v>
      </c>
      <c r="E12" s="319">
        <v>45.425062470094105</v>
      </c>
      <c r="F12" s="341">
        <v>208.356</v>
      </c>
      <c r="G12" s="205">
        <v>168.043</v>
      </c>
      <c r="H12" s="205">
        <v>271.524</v>
      </c>
      <c r="I12" s="336">
        <v>61.58007176734526</v>
      </c>
      <c r="K12" s="154"/>
      <c r="L12" s="205"/>
      <c r="M12" s="205"/>
      <c r="N12" s="205"/>
      <c r="O12" s="319"/>
      <c r="P12" s="205"/>
      <c r="Q12" s="205"/>
      <c r="R12" s="205"/>
      <c r="S12" s="319"/>
    </row>
    <row r="13" spans="1:19" ht="11.25" customHeight="1">
      <c r="A13" s="102" t="s">
        <v>263</v>
      </c>
      <c r="B13" s="205">
        <v>512.026</v>
      </c>
      <c r="C13" s="205">
        <v>339.924</v>
      </c>
      <c r="D13" s="205">
        <v>43.753</v>
      </c>
      <c r="E13" s="319">
        <v>-87.12859345030066</v>
      </c>
      <c r="F13" s="341">
        <v>1673.656</v>
      </c>
      <c r="G13" s="205">
        <v>1102.004</v>
      </c>
      <c r="H13" s="205">
        <v>153.89</v>
      </c>
      <c r="I13" s="336">
        <v>-86.03544088769188</v>
      </c>
      <c r="K13" s="154"/>
      <c r="L13" s="205"/>
      <c r="M13" s="205"/>
      <c r="N13" s="205"/>
      <c r="O13" s="319"/>
      <c r="P13" s="205"/>
      <c r="Q13" s="205"/>
      <c r="R13" s="205"/>
      <c r="S13" s="319"/>
    </row>
    <row r="14" spans="1:19" ht="11.25" customHeight="1">
      <c r="A14" s="102" t="s">
        <v>257</v>
      </c>
      <c r="B14" s="205">
        <v>878.293</v>
      </c>
      <c r="C14" s="205">
        <v>727.746</v>
      </c>
      <c r="D14" s="205">
        <v>797.601</v>
      </c>
      <c r="E14" s="319">
        <v>9.598816070442169</v>
      </c>
      <c r="F14" s="341">
        <v>3631.951</v>
      </c>
      <c r="G14" s="205">
        <v>2975.624</v>
      </c>
      <c r="H14" s="205">
        <v>3288.208</v>
      </c>
      <c r="I14" s="336">
        <v>10.504821845770834</v>
      </c>
      <c r="K14" s="154"/>
      <c r="L14" s="205"/>
      <c r="M14" s="205"/>
      <c r="N14" s="205"/>
      <c r="O14" s="319"/>
      <c r="P14" s="205"/>
      <c r="Q14" s="205"/>
      <c r="R14" s="205"/>
      <c r="S14" s="319"/>
    </row>
    <row r="15" spans="1:19" ht="11.25" customHeight="1">
      <c r="A15" s="102" t="s">
        <v>264</v>
      </c>
      <c r="B15" s="205">
        <v>52471.577</v>
      </c>
      <c r="C15" s="205">
        <v>42520.933</v>
      </c>
      <c r="D15" s="205">
        <v>42667.314999999995</v>
      </c>
      <c r="E15" s="319">
        <v>0.34425867372193864</v>
      </c>
      <c r="F15" s="341">
        <v>156612.43099999998</v>
      </c>
      <c r="G15" s="205">
        <v>126911.484</v>
      </c>
      <c r="H15" s="205">
        <v>129261.997</v>
      </c>
      <c r="I15" s="336">
        <v>1.8520884997294615</v>
      </c>
      <c r="K15" s="205"/>
      <c r="L15" s="205"/>
      <c r="M15" s="205"/>
      <c r="N15" s="205"/>
      <c r="O15" s="319"/>
      <c r="P15" s="205"/>
      <c r="Q15" s="205"/>
      <c r="R15" s="205"/>
      <c r="S15" s="319"/>
    </row>
    <row r="16" spans="1:19" ht="11.25" customHeight="1">
      <c r="A16" s="102" t="s">
        <v>218</v>
      </c>
      <c r="B16" s="205">
        <v>2708.6059999999998</v>
      </c>
      <c r="C16" s="205">
        <v>2370.281</v>
      </c>
      <c r="D16" s="205">
        <v>1846.902</v>
      </c>
      <c r="E16" s="319">
        <v>-22.080884080832604</v>
      </c>
      <c r="F16" s="341">
        <v>7879.948</v>
      </c>
      <c r="G16" s="205">
        <v>6721.919</v>
      </c>
      <c r="H16" s="205">
        <v>6479.165</v>
      </c>
      <c r="I16" s="336">
        <v>-3.6113794289993564</v>
      </c>
      <c r="K16" s="205"/>
      <c r="L16" s="205"/>
      <c r="M16" s="205"/>
      <c r="N16" s="205"/>
      <c r="O16" s="319"/>
      <c r="P16" s="205"/>
      <c r="Q16" s="205"/>
      <c r="R16" s="205"/>
      <c r="S16" s="319"/>
    </row>
    <row r="17" spans="1:19" ht="11.25" customHeight="1">
      <c r="A17" s="102" t="s">
        <v>219</v>
      </c>
      <c r="B17" s="205">
        <v>36714.056</v>
      </c>
      <c r="C17" s="205">
        <v>30711.408000000003</v>
      </c>
      <c r="D17" s="205">
        <v>31931.399</v>
      </c>
      <c r="E17" s="319">
        <v>3.9724359104603764</v>
      </c>
      <c r="F17" s="341">
        <v>106347.576</v>
      </c>
      <c r="G17" s="205">
        <v>89124.305</v>
      </c>
      <c r="H17" s="205">
        <v>94605.646</v>
      </c>
      <c r="I17" s="336">
        <v>6.150220189655343</v>
      </c>
      <c r="K17" s="205"/>
      <c r="L17" s="205"/>
      <c r="M17" s="205"/>
      <c r="N17" s="205"/>
      <c r="O17" s="319"/>
      <c r="P17" s="205"/>
      <c r="Q17" s="205"/>
      <c r="R17" s="205"/>
      <c r="S17" s="319"/>
    </row>
    <row r="18" spans="1:19" ht="11.25" customHeight="1">
      <c r="A18" s="102" t="s">
        <v>259</v>
      </c>
      <c r="B18" s="205">
        <v>149.808</v>
      </c>
      <c r="C18" s="205">
        <v>129.395</v>
      </c>
      <c r="D18" s="205">
        <v>116.566</v>
      </c>
      <c r="E18" s="319">
        <v>-9.91460257351521</v>
      </c>
      <c r="F18" s="341">
        <v>879.433</v>
      </c>
      <c r="G18" s="205">
        <v>736.263</v>
      </c>
      <c r="H18" s="205">
        <v>823.458</v>
      </c>
      <c r="I18" s="336">
        <v>11.842914827989446</v>
      </c>
      <c r="K18" s="105"/>
      <c r="L18" s="205"/>
      <c r="M18" s="205"/>
      <c r="N18" s="205"/>
      <c r="O18" s="319"/>
      <c r="P18" s="205"/>
      <c r="Q18" s="205"/>
      <c r="R18" s="205"/>
      <c r="S18" s="319"/>
    </row>
    <row r="19" spans="1:19" ht="11.25" customHeight="1">
      <c r="A19" s="102" t="s">
        <v>147</v>
      </c>
      <c r="B19" s="205">
        <v>74302.889</v>
      </c>
      <c r="C19" s="205">
        <v>61364.242</v>
      </c>
      <c r="D19" s="205">
        <v>59294.859</v>
      </c>
      <c r="E19" s="319">
        <v>-3.372294568553457</v>
      </c>
      <c r="F19" s="341">
        <v>260012.28</v>
      </c>
      <c r="G19" s="205">
        <v>213472.469</v>
      </c>
      <c r="H19" s="205">
        <v>214217.117</v>
      </c>
      <c r="I19" s="336">
        <v>0.348826246067361</v>
      </c>
      <c r="L19" s="205"/>
      <c r="M19" s="205"/>
      <c r="N19" s="205"/>
      <c r="O19" s="319"/>
      <c r="P19" s="205"/>
      <c r="Q19" s="205"/>
      <c r="R19" s="205"/>
      <c r="S19" s="319"/>
    </row>
    <row r="20" spans="1:19" ht="11.25" customHeight="1">
      <c r="A20" s="102" t="s">
        <v>174</v>
      </c>
      <c r="B20" s="205">
        <v>20289.369</v>
      </c>
      <c r="C20" s="205">
        <v>16618.186999999998</v>
      </c>
      <c r="D20" s="205">
        <v>16890.167</v>
      </c>
      <c r="E20" s="319">
        <v>1.6366406275245566</v>
      </c>
      <c r="F20" s="341">
        <v>78036.796</v>
      </c>
      <c r="G20" s="205">
        <v>63532.906</v>
      </c>
      <c r="H20" s="205">
        <v>66098.394</v>
      </c>
      <c r="I20" s="336">
        <v>4.038046048137645</v>
      </c>
      <c r="K20" s="205"/>
      <c r="L20" s="205"/>
      <c r="M20" s="205"/>
      <c r="N20" s="205"/>
      <c r="O20" s="319"/>
      <c r="P20" s="205"/>
      <c r="Q20" s="205"/>
      <c r="R20" s="205"/>
      <c r="S20" s="319"/>
    </row>
    <row r="21" spans="1:19" ht="11.25" customHeight="1">
      <c r="A21" s="102" t="s">
        <v>258</v>
      </c>
      <c r="B21" s="205">
        <v>1655.156</v>
      </c>
      <c r="C21" s="205">
        <v>1343.641</v>
      </c>
      <c r="D21" s="205">
        <v>1649.805</v>
      </c>
      <c r="E21" s="319">
        <v>22.78614600179661</v>
      </c>
      <c r="F21" s="341">
        <v>7685.071</v>
      </c>
      <c r="G21" s="205">
        <v>6343.884</v>
      </c>
      <c r="H21" s="205">
        <v>7307.004</v>
      </c>
      <c r="I21" s="336">
        <v>15.18186650323365</v>
      </c>
      <c r="K21" s="154"/>
      <c r="L21" s="205"/>
      <c r="M21" s="205"/>
      <c r="N21" s="205"/>
      <c r="O21" s="319"/>
      <c r="P21" s="205"/>
      <c r="Q21" s="205"/>
      <c r="R21" s="205"/>
      <c r="S21" s="319"/>
    </row>
    <row r="22" spans="1:19" s="81" customFormat="1" ht="11.25" customHeight="1">
      <c r="A22" s="102" t="s">
        <v>68</v>
      </c>
      <c r="B22" s="205">
        <v>39477.3</v>
      </c>
      <c r="C22" s="205">
        <v>32072.542999999998</v>
      </c>
      <c r="D22" s="205">
        <v>29120.409</v>
      </c>
      <c r="E22" s="319">
        <v>-9.2045523175384</v>
      </c>
      <c r="F22" s="341">
        <v>113745.01000000001</v>
      </c>
      <c r="G22" s="205">
        <v>92522.677</v>
      </c>
      <c r="H22" s="205">
        <v>86058.41900000001</v>
      </c>
      <c r="I22" s="336">
        <v>-6.98667419664045</v>
      </c>
      <c r="K22" s="205"/>
      <c r="L22" s="205"/>
      <c r="M22" s="205"/>
      <c r="N22" s="205"/>
      <c r="O22" s="319"/>
      <c r="P22" s="205"/>
      <c r="Q22" s="205"/>
      <c r="R22" s="205"/>
      <c r="S22" s="319"/>
    </row>
    <row r="23" spans="1:19" ht="11.25" customHeight="1">
      <c r="A23" s="102" t="s">
        <v>215</v>
      </c>
      <c r="B23" s="205">
        <v>5567.209</v>
      </c>
      <c r="C23" s="205">
        <v>4440.779</v>
      </c>
      <c r="D23" s="205">
        <v>5145.633</v>
      </c>
      <c r="E23" s="319">
        <v>15.872305286977777</v>
      </c>
      <c r="F23" s="341">
        <v>28492.209</v>
      </c>
      <c r="G23" s="205">
        <v>22628.829</v>
      </c>
      <c r="H23" s="205">
        <v>25141.757999999998</v>
      </c>
      <c r="I23" s="336">
        <v>11.104989126922987</v>
      </c>
      <c r="K23" s="205"/>
      <c r="L23" s="205"/>
      <c r="M23" s="205"/>
      <c r="N23" s="205"/>
      <c r="O23" s="319"/>
      <c r="P23" s="205"/>
      <c r="Q23" s="205"/>
      <c r="R23" s="205"/>
      <c r="S23" s="319"/>
    </row>
    <row r="24" spans="1:19" ht="11.25" customHeight="1">
      <c r="A24" s="102" t="s">
        <v>69</v>
      </c>
      <c r="B24" s="205">
        <v>7189.993</v>
      </c>
      <c r="C24" s="205">
        <v>6120.1</v>
      </c>
      <c r="D24" s="205">
        <v>5224.2519999999995</v>
      </c>
      <c r="E24" s="319">
        <v>-14.637800035947137</v>
      </c>
      <c r="F24" s="341">
        <v>33025.007</v>
      </c>
      <c r="G24" s="205">
        <v>27661.551</v>
      </c>
      <c r="H24" s="205">
        <v>25980.005</v>
      </c>
      <c r="I24" s="336">
        <v>-6.079001137716389</v>
      </c>
      <c r="K24" s="205"/>
      <c r="L24" s="205"/>
      <c r="M24" s="205"/>
      <c r="N24" s="205"/>
      <c r="O24" s="319"/>
      <c r="P24" s="205"/>
      <c r="Q24" s="205"/>
      <c r="R24" s="205"/>
      <c r="S24" s="319"/>
    </row>
    <row r="25" spans="1:19" ht="11.25" customHeight="1">
      <c r="A25" s="102" t="s">
        <v>220</v>
      </c>
      <c r="B25" s="205">
        <v>5391.802</v>
      </c>
      <c r="C25" s="205">
        <v>4740.322999999999</v>
      </c>
      <c r="D25" s="205">
        <v>2935.04</v>
      </c>
      <c r="E25" s="319">
        <v>-38.08354409604577</v>
      </c>
      <c r="F25" s="341">
        <v>22558.411</v>
      </c>
      <c r="G25" s="205">
        <v>19400.226</v>
      </c>
      <c r="H25" s="205">
        <v>14340.945</v>
      </c>
      <c r="I25" s="336">
        <v>-26.078464240571222</v>
      </c>
      <c r="K25" s="205"/>
      <c r="L25" s="205"/>
      <c r="M25" s="205"/>
      <c r="N25" s="205"/>
      <c r="O25" s="319"/>
      <c r="P25" s="205"/>
      <c r="Q25" s="205"/>
      <c r="R25" s="205"/>
      <c r="S25" s="319"/>
    </row>
    <row r="26" spans="1:19" ht="11.25" customHeight="1">
      <c r="A26" s="102" t="s">
        <v>221</v>
      </c>
      <c r="B26" s="205">
        <v>109194.465</v>
      </c>
      <c r="C26" s="205">
        <v>87818.752</v>
      </c>
      <c r="D26" s="205">
        <v>92389.322</v>
      </c>
      <c r="E26" s="319">
        <v>5.20454902388046</v>
      </c>
      <c r="F26" s="341">
        <v>379935.799</v>
      </c>
      <c r="G26" s="205">
        <v>306752.847</v>
      </c>
      <c r="H26" s="205">
        <v>324237.15199999994</v>
      </c>
      <c r="I26" s="336">
        <v>5.69980202987324</v>
      </c>
      <c r="K26" s="205"/>
      <c r="L26" s="205"/>
      <c r="M26" s="205"/>
      <c r="N26" s="205"/>
      <c r="O26" s="319"/>
      <c r="P26" s="205"/>
      <c r="Q26" s="205"/>
      <c r="R26" s="205"/>
      <c r="S26" s="319"/>
    </row>
    <row r="27" spans="1:19" ht="11.25" customHeight="1">
      <c r="A27" s="102" t="s">
        <v>141</v>
      </c>
      <c r="B27" s="205">
        <v>9615.477</v>
      </c>
      <c r="C27" s="205">
        <v>8168.981</v>
      </c>
      <c r="D27" s="205">
        <v>6844.738</v>
      </c>
      <c r="E27" s="319">
        <v>-16.21062651510634</v>
      </c>
      <c r="F27" s="341">
        <v>25834.78</v>
      </c>
      <c r="G27" s="205">
        <v>22027.299</v>
      </c>
      <c r="H27" s="205">
        <v>19902.204</v>
      </c>
      <c r="I27" s="336">
        <v>-9.647551431521393</v>
      </c>
      <c r="K27" s="205"/>
      <c r="L27" s="205"/>
      <c r="M27" s="205"/>
      <c r="N27" s="205"/>
      <c r="O27" s="319"/>
      <c r="P27" s="205"/>
      <c r="Q27" s="205"/>
      <c r="R27" s="205"/>
      <c r="S27" s="319"/>
    </row>
    <row r="28" spans="1:19" ht="12.75">
      <c r="A28" s="102"/>
      <c r="B28" s="205"/>
      <c r="C28" s="205"/>
      <c r="D28" s="205"/>
      <c r="E28" s="319"/>
      <c r="F28" s="341"/>
      <c r="G28" s="205"/>
      <c r="H28" s="205"/>
      <c r="I28" s="336" t="s">
        <v>52</v>
      </c>
      <c r="K28" s="205"/>
      <c r="L28" s="205"/>
      <c r="M28" s="205"/>
      <c r="N28" s="205"/>
      <c r="O28" s="319"/>
      <c r="P28" s="205"/>
      <c r="Q28" s="205"/>
      <c r="R28" s="205"/>
      <c r="S28" s="319"/>
    </row>
    <row r="29" spans="1:19" ht="12.75">
      <c r="A29" s="103" t="s">
        <v>140</v>
      </c>
      <c r="B29" s="320">
        <v>356791.649</v>
      </c>
      <c r="C29" s="320">
        <v>254583.18300000002</v>
      </c>
      <c r="D29" s="320">
        <v>423250.06</v>
      </c>
      <c r="E29" s="318">
        <v>66.25216756756473</v>
      </c>
      <c r="F29" s="342">
        <v>489833.279</v>
      </c>
      <c r="G29" s="320">
        <v>371854.90599999996</v>
      </c>
      <c r="H29" s="320">
        <v>473264.058</v>
      </c>
      <c r="I29" s="335">
        <v>27.271161510505948</v>
      </c>
      <c r="K29" s="320"/>
      <c r="L29" s="320"/>
      <c r="M29" s="320"/>
      <c r="N29" s="320"/>
      <c r="O29" s="318"/>
      <c r="P29" s="320"/>
      <c r="Q29" s="320"/>
      <c r="R29" s="320"/>
      <c r="S29" s="318"/>
    </row>
    <row r="30" spans="1:19" ht="12.75">
      <c r="A30" s="102" t="s">
        <v>141</v>
      </c>
      <c r="B30" s="205">
        <v>290693.545</v>
      </c>
      <c r="C30" s="205">
        <v>202197.655</v>
      </c>
      <c r="D30" s="205">
        <v>354510.018</v>
      </c>
      <c r="E30" s="319">
        <v>75.32845175677235</v>
      </c>
      <c r="F30" s="341">
        <v>330012.06299999997</v>
      </c>
      <c r="G30" s="205">
        <v>246085.53100000002</v>
      </c>
      <c r="H30" s="205">
        <v>336810.90800000005</v>
      </c>
      <c r="I30" s="336">
        <v>36.867416231797904</v>
      </c>
      <c r="L30" s="205"/>
      <c r="M30" s="205"/>
      <c r="N30" s="205"/>
      <c r="O30" s="319"/>
      <c r="P30" s="205"/>
      <c r="Q30" s="205"/>
      <c r="R30" s="205"/>
      <c r="S30" s="319"/>
    </row>
    <row r="31" spans="1:19" ht="12.75">
      <c r="A31" s="102" t="s">
        <v>222</v>
      </c>
      <c r="B31" s="205">
        <v>47411.835</v>
      </c>
      <c r="C31" s="205">
        <v>37742.328</v>
      </c>
      <c r="D31" s="205">
        <v>54284.911</v>
      </c>
      <c r="E31" s="319">
        <v>43.83031963476128</v>
      </c>
      <c r="F31" s="341">
        <v>93425.66</v>
      </c>
      <c r="G31" s="205">
        <v>74004.23599999999</v>
      </c>
      <c r="H31" s="205">
        <v>84671.93299999999</v>
      </c>
      <c r="I31" s="336">
        <v>14.414981596458887</v>
      </c>
      <c r="L31" s="205"/>
      <c r="M31" s="205"/>
      <c r="N31" s="205"/>
      <c r="O31" s="319"/>
      <c r="P31" s="205"/>
      <c r="Q31" s="205"/>
      <c r="R31" s="205"/>
      <c r="S31" s="319"/>
    </row>
    <row r="32" spans="1:19" ht="12.75">
      <c r="A32" s="102" t="s">
        <v>32</v>
      </c>
      <c r="B32" s="205">
        <v>4001.435</v>
      </c>
      <c r="C32" s="205">
        <v>3132.39</v>
      </c>
      <c r="D32" s="205">
        <v>2659.017</v>
      </c>
      <c r="E32" s="319">
        <v>-15.112198672579098</v>
      </c>
      <c r="F32" s="341">
        <v>15926.684</v>
      </c>
      <c r="G32" s="205">
        <v>12605.501</v>
      </c>
      <c r="H32" s="205">
        <v>11145.809</v>
      </c>
      <c r="I32" s="336">
        <v>-11.579801548546158</v>
      </c>
      <c r="L32" s="205"/>
      <c r="M32" s="205"/>
      <c r="N32" s="205"/>
      <c r="O32" s="319"/>
      <c r="P32" s="205"/>
      <c r="Q32" s="205"/>
      <c r="R32" s="205"/>
      <c r="S32" s="319"/>
    </row>
    <row r="33" spans="1:19" ht="12.75">
      <c r="A33" s="102" t="s">
        <v>142</v>
      </c>
      <c r="B33" s="205">
        <v>568.828</v>
      </c>
      <c r="C33" s="205">
        <v>489.592</v>
      </c>
      <c r="D33" s="205">
        <v>386.814</v>
      </c>
      <c r="E33" s="319">
        <v>-20.992581578130356</v>
      </c>
      <c r="F33" s="341">
        <v>2896.631</v>
      </c>
      <c r="G33" s="205">
        <v>2401.137</v>
      </c>
      <c r="H33" s="205">
        <v>2678.767</v>
      </c>
      <c r="I33" s="336">
        <v>11.562438961208784</v>
      </c>
      <c r="K33" s="205"/>
      <c r="L33" s="205"/>
      <c r="M33" s="205"/>
      <c r="N33" s="205"/>
      <c r="O33" s="319"/>
      <c r="P33" s="205"/>
      <c r="Q33" s="205"/>
      <c r="R33" s="205"/>
      <c r="S33" s="319"/>
    </row>
    <row r="34" spans="1:19" ht="12.75">
      <c r="A34" s="186" t="s">
        <v>370</v>
      </c>
      <c r="B34" s="337">
        <v>14116.006000000001</v>
      </c>
      <c r="C34" s="338">
        <v>11021.218</v>
      </c>
      <c r="D34" s="338">
        <v>11409.3</v>
      </c>
      <c r="E34" s="339">
        <v>3.5212260568659275</v>
      </c>
      <c r="F34" s="337">
        <v>47572.241</v>
      </c>
      <c r="G34" s="338">
        <v>36758.501000000004</v>
      </c>
      <c r="H34" s="338">
        <v>37956.641</v>
      </c>
      <c r="I34" s="340">
        <v>3.2594909134080297</v>
      </c>
      <c r="K34" s="205"/>
      <c r="L34" s="205"/>
      <c r="M34" s="205"/>
      <c r="N34" s="205"/>
      <c r="O34" s="319"/>
      <c r="P34" s="205"/>
      <c r="Q34" s="205"/>
      <c r="R34" s="205"/>
      <c r="S34" s="319"/>
    </row>
    <row r="35" spans="1:15" ht="12.75">
      <c r="A35" s="85" t="s">
        <v>301</v>
      </c>
      <c r="B35" s="149"/>
      <c r="C35" s="149"/>
      <c r="D35" s="149"/>
      <c r="E35" s="149"/>
      <c r="F35" s="149"/>
      <c r="G35" s="149"/>
      <c r="H35" s="149"/>
      <c r="I35" s="149"/>
      <c r="K35" s="205"/>
      <c r="M35" s="105"/>
      <c r="N35" s="319"/>
      <c r="O35" s="105"/>
    </row>
    <row r="36" spans="1:15" ht="12.75">
      <c r="A36" s="149" t="s">
        <v>371</v>
      </c>
      <c r="B36" s="148"/>
      <c r="C36" s="148"/>
      <c r="D36" s="148"/>
      <c r="E36" s="148"/>
      <c r="F36" s="148"/>
      <c r="G36" s="150"/>
      <c r="H36" s="150"/>
      <c r="I36" s="150"/>
      <c r="J36" s="149"/>
      <c r="K36" s="105"/>
      <c r="M36" s="105"/>
      <c r="N36" s="105"/>
      <c r="O36" s="105"/>
    </row>
    <row r="37" spans="1:10" ht="12.75">
      <c r="A37" s="152"/>
      <c r="B37" s="152"/>
      <c r="C37" s="152"/>
      <c r="D37" s="152"/>
      <c r="E37" s="153"/>
      <c r="F37" s="152"/>
      <c r="G37" s="152"/>
      <c r="H37" s="152"/>
      <c r="I37" s="152"/>
      <c r="J37" s="151"/>
    </row>
    <row r="38" spans="1:10" s="244" customFormat="1" ht="12.75">
      <c r="A38" s="149"/>
      <c r="E38" s="86"/>
      <c r="F38" s="86"/>
      <c r="G38" s="86"/>
      <c r="H38" s="86"/>
      <c r="I38" s="86"/>
      <c r="J38" s="153"/>
    </row>
    <row r="39" spans="1:10" s="244" customFormat="1" ht="12.75">
      <c r="A39" s="148"/>
      <c r="F39" s="86"/>
      <c r="H39" s="86"/>
      <c r="J39" s="86"/>
    </row>
    <row r="40" spans="1:10" s="244" customFormat="1" ht="12.75">
      <c r="A40" s="85"/>
      <c r="E40" s="86"/>
      <c r="F40" s="86"/>
      <c r="G40" s="86"/>
      <c r="H40" s="86"/>
      <c r="I40" s="86"/>
      <c r="J40" s="86"/>
    </row>
    <row r="41" spans="1:10" s="244" customFormat="1" ht="12.75">
      <c r="A41" s="85"/>
      <c r="B41" s="85"/>
      <c r="C41" s="154"/>
      <c r="D41" s="154"/>
      <c r="E41" s="86"/>
      <c r="J41" s="86"/>
    </row>
    <row r="42" spans="1:10" s="244" customFormat="1" ht="12.75">
      <c r="A42" s="85"/>
      <c r="B42" s="85"/>
      <c r="C42" s="154"/>
      <c r="D42" s="154"/>
      <c r="F42" s="86"/>
      <c r="H42" s="86"/>
      <c r="J42" s="86"/>
    </row>
    <row r="43" spans="1:10" s="244" customFormat="1" ht="12.75">
      <c r="A43" s="85"/>
      <c r="F43" s="86"/>
      <c r="H43" s="86"/>
      <c r="J43" s="86"/>
    </row>
    <row r="44" spans="1:10" s="244" customFormat="1" ht="12.75">
      <c r="A44" s="85"/>
      <c r="F44" s="86"/>
      <c r="H44" s="86"/>
      <c r="J44" s="86"/>
    </row>
    <row r="45" spans="1:10" s="244" customFormat="1" ht="12.75">
      <c r="A45" s="85"/>
      <c r="B45" s="85"/>
      <c r="E45" s="86"/>
      <c r="F45" s="86"/>
      <c r="G45" s="86"/>
      <c r="H45" s="86"/>
      <c r="I45" s="86"/>
      <c r="J45" s="86"/>
    </row>
    <row r="46" spans="1:10" s="244" customFormat="1" ht="12.75">
      <c r="A46" s="85"/>
      <c r="B46" s="85"/>
      <c r="E46" s="245"/>
      <c r="F46" s="245"/>
      <c r="G46" s="245"/>
      <c r="H46" s="245"/>
      <c r="I46" s="245"/>
      <c r="J46" s="86"/>
    </row>
    <row r="47" spans="1:10" s="244" customFormat="1" ht="12.75">
      <c r="A47" s="85"/>
      <c r="B47" s="85"/>
      <c r="C47" s="86"/>
      <c r="D47" s="86"/>
      <c r="E47" s="86"/>
      <c r="F47" s="86"/>
      <c r="G47" s="86"/>
      <c r="H47" s="86"/>
      <c r="I47" s="86"/>
      <c r="J47" s="245"/>
    </row>
    <row r="48" spans="1:10" s="244" customFormat="1" ht="12.75">
      <c r="A48" s="85"/>
      <c r="B48" s="86"/>
      <c r="C48" s="86"/>
      <c r="D48" s="86"/>
      <c r="E48" s="86"/>
      <c r="F48" s="86"/>
      <c r="H48" s="86"/>
      <c r="J48" s="86"/>
    </row>
    <row r="49" spans="1:10" s="244" customFormat="1" ht="12.75">
      <c r="A49" s="85"/>
      <c r="B49" s="85"/>
      <c r="E49" s="86"/>
      <c r="F49" s="86"/>
      <c r="G49" s="86"/>
      <c r="H49" s="86"/>
      <c r="I49" s="86"/>
      <c r="J49" s="86"/>
    </row>
    <row r="50" spans="1:10" s="244" customFormat="1" ht="12.75">
      <c r="A50" s="85"/>
      <c r="B50" s="85"/>
      <c r="C50" s="86"/>
      <c r="D50" s="86"/>
      <c r="E50" s="86"/>
      <c r="F50" s="86"/>
      <c r="G50" s="86"/>
      <c r="H50" s="86"/>
      <c r="I50" s="86"/>
      <c r="J50" s="86"/>
    </row>
    <row r="51" spans="1:10" s="244" customFormat="1" ht="12.75">
      <c r="A51" s="85"/>
      <c r="B51" s="86"/>
      <c r="C51" s="86"/>
      <c r="E51" s="86"/>
      <c r="F51" s="86"/>
      <c r="H51" s="86"/>
      <c r="J51" s="86"/>
    </row>
    <row r="52" spans="1:10" s="244" customFormat="1" ht="12.75">
      <c r="A52" s="85"/>
      <c r="B52" s="86"/>
      <c r="C52" s="86"/>
      <c r="D52" s="86"/>
      <c r="E52" s="86"/>
      <c r="F52" s="86"/>
      <c r="H52" s="86"/>
      <c r="J52" s="86"/>
    </row>
    <row r="53" spans="1:10" s="244" customFormat="1" ht="12.75">
      <c r="A53" s="85"/>
      <c r="E53" s="86"/>
      <c r="G53" s="86"/>
      <c r="I53" s="86"/>
      <c r="J53" s="86"/>
    </row>
    <row r="54" spans="1:9" s="244" customFormat="1" ht="12.75">
      <c r="A54" s="85"/>
      <c r="E54" s="246"/>
      <c r="I54" s="246"/>
    </row>
    <row r="55" spans="1:9" s="244" customFormat="1" ht="12.75">
      <c r="A55" s="85"/>
      <c r="E55" s="246"/>
      <c r="I55" s="246"/>
    </row>
    <row r="56" spans="1:9" s="244" customFormat="1" ht="12.75">
      <c r="A56" s="85"/>
      <c r="E56" s="246"/>
      <c r="I56" s="246"/>
    </row>
    <row r="57" spans="1:9" s="244" customFormat="1" ht="12.75">
      <c r="A57" s="85"/>
      <c r="E57" s="246"/>
      <c r="I57" s="246"/>
    </row>
    <row r="58" spans="1:9" s="244" customFormat="1" ht="12.75">
      <c r="A58" s="149"/>
      <c r="E58" s="246"/>
      <c r="I58" s="246"/>
    </row>
    <row r="59" spans="1:11" s="244" customFormat="1" ht="12.75">
      <c r="A59" s="149"/>
      <c r="E59" s="246"/>
      <c r="I59" s="246"/>
      <c r="K59" s="154"/>
    </row>
    <row r="60" spans="1:11" s="244" customFormat="1" ht="12.75">
      <c r="A60" s="149"/>
      <c r="E60" s="246"/>
      <c r="I60" s="246"/>
      <c r="K60" s="154"/>
    </row>
    <row r="61" spans="1:11" s="244" customFormat="1" ht="12.75">
      <c r="A61" s="243"/>
      <c r="E61" s="246"/>
      <c r="I61" s="246"/>
      <c r="K61" s="154"/>
    </row>
    <row r="62" spans="1:11" s="244" customFormat="1" ht="12.75">
      <c r="A62" s="246"/>
      <c r="E62" s="246"/>
      <c r="I62" s="246"/>
      <c r="K62" s="154"/>
    </row>
    <row r="63" spans="1:11" s="244" customFormat="1" ht="12.75">
      <c r="A63" s="246"/>
      <c r="B63" s="86"/>
      <c r="C63" s="86"/>
      <c r="D63" s="86"/>
      <c r="E63" s="86"/>
      <c r="F63" s="86"/>
      <c r="H63" s="86"/>
      <c r="K63" s="154"/>
    </row>
    <row r="64" spans="1:11" s="244" customFormat="1" ht="12.75">
      <c r="A64" s="86"/>
      <c r="E64" s="246"/>
      <c r="I64" s="246"/>
      <c r="J64" s="86"/>
      <c r="K64" s="154"/>
    </row>
    <row r="65" spans="5:11" s="244" customFormat="1" ht="12.75">
      <c r="E65" s="246"/>
      <c r="I65" s="246"/>
      <c r="K65" s="154"/>
    </row>
    <row r="66" spans="1:11" s="244" customFormat="1" ht="12.75">
      <c r="A66" s="246"/>
      <c r="E66" s="246"/>
      <c r="I66" s="246"/>
      <c r="K66" s="154"/>
    </row>
    <row r="67" spans="1:11" s="244" customFormat="1" ht="12.75">
      <c r="A67" s="246"/>
      <c r="E67" s="246"/>
      <c r="I67" s="246"/>
      <c r="K67" s="154"/>
    </row>
    <row r="68" spans="1:11" s="244" customFormat="1" ht="12.75">
      <c r="A68" s="246"/>
      <c r="B68" s="86"/>
      <c r="C68" s="86"/>
      <c r="D68" s="86"/>
      <c r="E68" s="86"/>
      <c r="F68" s="86"/>
      <c r="H68" s="86"/>
      <c r="K68" s="154"/>
    </row>
    <row r="69" spans="1:11" s="244" customFormat="1" ht="12.75">
      <c r="A69" s="246"/>
      <c r="B69" s="86"/>
      <c r="C69" s="86"/>
      <c r="D69" s="86"/>
      <c r="E69" s="86"/>
      <c r="F69" s="86"/>
      <c r="H69" s="86"/>
      <c r="J69" s="86"/>
      <c r="K69" s="154"/>
    </row>
    <row r="70" spans="1:11" s="244" customFormat="1" ht="12.75">
      <c r="A70" s="243"/>
      <c r="F70" s="86"/>
      <c r="H70" s="86"/>
      <c r="J70" s="86"/>
      <c r="K70" s="154"/>
    </row>
    <row r="71" spans="1:11" s="244" customFormat="1" ht="12.75">
      <c r="A71" s="243"/>
      <c r="F71" s="86"/>
      <c r="H71" s="86"/>
      <c r="J71" s="86"/>
      <c r="K71" s="154"/>
    </row>
    <row r="72" spans="1:11" s="244" customFormat="1" ht="12.75">
      <c r="A72" s="246"/>
      <c r="F72" s="86"/>
      <c r="H72" s="86"/>
      <c r="J72" s="86"/>
      <c r="K72" s="154"/>
    </row>
    <row r="73" spans="1:11" s="244" customFormat="1" ht="12.75">
      <c r="A73" s="246"/>
      <c r="F73" s="86"/>
      <c r="H73" s="86"/>
      <c r="J73" s="86"/>
      <c r="K73" s="154"/>
    </row>
    <row r="74" spans="1:11" s="244" customFormat="1" ht="12.75">
      <c r="A74" s="246"/>
      <c r="E74" s="246"/>
      <c r="I74" s="246"/>
      <c r="J74" s="86"/>
      <c r="K74" s="154"/>
    </row>
    <row r="75" spans="1:11" s="244" customFormat="1" ht="12.75">
      <c r="A75" s="243"/>
      <c r="E75" s="246"/>
      <c r="I75" s="246"/>
      <c r="K75" s="154"/>
    </row>
    <row r="76" spans="1:11" s="244" customFormat="1" ht="12.75">
      <c r="A76" s="243"/>
      <c r="E76" s="86"/>
      <c r="G76" s="86"/>
      <c r="I76" s="86"/>
      <c r="K76" s="154"/>
    </row>
    <row r="77" spans="1:11" s="244" customFormat="1" ht="12.75">
      <c r="A77" s="246"/>
      <c r="E77" s="86"/>
      <c r="G77" s="86"/>
      <c r="I77" s="86"/>
      <c r="K77" s="154"/>
    </row>
    <row r="78" spans="1:11" s="244" customFormat="1" ht="12.75">
      <c r="A78" s="246"/>
      <c r="E78" s="86"/>
      <c r="G78" s="86"/>
      <c r="I78" s="86"/>
      <c r="K78" s="154"/>
    </row>
    <row r="79" spans="1:11" s="244" customFormat="1" ht="12.75">
      <c r="A79" s="243"/>
      <c r="E79" s="86"/>
      <c r="G79" s="86"/>
      <c r="I79" s="86"/>
      <c r="K79" s="154"/>
    </row>
    <row r="80" spans="1:11" s="244" customFormat="1" ht="12.75">
      <c r="A80" s="246"/>
      <c r="B80" s="86"/>
      <c r="C80" s="86"/>
      <c r="D80" s="86"/>
      <c r="E80" s="86"/>
      <c r="G80" s="86"/>
      <c r="I80" s="86"/>
      <c r="K80" s="154"/>
    </row>
    <row r="81" spans="1:11" s="244" customFormat="1" ht="12.75">
      <c r="A81" s="246"/>
      <c r="B81" s="86"/>
      <c r="C81" s="86"/>
      <c r="D81" s="86"/>
      <c r="E81" s="86"/>
      <c r="F81" s="86"/>
      <c r="H81" s="86"/>
      <c r="K81" s="154"/>
    </row>
    <row r="82" spans="1:11" s="244" customFormat="1" ht="12.75">
      <c r="A82" s="246"/>
      <c r="B82" s="86"/>
      <c r="C82" s="86"/>
      <c r="D82" s="86"/>
      <c r="E82" s="86"/>
      <c r="G82" s="86"/>
      <c r="I82" s="86"/>
      <c r="J82" s="86"/>
      <c r="K82" s="154"/>
    </row>
    <row r="83" spans="1:11" s="244" customFormat="1" ht="12.75">
      <c r="A83" s="246"/>
      <c r="B83" s="247"/>
      <c r="C83" s="247"/>
      <c r="D83" s="247"/>
      <c r="E83" s="247"/>
      <c r="F83" s="86"/>
      <c r="H83" s="86"/>
      <c r="K83" s="154"/>
    </row>
    <row r="84" spans="2:11" s="244" customFormat="1" ht="12.75">
      <c r="B84" s="86"/>
      <c r="E84" s="86"/>
      <c r="G84" s="86"/>
      <c r="I84" s="86"/>
      <c r="J84" s="86"/>
      <c r="K84" s="154"/>
    </row>
    <row r="85" spans="1:11" s="244" customFormat="1" ht="12.75">
      <c r="A85" s="246"/>
      <c r="B85" s="86"/>
      <c r="C85" s="86"/>
      <c r="D85" s="86"/>
      <c r="E85" s="86"/>
      <c r="F85" s="86"/>
      <c r="H85" s="86"/>
      <c r="K85" s="154"/>
    </row>
    <row r="86" spans="1:11" s="244" customFormat="1" ht="12.75">
      <c r="A86" s="243"/>
      <c r="C86" s="86"/>
      <c r="D86" s="86"/>
      <c r="F86" s="86"/>
      <c r="H86" s="86"/>
      <c r="J86" s="86"/>
      <c r="K86" s="154"/>
    </row>
    <row r="87" spans="1:11" s="244" customFormat="1" ht="12.75">
      <c r="A87" s="246"/>
      <c r="B87" s="86"/>
      <c r="E87" s="86"/>
      <c r="F87" s="86"/>
      <c r="H87" s="86"/>
      <c r="J87" s="86"/>
      <c r="K87" s="154"/>
    </row>
    <row r="88" spans="1:11" s="244" customFormat="1" ht="12.75">
      <c r="A88" s="246"/>
      <c r="B88" s="86"/>
      <c r="C88" s="86"/>
      <c r="D88" s="86"/>
      <c r="E88" s="86"/>
      <c r="F88" s="86"/>
      <c r="H88" s="86"/>
      <c r="J88" s="86"/>
      <c r="K88" s="154"/>
    </row>
    <row r="89" spans="1:10" s="244" customFormat="1" ht="12.75">
      <c r="A89" s="243"/>
      <c r="F89" s="86"/>
      <c r="H89" s="86"/>
      <c r="J89" s="86"/>
    </row>
    <row r="90" spans="1:10" s="244" customFormat="1" ht="12.75">
      <c r="A90" s="246"/>
      <c r="F90" s="86"/>
      <c r="H90" s="86"/>
      <c r="J90" s="86"/>
    </row>
    <row r="91" spans="5:10" s="244" customFormat="1" ht="12.75">
      <c r="E91" s="246"/>
      <c r="I91" s="246"/>
      <c r="J91" s="86"/>
    </row>
    <row r="92" spans="1:9" s="244" customFormat="1" ht="12.75">
      <c r="A92" s="86"/>
      <c r="E92" s="246"/>
      <c r="I92" s="246"/>
    </row>
    <row r="93" spans="5:9" s="244" customFormat="1" ht="12.75">
      <c r="E93" s="246"/>
      <c r="I93" s="246"/>
    </row>
    <row r="94" spans="5:9" s="244" customFormat="1" ht="12.75">
      <c r="E94" s="246"/>
      <c r="I94" s="246"/>
    </row>
    <row r="95" spans="1:9" s="244" customFormat="1" ht="12.75">
      <c r="A95" s="246"/>
      <c r="E95" s="246"/>
      <c r="I95" s="246"/>
    </row>
    <row r="96" spans="1:9" s="244" customFormat="1" ht="12.75">
      <c r="A96" s="246"/>
      <c r="E96" s="246"/>
      <c r="I96" s="246"/>
    </row>
    <row r="97" spans="1:9" s="244" customFormat="1" ht="12.75">
      <c r="A97" s="246"/>
      <c r="E97" s="246"/>
      <c r="I97" s="246"/>
    </row>
    <row r="98" spans="1:9" s="244" customFormat="1" ht="12.75">
      <c r="A98" s="243"/>
      <c r="E98" s="246"/>
      <c r="I98" s="246"/>
    </row>
    <row r="99" spans="3:4" s="244" customFormat="1" ht="12.75">
      <c r="C99" s="86"/>
      <c r="D99" s="86"/>
    </row>
    <row r="100" spans="1:4" s="244" customFormat="1" ht="12.75">
      <c r="A100" s="246"/>
      <c r="C100" s="86"/>
      <c r="D100" s="86"/>
    </row>
    <row r="101" spans="1:4" s="244" customFormat="1" ht="12.75">
      <c r="A101" s="246"/>
      <c r="C101" s="86"/>
      <c r="D101" s="86"/>
    </row>
    <row r="102" spans="1:4" s="244" customFormat="1" ht="12.75">
      <c r="A102" s="246"/>
      <c r="D102" s="86"/>
    </row>
    <row r="103" spans="3:4" s="244" customFormat="1" ht="12.75">
      <c r="C103" s="86"/>
      <c r="D103" s="86"/>
    </row>
    <row r="104" s="244" customFormat="1" ht="12.75">
      <c r="A104" s="246"/>
    </row>
    <row r="105" s="244" customFormat="1" ht="12.75">
      <c r="A105" s="246"/>
    </row>
    <row r="106" spans="1:3" s="244" customFormat="1" ht="12.75">
      <c r="A106" s="246"/>
      <c r="C106" s="86"/>
    </row>
    <row r="107" s="244" customFormat="1" ht="12.75">
      <c r="A107" s="243"/>
    </row>
    <row r="108" spans="1:3" s="244" customFormat="1" ht="12.75">
      <c r="A108" s="246"/>
      <c r="C108" s="86"/>
    </row>
    <row r="109" s="244" customFormat="1" ht="12.75">
      <c r="A109" s="243"/>
    </row>
    <row r="110" s="244" customFormat="1" ht="12.75">
      <c r="A110" s="246"/>
    </row>
    <row r="111" spans="1:9" s="244" customFormat="1" ht="12.75">
      <c r="A111" s="104"/>
      <c r="B111" s="83"/>
      <c r="C111" s="105"/>
      <c r="D111" s="83"/>
      <c r="E111" s="83"/>
      <c r="F111" s="83"/>
      <c r="G111" s="83"/>
      <c r="H111" s="83"/>
      <c r="I111" s="83"/>
    </row>
    <row r="112" spans="1:9" ht="12.75">
      <c r="A112" s="104"/>
      <c r="C112" s="105"/>
      <c r="E112" s="83"/>
      <c r="I112" s="83"/>
    </row>
    <row r="113" spans="5:9" ht="12.75">
      <c r="E113" s="83"/>
      <c r="I113" s="83"/>
    </row>
    <row r="114" spans="1:9" ht="12.75">
      <c r="A114" s="82"/>
      <c r="E114" s="83"/>
      <c r="I114" s="83"/>
    </row>
    <row r="115" spans="1:9" ht="12.75">
      <c r="A115" s="104"/>
      <c r="C115" s="105"/>
      <c r="E115" s="83"/>
      <c r="I115" s="83"/>
    </row>
    <row r="116" spans="1:9" ht="12.75">
      <c r="A116" s="104"/>
      <c r="E116" s="83"/>
      <c r="I116" s="83"/>
    </row>
    <row r="117" spans="1:9" ht="12.75">
      <c r="A117" s="104"/>
      <c r="C117" s="105"/>
      <c r="E117" s="83"/>
      <c r="I117" s="83"/>
    </row>
    <row r="118" spans="1:9" ht="12.75">
      <c r="A118" s="104"/>
      <c r="C118" s="105"/>
      <c r="E118" s="83"/>
      <c r="I118" s="83"/>
    </row>
    <row r="119" spans="1:9" ht="12.75">
      <c r="A119" s="104"/>
      <c r="C119" s="105"/>
      <c r="E119" s="83"/>
      <c r="I119" s="83"/>
    </row>
    <row r="120" spans="1:9" ht="12.75">
      <c r="A120" s="82"/>
      <c r="C120" s="105"/>
      <c r="E120" s="83"/>
      <c r="I120" s="83"/>
    </row>
    <row r="121" spans="1:9" ht="12.75">
      <c r="A121" s="82"/>
      <c r="C121" s="105"/>
      <c r="E121" s="83"/>
      <c r="I121" s="83"/>
    </row>
    <row r="122" spans="3:9" ht="12.75">
      <c r="C122" s="105"/>
      <c r="E122" s="83"/>
      <c r="I122" s="83"/>
    </row>
    <row r="123" spans="3:9" ht="12.75">
      <c r="C123" s="105"/>
      <c r="E123" s="83"/>
      <c r="I123" s="83"/>
    </row>
    <row r="124" spans="1:9" ht="12.75">
      <c r="A124" s="82"/>
      <c r="C124" s="105"/>
      <c r="E124" s="83"/>
      <c r="I124" s="83"/>
    </row>
    <row r="125" spans="1:9" ht="12.75">
      <c r="A125" s="104"/>
      <c r="C125" s="105"/>
      <c r="E125" s="83"/>
      <c r="I125" s="83"/>
    </row>
    <row r="126" spans="1:9" ht="12.75">
      <c r="A126" s="104"/>
      <c r="C126" s="105"/>
      <c r="E126" s="83"/>
      <c r="I126" s="83"/>
    </row>
    <row r="127" spans="1:9" ht="12.75">
      <c r="A127" s="105"/>
      <c r="C127" s="105"/>
      <c r="E127" s="83"/>
      <c r="I127" s="83"/>
    </row>
    <row r="128" spans="1:9" ht="12.75">
      <c r="A128" s="104"/>
      <c r="E128" s="83"/>
      <c r="I128" s="83"/>
    </row>
    <row r="129" spans="3:9" ht="12.75">
      <c r="C129" s="82"/>
      <c r="D129" s="82"/>
      <c r="E129" s="83"/>
      <c r="I129" s="83"/>
    </row>
    <row r="130" spans="1:9" ht="12.75">
      <c r="A130" s="104"/>
      <c r="C130" s="105"/>
      <c r="E130" s="83"/>
      <c r="I130" s="83"/>
    </row>
    <row r="131" spans="1:9" ht="12.75">
      <c r="A131" s="82"/>
      <c r="E131" s="83"/>
      <c r="I131" s="83"/>
    </row>
    <row r="132" spans="1:9" ht="12.75">
      <c r="A132" s="104"/>
      <c r="C132" s="105"/>
      <c r="E132" s="83"/>
      <c r="I132" s="83"/>
    </row>
    <row r="133" spans="1:9" ht="12.75">
      <c r="A133" s="104"/>
      <c r="C133" s="105"/>
      <c r="E133" s="83"/>
      <c r="I133" s="83"/>
    </row>
    <row r="134" spans="1:9" ht="12.75">
      <c r="A134" s="82"/>
      <c r="E134" s="83"/>
      <c r="I134" s="83"/>
    </row>
    <row r="135" spans="1:9" ht="12.75">
      <c r="A135" s="104"/>
      <c r="C135" s="105"/>
      <c r="E135" s="83"/>
      <c r="I135" s="83"/>
    </row>
    <row r="136" spans="1:9" ht="12.75">
      <c r="A136" s="104"/>
      <c r="C136" s="105"/>
      <c r="E136" s="82"/>
      <c r="I136" s="83"/>
    </row>
    <row r="137" spans="1:9" ht="12.75">
      <c r="A137" s="104"/>
      <c r="C137" s="105"/>
      <c r="E137" s="82"/>
      <c r="I137" s="83"/>
    </row>
    <row r="138" spans="1:9" ht="12.75">
      <c r="A138" s="104"/>
      <c r="C138" s="105"/>
      <c r="E138" s="82"/>
      <c r="I138" s="83"/>
    </row>
    <row r="139" spans="1:9" ht="12.75">
      <c r="A139" s="82"/>
      <c r="C139" s="105"/>
      <c r="E139" s="82"/>
      <c r="I139" s="83"/>
    </row>
    <row r="140" spans="1:9" ht="12.75">
      <c r="A140" s="104"/>
      <c r="C140" s="105"/>
      <c r="E140" s="82"/>
      <c r="I140" s="83"/>
    </row>
    <row r="141" spans="1:9" ht="12.75">
      <c r="A141" s="104"/>
      <c r="E141" s="82"/>
      <c r="I141" s="83"/>
    </row>
    <row r="142" spans="1:9" ht="12.75">
      <c r="A142" s="104"/>
      <c r="C142" s="105"/>
      <c r="E142" s="82"/>
      <c r="I142" s="83"/>
    </row>
    <row r="143" spans="1:9" ht="12.75">
      <c r="A143" s="104"/>
      <c r="C143" s="105"/>
      <c r="E143" s="82"/>
      <c r="I143" s="83"/>
    </row>
    <row r="144" spans="1:9" ht="12.75">
      <c r="A144" s="104"/>
      <c r="C144" s="105"/>
      <c r="E144" s="82"/>
      <c r="I144" s="83"/>
    </row>
    <row r="145" spans="1:9" ht="12.75">
      <c r="A145" s="105"/>
      <c r="C145" s="105"/>
      <c r="E145" s="82"/>
      <c r="I145" s="83"/>
    </row>
    <row r="146" spans="1:9" ht="12.75">
      <c r="A146" s="104"/>
      <c r="C146" s="105"/>
      <c r="E146" s="82"/>
      <c r="I146" s="83"/>
    </row>
    <row r="147" spans="1:9" ht="12.75">
      <c r="A147" s="104"/>
      <c r="C147" s="105"/>
      <c r="E147" s="82"/>
      <c r="I147" s="83"/>
    </row>
    <row r="148" spans="1:9" ht="12.75">
      <c r="A148" s="104"/>
      <c r="C148" s="105"/>
      <c r="E148" s="82"/>
      <c r="I148" s="83"/>
    </row>
    <row r="149" spans="1:9" ht="12.75">
      <c r="A149" s="104"/>
      <c r="C149" s="105"/>
      <c r="E149" s="82"/>
      <c r="I149" s="83"/>
    </row>
    <row r="150" spans="3:9" ht="12.75">
      <c r="C150" s="82"/>
      <c r="D150" s="82"/>
      <c r="E150" s="82"/>
      <c r="I150" s="83"/>
    </row>
  </sheetData>
  <sheetProtection/>
  <mergeCells count="7">
    <mergeCell ref="A1:I1"/>
    <mergeCell ref="F3:F4"/>
    <mergeCell ref="B2:E2"/>
    <mergeCell ref="F2:I2"/>
    <mergeCell ref="C3:E3"/>
    <mergeCell ref="G3:I3"/>
    <mergeCell ref="B3:B4"/>
  </mergeCells>
  <printOptions verticalCentered="1"/>
  <pageMargins left="1.8897637795275593" right="0.7874015748031497" top="0.5118110236220472" bottom="0.7874015748031497" header="0" footer="0.5905511811023623"/>
  <pageSetup fitToHeight="1" fitToWidth="1" horizontalDpi="600" verticalDpi="600" orientation="landscape" paperSize="119" scale="91"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1">
      <selection activeCell="A1" sqref="A1:J1"/>
    </sheetView>
  </sheetViews>
  <sheetFormatPr defaultColWidth="11.00390625" defaultRowHeight="14.25"/>
  <cols>
    <col min="1" max="1" width="14.625" style="12" bestFit="1" customWidth="1"/>
    <col min="2" max="4" width="9.625" style="12" customWidth="1"/>
    <col min="5" max="5" width="10.375" style="12" bestFit="1" customWidth="1"/>
    <col min="6" max="8" width="9.625" style="12" customWidth="1"/>
    <col min="9" max="9" width="10.375" style="12" bestFit="1" customWidth="1"/>
    <col min="10" max="10" width="10.875" style="12" bestFit="1" customWidth="1"/>
    <col min="11" max="11" width="11.00390625" style="12" customWidth="1"/>
    <col min="12" max="12" width="11.00390625" style="115" customWidth="1"/>
    <col min="13" max="13" width="11.875" style="12" bestFit="1" customWidth="1"/>
    <col min="14" max="16384" width="11.00390625" style="12" customWidth="1"/>
  </cols>
  <sheetData>
    <row r="1" spans="1:12" ht="12.75">
      <c r="A1" s="467" t="s">
        <v>295</v>
      </c>
      <c r="B1" s="467"/>
      <c r="C1" s="467"/>
      <c r="D1" s="467"/>
      <c r="E1" s="467"/>
      <c r="F1" s="467"/>
      <c r="G1" s="467"/>
      <c r="H1" s="467"/>
      <c r="I1" s="467"/>
      <c r="J1" s="467"/>
      <c r="K1" s="58"/>
      <c r="L1" s="58"/>
    </row>
    <row r="2" spans="1:12" ht="12.75">
      <c r="A2" s="57"/>
      <c r="B2" s="57"/>
      <c r="C2" s="57"/>
      <c r="D2" s="57"/>
      <c r="E2" s="57"/>
      <c r="F2" s="57"/>
      <c r="G2" s="57"/>
      <c r="H2" s="57"/>
      <c r="I2" s="57"/>
      <c r="J2" s="57"/>
      <c r="K2" s="58"/>
      <c r="L2" s="58"/>
    </row>
    <row r="3" spans="1:10" s="59" customFormat="1" ht="12.75">
      <c r="A3" s="496" t="s">
        <v>54</v>
      </c>
      <c r="B3" s="492" t="s">
        <v>192</v>
      </c>
      <c r="C3" s="492"/>
      <c r="D3" s="492"/>
      <c r="E3" s="492"/>
      <c r="F3" s="494" t="s">
        <v>134</v>
      </c>
      <c r="G3" s="492"/>
      <c r="H3" s="492"/>
      <c r="I3" s="492"/>
      <c r="J3" s="495"/>
    </row>
    <row r="4" spans="1:10" s="59" customFormat="1" ht="12.75">
      <c r="A4" s="497"/>
      <c r="B4" s="492">
        <v>2012</v>
      </c>
      <c r="C4" s="494" t="s">
        <v>417</v>
      </c>
      <c r="D4" s="492"/>
      <c r="E4" s="492"/>
      <c r="F4" s="494">
        <v>2012</v>
      </c>
      <c r="G4" s="494" t="str">
        <f>C4</f>
        <v>Enero - octubre</v>
      </c>
      <c r="H4" s="492"/>
      <c r="I4" s="492"/>
      <c r="J4" s="495"/>
    </row>
    <row r="5" spans="1:19" s="59" customFormat="1" ht="12.75">
      <c r="A5" s="498"/>
      <c r="B5" s="493"/>
      <c r="C5" s="299">
        <v>2012</v>
      </c>
      <c r="D5" s="299">
        <v>2013</v>
      </c>
      <c r="E5" s="299" t="s">
        <v>316</v>
      </c>
      <c r="F5" s="499"/>
      <c r="G5" s="299">
        <v>2012</v>
      </c>
      <c r="H5" s="299">
        <v>2013</v>
      </c>
      <c r="I5" s="299" t="s">
        <v>316</v>
      </c>
      <c r="J5" s="60" t="s">
        <v>326</v>
      </c>
      <c r="O5" s="165"/>
      <c r="P5" s="165"/>
      <c r="Q5" s="165"/>
      <c r="R5" s="165"/>
      <c r="S5" s="165"/>
    </row>
    <row r="6" spans="1:19" ht="14.25">
      <c r="A6" s="398" t="s">
        <v>0</v>
      </c>
      <c r="B6" s="399">
        <v>79226</v>
      </c>
      <c r="C6" s="399">
        <v>64579</v>
      </c>
      <c r="D6" s="399">
        <v>58230</v>
      </c>
      <c r="E6" s="400" t="s">
        <v>387</v>
      </c>
      <c r="F6" s="399">
        <v>201924</v>
      </c>
      <c r="G6" s="399">
        <v>164809</v>
      </c>
      <c r="H6" s="399">
        <v>158013</v>
      </c>
      <c r="I6" s="400" t="s">
        <v>375</v>
      </c>
      <c r="J6" s="400" t="s">
        <v>388</v>
      </c>
      <c r="L6" s="437"/>
      <c r="M6" s="110"/>
      <c r="O6" s="171" t="s">
        <v>0</v>
      </c>
      <c r="P6" s="166">
        <v>2.18798803009687</v>
      </c>
      <c r="Q6" s="166">
        <v>2.2934283590933964</v>
      </c>
      <c r="R6" s="166">
        <v>2.496095966675539</v>
      </c>
      <c r="S6" s="167">
        <v>0.08836884168566672</v>
      </c>
    </row>
    <row r="7" spans="1:19" ht="14.25">
      <c r="A7" s="401" t="s">
        <v>116</v>
      </c>
      <c r="B7" s="399">
        <v>40114</v>
      </c>
      <c r="C7" s="399">
        <v>32421</v>
      </c>
      <c r="D7" s="399">
        <v>34573</v>
      </c>
      <c r="E7" s="400" t="s">
        <v>389</v>
      </c>
      <c r="F7" s="399">
        <v>155889</v>
      </c>
      <c r="G7" s="399">
        <v>124249</v>
      </c>
      <c r="H7" s="399">
        <v>134142</v>
      </c>
      <c r="I7" s="400" t="s">
        <v>339</v>
      </c>
      <c r="J7" s="400" t="s">
        <v>390</v>
      </c>
      <c r="K7" s="158"/>
      <c r="L7" s="110"/>
      <c r="M7" s="110"/>
      <c r="O7" s="171" t="s">
        <v>116</v>
      </c>
      <c r="P7" s="166">
        <v>3.8396143716559075</v>
      </c>
      <c r="Q7" s="166">
        <v>3.8120459793605823</v>
      </c>
      <c r="R7" s="166">
        <v>3.8538678187862927</v>
      </c>
      <c r="S7" s="167">
        <v>0.010970969304185951</v>
      </c>
    </row>
    <row r="8" spans="1:19" ht="14.25">
      <c r="A8" s="401" t="s">
        <v>2</v>
      </c>
      <c r="B8" s="399">
        <v>29152</v>
      </c>
      <c r="C8" s="399">
        <v>25374</v>
      </c>
      <c r="D8" s="399">
        <v>29305</v>
      </c>
      <c r="E8" s="400" t="s">
        <v>391</v>
      </c>
      <c r="F8" s="399">
        <v>89498</v>
      </c>
      <c r="G8" s="399">
        <v>77984</v>
      </c>
      <c r="H8" s="399">
        <v>89902</v>
      </c>
      <c r="I8" s="400" t="s">
        <v>392</v>
      </c>
      <c r="J8" s="400" t="s">
        <v>393</v>
      </c>
      <c r="K8" s="158"/>
      <c r="L8" s="110"/>
      <c r="M8" s="110"/>
      <c r="O8" s="171" t="s">
        <v>1</v>
      </c>
      <c r="P8" s="166">
        <v>3.1347663836654744</v>
      </c>
      <c r="Q8" s="166">
        <v>2.990940375663155</v>
      </c>
      <c r="R8" s="166">
        <v>3.20216809269442</v>
      </c>
      <c r="S8" s="167">
        <v>0.07062251014764254</v>
      </c>
    </row>
    <row r="9" spans="1:19" ht="14.25">
      <c r="A9" s="401" t="s">
        <v>4</v>
      </c>
      <c r="B9" s="399">
        <v>30638</v>
      </c>
      <c r="C9" s="399">
        <v>25614</v>
      </c>
      <c r="D9" s="399">
        <v>23636</v>
      </c>
      <c r="E9" s="400" t="s">
        <v>394</v>
      </c>
      <c r="F9" s="399">
        <v>93940</v>
      </c>
      <c r="G9" s="399">
        <v>78677</v>
      </c>
      <c r="H9" s="399">
        <v>75689</v>
      </c>
      <c r="I9" s="400" t="s">
        <v>395</v>
      </c>
      <c r="J9" s="400" t="s">
        <v>374</v>
      </c>
      <c r="K9" s="158"/>
      <c r="L9" s="110"/>
      <c r="M9" s="110"/>
      <c r="O9" s="171" t="s">
        <v>2</v>
      </c>
      <c r="P9" s="166">
        <v>2.8789898854384437</v>
      </c>
      <c r="Q9" s="166">
        <v>2.8888609138137555</v>
      </c>
      <c r="R9" s="166">
        <v>3.2149426108732566</v>
      </c>
      <c r="S9" s="167">
        <v>0.11287552664798306</v>
      </c>
    </row>
    <row r="10" spans="1:19" ht="14.25">
      <c r="A10" s="401" t="s">
        <v>1</v>
      </c>
      <c r="B10" s="399">
        <v>29343</v>
      </c>
      <c r="C10" s="399">
        <v>23649</v>
      </c>
      <c r="D10" s="399">
        <v>23809</v>
      </c>
      <c r="E10" s="400" t="s">
        <v>396</v>
      </c>
      <c r="F10" s="399">
        <v>88866</v>
      </c>
      <c r="G10" s="399">
        <v>71024</v>
      </c>
      <c r="H10" s="399">
        <v>73401</v>
      </c>
      <c r="I10" s="400" t="s">
        <v>336</v>
      </c>
      <c r="J10" s="400" t="s">
        <v>389</v>
      </c>
      <c r="K10" s="158"/>
      <c r="L10" s="110"/>
      <c r="M10" s="110"/>
      <c r="O10" s="171" t="s">
        <v>3</v>
      </c>
      <c r="P10" s="166">
        <v>2.999138937341091</v>
      </c>
      <c r="Q10" s="166">
        <v>2.9643223430516685</v>
      </c>
      <c r="R10" s="166">
        <v>3.059134111570329</v>
      </c>
      <c r="S10" s="167">
        <v>0.03198429777412648</v>
      </c>
    </row>
    <row r="11" spans="1:19" ht="14.25">
      <c r="A11" s="401" t="s">
        <v>5</v>
      </c>
      <c r="B11" s="399">
        <v>19846</v>
      </c>
      <c r="C11" s="399">
        <v>14742</v>
      </c>
      <c r="D11" s="399">
        <v>17646</v>
      </c>
      <c r="E11" s="400" t="s">
        <v>397</v>
      </c>
      <c r="F11" s="399">
        <v>79451</v>
      </c>
      <c r="G11" s="399">
        <v>59411</v>
      </c>
      <c r="H11" s="399">
        <v>67171</v>
      </c>
      <c r="I11" s="400" t="s">
        <v>398</v>
      </c>
      <c r="J11" s="400" t="s">
        <v>399</v>
      </c>
      <c r="K11" s="158"/>
      <c r="L11" s="110"/>
      <c r="M11" s="110"/>
      <c r="O11" s="171" t="s">
        <v>4</v>
      </c>
      <c r="P11" s="166">
        <v>4.440811217309204</v>
      </c>
      <c r="Q11" s="166">
        <v>4.895130065524549</v>
      </c>
      <c r="R11" s="166">
        <v>5.365227815062864</v>
      </c>
      <c r="S11" s="167">
        <v>0.09603376074705805</v>
      </c>
    </row>
    <row r="12" spans="1:19" ht="14.25">
      <c r="A12" s="401" t="s">
        <v>3</v>
      </c>
      <c r="B12" s="399">
        <v>13053</v>
      </c>
      <c r="C12" s="399">
        <v>10918</v>
      </c>
      <c r="D12" s="399">
        <v>10497</v>
      </c>
      <c r="E12" s="400" t="s">
        <v>400</v>
      </c>
      <c r="F12" s="399">
        <v>70690</v>
      </c>
      <c r="G12" s="399">
        <v>58966</v>
      </c>
      <c r="H12" s="399">
        <v>56322</v>
      </c>
      <c r="I12" s="400" t="s">
        <v>401</v>
      </c>
      <c r="J12" s="400" t="s">
        <v>402</v>
      </c>
      <c r="K12" s="158"/>
      <c r="L12" s="110"/>
      <c r="M12" s="110"/>
      <c r="O12" s="171" t="s">
        <v>5</v>
      </c>
      <c r="P12" s="166">
        <v>3.257397810164199</v>
      </c>
      <c r="Q12" s="166">
        <v>3.4001082533573905</v>
      </c>
      <c r="R12" s="166">
        <v>3.8152570073199903</v>
      </c>
      <c r="S12" s="167">
        <v>0.12209868716758265</v>
      </c>
    </row>
    <row r="13" spans="1:19" ht="14.25">
      <c r="A13" s="401" t="s">
        <v>8</v>
      </c>
      <c r="B13" s="399">
        <v>9983</v>
      </c>
      <c r="C13" s="399">
        <v>8376</v>
      </c>
      <c r="D13" s="399">
        <v>9322</v>
      </c>
      <c r="E13" s="400" t="s">
        <v>378</v>
      </c>
      <c r="F13" s="399">
        <v>36562</v>
      </c>
      <c r="G13" s="399">
        <v>30728</v>
      </c>
      <c r="H13" s="399">
        <v>35439</v>
      </c>
      <c r="I13" s="400" t="s">
        <v>392</v>
      </c>
      <c r="J13" s="400" t="s">
        <v>403</v>
      </c>
      <c r="K13" s="158"/>
      <c r="L13" s="110"/>
      <c r="M13" s="110"/>
      <c r="O13" s="171" t="s">
        <v>7</v>
      </c>
      <c r="P13" s="166">
        <v>3.4760842203927154</v>
      </c>
      <c r="Q13" s="166">
        <v>3.288034244513578</v>
      </c>
      <c r="R13" s="166">
        <v>3.486712519768621</v>
      </c>
      <c r="S13" s="167">
        <v>0.06042463687431421</v>
      </c>
    </row>
    <row r="14" spans="1:19" ht="14.25">
      <c r="A14" s="401" t="s">
        <v>6</v>
      </c>
      <c r="B14" s="399">
        <v>13238</v>
      </c>
      <c r="C14" s="399">
        <v>10617</v>
      </c>
      <c r="D14" s="399">
        <v>12118</v>
      </c>
      <c r="E14" s="400" t="s">
        <v>373</v>
      </c>
      <c r="F14" s="399">
        <v>37472</v>
      </c>
      <c r="G14" s="399">
        <v>29957</v>
      </c>
      <c r="H14" s="399">
        <v>34972</v>
      </c>
      <c r="I14" s="400" t="s">
        <v>404</v>
      </c>
      <c r="J14" s="400" t="s">
        <v>349</v>
      </c>
      <c r="K14" s="158"/>
      <c r="L14" s="110"/>
      <c r="M14" s="110"/>
      <c r="O14" s="171" t="s">
        <v>8</v>
      </c>
      <c r="P14" s="166">
        <v>3.7608988067975173</v>
      </c>
      <c r="Q14" s="166">
        <v>3.621473934060223</v>
      </c>
      <c r="R14" s="166">
        <v>3.8623028814208844</v>
      </c>
      <c r="S14" s="167">
        <v>0.06650025700741558</v>
      </c>
    </row>
    <row r="15" spans="1:19" ht="14.25">
      <c r="A15" s="401" t="s">
        <v>231</v>
      </c>
      <c r="B15" s="399">
        <v>13098</v>
      </c>
      <c r="C15" s="399">
        <v>11204</v>
      </c>
      <c r="D15" s="399">
        <v>10605</v>
      </c>
      <c r="E15" s="400" t="s">
        <v>405</v>
      </c>
      <c r="F15" s="399">
        <v>43664</v>
      </c>
      <c r="G15" s="399">
        <v>37680</v>
      </c>
      <c r="H15" s="399">
        <v>34821</v>
      </c>
      <c r="I15" s="400" t="s">
        <v>406</v>
      </c>
      <c r="J15" s="400" t="s">
        <v>349</v>
      </c>
      <c r="K15" s="158"/>
      <c r="L15" s="110"/>
      <c r="M15" s="110"/>
      <c r="O15" s="171" t="s">
        <v>6</v>
      </c>
      <c r="P15" s="166">
        <v>3.0984853563717993</v>
      </c>
      <c r="Q15" s="166">
        <v>3.018772359048662</v>
      </c>
      <c r="R15" s="166">
        <v>3.370165275086655</v>
      </c>
      <c r="S15" s="167">
        <v>0.11640258828550132</v>
      </c>
    </row>
    <row r="16" spans="1:19" ht="14.25">
      <c r="A16" s="401" t="s">
        <v>407</v>
      </c>
      <c r="B16" s="399">
        <v>277691</v>
      </c>
      <c r="C16" s="399">
        <v>227494</v>
      </c>
      <c r="D16" s="399">
        <v>229741</v>
      </c>
      <c r="E16" s="400" t="s">
        <v>408</v>
      </c>
      <c r="F16" s="399">
        <v>897956</v>
      </c>
      <c r="G16" s="399">
        <v>733485</v>
      </c>
      <c r="H16" s="399">
        <v>759872</v>
      </c>
      <c r="I16" s="400" t="s">
        <v>409</v>
      </c>
      <c r="J16" s="400" t="s">
        <v>410</v>
      </c>
      <c r="K16" s="158"/>
      <c r="L16" s="110"/>
      <c r="M16" s="110"/>
      <c r="O16" s="171" t="s">
        <v>144</v>
      </c>
      <c r="P16" s="166">
        <v>2.9824544492884173</v>
      </c>
      <c r="Q16" s="166">
        <v>3.027027965319248</v>
      </c>
      <c r="R16" s="166">
        <v>3.2655947376368673</v>
      </c>
      <c r="S16" s="167">
        <v>0.07881221285395634</v>
      </c>
    </row>
    <row r="17" spans="1:19" ht="14.25">
      <c r="A17" s="401" t="s">
        <v>411</v>
      </c>
      <c r="B17" s="399">
        <v>124150</v>
      </c>
      <c r="C17" s="399">
        <v>101300</v>
      </c>
      <c r="D17" s="399">
        <v>97678</v>
      </c>
      <c r="E17" s="400" t="s">
        <v>412</v>
      </c>
      <c r="F17" s="399">
        <v>439678</v>
      </c>
      <c r="G17" s="399">
        <v>359835</v>
      </c>
      <c r="H17" s="399">
        <v>354027</v>
      </c>
      <c r="I17" s="400" t="s">
        <v>413</v>
      </c>
      <c r="J17" s="400" t="s">
        <v>414</v>
      </c>
      <c r="K17" s="158"/>
      <c r="L17" s="110"/>
      <c r="M17" s="110"/>
      <c r="O17" s="171" t="s">
        <v>143</v>
      </c>
      <c r="P17" s="166">
        <v>3.2784956942823764</v>
      </c>
      <c r="Q17" s="166">
        <v>3.2710254169929587</v>
      </c>
      <c r="R17" s="166">
        <v>3.4787777440205954</v>
      </c>
      <c r="S17" s="167">
        <v>0.06351290514233376</v>
      </c>
    </row>
    <row r="18" spans="1:19" ht="14.25">
      <c r="A18" s="401" t="s">
        <v>9</v>
      </c>
      <c r="B18" s="399">
        <v>401841</v>
      </c>
      <c r="C18" s="399">
        <v>328794</v>
      </c>
      <c r="D18" s="399">
        <v>327419</v>
      </c>
      <c r="E18" s="400" t="s">
        <v>415</v>
      </c>
      <c r="F18" s="399">
        <v>1337634</v>
      </c>
      <c r="G18" s="399">
        <v>1093320</v>
      </c>
      <c r="H18" s="399">
        <v>1113899</v>
      </c>
      <c r="I18" s="400" t="s">
        <v>416</v>
      </c>
      <c r="J18" s="400" t="s">
        <v>216</v>
      </c>
      <c r="K18" s="158"/>
      <c r="L18" s="110"/>
      <c r="M18" s="110"/>
      <c r="O18" s="171" t="s">
        <v>145</v>
      </c>
      <c r="P18" s="166">
        <v>3.0685483124726853</v>
      </c>
      <c r="Q18" s="166">
        <v>3.101434514048148</v>
      </c>
      <c r="R18" s="166">
        <v>3.332356403585792</v>
      </c>
      <c r="S18" s="167">
        <v>0.07445647763693497</v>
      </c>
    </row>
    <row r="19" spans="1:19" s="83" customFormat="1" ht="12.75">
      <c r="A19" s="85" t="s">
        <v>301</v>
      </c>
      <c r="B19" s="85"/>
      <c r="C19" s="85"/>
      <c r="D19" s="85"/>
      <c r="E19" s="85"/>
      <c r="F19" s="85"/>
      <c r="G19" s="85"/>
      <c r="H19" s="85"/>
      <c r="I19" s="85"/>
      <c r="J19" s="85"/>
      <c r="K19" s="85"/>
      <c r="L19" s="85"/>
      <c r="M19" s="82"/>
      <c r="N19" s="82"/>
      <c r="O19" s="168"/>
      <c r="P19" s="169"/>
      <c r="Q19" s="169"/>
      <c r="R19" s="168"/>
      <c r="S19" s="169"/>
    </row>
    <row r="20" spans="1:19" ht="12.75">
      <c r="A20" s="56"/>
      <c r="B20" s="56"/>
      <c r="C20" s="56"/>
      <c r="D20" s="56"/>
      <c r="O20" s="170"/>
      <c r="P20" s="170"/>
      <c r="Q20" s="170"/>
      <c r="R20" s="170"/>
      <c r="S20" s="170"/>
    </row>
    <row r="21" spans="1:10" ht="12.75">
      <c r="A21" s="273"/>
      <c r="B21" s="273"/>
      <c r="C21" s="273"/>
      <c r="D21" s="273"/>
      <c r="E21" s="273"/>
      <c r="F21" s="273"/>
      <c r="G21" s="273"/>
      <c r="H21" s="273"/>
      <c r="I21" s="273"/>
      <c r="J21" s="273"/>
    </row>
    <row r="22" spans="1:10" ht="12.75">
      <c r="A22" s="273"/>
      <c r="B22" s="273"/>
      <c r="C22" s="273"/>
      <c r="D22" s="273"/>
      <c r="E22" s="273"/>
      <c r="F22" s="273"/>
      <c r="G22" s="273"/>
      <c r="H22" s="273"/>
      <c r="I22" s="273"/>
      <c r="J22" s="273"/>
    </row>
    <row r="23" spans="1:10" ht="12.75">
      <c r="A23" s="273"/>
      <c r="B23" s="273"/>
      <c r="C23" s="273"/>
      <c r="D23" s="273"/>
      <c r="E23" s="273"/>
      <c r="F23" s="273"/>
      <c r="G23" s="273"/>
      <c r="H23" s="273"/>
      <c r="I23" s="273"/>
      <c r="J23" s="273"/>
    </row>
    <row r="24" spans="1:10" ht="12.75">
      <c r="A24" s="273"/>
      <c r="B24" s="273"/>
      <c r="C24" s="273"/>
      <c r="D24" s="273"/>
      <c r="E24" s="273"/>
      <c r="F24" s="273"/>
      <c r="G24" s="273"/>
      <c r="H24" s="273"/>
      <c r="I24" s="273"/>
      <c r="J24" s="273"/>
    </row>
    <row r="25" spans="1:10" ht="12.75">
      <c r="A25" s="273"/>
      <c r="B25" s="273"/>
      <c r="C25" s="273"/>
      <c r="D25" s="273"/>
      <c r="E25" s="273"/>
      <c r="F25" s="273"/>
      <c r="G25" s="273"/>
      <c r="H25" s="273"/>
      <c r="I25" s="273"/>
      <c r="J25" s="273"/>
    </row>
    <row r="26" spans="1:10" ht="12.75">
      <c r="A26" s="273"/>
      <c r="B26" s="273"/>
      <c r="C26" s="273"/>
      <c r="D26" s="273"/>
      <c r="E26" s="273"/>
      <c r="F26" s="273"/>
      <c r="G26" s="273"/>
      <c r="H26" s="273"/>
      <c r="I26" s="273"/>
      <c r="J26" s="273"/>
    </row>
  </sheetData>
  <sheetProtection/>
  <mergeCells count="8">
    <mergeCell ref="A1:J1"/>
    <mergeCell ref="B3:E3"/>
    <mergeCell ref="B4:B5"/>
    <mergeCell ref="C4:E4"/>
    <mergeCell ref="F3:J3"/>
    <mergeCell ref="A3:A5"/>
    <mergeCell ref="F4:F5"/>
    <mergeCell ref="G4:J4"/>
  </mergeCells>
  <printOptions/>
  <pageMargins left="0.7480314960629921" right="0.7480314960629921" top="0.984251968503937" bottom="0.984251968503937" header="0.5118110236220472" footer="0.5118110236220472"/>
  <pageSetup fitToHeight="1" fitToWidth="1" horizontalDpi="600" verticalDpi="600" orientation="landscape" r:id="rId1"/>
  <headerFooter>
    <oddFooter>&amp;C&amp;10 7</oddFooter>
  </headerFooter>
</worksheet>
</file>

<file path=xl/worksheets/sheet7.xml><?xml version="1.0" encoding="utf-8"?>
<worksheet xmlns="http://schemas.openxmlformats.org/spreadsheetml/2006/main" xmlns:r="http://schemas.openxmlformats.org/officeDocument/2006/relationships">
  <sheetPr>
    <pageSetUpPr fitToPage="1"/>
  </sheetPr>
  <dimension ref="H3:AI135"/>
  <sheetViews>
    <sheetView zoomScale="115" zoomScaleNormal="115" zoomScaleSheetLayoutView="100" zoomScalePageLayoutView="0" workbookViewId="0" topLeftCell="A1">
      <selection activeCell="AI9" sqref="AI9:AI13"/>
    </sheetView>
  </sheetViews>
  <sheetFormatPr defaultColWidth="11.00390625" defaultRowHeight="14.25"/>
  <cols>
    <col min="7" max="7" width="13.75390625" style="0" customWidth="1"/>
    <col min="20" max="20" width="11.00390625" style="70" customWidth="1"/>
    <col min="21" max="21" width="6.875" style="70" bestFit="1" customWidth="1"/>
    <col min="22" max="33" width="11.00390625" style="70" customWidth="1"/>
  </cols>
  <sheetData>
    <row r="3" ht="14.25">
      <c r="V3" s="70" t="s">
        <v>18</v>
      </c>
    </row>
    <row r="4" spans="22:33" ht="14.25">
      <c r="V4" s="70" t="s">
        <v>19</v>
      </c>
      <c r="W4" s="70" t="s">
        <v>20</v>
      </c>
      <c r="X4" s="70" t="s">
        <v>21</v>
      </c>
      <c r="Y4" s="70" t="s">
        <v>22</v>
      </c>
      <c r="Z4" s="70" t="s">
        <v>23</v>
      </c>
      <c r="AA4" s="70" t="s">
        <v>24</v>
      </c>
      <c r="AB4" s="70" t="s">
        <v>25</v>
      </c>
      <c r="AC4" s="70" t="s">
        <v>26</v>
      </c>
      <c r="AD4" s="70" t="s">
        <v>27</v>
      </c>
      <c r="AE4" s="70" t="s">
        <v>28</v>
      </c>
      <c r="AF4" s="70" t="s">
        <v>29</v>
      </c>
      <c r="AG4" s="70" t="s">
        <v>30</v>
      </c>
    </row>
    <row r="5" spans="20:33" ht="14.25">
      <c r="T5" s="70" t="s">
        <v>35</v>
      </c>
      <c r="U5" s="70">
        <v>2010</v>
      </c>
      <c r="V5" s="2">
        <v>29.668348</v>
      </c>
      <c r="W5" s="2">
        <v>22.036866</v>
      </c>
      <c r="X5" s="2">
        <v>23.303071</v>
      </c>
      <c r="Y5" s="2">
        <v>29.163777</v>
      </c>
      <c r="Z5" s="2">
        <v>34.598492</v>
      </c>
      <c r="AA5" s="2">
        <v>32.676822</v>
      </c>
      <c r="AB5" s="2">
        <v>36.505577</v>
      </c>
      <c r="AC5" s="2">
        <v>38.797026</v>
      </c>
      <c r="AD5" s="2">
        <v>36.279777</v>
      </c>
      <c r="AE5" s="2">
        <v>33.687766</v>
      </c>
      <c r="AF5" s="2">
        <v>35.577101</v>
      </c>
      <c r="AG5" s="2">
        <v>30.260974</v>
      </c>
    </row>
    <row r="6" spans="13:35" ht="14.25">
      <c r="M6" s="70"/>
      <c r="T6" s="70" t="s">
        <v>35</v>
      </c>
      <c r="U6" s="70">
        <v>2011</v>
      </c>
      <c r="V6" s="2">
        <v>30.865767</v>
      </c>
      <c r="W6" s="2">
        <v>24.687385</v>
      </c>
      <c r="X6" s="2">
        <v>31.152663</v>
      </c>
      <c r="Y6" s="2">
        <v>30.82392</v>
      </c>
      <c r="Z6" s="2">
        <v>33.895693</v>
      </c>
      <c r="AA6" s="2">
        <v>31.222189</v>
      </c>
      <c r="AB6" s="2">
        <v>31.950689</v>
      </c>
      <c r="AC6" s="2">
        <v>34.916504</v>
      </c>
      <c r="AD6" s="2">
        <v>36.462873</v>
      </c>
      <c r="AE6" s="2">
        <v>38.170371</v>
      </c>
      <c r="AF6" s="2">
        <v>42.0041</v>
      </c>
      <c r="AG6" s="2">
        <v>30.424</v>
      </c>
      <c r="AI6" s="2"/>
    </row>
    <row r="7" spans="20:34" ht="14.25">
      <c r="T7" s="70" t="s">
        <v>35</v>
      </c>
      <c r="U7" s="70">
        <v>2012</v>
      </c>
      <c r="V7" s="2">
        <v>30.157481</v>
      </c>
      <c r="W7" s="2">
        <v>22.334294</v>
      </c>
      <c r="X7" s="2">
        <v>30.83998</v>
      </c>
      <c r="Y7" s="2">
        <v>32.951272</v>
      </c>
      <c r="Z7" s="2">
        <v>38.247363</v>
      </c>
      <c r="AA7" s="2">
        <v>34.942395</v>
      </c>
      <c r="AB7" s="2">
        <v>35.473411</v>
      </c>
      <c r="AC7" s="2">
        <v>35.740946</v>
      </c>
      <c r="AD7" s="2">
        <v>33.165617</v>
      </c>
      <c r="AE7" s="2">
        <v>34.94094</v>
      </c>
      <c r="AF7" s="2">
        <v>41.918659</v>
      </c>
      <c r="AG7" s="2">
        <v>31.128872</v>
      </c>
      <c r="AH7" s="2"/>
    </row>
    <row r="8" spans="20:35" ht="14.25">
      <c r="T8" s="70" t="s">
        <v>35</v>
      </c>
      <c r="U8" s="70">
        <v>2013</v>
      </c>
      <c r="V8" s="2">
        <v>31.675444</v>
      </c>
      <c r="W8" s="2">
        <v>23.455881</v>
      </c>
      <c r="X8" s="2">
        <v>30.18329</v>
      </c>
      <c r="Y8" s="2">
        <v>28.164213</v>
      </c>
      <c r="Z8" s="2">
        <v>39.596317</v>
      </c>
      <c r="AA8" s="2">
        <v>31.373385</v>
      </c>
      <c r="AB8" s="2">
        <v>33.645507</v>
      </c>
      <c r="AC8" s="2">
        <v>36.73082</v>
      </c>
      <c r="AD8" s="2">
        <v>27.123791</v>
      </c>
      <c r="AE8" s="2">
        <v>45.488216</v>
      </c>
      <c r="AF8" s="2"/>
      <c r="AG8" s="2"/>
      <c r="AI8" s="2"/>
    </row>
    <row r="9" spans="20:35" ht="14.25">
      <c r="T9" s="70" t="s">
        <v>36</v>
      </c>
      <c r="U9" s="70">
        <v>2010</v>
      </c>
      <c r="V9" s="2">
        <v>93.649676</v>
      </c>
      <c r="W9" s="2">
        <v>67.301971</v>
      </c>
      <c r="X9" s="2">
        <v>71.331064</v>
      </c>
      <c r="Y9" s="2">
        <v>87.689191</v>
      </c>
      <c r="Z9" s="2">
        <v>102.822797</v>
      </c>
      <c r="AA9" s="2">
        <v>97.623927</v>
      </c>
      <c r="AB9" s="2">
        <v>113.906731</v>
      </c>
      <c r="AC9" s="2">
        <v>120.582206</v>
      </c>
      <c r="AD9" s="2">
        <v>111.540179</v>
      </c>
      <c r="AE9" s="2">
        <v>105.6519</v>
      </c>
      <c r="AF9" s="2">
        <v>116.512008</v>
      </c>
      <c r="AG9" s="2">
        <v>97.862179</v>
      </c>
      <c r="AI9" s="2"/>
    </row>
    <row r="10" spans="20:35" ht="14.25">
      <c r="T10" s="70" t="s">
        <v>36</v>
      </c>
      <c r="U10" s="70">
        <v>2011</v>
      </c>
      <c r="V10" s="2">
        <v>100.392259</v>
      </c>
      <c r="W10" s="2">
        <v>81.434405</v>
      </c>
      <c r="X10" s="2">
        <v>103.791883</v>
      </c>
      <c r="Y10" s="2">
        <v>105.840629</v>
      </c>
      <c r="Z10" s="2">
        <v>112.391574</v>
      </c>
      <c r="AA10" s="2">
        <v>103.146642</v>
      </c>
      <c r="AB10" s="2">
        <v>106.245526</v>
      </c>
      <c r="AC10" s="2">
        <v>120.374072</v>
      </c>
      <c r="AD10" s="2">
        <v>119.504679</v>
      </c>
      <c r="AE10" s="2">
        <v>126.870639</v>
      </c>
      <c r="AF10" s="2">
        <v>137.1662</v>
      </c>
      <c r="AG10" s="2">
        <v>104.3745</v>
      </c>
      <c r="AI10" s="2"/>
    </row>
    <row r="11" spans="20:35" ht="14.25">
      <c r="T11" s="70" t="s">
        <v>36</v>
      </c>
      <c r="U11" s="70">
        <v>2012</v>
      </c>
      <c r="V11" s="2">
        <v>101.821304</v>
      </c>
      <c r="W11" s="2">
        <v>72.734895</v>
      </c>
      <c r="X11" s="2">
        <v>101.974823</v>
      </c>
      <c r="Y11" s="2">
        <v>108.005459</v>
      </c>
      <c r="Z11" s="2">
        <v>125.73855</v>
      </c>
      <c r="AA11" s="2">
        <v>114.355967</v>
      </c>
      <c r="AB11" s="2">
        <v>119.375132</v>
      </c>
      <c r="AC11" s="2">
        <v>121.692721</v>
      </c>
      <c r="AD11" s="2">
        <v>109.279986</v>
      </c>
      <c r="AE11" s="2">
        <v>118.225306</v>
      </c>
      <c r="AF11" s="2">
        <v>138.209768</v>
      </c>
      <c r="AG11" s="2">
        <v>106.07702</v>
      </c>
      <c r="AI11" s="2"/>
    </row>
    <row r="12" spans="20:35" ht="14.25">
      <c r="T12" s="70" t="s">
        <v>36</v>
      </c>
      <c r="U12" s="70">
        <v>2013</v>
      </c>
      <c r="V12" s="2">
        <v>108.47304</v>
      </c>
      <c r="W12" s="2">
        <v>77.514047</v>
      </c>
      <c r="X12" s="2">
        <v>101.391496</v>
      </c>
      <c r="Y12" s="2">
        <v>94.923038</v>
      </c>
      <c r="Z12" s="2">
        <v>131.630796</v>
      </c>
      <c r="AA12" s="2">
        <v>104.337802</v>
      </c>
      <c r="AB12" s="2">
        <v>113.990952</v>
      </c>
      <c r="AC12" s="2">
        <v>127.862265</v>
      </c>
      <c r="AD12" s="2">
        <v>94.030875</v>
      </c>
      <c r="AE12" s="2">
        <v>159.784514</v>
      </c>
      <c r="AF12" s="2"/>
      <c r="AG12" s="2"/>
      <c r="AI12" s="4"/>
    </row>
    <row r="13" spans="19:35" ht="14.25">
      <c r="S13" s="2"/>
      <c r="AE13" s="2"/>
      <c r="AF13" s="2"/>
      <c r="AI13" s="1"/>
    </row>
    <row r="14" spans="19:32" ht="14.25">
      <c r="S14" s="2"/>
      <c r="V14" s="70" t="s">
        <v>33</v>
      </c>
      <c r="AE14" s="2"/>
      <c r="AF14" s="2"/>
    </row>
    <row r="15" ht="14.25">
      <c r="V15" s="70" t="s">
        <v>18</v>
      </c>
    </row>
    <row r="16" spans="20:33" ht="14.25">
      <c r="T16" s="422"/>
      <c r="V16" s="70" t="s">
        <v>19</v>
      </c>
      <c r="W16" s="70" t="s">
        <v>20</v>
      </c>
      <c r="X16" s="70" t="s">
        <v>21</v>
      </c>
      <c r="Y16" s="70" t="s">
        <v>22</v>
      </c>
      <c r="Z16" s="70" t="s">
        <v>23</v>
      </c>
      <c r="AA16" s="70" t="s">
        <v>24</v>
      </c>
      <c r="AB16" s="70" t="s">
        <v>25</v>
      </c>
      <c r="AC16" s="70" t="s">
        <v>26</v>
      </c>
      <c r="AD16" s="70" t="s">
        <v>27</v>
      </c>
      <c r="AE16" s="70" t="s">
        <v>28</v>
      </c>
      <c r="AF16" s="70" t="s">
        <v>29</v>
      </c>
      <c r="AG16" s="70" t="s">
        <v>30</v>
      </c>
    </row>
    <row r="17" spans="20:33" ht="14.25">
      <c r="T17" s="422"/>
      <c r="U17" s="70">
        <v>2010</v>
      </c>
      <c r="V17" s="4">
        <v>3.1565517567745935</v>
      </c>
      <c r="W17" s="4">
        <v>3.0540627238011067</v>
      </c>
      <c r="X17" s="4">
        <v>3.06101560605467</v>
      </c>
      <c r="Y17" s="4">
        <v>3.006784443592474</v>
      </c>
      <c r="Z17" s="4">
        <v>2.9718866648870126</v>
      </c>
      <c r="AA17" s="4">
        <v>2.987558796262378</v>
      </c>
      <c r="AB17" s="4">
        <v>3.1202555982062683</v>
      </c>
      <c r="AC17" s="4">
        <v>3.1080270431037675</v>
      </c>
      <c r="AD17" s="4">
        <v>3.0744450000340406</v>
      </c>
      <c r="AE17" s="4">
        <v>3.1362097445108112</v>
      </c>
      <c r="AF17" s="4">
        <v>3.274915738637614</v>
      </c>
      <c r="AG17" s="4">
        <v>3.233940156718022</v>
      </c>
    </row>
    <row r="18" spans="20:33" ht="14.25">
      <c r="T18" s="422"/>
      <c r="U18" s="70">
        <v>2011</v>
      </c>
      <c r="V18" s="4">
        <v>3.2525437971458797</v>
      </c>
      <c r="W18" s="4">
        <v>3.2986241758695787</v>
      </c>
      <c r="X18" s="4">
        <v>3.3317178374124867</v>
      </c>
      <c r="Y18" s="4">
        <v>3.433717353276287</v>
      </c>
      <c r="Z18" s="4">
        <v>3.315806937477278</v>
      </c>
      <c r="AA18" s="4">
        <v>3.30363261845606</v>
      </c>
      <c r="AB18" s="4">
        <v>3.3252968660550635</v>
      </c>
      <c r="AC18" s="4">
        <v>3.4474835166773854</v>
      </c>
      <c r="AD18" s="4">
        <v>3.277434529089356</v>
      </c>
      <c r="AE18" s="4">
        <v>3.323798948666231</v>
      </c>
      <c r="AF18" s="4">
        <v>3.2655431255520293</v>
      </c>
      <c r="AG18" s="4">
        <v>3.430663292137786</v>
      </c>
    </row>
    <row r="19" spans="19:33" ht="14.25">
      <c r="S19" s="1"/>
      <c r="T19" s="422"/>
      <c r="U19" s="70">
        <v>2012</v>
      </c>
      <c r="V19" s="4">
        <v>3.376319925394299</v>
      </c>
      <c r="W19" s="4">
        <v>3.256646258887789</v>
      </c>
      <c r="X19" s="4">
        <v>3.3065787656152823</v>
      </c>
      <c r="Y19" s="4">
        <v>3.2777326168167344</v>
      </c>
      <c r="Z19" s="4">
        <v>3.2875089976791343</v>
      </c>
      <c r="AA19" s="4">
        <v>3.2726997390991666</v>
      </c>
      <c r="AB19" s="4">
        <v>3.3652002622471238</v>
      </c>
      <c r="AC19" s="4">
        <v>3.404854504970294</v>
      </c>
      <c r="AD19" s="4">
        <v>3.294978230014536</v>
      </c>
      <c r="AE19" s="4">
        <v>3.3835754275643417</v>
      </c>
      <c r="AF19" s="4">
        <v>3.297094212865922</v>
      </c>
      <c r="AG19" s="4">
        <v>3.4076731081036282</v>
      </c>
    </row>
    <row r="20" spans="19:33" ht="14.25">
      <c r="S20" s="425"/>
      <c r="T20" s="425"/>
      <c r="U20" s="70">
        <v>2013</v>
      </c>
      <c r="V20" s="4">
        <v>3.4245152175293896</v>
      </c>
      <c r="W20" s="4">
        <v>3.304674294689677</v>
      </c>
      <c r="X20" s="4">
        <v>3.3591929839325005</v>
      </c>
      <c r="Y20" s="4">
        <v>3.3703422850835563</v>
      </c>
      <c r="Z20" s="4">
        <v>3.3243191784730888</v>
      </c>
      <c r="AA20" s="4">
        <v>3.3256788198021985</v>
      </c>
      <c r="AB20" s="4">
        <v>3.387999235678035</v>
      </c>
      <c r="AC20" s="4">
        <v>3.4810620890031854</v>
      </c>
      <c r="AD20" s="4">
        <v>3.466730553999623</v>
      </c>
      <c r="AE20" s="4">
        <v>3.5126573000796513</v>
      </c>
      <c r="AF20" s="4"/>
      <c r="AG20" s="4"/>
    </row>
    <row r="21" spans="19:33" ht="14.25">
      <c r="S21" s="425"/>
      <c r="V21" s="2"/>
      <c r="W21" s="2"/>
      <c r="X21" s="2"/>
      <c r="Y21" s="2"/>
      <c r="Z21" s="2"/>
      <c r="AA21" s="2"/>
      <c r="AB21" s="2"/>
      <c r="AC21" s="2"/>
      <c r="AD21" s="2"/>
      <c r="AE21" s="4"/>
      <c r="AG21" s="2"/>
    </row>
    <row r="22" spans="19:31" ht="14.25">
      <c r="S22" s="422"/>
      <c r="V22" s="70" t="s">
        <v>34</v>
      </c>
      <c r="AE22" s="1"/>
    </row>
    <row r="23" spans="19:22" ht="14.25">
      <c r="S23" s="422"/>
      <c r="V23" s="70" t="s">
        <v>18</v>
      </c>
    </row>
    <row r="24" spans="19:33" ht="14.25">
      <c r="S24" s="422"/>
      <c r="V24" s="70" t="s">
        <v>19</v>
      </c>
      <c r="W24" s="70" t="s">
        <v>20</v>
      </c>
      <c r="X24" s="70" t="s">
        <v>21</v>
      </c>
      <c r="Y24" s="70" t="s">
        <v>22</v>
      </c>
      <c r="Z24" s="70" t="s">
        <v>23</v>
      </c>
      <c r="AA24" s="70" t="s">
        <v>24</v>
      </c>
      <c r="AB24" s="70" t="s">
        <v>25</v>
      </c>
      <c r="AC24" s="70" t="s">
        <v>26</v>
      </c>
      <c r="AD24" s="70" t="s">
        <v>27</v>
      </c>
      <c r="AE24" s="70" t="s">
        <v>28</v>
      </c>
      <c r="AF24" s="70" t="s">
        <v>29</v>
      </c>
      <c r="AG24" s="70" t="s">
        <v>30</v>
      </c>
    </row>
    <row r="25" spans="19:33" ht="14.25">
      <c r="S25" s="425"/>
      <c r="U25" s="70">
        <v>2010</v>
      </c>
      <c r="V25" s="1">
        <v>1580.359202546768</v>
      </c>
      <c r="W25" s="1">
        <v>1626.471644187517</v>
      </c>
      <c r="X25" s="1">
        <v>1601.400924463561</v>
      </c>
      <c r="Y25" s="1">
        <v>1565.3921170231138</v>
      </c>
      <c r="Z25" s="1">
        <v>1584.639688584404</v>
      </c>
      <c r="AA25" s="1">
        <v>1603.3331791901303</v>
      </c>
      <c r="AB25" s="1">
        <v>1659.102306678237</v>
      </c>
      <c r="AC25" s="1">
        <v>1582.9803335936108</v>
      </c>
      <c r="AD25" s="1">
        <v>1518.5606188668137</v>
      </c>
      <c r="AE25" s="1">
        <v>1518.0509647330132</v>
      </c>
      <c r="AF25" s="1">
        <v>1579.5573590596941</v>
      </c>
      <c r="AG25" s="1">
        <v>1535.4101076065824</v>
      </c>
    </row>
    <row r="26" spans="19:33" ht="14.25">
      <c r="S26" s="425"/>
      <c r="U26" s="70">
        <v>2011</v>
      </c>
      <c r="V26" s="1">
        <v>1591.9250360750793</v>
      </c>
      <c r="W26" s="1">
        <v>1569.1225342193998</v>
      </c>
      <c r="X26" s="1">
        <v>1598.0584607148992</v>
      </c>
      <c r="Y26" s="1">
        <v>1618.3796629461797</v>
      </c>
      <c r="Z26" s="1">
        <v>1550.9023788662473</v>
      </c>
      <c r="AA26" s="1">
        <v>1550.7581874294592</v>
      </c>
      <c r="AB26" s="1">
        <v>1539.412931171531</v>
      </c>
      <c r="AC26" s="1">
        <v>1609.2508307498367</v>
      </c>
      <c r="AD26" s="1">
        <v>1585.2623073752304</v>
      </c>
      <c r="AE26" s="1">
        <v>1700.920873990457</v>
      </c>
      <c r="AF26" s="1">
        <v>1660.3327467556737</v>
      </c>
      <c r="AG26" s="1">
        <v>1774.2361347948986</v>
      </c>
    </row>
    <row r="27" spans="19:33" ht="14.25">
      <c r="S27" s="425"/>
      <c r="U27" s="70">
        <v>2012</v>
      </c>
      <c r="V27" s="1">
        <v>1692.6842313971779</v>
      </c>
      <c r="W27" s="1">
        <v>1568.0426071918814</v>
      </c>
      <c r="X27" s="1">
        <v>1605.0133328296579</v>
      </c>
      <c r="Y27" s="1">
        <v>1592.978051772933</v>
      </c>
      <c r="Z27" s="1">
        <v>1634.1878476563209</v>
      </c>
      <c r="AA27" s="1">
        <v>1654.7751690807115</v>
      </c>
      <c r="AB27" s="1">
        <v>1655.4429650072277</v>
      </c>
      <c r="AC27" s="1">
        <v>1637.7009683456617</v>
      </c>
      <c r="AD27" s="1">
        <v>1565.0158099100042</v>
      </c>
      <c r="AE27" s="1">
        <v>1608.4164152469855</v>
      </c>
      <c r="AF27" s="1">
        <v>1584.4845658769761</v>
      </c>
      <c r="AG27" s="1">
        <v>1625.903070069484</v>
      </c>
    </row>
    <row r="28" spans="19:33" ht="14.25">
      <c r="S28" s="425"/>
      <c r="U28" s="70">
        <v>2013</v>
      </c>
      <c r="V28" s="1">
        <v>1618.6656078696167</v>
      </c>
      <c r="W28" s="1">
        <v>1560.929856353722</v>
      </c>
      <c r="X28" s="1">
        <v>1587.151501048428</v>
      </c>
      <c r="Y28" s="1">
        <v>1591.2734064793501</v>
      </c>
      <c r="Z28" s="1">
        <v>1594.2769916121238</v>
      </c>
      <c r="AA28" s="1">
        <v>1672.4506216903276</v>
      </c>
      <c r="AB28" s="1">
        <v>1710.8040940479805</v>
      </c>
      <c r="AC28" s="1">
        <v>1784.357616202143</v>
      </c>
      <c r="AD28" s="1">
        <v>1749.2082356315898</v>
      </c>
      <c r="AE28" s="1">
        <v>1759.1739024528902</v>
      </c>
      <c r="AF28" s="1"/>
      <c r="AG28" s="1"/>
    </row>
    <row r="29" spans="19:33" ht="14.25">
      <c r="S29" s="425"/>
      <c r="V29" s="3"/>
      <c r="W29" s="3"/>
      <c r="X29" s="3"/>
      <c r="Y29" s="3"/>
      <c r="Z29" s="3"/>
      <c r="AA29" s="3"/>
      <c r="AB29" s="3"/>
      <c r="AC29" s="3"/>
      <c r="AD29" s="3"/>
      <c r="AE29" s="3"/>
      <c r="AF29" s="3"/>
      <c r="AG29" s="3"/>
    </row>
    <row r="30" spans="19:33" ht="14.25">
      <c r="S30" s="425"/>
      <c r="V30" s="2"/>
      <c r="W30" s="2"/>
      <c r="X30" s="2"/>
      <c r="Y30" s="2"/>
      <c r="Z30" s="2"/>
      <c r="AA30" s="2"/>
      <c r="AC30" s="2"/>
      <c r="AD30" s="2"/>
      <c r="AE30" s="2"/>
      <c r="AF30" s="2"/>
      <c r="AG30" s="2"/>
    </row>
    <row r="31" spans="19:33" ht="14.25">
      <c r="S31" s="425"/>
      <c r="V31" s="2"/>
      <c r="W31" s="2"/>
      <c r="X31" s="2"/>
      <c r="Y31" s="2"/>
      <c r="Z31" s="2"/>
      <c r="AA31" s="2"/>
      <c r="AC31" s="2"/>
      <c r="AD31" s="2"/>
      <c r="AE31" s="2"/>
      <c r="AF31" s="2"/>
      <c r="AG31" s="2"/>
    </row>
    <row r="32" spans="19:25" ht="14.25">
      <c r="S32" s="425"/>
      <c r="Y32" s="4"/>
    </row>
    <row r="33" ht="14.25">
      <c r="Y33" s="1"/>
    </row>
    <row r="34" s="70" customFormat="1" ht="14.25">
      <c r="S34" s="422"/>
    </row>
    <row r="35" ht="14.25">
      <c r="S35" s="422"/>
    </row>
    <row r="36" ht="14.25">
      <c r="S36" s="422"/>
    </row>
    <row r="37" ht="14.25">
      <c r="S37" s="426"/>
    </row>
    <row r="38" ht="14.25">
      <c r="S38" s="425"/>
    </row>
    <row r="39" ht="14.25">
      <c r="S39" s="425"/>
    </row>
    <row r="40" ht="14.25">
      <c r="S40" s="425"/>
    </row>
    <row r="41" ht="14.25">
      <c r="S41" s="426"/>
    </row>
    <row r="42" ht="14.25">
      <c r="S42" s="425"/>
    </row>
    <row r="43" ht="14.25">
      <c r="S43" s="425"/>
    </row>
    <row r="44" spans="19:33" ht="14.25">
      <c r="S44" s="425"/>
      <c r="V44" s="4"/>
      <c r="W44" s="4"/>
      <c r="X44" s="4"/>
      <c r="Y44" s="4"/>
      <c r="Z44" s="4"/>
      <c r="AA44" s="4"/>
      <c r="AB44" s="4"/>
      <c r="AC44" s="4"/>
      <c r="AD44" s="4"/>
      <c r="AE44" s="4"/>
      <c r="AF44" s="4"/>
      <c r="AG44" s="4"/>
    </row>
    <row r="45" spans="19:33" ht="14.25">
      <c r="S45" s="426"/>
      <c r="V45" s="4"/>
      <c r="W45" s="4"/>
      <c r="X45" s="4"/>
      <c r="Y45" s="4"/>
      <c r="Z45" s="4"/>
      <c r="AA45" s="4"/>
      <c r="AB45" s="4"/>
      <c r="AC45" s="4"/>
      <c r="AD45" s="4"/>
      <c r="AE45" s="4"/>
      <c r="AF45" s="4"/>
      <c r="AG45" s="4"/>
    </row>
    <row r="46" spans="19:33" ht="14.25">
      <c r="S46" s="426"/>
      <c r="V46" s="4"/>
      <c r="W46" s="4"/>
      <c r="X46" s="4"/>
      <c r="Y46" s="4"/>
      <c r="Z46" s="4"/>
      <c r="AA46" s="4"/>
      <c r="AB46" s="4"/>
      <c r="AC46" s="4"/>
      <c r="AD46" s="4"/>
      <c r="AE46" s="4"/>
      <c r="AF46" s="4"/>
      <c r="AG46" s="4"/>
    </row>
    <row r="47" ht="14.25">
      <c r="S47" s="426"/>
    </row>
    <row r="48" spans="8:19" ht="14.25">
      <c r="H48" s="138"/>
      <c r="I48" s="138"/>
      <c r="S48" s="426"/>
    </row>
    <row r="49" spans="10:33" ht="14.25">
      <c r="J49" s="70"/>
      <c r="V49" s="4"/>
      <c r="W49" s="4"/>
      <c r="X49" s="4"/>
      <c r="Y49" s="4"/>
      <c r="Z49" s="4"/>
      <c r="AA49" s="4"/>
      <c r="AB49" s="4"/>
      <c r="AC49" s="4"/>
      <c r="AD49" s="4"/>
      <c r="AE49" s="4"/>
      <c r="AF49" s="4"/>
      <c r="AG49" s="4"/>
    </row>
    <row r="50" spans="22:33" s="70" customFormat="1" ht="14.25">
      <c r="V50" s="4"/>
      <c r="W50" s="4"/>
      <c r="X50" s="4"/>
      <c r="Y50" s="4"/>
      <c r="Z50" s="4"/>
      <c r="AA50" s="4"/>
      <c r="AB50" s="4"/>
      <c r="AC50" s="4"/>
      <c r="AD50" s="4"/>
      <c r="AE50" s="4"/>
      <c r="AF50" s="4"/>
      <c r="AG50" s="4"/>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70"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row r="100" ht="14.25">
      <c r="S100" s="422"/>
    </row>
    <row r="101" ht="14.25">
      <c r="S101" s="422"/>
    </row>
    <row r="102" ht="14.25">
      <c r="S102" s="422"/>
    </row>
    <row r="103" ht="14.25">
      <c r="S103" s="424"/>
    </row>
    <row r="104" ht="14.25">
      <c r="S104" s="424"/>
    </row>
    <row r="105" ht="14.25">
      <c r="S105" s="424"/>
    </row>
    <row r="106" ht="14.25">
      <c r="S106" s="424"/>
    </row>
    <row r="107" ht="14.25">
      <c r="S107" s="422"/>
    </row>
    <row r="108" ht="14.25">
      <c r="S108" s="422"/>
    </row>
    <row r="109" ht="14.25">
      <c r="S109" s="424"/>
    </row>
    <row r="110" ht="14.25">
      <c r="S110" s="424"/>
    </row>
    <row r="111" ht="14.25">
      <c r="S111" s="424"/>
    </row>
    <row r="112" ht="14.25">
      <c r="S112" s="424"/>
    </row>
    <row r="113" ht="14.25">
      <c r="S113" s="422"/>
    </row>
    <row r="114" ht="14.25">
      <c r="S114" s="422"/>
    </row>
    <row r="115" ht="14.25">
      <c r="S115" s="424"/>
    </row>
    <row r="116" ht="14.25">
      <c r="S116" s="424"/>
    </row>
    <row r="117" ht="14.25">
      <c r="S117" s="424"/>
    </row>
    <row r="118" ht="14.25">
      <c r="S118" s="424"/>
    </row>
    <row r="119" ht="14.25">
      <c r="S119" s="422"/>
    </row>
    <row r="120" ht="14.25">
      <c r="S120" s="427"/>
    </row>
    <row r="121" ht="14.25">
      <c r="S121" s="428"/>
    </row>
    <row r="122" ht="14.25">
      <c r="S122" s="428"/>
    </row>
    <row r="123" ht="14.25">
      <c r="S123" s="427"/>
    </row>
    <row r="124" ht="14.25">
      <c r="S124" s="427"/>
    </row>
    <row r="125" ht="14.25">
      <c r="S125" s="427"/>
    </row>
    <row r="126" ht="14.25">
      <c r="S126" s="427"/>
    </row>
    <row r="127" ht="14.25">
      <c r="S127" s="427"/>
    </row>
    <row r="128" ht="14.25">
      <c r="S128" s="427"/>
    </row>
    <row r="129" ht="14.25">
      <c r="S129" s="422"/>
    </row>
    <row r="130" ht="14.25">
      <c r="S130" s="422"/>
    </row>
    <row r="131" ht="14.25">
      <c r="S131" s="422"/>
    </row>
    <row r="132" ht="14.25">
      <c r="S132" s="422"/>
    </row>
    <row r="133" ht="14.25">
      <c r="S133" s="423"/>
    </row>
    <row r="134" ht="14.25">
      <c r="S134" s="423"/>
    </row>
    <row r="135" ht="14.25">
      <c r="S135" s="423"/>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L1:AO149"/>
  <sheetViews>
    <sheetView zoomScalePageLayoutView="0" workbookViewId="0" topLeftCell="A1">
      <selection activeCell="N16" sqref="N16:N19"/>
    </sheetView>
  </sheetViews>
  <sheetFormatPr defaultColWidth="11.00390625" defaultRowHeight="14.25"/>
  <cols>
    <col min="1" max="7" width="11.00390625" style="22" customWidth="1"/>
    <col min="8" max="8" width="1.625" style="22" customWidth="1"/>
    <col min="9" max="14" width="11.00390625" style="22" customWidth="1"/>
    <col min="15" max="15" width="11.00390625" style="70" customWidth="1"/>
    <col min="16" max="16" width="6.875" style="70" bestFit="1" customWidth="1"/>
    <col min="17" max="28" width="11.00390625" style="70" customWidth="1"/>
    <col min="29" max="16384" width="11.00390625" style="22" customWidth="1"/>
  </cols>
  <sheetData>
    <row r="1" spans="12:41" ht="14.25">
      <c r="L1" s="187"/>
      <c r="M1" s="187"/>
      <c r="N1" s="187"/>
      <c r="O1" s="187"/>
      <c r="P1" s="172"/>
      <c r="Q1" s="172"/>
      <c r="R1" s="172"/>
      <c r="S1" s="172"/>
      <c r="T1" s="172"/>
      <c r="U1" s="172"/>
      <c r="V1" s="172"/>
      <c r="W1" s="172"/>
      <c r="X1" s="172"/>
      <c r="Y1" s="172"/>
      <c r="Z1" s="172"/>
      <c r="AA1" s="172"/>
      <c r="AB1" s="172"/>
      <c r="AC1" s="172"/>
      <c r="AD1" s="187"/>
      <c r="AE1" s="187"/>
      <c r="AF1" s="187"/>
      <c r="AG1" s="187"/>
      <c r="AH1" s="187"/>
      <c r="AI1" s="187"/>
      <c r="AJ1" s="187"/>
      <c r="AK1" s="187"/>
      <c r="AL1" s="187"/>
      <c r="AM1" s="187"/>
      <c r="AN1" s="187"/>
      <c r="AO1" s="187"/>
    </row>
    <row r="2" spans="12:41" ht="14.25">
      <c r="L2" s="187"/>
      <c r="M2" s="187"/>
      <c r="N2" s="187"/>
      <c r="O2" s="187"/>
      <c r="P2" s="187"/>
      <c r="Q2" s="187" t="s">
        <v>31</v>
      </c>
      <c r="R2" s="187"/>
      <c r="S2" s="187"/>
      <c r="T2" s="187"/>
      <c r="U2" s="187"/>
      <c r="V2" s="187"/>
      <c r="W2" s="187"/>
      <c r="X2" s="187"/>
      <c r="Y2" s="187"/>
      <c r="Z2" s="187"/>
      <c r="AA2" s="187"/>
      <c r="AB2" s="187"/>
      <c r="AC2" s="187"/>
      <c r="AD2" s="187"/>
      <c r="AE2" s="187"/>
      <c r="AF2" s="172"/>
      <c r="AG2" s="172"/>
      <c r="AH2" s="172"/>
      <c r="AI2" s="187"/>
      <c r="AJ2" s="187"/>
      <c r="AK2" s="187"/>
      <c r="AL2" s="187"/>
      <c r="AM2" s="187"/>
      <c r="AN2" s="187"/>
      <c r="AO2" s="187"/>
    </row>
    <row r="3" spans="12:41" ht="14.25">
      <c r="L3" s="187"/>
      <c r="M3" s="187"/>
      <c r="N3" s="187"/>
      <c r="O3" s="187"/>
      <c r="P3" s="187"/>
      <c r="Q3" s="187" t="s">
        <v>19</v>
      </c>
      <c r="R3" s="187" t="s">
        <v>20</v>
      </c>
      <c r="S3" s="187" t="s">
        <v>21</v>
      </c>
      <c r="T3" s="187" t="s">
        <v>22</v>
      </c>
      <c r="U3" s="187" t="s">
        <v>23</v>
      </c>
      <c r="V3" s="187" t="s">
        <v>24</v>
      </c>
      <c r="W3" s="187" t="s">
        <v>25</v>
      </c>
      <c r="X3" s="187" t="s">
        <v>26</v>
      </c>
      <c r="Y3" s="187" t="s">
        <v>27</v>
      </c>
      <c r="Z3" s="187" t="s">
        <v>28</v>
      </c>
      <c r="AA3" s="187" t="s">
        <v>29</v>
      </c>
      <c r="AB3" s="187" t="s">
        <v>30</v>
      </c>
      <c r="AC3" s="187"/>
      <c r="AD3" s="187"/>
      <c r="AE3" s="187"/>
      <c r="AF3" s="172"/>
      <c r="AG3" s="172"/>
      <c r="AH3" s="172"/>
      <c r="AI3" s="187"/>
      <c r="AJ3" s="187"/>
      <c r="AK3" s="187"/>
      <c r="AL3" s="187"/>
      <c r="AM3" s="187"/>
      <c r="AN3" s="187"/>
      <c r="AO3" s="187"/>
    </row>
    <row r="4" spans="12:41" ht="14.25">
      <c r="L4" s="187"/>
      <c r="M4" s="187"/>
      <c r="N4" s="187"/>
      <c r="O4" s="187" t="s">
        <v>35</v>
      </c>
      <c r="P4" s="187">
        <v>2010</v>
      </c>
      <c r="Q4" s="188">
        <v>25.67394</v>
      </c>
      <c r="R4" s="188">
        <v>38.562138</v>
      </c>
      <c r="S4" s="188">
        <v>28.312339</v>
      </c>
      <c r="T4" s="188">
        <v>28.687036</v>
      </c>
      <c r="U4" s="188">
        <v>22.163762</v>
      </c>
      <c r="V4" s="188">
        <v>15.685329</v>
      </c>
      <c r="W4" s="188">
        <v>17.30459</v>
      </c>
      <c r="X4" s="188">
        <v>20.033513</v>
      </c>
      <c r="Y4" s="188">
        <v>21.60666</v>
      </c>
      <c r="Z4" s="188">
        <v>24.549099</v>
      </c>
      <c r="AA4" s="188">
        <v>21.493321</v>
      </c>
      <c r="AB4" s="188">
        <v>26.852728</v>
      </c>
      <c r="AC4" s="187"/>
      <c r="AD4" s="187"/>
      <c r="AE4" s="187"/>
      <c r="AF4" s="172"/>
      <c r="AG4" s="172"/>
      <c r="AH4" s="172"/>
      <c r="AI4" s="187"/>
      <c r="AJ4" s="187"/>
      <c r="AK4" s="187"/>
      <c r="AL4" s="187"/>
      <c r="AM4" s="187"/>
      <c r="AN4" s="187"/>
      <c r="AO4" s="187"/>
    </row>
    <row r="5" spans="12:41" ht="14.25">
      <c r="L5" s="187"/>
      <c r="M5" s="187"/>
      <c r="N5" s="187"/>
      <c r="O5" s="187" t="s">
        <v>35</v>
      </c>
      <c r="P5" s="187">
        <v>2011</v>
      </c>
      <c r="Q5" s="188">
        <v>15.910937</v>
      </c>
      <c r="R5" s="188">
        <v>16.168987</v>
      </c>
      <c r="S5" s="188">
        <v>16.314374</v>
      </c>
      <c r="T5" s="188">
        <v>10.845896</v>
      </c>
      <c r="U5" s="188">
        <v>12.835717</v>
      </c>
      <c r="V5" s="188">
        <v>12.552058</v>
      </c>
      <c r="W5" s="188">
        <v>12.015444</v>
      </c>
      <c r="X5" s="188">
        <v>20.755624</v>
      </c>
      <c r="Y5" s="188">
        <v>19.939882</v>
      </c>
      <c r="Z5" s="188">
        <v>23.160742</v>
      </c>
      <c r="AA5" s="188">
        <v>21.4892</v>
      </c>
      <c r="AB5" s="188">
        <v>28.1659</v>
      </c>
      <c r="AC5" s="187"/>
      <c r="AD5" s="187"/>
      <c r="AE5" s="187"/>
      <c r="AF5" s="172"/>
      <c r="AG5" s="172"/>
      <c r="AH5" s="172"/>
      <c r="AI5" s="187"/>
      <c r="AJ5" s="187"/>
      <c r="AK5" s="187"/>
      <c r="AL5" s="187"/>
      <c r="AM5" s="187"/>
      <c r="AN5" s="187"/>
      <c r="AO5" s="187"/>
    </row>
    <row r="6" spans="12:41" ht="14.25">
      <c r="L6" s="187"/>
      <c r="M6" s="187"/>
      <c r="N6" s="187"/>
      <c r="O6" s="187" t="s">
        <v>35</v>
      </c>
      <c r="P6" s="187">
        <v>2012</v>
      </c>
      <c r="Q6" s="188">
        <v>27.922406</v>
      </c>
      <c r="R6" s="188">
        <v>22.511683</v>
      </c>
      <c r="S6" s="188">
        <v>23.087792</v>
      </c>
      <c r="T6" s="188">
        <v>22.876887</v>
      </c>
      <c r="U6" s="188">
        <v>16.567141</v>
      </c>
      <c r="V6" s="188">
        <v>17.291431</v>
      </c>
      <c r="W6" s="188">
        <v>14.09379</v>
      </c>
      <c r="X6" s="188">
        <v>15.041493</v>
      </c>
      <c r="Y6" s="188">
        <v>21.967481</v>
      </c>
      <c r="Z6" s="188">
        <v>20.837553</v>
      </c>
      <c r="AA6" s="188">
        <v>37.561832</v>
      </c>
      <c r="AB6" s="188">
        <v>50.934058</v>
      </c>
      <c r="AC6" s="188">
        <f>SUM(Q6:AB6)</f>
        <v>290.693547</v>
      </c>
      <c r="AD6" s="187"/>
      <c r="AE6" s="188"/>
      <c r="AF6" s="172"/>
      <c r="AG6" s="172"/>
      <c r="AH6" s="172"/>
      <c r="AI6" s="187"/>
      <c r="AJ6" s="187"/>
      <c r="AK6" s="187"/>
      <c r="AL6" s="187"/>
      <c r="AM6" s="187"/>
      <c r="AN6" s="187"/>
      <c r="AO6" s="187"/>
    </row>
    <row r="7" spans="12:41" ht="14.25">
      <c r="L7" s="187"/>
      <c r="M7" s="187"/>
      <c r="N7" s="187"/>
      <c r="O7" s="187" t="s">
        <v>35</v>
      </c>
      <c r="P7" s="187">
        <v>2013</v>
      </c>
      <c r="Q7" s="188">
        <v>40.639736</v>
      </c>
      <c r="R7" s="188">
        <v>40.413071</v>
      </c>
      <c r="S7" s="188">
        <v>50.77156</v>
      </c>
      <c r="T7" s="2">
        <v>25.887282</v>
      </c>
      <c r="U7" s="2">
        <v>36.721922</v>
      </c>
      <c r="V7" s="2">
        <v>38.455431</v>
      </c>
      <c r="W7" s="2">
        <v>33.710782</v>
      </c>
      <c r="X7" s="2">
        <v>26.070371</v>
      </c>
      <c r="Y7" s="2">
        <v>24.982069</v>
      </c>
      <c r="Z7" s="2">
        <v>36.953795</v>
      </c>
      <c r="AA7" s="188"/>
      <c r="AB7" s="188"/>
      <c r="AC7" s="188"/>
      <c r="AD7" s="187"/>
      <c r="AE7" s="188"/>
      <c r="AF7" s="172"/>
      <c r="AG7" s="172"/>
      <c r="AH7" s="172"/>
      <c r="AI7" s="187"/>
      <c r="AJ7" s="187"/>
      <c r="AK7" s="187"/>
      <c r="AL7" s="187"/>
      <c r="AM7" s="187"/>
      <c r="AN7" s="187"/>
      <c r="AO7" s="187"/>
    </row>
    <row r="8" spans="12:41" ht="14.25">
      <c r="L8" s="187"/>
      <c r="M8" s="187"/>
      <c r="N8" s="187"/>
      <c r="O8" s="187" t="s">
        <v>36</v>
      </c>
      <c r="P8" s="187">
        <v>2010</v>
      </c>
      <c r="Q8" s="188">
        <v>17.28542</v>
      </c>
      <c r="R8" s="188">
        <v>27.124827</v>
      </c>
      <c r="S8" s="188">
        <v>20.128148</v>
      </c>
      <c r="T8" s="188">
        <v>20.906231</v>
      </c>
      <c r="U8" s="188">
        <v>19.349125</v>
      </c>
      <c r="V8" s="188">
        <v>14.827993</v>
      </c>
      <c r="W8" s="188">
        <v>15.793384</v>
      </c>
      <c r="X8" s="188">
        <v>18.296516</v>
      </c>
      <c r="Y8" s="188">
        <v>19.218446</v>
      </c>
      <c r="Z8" s="188">
        <v>22.559501</v>
      </c>
      <c r="AA8" s="188">
        <v>20.188305</v>
      </c>
      <c r="AB8" s="188">
        <v>27.577481</v>
      </c>
      <c r="AC8" s="187"/>
      <c r="AD8" s="187"/>
      <c r="AE8" s="189"/>
      <c r="AF8" s="172"/>
      <c r="AG8" s="172"/>
      <c r="AH8" s="172"/>
      <c r="AI8" s="187"/>
      <c r="AJ8" s="187"/>
      <c r="AK8" s="187"/>
      <c r="AL8" s="187"/>
      <c r="AM8" s="187"/>
      <c r="AN8" s="187"/>
      <c r="AO8" s="187"/>
    </row>
    <row r="9" spans="12:41" ht="14.25">
      <c r="L9" s="187"/>
      <c r="N9" s="187"/>
      <c r="O9" s="187" t="s">
        <v>36</v>
      </c>
      <c r="P9" s="187">
        <v>2011</v>
      </c>
      <c r="Q9" s="188">
        <v>15.71898</v>
      </c>
      <c r="R9" s="188">
        <v>15.385627</v>
      </c>
      <c r="S9" s="188">
        <v>18.298686</v>
      </c>
      <c r="T9" s="188">
        <v>13.754424</v>
      </c>
      <c r="U9" s="188">
        <v>16.755897</v>
      </c>
      <c r="V9" s="188">
        <v>16.371628</v>
      </c>
      <c r="W9" s="188">
        <v>15.090611</v>
      </c>
      <c r="X9" s="188">
        <v>25.247621</v>
      </c>
      <c r="Y9" s="188">
        <v>22.260161</v>
      </c>
      <c r="Z9" s="188">
        <v>27.14351</v>
      </c>
      <c r="AA9" s="188">
        <v>25.8135</v>
      </c>
      <c r="AB9" s="188">
        <v>33.401199999999996</v>
      </c>
      <c r="AC9" s="187"/>
      <c r="AD9" s="187"/>
      <c r="AE9" s="190"/>
      <c r="AF9" s="172"/>
      <c r="AG9" s="172"/>
      <c r="AH9" s="172"/>
      <c r="AI9" s="187"/>
      <c r="AJ9" s="187"/>
      <c r="AK9" s="187"/>
      <c r="AL9" s="187"/>
      <c r="AM9" s="187"/>
      <c r="AN9" s="187"/>
      <c r="AO9" s="187"/>
    </row>
    <row r="10" spans="12:41" ht="14.25">
      <c r="L10" s="187"/>
      <c r="N10" s="187"/>
      <c r="O10" s="187" t="s">
        <v>36</v>
      </c>
      <c r="P10" s="187">
        <v>2012</v>
      </c>
      <c r="Q10" s="188">
        <v>35.230023</v>
      </c>
      <c r="R10" s="188">
        <v>25.563029</v>
      </c>
      <c r="S10" s="188">
        <v>26.971621</v>
      </c>
      <c r="T10" s="188">
        <v>27.916299</v>
      </c>
      <c r="U10" s="188">
        <v>21.710452</v>
      </c>
      <c r="V10" s="188">
        <v>22.168013</v>
      </c>
      <c r="W10" s="188">
        <v>18.036404</v>
      </c>
      <c r="X10" s="188">
        <v>18.46122</v>
      </c>
      <c r="Y10" s="188">
        <v>24.518344</v>
      </c>
      <c r="Z10" s="188">
        <v>25.425734</v>
      </c>
      <c r="AA10" s="188">
        <v>37.3045</v>
      </c>
      <c r="AB10" s="188">
        <v>46.622043</v>
      </c>
      <c r="AC10" s="188">
        <f>SUM(Q10:AB10)</f>
        <v>329.927682</v>
      </c>
      <c r="AD10" s="187"/>
      <c r="AE10" s="187"/>
      <c r="AF10" s="172"/>
      <c r="AG10" s="172"/>
      <c r="AH10" s="172"/>
      <c r="AI10" s="187"/>
      <c r="AJ10" s="187"/>
      <c r="AK10" s="187"/>
      <c r="AL10" s="187"/>
      <c r="AM10" s="187"/>
      <c r="AN10" s="187"/>
      <c r="AO10" s="187"/>
    </row>
    <row r="11" spans="12:41" ht="14.25">
      <c r="L11" s="187"/>
      <c r="N11" s="187"/>
      <c r="O11" s="187" t="s">
        <v>36</v>
      </c>
      <c r="P11" s="187">
        <v>2013</v>
      </c>
      <c r="Q11" s="188">
        <v>41.611787</v>
      </c>
      <c r="R11" s="188">
        <v>40.070729</v>
      </c>
      <c r="S11" s="188">
        <v>44.123027</v>
      </c>
      <c r="T11" s="2">
        <v>27.984159</v>
      </c>
      <c r="U11" s="2">
        <v>35.645103</v>
      </c>
      <c r="V11" s="2">
        <v>32.025402</v>
      </c>
      <c r="W11" s="2">
        <v>30.297642</v>
      </c>
      <c r="X11" s="2">
        <v>25.621785</v>
      </c>
      <c r="Y11" s="2">
        <v>23.581359</v>
      </c>
      <c r="Z11" s="2">
        <v>35.986281</v>
      </c>
      <c r="AA11" s="188"/>
      <c r="AB11" s="188"/>
      <c r="AC11" s="188"/>
      <c r="AD11" s="187"/>
      <c r="AE11" s="187"/>
      <c r="AF11" s="172"/>
      <c r="AG11" s="172"/>
      <c r="AH11" s="172"/>
      <c r="AI11" s="187"/>
      <c r="AJ11" s="187"/>
      <c r="AK11" s="187"/>
      <c r="AL11" s="187"/>
      <c r="AM11" s="187"/>
      <c r="AN11" s="187"/>
      <c r="AO11" s="187"/>
    </row>
    <row r="12" spans="12:41" ht="14.25">
      <c r="L12" s="187"/>
      <c r="N12" s="187"/>
      <c r="O12" s="187"/>
      <c r="P12" s="187"/>
      <c r="Q12" s="188"/>
      <c r="R12" s="188"/>
      <c r="S12" s="188"/>
      <c r="T12" s="188"/>
      <c r="U12" s="188"/>
      <c r="V12" s="189"/>
      <c r="W12" s="188"/>
      <c r="X12" s="188"/>
      <c r="Y12" s="188"/>
      <c r="Z12" s="188"/>
      <c r="AA12" s="188"/>
      <c r="AB12" s="188"/>
      <c r="AC12" s="187"/>
      <c r="AD12" s="187"/>
      <c r="AE12" s="187"/>
      <c r="AF12" s="172"/>
      <c r="AG12" s="172"/>
      <c r="AH12" s="172"/>
      <c r="AI12" s="187"/>
      <c r="AJ12" s="187"/>
      <c r="AK12" s="187"/>
      <c r="AL12" s="187"/>
      <c r="AM12" s="187"/>
      <c r="AN12" s="187"/>
      <c r="AO12" s="187"/>
    </row>
    <row r="13" spans="12:41" ht="14.25">
      <c r="L13" s="187"/>
      <c r="N13" s="187"/>
      <c r="O13" s="187"/>
      <c r="P13" s="187"/>
      <c r="Q13" s="187" t="s">
        <v>33</v>
      </c>
      <c r="R13" s="187"/>
      <c r="S13" s="187"/>
      <c r="T13" s="187"/>
      <c r="U13" s="187"/>
      <c r="V13" s="190"/>
      <c r="W13" s="187"/>
      <c r="X13" s="187"/>
      <c r="Y13" s="187"/>
      <c r="Z13" s="187"/>
      <c r="AA13" s="187"/>
      <c r="AB13" s="187"/>
      <c r="AC13" s="187"/>
      <c r="AD13" s="187"/>
      <c r="AE13" s="187"/>
      <c r="AF13" s="172"/>
      <c r="AG13" s="172"/>
      <c r="AH13" s="172"/>
      <c r="AI13" s="187"/>
      <c r="AJ13" s="187"/>
      <c r="AK13" s="187"/>
      <c r="AL13" s="187"/>
      <c r="AM13" s="187"/>
      <c r="AN13" s="187"/>
      <c r="AO13" s="187"/>
    </row>
    <row r="14" spans="12:41" ht="14.25">
      <c r="L14" s="187"/>
      <c r="O14" s="187"/>
      <c r="P14" s="187"/>
      <c r="Q14" s="187" t="s">
        <v>13</v>
      </c>
      <c r="R14" s="187"/>
      <c r="S14" s="187"/>
      <c r="T14" s="187"/>
      <c r="U14" s="187"/>
      <c r="V14" s="187"/>
      <c r="W14" s="187"/>
      <c r="X14" s="187"/>
      <c r="Y14" s="187"/>
      <c r="Z14" s="187"/>
      <c r="AA14" s="187"/>
      <c r="AB14" s="187"/>
      <c r="AC14" s="187"/>
      <c r="AD14" s="188"/>
      <c r="AE14" s="187"/>
      <c r="AF14" s="172"/>
      <c r="AG14" s="172"/>
      <c r="AH14" s="172"/>
      <c r="AI14" s="187"/>
      <c r="AJ14" s="187"/>
      <c r="AK14" s="187"/>
      <c r="AL14" s="187"/>
      <c r="AM14" s="187"/>
      <c r="AN14" s="187"/>
      <c r="AO14" s="187"/>
    </row>
    <row r="15" spans="12:41" ht="14.25">
      <c r="L15" s="187"/>
      <c r="O15" s="2"/>
      <c r="P15" s="187"/>
      <c r="Q15" s="187" t="s">
        <v>19</v>
      </c>
      <c r="R15" s="187" t="s">
        <v>20</v>
      </c>
      <c r="S15" s="187" t="s">
        <v>21</v>
      </c>
      <c r="T15" s="187" t="s">
        <v>22</v>
      </c>
      <c r="U15" s="187" t="s">
        <v>23</v>
      </c>
      <c r="V15" s="187" t="s">
        <v>24</v>
      </c>
      <c r="W15" s="187" t="s">
        <v>25</v>
      </c>
      <c r="X15" s="187" t="s">
        <v>26</v>
      </c>
      <c r="Y15" s="187" t="s">
        <v>27</v>
      </c>
      <c r="Z15" s="187" t="s">
        <v>28</v>
      </c>
      <c r="AA15" s="187" t="s">
        <v>29</v>
      </c>
      <c r="AB15" s="187" t="s">
        <v>30</v>
      </c>
      <c r="AC15" s="187"/>
      <c r="AD15" s="188"/>
      <c r="AE15" s="187"/>
      <c r="AF15" s="172"/>
      <c r="AG15" s="172"/>
      <c r="AH15" s="172"/>
      <c r="AI15" s="187"/>
      <c r="AJ15" s="187"/>
      <c r="AK15" s="187"/>
      <c r="AL15" s="187"/>
      <c r="AM15" s="187"/>
      <c r="AN15" s="187"/>
      <c r="AO15" s="187"/>
    </row>
    <row r="16" spans="12:41" ht="14.25">
      <c r="L16" s="187"/>
      <c r="N16" s="2"/>
      <c r="O16" s="2"/>
      <c r="P16" s="187">
        <v>2010</v>
      </c>
      <c r="Q16" s="189">
        <v>0.6732671339108839</v>
      </c>
      <c r="R16" s="189">
        <v>0.7034056825376228</v>
      </c>
      <c r="S16" s="189">
        <v>0.7109320074190973</v>
      </c>
      <c r="T16" s="189">
        <v>0.728769294952605</v>
      </c>
      <c r="U16" s="189">
        <v>0.8730072539129414</v>
      </c>
      <c r="V16" s="189">
        <v>0.9453415353927227</v>
      </c>
      <c r="W16" s="189">
        <v>0.9126702221780463</v>
      </c>
      <c r="X16" s="189">
        <v>0.9132954365018258</v>
      </c>
      <c r="Y16" s="189">
        <v>0.8894686175466268</v>
      </c>
      <c r="Z16" s="189">
        <v>0.9189543371836173</v>
      </c>
      <c r="AA16" s="189">
        <v>0.9392827195015604</v>
      </c>
      <c r="AB16" s="189">
        <v>1.0269899207261177</v>
      </c>
      <c r="AC16" s="187"/>
      <c r="AD16" s="189"/>
      <c r="AE16" s="187"/>
      <c r="AF16" s="172"/>
      <c r="AG16" s="172"/>
      <c r="AH16" s="172"/>
      <c r="AI16" s="187"/>
      <c r="AJ16" s="187"/>
      <c r="AK16" s="187"/>
      <c r="AL16" s="187"/>
      <c r="AM16" s="187"/>
      <c r="AN16" s="187"/>
      <c r="AO16" s="187"/>
    </row>
    <row r="17" spans="12:41" s="70" customFormat="1" ht="14.25">
      <c r="L17" s="187"/>
      <c r="N17" s="2"/>
      <c r="O17" s="4"/>
      <c r="P17" s="187">
        <v>2011</v>
      </c>
      <c r="Q17" s="189">
        <v>0.987935531389509</v>
      </c>
      <c r="R17" s="189">
        <v>0.9515516958483545</v>
      </c>
      <c r="S17" s="189">
        <v>1.1216296745434424</v>
      </c>
      <c r="T17" s="189">
        <v>1.2681685312121747</v>
      </c>
      <c r="U17" s="189">
        <v>1.3054118441533107</v>
      </c>
      <c r="V17" s="189">
        <v>1.304298307098326</v>
      </c>
      <c r="W17" s="189">
        <v>1.2559345289279364</v>
      </c>
      <c r="X17" s="189">
        <v>1.216423124643229</v>
      </c>
      <c r="Y17" s="189">
        <v>1.1163637277291811</v>
      </c>
      <c r="Z17" s="189">
        <v>1.1719620209058932</v>
      </c>
      <c r="AA17" s="189">
        <v>1.2012313161960426</v>
      </c>
      <c r="AB17" s="189">
        <v>1.185873698337351</v>
      </c>
      <c r="AC17" s="187"/>
      <c r="AD17" s="190"/>
      <c r="AE17" s="187"/>
      <c r="AF17" s="270"/>
      <c r="AG17" s="270"/>
      <c r="AH17" s="172"/>
      <c r="AI17" s="187"/>
      <c r="AJ17" s="187"/>
      <c r="AK17" s="187"/>
      <c r="AL17" s="187"/>
      <c r="AM17" s="187"/>
      <c r="AN17" s="187"/>
      <c r="AO17" s="187"/>
    </row>
    <row r="18" spans="12:41" ht="14.25">
      <c r="L18" s="187"/>
      <c r="N18" s="4"/>
      <c r="O18" s="1"/>
      <c r="P18" s="187">
        <v>2012</v>
      </c>
      <c r="Q18" s="189">
        <v>1.261711580298632</v>
      </c>
      <c r="R18" s="189">
        <v>1.1355449967912217</v>
      </c>
      <c r="S18" s="189">
        <v>1.168220027276753</v>
      </c>
      <c r="T18" s="189">
        <v>1.220283992310667</v>
      </c>
      <c r="U18" s="189">
        <v>1.3104525397592741</v>
      </c>
      <c r="V18" s="189">
        <v>1.2820230436682771</v>
      </c>
      <c r="W18" s="189">
        <v>1.2797412193597322</v>
      </c>
      <c r="X18" s="189">
        <v>1.2273528964179288</v>
      </c>
      <c r="Y18" s="189">
        <v>1.1161199593162274</v>
      </c>
      <c r="Z18" s="189">
        <v>1.2201880902234536</v>
      </c>
      <c r="AA18" s="189">
        <v>0.9931491094470577</v>
      </c>
      <c r="AB18" s="189">
        <v>0.9153412241372952</v>
      </c>
      <c r="AC18" s="187"/>
      <c r="AD18" s="187"/>
      <c r="AE18" s="187"/>
      <c r="AF18" s="172"/>
      <c r="AG18" s="172"/>
      <c r="AH18" s="172"/>
      <c r="AI18" s="187"/>
      <c r="AJ18" s="187"/>
      <c r="AK18" s="187"/>
      <c r="AL18" s="187"/>
      <c r="AM18" s="187"/>
      <c r="AN18" s="187"/>
      <c r="AO18" s="187"/>
    </row>
    <row r="19" spans="12:41" ht="14.25">
      <c r="L19" s="187"/>
      <c r="N19" s="1"/>
      <c r="O19" s="187"/>
      <c r="P19" s="187">
        <v>2013</v>
      </c>
      <c r="Q19" s="189">
        <v>1.0239187331335027</v>
      </c>
      <c r="R19" s="189">
        <v>0.9915289288458182</v>
      </c>
      <c r="S19" s="189">
        <v>0.8690500547944557</v>
      </c>
      <c r="T19" s="4">
        <v>1.0810002765064328</v>
      </c>
      <c r="U19" s="4">
        <v>0.9706763986917678</v>
      </c>
      <c r="V19" s="4">
        <v>0.8327926944831278</v>
      </c>
      <c r="W19" s="4">
        <v>0.8987522745690087</v>
      </c>
      <c r="X19" s="4">
        <v>0.9827932636631829</v>
      </c>
      <c r="Y19" s="4">
        <v>0.9439313853468262</v>
      </c>
      <c r="Z19" s="4">
        <v>0.9738182776626866</v>
      </c>
      <c r="AA19" s="189"/>
      <c r="AB19" s="189"/>
      <c r="AC19" s="188"/>
      <c r="AD19" s="187"/>
      <c r="AE19" s="187"/>
      <c r="AF19" s="172"/>
      <c r="AG19" s="172"/>
      <c r="AH19" s="172"/>
      <c r="AI19" s="187"/>
      <c r="AJ19" s="187"/>
      <c r="AK19" s="187"/>
      <c r="AL19" s="187"/>
      <c r="AM19" s="187"/>
      <c r="AN19" s="187"/>
      <c r="AO19" s="187"/>
    </row>
    <row r="20" spans="12:41" ht="14.25">
      <c r="L20" s="187"/>
      <c r="M20" s="187"/>
      <c r="N20" s="187"/>
      <c r="O20" s="187"/>
      <c r="P20" s="187"/>
      <c r="Q20" s="187"/>
      <c r="R20" s="187"/>
      <c r="S20" s="187"/>
      <c r="T20" s="187"/>
      <c r="U20" s="187"/>
      <c r="V20" s="187"/>
      <c r="W20" s="187"/>
      <c r="X20" s="187"/>
      <c r="Y20" s="187"/>
      <c r="Z20" s="187"/>
      <c r="AA20" s="187"/>
      <c r="AB20" s="187"/>
      <c r="AC20" s="187"/>
      <c r="AD20" s="187"/>
      <c r="AE20" s="187"/>
      <c r="AF20" s="172"/>
      <c r="AG20" s="172"/>
      <c r="AH20" s="172"/>
      <c r="AI20" s="187"/>
      <c r="AJ20" s="187"/>
      <c r="AK20" s="187"/>
      <c r="AL20" s="187"/>
      <c r="AM20" s="187"/>
      <c r="AN20" s="187"/>
      <c r="AO20" s="187"/>
    </row>
    <row r="21" spans="12:41" ht="14.25">
      <c r="L21" s="187"/>
      <c r="M21" s="187"/>
      <c r="N21" s="187"/>
      <c r="O21" s="187"/>
      <c r="P21" s="187"/>
      <c r="Q21" s="187" t="s">
        <v>13</v>
      </c>
      <c r="R21" s="187"/>
      <c r="S21" s="187"/>
      <c r="T21" s="187"/>
      <c r="U21" s="187"/>
      <c r="V21" s="187"/>
      <c r="W21" s="187"/>
      <c r="X21" s="187"/>
      <c r="Y21" s="187"/>
      <c r="Z21" s="187"/>
      <c r="AA21" s="187"/>
      <c r="AB21" s="187"/>
      <c r="AC21" s="187"/>
      <c r="AD21" s="187"/>
      <c r="AE21" s="187"/>
      <c r="AF21" s="172"/>
      <c r="AG21" s="172"/>
      <c r="AH21" s="172"/>
      <c r="AI21" s="187"/>
      <c r="AJ21" s="187"/>
      <c r="AK21" s="187"/>
      <c r="AL21" s="187"/>
      <c r="AM21" s="187"/>
      <c r="AN21" s="187"/>
      <c r="AO21" s="187"/>
    </row>
    <row r="22" spans="12:41" ht="14.25">
      <c r="L22" s="187"/>
      <c r="M22" s="187"/>
      <c r="N22" s="187"/>
      <c r="O22" s="187"/>
      <c r="P22" s="187"/>
      <c r="Q22" s="187" t="s">
        <v>19</v>
      </c>
      <c r="R22" s="187" t="s">
        <v>20</v>
      </c>
      <c r="S22" s="187" t="s">
        <v>21</v>
      </c>
      <c r="T22" s="187" t="s">
        <v>22</v>
      </c>
      <c r="U22" s="187" t="s">
        <v>23</v>
      </c>
      <c r="V22" s="187" t="s">
        <v>24</v>
      </c>
      <c r="W22" s="187" t="s">
        <v>25</v>
      </c>
      <c r="X22" s="187" t="s">
        <v>26</v>
      </c>
      <c r="Y22" s="187" t="s">
        <v>27</v>
      </c>
      <c r="Z22" s="187" t="s">
        <v>28</v>
      </c>
      <c r="AA22" s="187" t="s">
        <v>29</v>
      </c>
      <c r="AB22" s="187" t="s">
        <v>30</v>
      </c>
      <c r="AC22" s="187"/>
      <c r="AD22" s="187"/>
      <c r="AE22" s="187"/>
      <c r="AF22" s="172"/>
      <c r="AG22" s="172"/>
      <c r="AH22" s="172"/>
      <c r="AI22" s="187"/>
      <c r="AJ22" s="187"/>
      <c r="AK22" s="187"/>
      <c r="AL22" s="187"/>
      <c r="AM22" s="187"/>
      <c r="AN22" s="187"/>
      <c r="AO22" s="187"/>
    </row>
    <row r="23" spans="12:41" ht="14.25">
      <c r="L23" s="187"/>
      <c r="M23" s="187"/>
      <c r="N23" s="187"/>
      <c r="O23" s="187"/>
      <c r="P23" s="187">
        <v>2010</v>
      </c>
      <c r="Q23" s="190">
        <v>337.07792326382315</v>
      </c>
      <c r="R23" s="190">
        <v>374.6057302922364</v>
      </c>
      <c r="S23" s="190">
        <v>371.93118900137495</v>
      </c>
      <c r="T23" s="190">
        <v>379.41187033822524</v>
      </c>
      <c r="U23" s="190">
        <v>465.4961978589195</v>
      </c>
      <c r="V23" s="190">
        <v>507.3364417992125</v>
      </c>
      <c r="W23" s="190">
        <v>485.2850105365108</v>
      </c>
      <c r="X23" s="190">
        <v>465.1596317191099</v>
      </c>
      <c r="Y23" s="190">
        <v>439.33523426480537</v>
      </c>
      <c r="Z23" s="190">
        <v>444.8106573703581</v>
      </c>
      <c r="AA23" s="190">
        <v>453.0348412699926</v>
      </c>
      <c r="AB23" s="190">
        <v>487.59427456234613</v>
      </c>
      <c r="AC23" s="187"/>
      <c r="AD23" s="187"/>
      <c r="AE23" s="187"/>
      <c r="AF23" s="172"/>
      <c r="AG23" s="172"/>
      <c r="AH23" s="172"/>
      <c r="AI23" s="187"/>
      <c r="AJ23" s="187"/>
      <c r="AK23" s="187"/>
      <c r="AL23" s="187"/>
      <c r="AM23" s="187"/>
      <c r="AN23" s="187"/>
      <c r="AO23" s="187"/>
    </row>
    <row r="24" spans="12:41" ht="14.25">
      <c r="L24" s="187"/>
      <c r="M24" s="187"/>
      <c r="N24" s="187"/>
      <c r="O24" s="187"/>
      <c r="P24" s="187">
        <v>2011</v>
      </c>
      <c r="Q24" s="190">
        <v>483.5351664832813</v>
      </c>
      <c r="R24" s="190">
        <v>452.6436261981038</v>
      </c>
      <c r="S24" s="190">
        <v>537.9896733947621</v>
      </c>
      <c r="T24" s="190">
        <v>597.7131921309222</v>
      </c>
      <c r="U24" s="190">
        <v>610.580281865828</v>
      </c>
      <c r="V24" s="190">
        <v>612.2506683350252</v>
      </c>
      <c r="W24" s="190">
        <v>581.4223308218989</v>
      </c>
      <c r="X24" s="190">
        <v>567.8141503522129</v>
      </c>
      <c r="Y24" s="190">
        <v>539.9739714653276</v>
      </c>
      <c r="Z24" s="191">
        <v>599.7398445783817</v>
      </c>
      <c r="AA24" s="190">
        <v>610.7540504067159</v>
      </c>
      <c r="AB24" s="190">
        <v>613.2983005691277</v>
      </c>
      <c r="AC24" s="187"/>
      <c r="AD24" s="187"/>
      <c r="AE24" s="187"/>
      <c r="AF24" s="172"/>
      <c r="AG24" s="172"/>
      <c r="AH24" s="172"/>
      <c r="AI24" s="187"/>
      <c r="AJ24" s="187"/>
      <c r="AK24" s="187"/>
      <c r="AL24" s="187"/>
      <c r="AM24" s="187"/>
      <c r="AN24" s="187"/>
      <c r="AO24" s="187"/>
    </row>
    <row r="25" spans="12:41" ht="14.25">
      <c r="L25" s="187"/>
      <c r="M25" s="187"/>
      <c r="N25" s="187"/>
      <c r="O25" s="187"/>
      <c r="P25" s="187">
        <v>2012</v>
      </c>
      <c r="Q25" s="190">
        <v>632.5464836669162</v>
      </c>
      <c r="R25" s="190">
        <v>546.7535605050053</v>
      </c>
      <c r="S25" s="190">
        <v>567.0540012401358</v>
      </c>
      <c r="T25" s="190">
        <v>593.0580202629842</v>
      </c>
      <c r="U25" s="190">
        <v>651.4128529889375</v>
      </c>
      <c r="V25" s="190">
        <v>648.229311569991</v>
      </c>
      <c r="W25" s="190">
        <v>629.543098039633</v>
      </c>
      <c r="X25" s="190">
        <v>590.3444696480595</v>
      </c>
      <c r="Y25" s="190">
        <v>530.1234970764285</v>
      </c>
      <c r="Z25" s="190">
        <v>580.0286105686209</v>
      </c>
      <c r="AA25" s="190">
        <v>477.2776675269725</v>
      </c>
      <c r="AB25" s="190">
        <v>436.7367582726277</v>
      </c>
      <c r="AC25" s="187"/>
      <c r="AD25" s="187"/>
      <c r="AE25" s="187"/>
      <c r="AF25" s="172"/>
      <c r="AG25" s="172"/>
      <c r="AH25" s="172"/>
      <c r="AI25" s="187"/>
      <c r="AJ25" s="187"/>
      <c r="AK25" s="187"/>
      <c r="AL25" s="187"/>
      <c r="AM25" s="187"/>
      <c r="AN25" s="187"/>
      <c r="AO25" s="187"/>
    </row>
    <row r="26" spans="12:41" ht="14.25">
      <c r="L26" s="187"/>
      <c r="M26" s="187"/>
      <c r="N26" s="187"/>
      <c r="O26" s="187"/>
      <c r="P26" s="187">
        <v>2013</v>
      </c>
      <c r="Q26" s="190">
        <v>483.9756675902127</v>
      </c>
      <c r="R26" s="190">
        <v>468.3387742510338</v>
      </c>
      <c r="S26" s="190">
        <v>410.6087698892845</v>
      </c>
      <c r="T26" s="1">
        <v>510.3834705497472</v>
      </c>
      <c r="U26" s="1">
        <v>465.516987284598</v>
      </c>
      <c r="V26" s="1">
        <v>418.8031181286201</v>
      </c>
      <c r="W26" s="1">
        <v>453.83394856636664</v>
      </c>
      <c r="X26" s="1">
        <v>503.76999902111095</v>
      </c>
      <c r="Y26" s="1">
        <v>476.2794591044481</v>
      </c>
      <c r="Z26" s="1">
        <v>487.6979316362501</v>
      </c>
      <c r="AA26" s="190"/>
      <c r="AB26" s="190"/>
      <c r="AC26" s="187"/>
      <c r="AD26" s="187"/>
      <c r="AE26" s="187"/>
      <c r="AF26" s="172"/>
      <c r="AG26" s="172"/>
      <c r="AH26" s="172"/>
      <c r="AI26" s="187"/>
      <c r="AJ26" s="187"/>
      <c r="AK26" s="187"/>
      <c r="AL26" s="187"/>
      <c r="AM26" s="187"/>
      <c r="AN26" s="187"/>
      <c r="AO26" s="187"/>
    </row>
    <row r="27" spans="12:41" ht="14.25">
      <c r="L27" s="187"/>
      <c r="M27" s="187"/>
      <c r="N27" s="187"/>
      <c r="O27" s="187"/>
      <c r="P27" s="187"/>
      <c r="Q27" s="190"/>
      <c r="R27" s="190"/>
      <c r="S27" s="190"/>
      <c r="T27" s="190"/>
      <c r="U27" s="188"/>
      <c r="V27" s="188"/>
      <c r="W27" s="188"/>
      <c r="X27" s="188"/>
      <c r="Y27" s="188"/>
      <c r="Z27" s="188"/>
      <c r="AA27" s="188"/>
      <c r="AB27" s="188"/>
      <c r="AC27" s="187"/>
      <c r="AD27" s="187"/>
      <c r="AE27" s="187"/>
      <c r="AF27" s="172"/>
      <c r="AG27" s="172"/>
      <c r="AH27" s="172"/>
      <c r="AI27" s="187"/>
      <c r="AJ27" s="187"/>
      <c r="AK27" s="187"/>
      <c r="AL27" s="187"/>
      <c r="AM27" s="187"/>
      <c r="AN27" s="187"/>
      <c r="AO27" s="187"/>
    </row>
    <row r="28" spans="12:41" ht="14.25">
      <c r="L28" s="187"/>
      <c r="M28" s="187"/>
      <c r="N28" s="187"/>
      <c r="O28" s="187"/>
      <c r="P28" s="187"/>
      <c r="Q28" s="188"/>
      <c r="R28" s="188"/>
      <c r="S28" s="188"/>
      <c r="T28" s="188"/>
      <c r="U28" s="188"/>
      <c r="V28" s="188"/>
      <c r="W28" s="188"/>
      <c r="X28" s="188"/>
      <c r="Y28" s="188"/>
      <c r="Z28" s="188"/>
      <c r="AA28" s="188"/>
      <c r="AB28" s="188"/>
      <c r="AC28" s="187"/>
      <c r="AD28" s="187"/>
      <c r="AE28" s="187"/>
      <c r="AF28" s="172"/>
      <c r="AG28" s="172"/>
      <c r="AH28" s="172"/>
      <c r="AI28" s="187"/>
      <c r="AJ28" s="187"/>
      <c r="AK28" s="187"/>
      <c r="AL28" s="187"/>
      <c r="AM28" s="187"/>
      <c r="AN28" s="187"/>
      <c r="AO28" s="187"/>
    </row>
    <row r="29" spans="12:41" ht="14.25">
      <c r="L29" s="187"/>
      <c r="M29" s="187"/>
      <c r="N29" s="187"/>
      <c r="O29" s="187"/>
      <c r="P29" s="187"/>
      <c r="Q29" s="192"/>
      <c r="R29" s="192"/>
      <c r="S29" s="192"/>
      <c r="T29" s="192"/>
      <c r="U29" s="192"/>
      <c r="V29" s="192"/>
      <c r="W29" s="192"/>
      <c r="X29" s="192"/>
      <c r="Y29" s="192"/>
      <c r="Z29" s="192"/>
      <c r="AA29" s="192"/>
      <c r="AB29" s="192"/>
      <c r="AC29" s="187"/>
      <c r="AD29" s="187"/>
      <c r="AE29" s="187"/>
      <c r="AF29" s="172"/>
      <c r="AG29" s="172"/>
      <c r="AH29" s="172"/>
      <c r="AI29" s="187"/>
      <c r="AJ29" s="187"/>
      <c r="AK29" s="187"/>
      <c r="AL29" s="187"/>
      <c r="AM29" s="187"/>
      <c r="AN29" s="187"/>
      <c r="AO29" s="187"/>
    </row>
    <row r="30" spans="12:41" ht="14.25">
      <c r="L30" s="187"/>
      <c r="M30" s="187"/>
      <c r="N30" s="187"/>
      <c r="O30" s="187"/>
      <c r="P30" s="187"/>
      <c r="Q30" s="188"/>
      <c r="R30" s="188"/>
      <c r="S30" s="188"/>
      <c r="T30" s="188"/>
      <c r="U30" s="188"/>
      <c r="V30" s="188"/>
      <c r="W30" s="188"/>
      <c r="X30" s="188"/>
      <c r="Y30" s="188"/>
      <c r="Z30" s="188"/>
      <c r="AA30" s="188"/>
      <c r="AB30" s="188"/>
      <c r="AC30" s="187"/>
      <c r="AD30" s="187"/>
      <c r="AE30" s="187"/>
      <c r="AF30" s="172"/>
      <c r="AG30" s="172"/>
      <c r="AH30" s="172"/>
      <c r="AI30" s="187"/>
      <c r="AJ30" s="187"/>
      <c r="AK30" s="187"/>
      <c r="AL30" s="187"/>
      <c r="AM30" s="187"/>
      <c r="AN30" s="187"/>
      <c r="AO30" s="187"/>
    </row>
    <row r="31" spans="12:34" ht="14.25">
      <c r="L31" s="187"/>
      <c r="M31" s="187"/>
      <c r="N31" s="187"/>
      <c r="O31" s="187"/>
      <c r="P31" s="429"/>
      <c r="Q31" s="188"/>
      <c r="R31" s="188"/>
      <c r="S31" s="188"/>
      <c r="T31" s="188"/>
      <c r="U31" s="188"/>
      <c r="V31" s="188"/>
      <c r="W31" s="188"/>
      <c r="X31" s="188"/>
      <c r="Y31" s="188"/>
      <c r="Z31" s="188"/>
      <c r="AA31" s="188"/>
      <c r="AB31" s="188"/>
      <c r="AC31" s="187"/>
      <c r="AD31" s="187"/>
      <c r="AE31" s="187"/>
      <c r="AF31" s="172"/>
      <c r="AG31" s="172"/>
      <c r="AH31" s="172"/>
    </row>
    <row r="32" spans="12:34" ht="14.25">
      <c r="L32" s="187"/>
      <c r="M32" s="187"/>
      <c r="N32" s="187"/>
      <c r="O32" s="187"/>
      <c r="P32" s="429"/>
      <c r="Q32" s="187"/>
      <c r="R32" s="187"/>
      <c r="S32" s="187"/>
      <c r="T32" s="187"/>
      <c r="U32" s="189"/>
      <c r="V32" s="187"/>
      <c r="W32" s="187"/>
      <c r="X32" s="187"/>
      <c r="Y32" s="187"/>
      <c r="Z32" s="187"/>
      <c r="AA32" s="187"/>
      <c r="AB32" s="187"/>
      <c r="AC32" s="187"/>
      <c r="AD32" s="187"/>
      <c r="AE32" s="187"/>
      <c r="AF32" s="172"/>
      <c r="AG32" s="172"/>
      <c r="AH32" s="172"/>
    </row>
    <row r="33" spans="15:31" ht="14.25">
      <c r="O33" s="187"/>
      <c r="P33" s="429"/>
      <c r="Q33" s="187"/>
      <c r="R33" s="187"/>
      <c r="S33" s="187"/>
      <c r="T33" s="187"/>
      <c r="U33" s="190"/>
      <c r="V33" s="187"/>
      <c r="W33" s="187"/>
      <c r="X33" s="187"/>
      <c r="Y33" s="187"/>
      <c r="Z33" s="187"/>
      <c r="AA33" s="187"/>
      <c r="AB33" s="187"/>
      <c r="AC33" s="187"/>
      <c r="AD33" s="187"/>
      <c r="AE33" s="187"/>
    </row>
    <row r="34" spans="15:34" s="70" customFormat="1" ht="14.25">
      <c r="O34" s="187"/>
      <c r="P34" s="429"/>
      <c r="Q34" s="187"/>
      <c r="R34" s="187"/>
      <c r="S34" s="187"/>
      <c r="T34" s="187"/>
      <c r="U34" s="187"/>
      <c r="V34" s="187"/>
      <c r="W34" s="187"/>
      <c r="X34" s="187"/>
      <c r="Y34" s="187"/>
      <c r="Z34" s="187"/>
      <c r="AA34" s="187"/>
      <c r="AB34" s="187"/>
      <c r="AC34" s="187"/>
      <c r="AD34" s="272"/>
      <c r="AE34" s="272"/>
      <c r="AF34" s="134"/>
      <c r="AG34" s="134"/>
      <c r="AH34" s="133"/>
    </row>
    <row r="35" spans="15:34" ht="14.25">
      <c r="O35" s="187"/>
      <c r="P35" s="187"/>
      <c r="Q35" s="187"/>
      <c r="R35" s="187"/>
      <c r="S35" s="187"/>
      <c r="T35" s="187"/>
      <c r="U35" s="187"/>
      <c r="V35" s="187"/>
      <c r="W35" s="187"/>
      <c r="X35" s="187"/>
      <c r="Y35" s="187"/>
      <c r="Z35" s="187"/>
      <c r="AA35" s="187"/>
      <c r="AB35" s="187"/>
      <c r="AC35" s="187"/>
      <c r="AD35" s="193"/>
      <c r="AE35" s="193"/>
      <c r="AF35" s="133"/>
      <c r="AG35" s="133"/>
      <c r="AH35" s="133"/>
    </row>
    <row r="36" spans="15:34" ht="14.25">
      <c r="O36" s="187"/>
      <c r="P36" s="187"/>
      <c r="Q36" s="187"/>
      <c r="R36" s="187"/>
      <c r="S36" s="187"/>
      <c r="T36" s="187"/>
      <c r="U36" s="187"/>
      <c r="V36" s="187"/>
      <c r="W36" s="187"/>
      <c r="X36" s="187"/>
      <c r="Y36" s="187"/>
      <c r="Z36" s="187"/>
      <c r="AA36" s="187"/>
      <c r="AB36" s="187"/>
      <c r="AC36" s="272"/>
      <c r="AD36" s="193"/>
      <c r="AE36" s="193"/>
      <c r="AF36" s="133"/>
      <c r="AG36" s="133"/>
      <c r="AH36" s="133"/>
    </row>
    <row r="37" spans="15:34" ht="14.25">
      <c r="O37" s="187"/>
      <c r="P37" s="193"/>
      <c r="Q37" s="193"/>
      <c r="R37" s="193"/>
      <c r="S37" s="193"/>
      <c r="T37" s="193"/>
      <c r="U37" s="193"/>
      <c r="V37" s="193"/>
      <c r="W37" s="193"/>
      <c r="X37" s="193"/>
      <c r="Y37" s="193"/>
      <c r="Z37" s="193"/>
      <c r="AA37" s="193"/>
      <c r="AB37" s="193"/>
      <c r="AC37" s="193"/>
      <c r="AD37" s="193"/>
      <c r="AE37" s="193"/>
      <c r="AF37" s="133"/>
      <c r="AG37" s="133"/>
      <c r="AH37" s="133"/>
    </row>
    <row r="38" spans="15:34" ht="14.25">
      <c r="O38" s="187"/>
      <c r="P38" s="193"/>
      <c r="Q38" s="193"/>
      <c r="R38" s="193"/>
      <c r="S38" s="193"/>
      <c r="T38" s="193"/>
      <c r="U38" s="193"/>
      <c r="V38" s="193"/>
      <c r="W38" s="193"/>
      <c r="X38" s="193"/>
      <c r="Y38" s="193"/>
      <c r="Z38" s="193"/>
      <c r="AA38" s="193"/>
      <c r="AB38" s="193"/>
      <c r="AC38" s="193"/>
      <c r="AD38" s="193"/>
      <c r="AE38" s="193"/>
      <c r="AF38" s="133"/>
      <c r="AG38" s="133"/>
      <c r="AH38" s="133"/>
    </row>
    <row r="39" spans="15:34" ht="14.25">
      <c r="O39" s="187"/>
      <c r="P39" s="193"/>
      <c r="Q39" s="194"/>
      <c r="R39" s="194"/>
      <c r="S39" s="194"/>
      <c r="T39" s="194"/>
      <c r="U39" s="194"/>
      <c r="V39" s="194"/>
      <c r="W39" s="194"/>
      <c r="X39" s="194"/>
      <c r="Y39" s="194"/>
      <c r="Z39" s="194"/>
      <c r="AA39" s="194"/>
      <c r="AB39" s="194"/>
      <c r="AC39" s="193"/>
      <c r="AD39" s="193"/>
      <c r="AE39" s="193"/>
      <c r="AF39" s="133"/>
      <c r="AG39" s="133"/>
      <c r="AH39" s="133"/>
    </row>
    <row r="40" spans="15:34" ht="14.25">
      <c r="O40" s="187"/>
      <c r="P40" s="193"/>
      <c r="Q40" s="194"/>
      <c r="R40" s="194"/>
      <c r="S40" s="194"/>
      <c r="T40" s="194"/>
      <c r="U40" s="194"/>
      <c r="V40" s="194"/>
      <c r="W40" s="194"/>
      <c r="X40" s="194"/>
      <c r="Y40" s="194"/>
      <c r="Z40" s="194"/>
      <c r="AA40" s="194"/>
      <c r="AB40" s="194"/>
      <c r="AC40" s="193"/>
      <c r="AD40" s="193"/>
      <c r="AE40" s="193"/>
      <c r="AF40" s="133"/>
      <c r="AG40" s="133"/>
      <c r="AH40" s="133"/>
    </row>
    <row r="41" spans="15:34" ht="14.25">
      <c r="O41" s="187"/>
      <c r="P41" s="193"/>
      <c r="Q41" s="194"/>
      <c r="R41" s="194"/>
      <c r="S41" s="194"/>
      <c r="T41" s="194"/>
      <c r="U41" s="194"/>
      <c r="V41" s="194"/>
      <c r="W41" s="194"/>
      <c r="X41" s="194"/>
      <c r="Y41" s="194"/>
      <c r="Z41" s="194"/>
      <c r="AA41" s="194"/>
      <c r="AB41" s="194"/>
      <c r="AC41" s="193"/>
      <c r="AD41" s="193"/>
      <c r="AE41" s="193"/>
      <c r="AF41" s="133"/>
      <c r="AG41" s="133"/>
      <c r="AH41" s="133"/>
    </row>
    <row r="42" spans="15:34" ht="14.25">
      <c r="O42" s="187"/>
      <c r="P42" s="193"/>
      <c r="Q42" s="193"/>
      <c r="R42" s="193"/>
      <c r="S42" s="193"/>
      <c r="T42" s="193"/>
      <c r="U42" s="193"/>
      <c r="V42" s="193"/>
      <c r="W42" s="193"/>
      <c r="X42" s="193"/>
      <c r="Y42" s="193"/>
      <c r="Z42" s="193"/>
      <c r="AA42" s="193"/>
      <c r="AB42" s="193"/>
      <c r="AC42" s="193"/>
      <c r="AD42" s="193"/>
      <c r="AE42" s="193"/>
      <c r="AF42" s="133"/>
      <c r="AG42" s="133"/>
      <c r="AH42" s="133"/>
    </row>
    <row r="43" spans="15:34" ht="14.25">
      <c r="O43" s="187"/>
      <c r="P43" s="193"/>
      <c r="Q43" s="193"/>
      <c r="R43" s="193"/>
      <c r="S43" s="193"/>
      <c r="T43" s="193"/>
      <c r="U43" s="193"/>
      <c r="V43" s="193"/>
      <c r="W43" s="193"/>
      <c r="X43" s="193"/>
      <c r="Y43" s="193"/>
      <c r="Z43" s="193"/>
      <c r="AA43" s="193"/>
      <c r="AB43" s="193"/>
      <c r="AC43" s="193"/>
      <c r="AD43" s="193"/>
      <c r="AE43" s="193"/>
      <c r="AF43" s="133"/>
      <c r="AG43" s="133"/>
      <c r="AH43" s="133"/>
    </row>
    <row r="44" spans="15:34" ht="14.25">
      <c r="O44" s="187"/>
      <c r="P44" s="193"/>
      <c r="Q44" s="193"/>
      <c r="R44" s="193"/>
      <c r="S44" s="193"/>
      <c r="T44" s="193"/>
      <c r="U44" s="193"/>
      <c r="V44" s="193"/>
      <c r="W44" s="193"/>
      <c r="X44" s="193"/>
      <c r="Y44" s="193"/>
      <c r="Z44" s="193"/>
      <c r="AA44" s="193"/>
      <c r="AB44" s="193"/>
      <c r="AC44" s="193"/>
      <c r="AD44" s="193"/>
      <c r="AE44" s="193"/>
      <c r="AF44" s="133"/>
      <c r="AG44" s="133"/>
      <c r="AH44" s="133"/>
    </row>
    <row r="45" spans="15:34" ht="14.25">
      <c r="O45" s="187"/>
      <c r="P45" s="193"/>
      <c r="Q45" s="193"/>
      <c r="R45" s="193"/>
      <c r="S45" s="193"/>
      <c r="T45" s="193"/>
      <c r="U45" s="193"/>
      <c r="V45" s="193"/>
      <c r="W45" s="193"/>
      <c r="X45" s="193"/>
      <c r="Y45" s="193"/>
      <c r="Z45" s="193"/>
      <c r="AA45" s="193"/>
      <c r="AB45" s="193"/>
      <c r="AC45" s="193"/>
      <c r="AD45" s="193"/>
      <c r="AE45" s="193"/>
      <c r="AF45" s="133"/>
      <c r="AG45" s="133"/>
      <c r="AH45" s="133"/>
    </row>
    <row r="46" spans="15:34" ht="14.25">
      <c r="O46" s="187"/>
      <c r="P46" s="193"/>
      <c r="Q46" s="193"/>
      <c r="R46" s="193"/>
      <c r="S46" s="193"/>
      <c r="T46" s="193"/>
      <c r="U46" s="193"/>
      <c r="V46" s="193"/>
      <c r="W46" s="193"/>
      <c r="X46" s="193"/>
      <c r="Y46" s="193"/>
      <c r="Z46" s="193"/>
      <c r="AA46" s="193"/>
      <c r="AB46" s="193"/>
      <c r="AC46" s="193"/>
      <c r="AD46" s="193"/>
      <c r="AE46" s="193"/>
      <c r="AF46" s="133"/>
      <c r="AG46" s="133"/>
      <c r="AH46" s="133"/>
    </row>
    <row r="47" spans="15:34" ht="14.25">
      <c r="O47" s="187"/>
      <c r="P47" s="193"/>
      <c r="Q47" s="193"/>
      <c r="R47" s="193"/>
      <c r="S47" s="193"/>
      <c r="T47" s="193"/>
      <c r="U47" s="193"/>
      <c r="V47" s="193"/>
      <c r="W47" s="193"/>
      <c r="X47" s="193"/>
      <c r="Y47" s="193"/>
      <c r="Z47" s="193"/>
      <c r="AA47" s="193"/>
      <c r="AB47" s="193"/>
      <c r="AC47" s="193"/>
      <c r="AD47" s="193"/>
      <c r="AE47" s="193"/>
      <c r="AF47" s="133"/>
      <c r="AG47" s="133"/>
      <c r="AH47" s="133"/>
    </row>
    <row r="48" spans="15:34" ht="14.25">
      <c r="O48" s="187"/>
      <c r="P48" s="193"/>
      <c r="Q48" s="193"/>
      <c r="R48" s="193"/>
      <c r="S48" s="193"/>
      <c r="T48" s="193"/>
      <c r="U48" s="193"/>
      <c r="V48" s="193"/>
      <c r="W48" s="193"/>
      <c r="X48" s="193"/>
      <c r="Y48" s="193"/>
      <c r="Z48" s="193"/>
      <c r="AA48" s="193"/>
      <c r="AB48" s="193"/>
      <c r="AC48" s="193"/>
      <c r="AD48" s="193"/>
      <c r="AE48" s="193"/>
      <c r="AF48" s="133"/>
      <c r="AG48" s="133"/>
      <c r="AH48" s="133"/>
    </row>
    <row r="49" spans="15:34" ht="14.25">
      <c r="O49" s="187"/>
      <c r="P49" s="193"/>
      <c r="Q49" s="194"/>
      <c r="R49" s="194"/>
      <c r="S49" s="194"/>
      <c r="T49" s="194"/>
      <c r="U49" s="194"/>
      <c r="V49" s="194"/>
      <c r="W49" s="194"/>
      <c r="X49" s="194"/>
      <c r="Y49" s="194"/>
      <c r="Z49" s="194"/>
      <c r="AA49" s="194"/>
      <c r="AB49" s="194"/>
      <c r="AC49" s="193"/>
      <c r="AD49" s="193"/>
      <c r="AE49" s="193"/>
      <c r="AF49" s="133"/>
      <c r="AG49" s="133"/>
      <c r="AH49" s="133"/>
    </row>
    <row r="50" spans="15:34" ht="14.25">
      <c r="O50" s="187"/>
      <c r="P50" s="193"/>
      <c r="Q50" s="194"/>
      <c r="R50" s="194"/>
      <c r="S50" s="194"/>
      <c r="T50" s="194"/>
      <c r="U50" s="194"/>
      <c r="V50" s="194"/>
      <c r="W50" s="194"/>
      <c r="X50" s="194"/>
      <c r="Y50" s="194"/>
      <c r="Z50" s="194"/>
      <c r="AA50" s="194"/>
      <c r="AB50" s="194"/>
      <c r="AC50" s="193"/>
      <c r="AD50" s="193"/>
      <c r="AE50" s="193"/>
      <c r="AF50" s="133"/>
      <c r="AG50" s="133"/>
      <c r="AH50" s="133"/>
    </row>
    <row r="51" spans="15:34" s="70" customFormat="1" ht="14.25">
      <c r="O51" s="187"/>
      <c r="P51" s="193"/>
      <c r="Q51" s="194"/>
      <c r="R51" s="194"/>
      <c r="S51" s="194"/>
      <c r="T51" s="194"/>
      <c r="U51" s="194"/>
      <c r="V51" s="194"/>
      <c r="W51" s="194"/>
      <c r="X51" s="194"/>
      <c r="Y51" s="194"/>
      <c r="Z51" s="194"/>
      <c r="AA51" s="194"/>
      <c r="AB51" s="194"/>
      <c r="AC51" s="193"/>
      <c r="AD51" s="272"/>
      <c r="AE51" s="272"/>
      <c r="AF51" s="134"/>
      <c r="AG51" s="134"/>
      <c r="AH51" s="133"/>
    </row>
    <row r="52" spans="15:34" ht="14.25">
      <c r="O52" s="187"/>
      <c r="P52" s="193"/>
      <c r="Q52" s="194"/>
      <c r="R52" s="194"/>
      <c r="S52" s="194"/>
      <c r="T52" s="193"/>
      <c r="U52" s="193"/>
      <c r="V52" s="193"/>
      <c r="W52" s="193"/>
      <c r="X52" s="193"/>
      <c r="Y52" s="193"/>
      <c r="Z52" s="193"/>
      <c r="AA52" s="193"/>
      <c r="AB52" s="193"/>
      <c r="AC52" s="193"/>
      <c r="AD52" s="193"/>
      <c r="AE52" s="193"/>
      <c r="AF52" s="133"/>
      <c r="AG52" s="133"/>
      <c r="AH52" s="133"/>
    </row>
    <row r="53" spans="15:34" ht="14.25">
      <c r="O53" s="187"/>
      <c r="P53" s="193"/>
      <c r="Q53" s="193"/>
      <c r="R53" s="193"/>
      <c r="S53" s="193"/>
      <c r="T53" s="193"/>
      <c r="U53" s="193"/>
      <c r="V53" s="193"/>
      <c r="W53" s="193"/>
      <c r="X53" s="193"/>
      <c r="Y53" s="193"/>
      <c r="Z53" s="193"/>
      <c r="AA53" s="193"/>
      <c r="AB53" s="193"/>
      <c r="AC53" s="272"/>
      <c r="AD53" s="193"/>
      <c r="AE53" s="193"/>
      <c r="AF53" s="133"/>
      <c r="AG53" s="133"/>
      <c r="AH53" s="133"/>
    </row>
    <row r="54" spans="15:34" ht="14.25">
      <c r="O54" s="187"/>
      <c r="P54" s="193"/>
      <c r="Q54" s="380"/>
      <c r="R54" s="380"/>
      <c r="S54" s="380"/>
      <c r="T54" s="380"/>
      <c r="U54" s="380"/>
      <c r="V54" s="193"/>
      <c r="W54" s="193"/>
      <c r="X54" s="193"/>
      <c r="Y54" s="193"/>
      <c r="Z54" s="193"/>
      <c r="AA54" s="193"/>
      <c r="AB54" s="193"/>
      <c r="AC54" s="193"/>
      <c r="AD54" s="193"/>
      <c r="AE54" s="193"/>
      <c r="AF54" s="133"/>
      <c r="AG54" s="133"/>
      <c r="AH54" s="133"/>
    </row>
    <row r="55" spans="15:34" ht="14.25">
      <c r="O55" s="187"/>
      <c r="P55" s="193"/>
      <c r="Q55" s="380"/>
      <c r="R55" s="380"/>
      <c r="S55" s="380"/>
      <c r="T55" s="380"/>
      <c r="U55" s="380"/>
      <c r="V55" s="193"/>
      <c r="W55" s="193"/>
      <c r="X55" s="193"/>
      <c r="Y55" s="193"/>
      <c r="Z55" s="193"/>
      <c r="AA55" s="193"/>
      <c r="AB55" s="193"/>
      <c r="AC55" s="193"/>
      <c r="AD55" s="193"/>
      <c r="AE55" s="193"/>
      <c r="AF55" s="133"/>
      <c r="AG55" s="133"/>
      <c r="AH55" s="133"/>
    </row>
    <row r="56" spans="15:34" ht="14.25">
      <c r="O56" s="187"/>
      <c r="P56" s="193"/>
      <c r="Q56" s="380"/>
      <c r="R56" s="380"/>
      <c r="S56" s="380"/>
      <c r="T56" s="380"/>
      <c r="U56" s="380"/>
      <c r="V56" s="193"/>
      <c r="W56" s="193"/>
      <c r="X56" s="193"/>
      <c r="Y56" s="193"/>
      <c r="Z56" s="193"/>
      <c r="AA56" s="193"/>
      <c r="AB56" s="193"/>
      <c r="AC56" s="193"/>
      <c r="AD56" s="193"/>
      <c r="AE56" s="193"/>
      <c r="AF56" s="133"/>
      <c r="AG56" s="133"/>
      <c r="AH56" s="133"/>
    </row>
    <row r="57" spans="15:34" ht="15">
      <c r="O57" s="187"/>
      <c r="P57" s="193"/>
      <c r="Q57" s="193"/>
      <c r="R57" s="381"/>
      <c r="S57" s="381"/>
      <c r="T57" s="381"/>
      <c r="U57" s="381"/>
      <c r="V57" s="381"/>
      <c r="W57" s="193"/>
      <c r="X57" s="193"/>
      <c r="Y57" s="193"/>
      <c r="Z57" s="193"/>
      <c r="AA57" s="193"/>
      <c r="AB57" s="193"/>
      <c r="AC57" s="193"/>
      <c r="AD57" s="193"/>
      <c r="AE57" s="193"/>
      <c r="AF57" s="133"/>
      <c r="AG57" s="133"/>
      <c r="AH57" s="133"/>
    </row>
    <row r="58" spans="15:34" ht="14.25">
      <c r="O58" s="187"/>
      <c r="P58" s="193"/>
      <c r="Q58" s="193"/>
      <c r="R58" s="193"/>
      <c r="S58" s="193"/>
      <c r="T58" s="193"/>
      <c r="U58" s="193"/>
      <c r="V58" s="193"/>
      <c r="W58" s="193"/>
      <c r="X58" s="193"/>
      <c r="Y58" s="193"/>
      <c r="Z58" s="193"/>
      <c r="AA58" s="193"/>
      <c r="AB58" s="193"/>
      <c r="AC58" s="193"/>
      <c r="AD58" s="193"/>
      <c r="AE58" s="193"/>
      <c r="AF58" s="133"/>
      <c r="AG58" s="133"/>
      <c r="AH58" s="133"/>
    </row>
    <row r="59" spans="15:34" ht="14.25">
      <c r="O59" s="187"/>
      <c r="P59" s="193"/>
      <c r="Q59" s="193"/>
      <c r="R59" s="193"/>
      <c r="S59" s="193"/>
      <c r="T59" s="193"/>
      <c r="U59" s="193"/>
      <c r="V59" s="193"/>
      <c r="W59" s="193"/>
      <c r="X59" s="193"/>
      <c r="Y59" s="193"/>
      <c r="Z59" s="193"/>
      <c r="AA59" s="193"/>
      <c r="AB59" s="193"/>
      <c r="AC59" s="193"/>
      <c r="AD59" s="193"/>
      <c r="AE59" s="193"/>
      <c r="AF59" s="133"/>
      <c r="AG59" s="133"/>
      <c r="AH59" s="133"/>
    </row>
    <row r="60" spans="15:34" ht="14.25">
      <c r="O60" s="187"/>
      <c r="P60" s="193"/>
      <c r="Q60" s="193"/>
      <c r="R60" s="193"/>
      <c r="S60" s="193"/>
      <c r="T60" s="193"/>
      <c r="U60" s="193"/>
      <c r="V60" s="193"/>
      <c r="W60" s="193"/>
      <c r="X60" s="193"/>
      <c r="Y60" s="193"/>
      <c r="Z60" s="193"/>
      <c r="AA60" s="193"/>
      <c r="AB60" s="193"/>
      <c r="AC60" s="193"/>
      <c r="AD60" s="193"/>
      <c r="AE60" s="193"/>
      <c r="AF60" s="133"/>
      <c r="AG60" s="133"/>
      <c r="AH60" s="133"/>
    </row>
    <row r="61" spans="15:34" ht="14.25">
      <c r="O61" s="187"/>
      <c r="P61" s="193"/>
      <c r="Q61" s="382"/>
      <c r="R61" s="382"/>
      <c r="S61" s="382"/>
      <c r="T61" s="382"/>
      <c r="U61" s="382"/>
      <c r="V61" s="382"/>
      <c r="W61" s="382"/>
      <c r="X61" s="382"/>
      <c r="Y61" s="382"/>
      <c r="Z61" s="382"/>
      <c r="AA61" s="382"/>
      <c r="AB61" s="382"/>
      <c r="AC61" s="193"/>
      <c r="AD61" s="193"/>
      <c r="AE61" s="193"/>
      <c r="AF61" s="133"/>
      <c r="AG61" s="133"/>
      <c r="AH61" s="133"/>
    </row>
    <row r="62" spans="15:34" ht="14.25">
      <c r="O62" s="187"/>
      <c r="P62" s="193"/>
      <c r="Q62" s="382"/>
      <c r="R62" s="382"/>
      <c r="S62" s="382"/>
      <c r="T62" s="382"/>
      <c r="U62" s="382"/>
      <c r="V62" s="382"/>
      <c r="W62" s="382"/>
      <c r="X62" s="382"/>
      <c r="Y62" s="382"/>
      <c r="Z62" s="382"/>
      <c r="AA62" s="382"/>
      <c r="AB62" s="382"/>
      <c r="AC62" s="193"/>
      <c r="AD62" s="193"/>
      <c r="AE62" s="193"/>
      <c r="AF62" s="133"/>
      <c r="AG62" s="133"/>
      <c r="AH62" s="133"/>
    </row>
    <row r="63" spans="15:34" ht="14.25">
      <c r="O63" s="187"/>
      <c r="P63" s="193"/>
      <c r="Q63" s="382"/>
      <c r="R63" s="382"/>
      <c r="S63" s="382"/>
      <c r="T63" s="382"/>
      <c r="U63" s="382"/>
      <c r="V63" s="382"/>
      <c r="W63" s="382"/>
      <c r="X63" s="382"/>
      <c r="Y63" s="382"/>
      <c r="Z63" s="382"/>
      <c r="AA63" s="382"/>
      <c r="AB63" s="382"/>
      <c r="AC63" s="193"/>
      <c r="AD63" s="193"/>
      <c r="AE63" s="193"/>
      <c r="AF63" s="133"/>
      <c r="AG63" s="133"/>
      <c r="AH63" s="133"/>
    </row>
    <row r="64" spans="15:34" ht="14.25">
      <c r="O64" s="187"/>
      <c r="P64" s="193"/>
      <c r="Q64" s="383"/>
      <c r="R64" s="383"/>
      <c r="S64" s="383"/>
      <c r="T64" s="383"/>
      <c r="U64" s="383"/>
      <c r="V64" s="193"/>
      <c r="W64" s="193"/>
      <c r="X64" s="193"/>
      <c r="Y64" s="193"/>
      <c r="Z64" s="193"/>
      <c r="AA64" s="193"/>
      <c r="AB64" s="193"/>
      <c r="AC64" s="193"/>
      <c r="AD64" s="193"/>
      <c r="AE64" s="193"/>
      <c r="AF64" s="133"/>
      <c r="AG64" s="133"/>
      <c r="AH64" s="133"/>
    </row>
    <row r="65" spans="15:34" ht="14.25">
      <c r="O65" s="187"/>
      <c r="P65" s="193"/>
      <c r="Q65" s="193"/>
      <c r="R65" s="193"/>
      <c r="S65" s="193"/>
      <c r="T65" s="193"/>
      <c r="U65" s="193"/>
      <c r="V65" s="193"/>
      <c r="W65" s="193"/>
      <c r="X65" s="193"/>
      <c r="Y65" s="193"/>
      <c r="Z65" s="193"/>
      <c r="AA65" s="193"/>
      <c r="AB65" s="193"/>
      <c r="AC65" s="193"/>
      <c r="AD65" s="193"/>
      <c r="AE65" s="193"/>
      <c r="AF65" s="133"/>
      <c r="AG65" s="133"/>
      <c r="AH65" s="133"/>
    </row>
    <row r="66" spans="15:34" ht="14.25">
      <c r="O66" s="187"/>
      <c r="P66" s="193"/>
      <c r="Q66" s="193"/>
      <c r="R66" s="193"/>
      <c r="S66" s="193"/>
      <c r="T66" s="193"/>
      <c r="U66" s="193"/>
      <c r="V66" s="193"/>
      <c r="W66" s="193"/>
      <c r="X66" s="193"/>
      <c r="Y66" s="193"/>
      <c r="Z66" s="193"/>
      <c r="AA66" s="193"/>
      <c r="AB66" s="193"/>
      <c r="AC66" s="193"/>
      <c r="AD66" s="193"/>
      <c r="AE66" s="193"/>
      <c r="AF66" s="133"/>
      <c r="AG66" s="133"/>
      <c r="AH66" s="133"/>
    </row>
    <row r="67" spans="15:34" ht="14.25">
      <c r="O67" s="187"/>
      <c r="P67" s="193"/>
      <c r="Q67" s="193"/>
      <c r="R67" s="193"/>
      <c r="S67" s="193"/>
      <c r="T67" s="193"/>
      <c r="U67" s="193"/>
      <c r="V67" s="193"/>
      <c r="W67" s="193"/>
      <c r="X67" s="193"/>
      <c r="Y67" s="193"/>
      <c r="Z67" s="193"/>
      <c r="AA67" s="193"/>
      <c r="AB67" s="193"/>
      <c r="AC67" s="193"/>
      <c r="AD67" s="193"/>
      <c r="AE67" s="193"/>
      <c r="AF67" s="133"/>
      <c r="AG67" s="133"/>
      <c r="AH67" s="133"/>
    </row>
    <row r="68" spans="15:34" s="70" customFormat="1" ht="14.25">
      <c r="O68" s="187"/>
      <c r="P68" s="193"/>
      <c r="Q68" s="193"/>
      <c r="R68" s="193"/>
      <c r="S68" s="193"/>
      <c r="T68" s="193"/>
      <c r="U68" s="193"/>
      <c r="V68" s="193"/>
      <c r="W68" s="193"/>
      <c r="X68" s="193"/>
      <c r="Y68" s="193"/>
      <c r="Z68" s="193"/>
      <c r="AA68" s="193"/>
      <c r="AB68" s="193"/>
      <c r="AC68" s="193"/>
      <c r="AD68" s="272"/>
      <c r="AE68" s="272"/>
      <c r="AF68" s="134"/>
      <c r="AG68" s="134"/>
      <c r="AH68" s="133"/>
    </row>
    <row r="69" spans="15:34" ht="14.25">
      <c r="O69" s="187"/>
      <c r="P69" s="193"/>
      <c r="Q69" s="193"/>
      <c r="R69" s="193"/>
      <c r="S69" s="193"/>
      <c r="T69" s="193"/>
      <c r="U69" s="193"/>
      <c r="V69" s="193"/>
      <c r="W69" s="193"/>
      <c r="X69" s="193"/>
      <c r="Y69" s="193"/>
      <c r="Z69" s="193"/>
      <c r="AA69" s="193"/>
      <c r="AB69" s="193"/>
      <c r="AC69" s="193"/>
      <c r="AD69" s="193"/>
      <c r="AE69" s="193"/>
      <c r="AF69" s="133"/>
      <c r="AG69" s="133"/>
      <c r="AH69" s="133"/>
    </row>
    <row r="70" spans="15:34" ht="14.25">
      <c r="O70" s="187"/>
      <c r="P70" s="193"/>
      <c r="Q70" s="193"/>
      <c r="R70" s="193"/>
      <c r="S70" s="193"/>
      <c r="T70" s="193"/>
      <c r="U70" s="193"/>
      <c r="V70" s="193"/>
      <c r="W70" s="193"/>
      <c r="X70" s="193"/>
      <c r="Y70" s="193"/>
      <c r="Z70" s="193"/>
      <c r="AA70" s="193"/>
      <c r="AB70" s="193"/>
      <c r="AC70" s="272"/>
      <c r="AD70" s="193"/>
      <c r="AE70" s="193"/>
      <c r="AF70" s="133"/>
      <c r="AG70" s="133"/>
      <c r="AH70" s="133"/>
    </row>
    <row r="71" spans="15:34" ht="14.25">
      <c r="O71" s="187"/>
      <c r="P71" s="193"/>
      <c r="Q71" s="193"/>
      <c r="R71" s="193"/>
      <c r="S71" s="193"/>
      <c r="T71" s="193"/>
      <c r="U71" s="193"/>
      <c r="V71" s="193"/>
      <c r="W71" s="193"/>
      <c r="X71" s="193"/>
      <c r="Y71" s="193"/>
      <c r="Z71" s="193"/>
      <c r="AA71" s="193"/>
      <c r="AB71" s="193"/>
      <c r="AC71" s="193"/>
      <c r="AD71" s="193"/>
      <c r="AE71" s="193"/>
      <c r="AF71" s="133"/>
      <c r="AG71" s="133"/>
      <c r="AH71" s="133"/>
    </row>
    <row r="72" spans="15:34" ht="14.25">
      <c r="O72" s="187"/>
      <c r="P72" s="193"/>
      <c r="Q72" s="193"/>
      <c r="R72" s="193"/>
      <c r="S72" s="193"/>
      <c r="T72" s="193"/>
      <c r="U72" s="193"/>
      <c r="V72" s="193"/>
      <c r="W72" s="193"/>
      <c r="X72" s="193"/>
      <c r="Y72" s="193"/>
      <c r="Z72" s="193"/>
      <c r="AA72" s="193"/>
      <c r="AB72" s="193"/>
      <c r="AC72" s="193"/>
      <c r="AD72" s="193"/>
      <c r="AE72" s="193"/>
      <c r="AF72" s="133"/>
      <c r="AG72" s="133"/>
      <c r="AH72" s="133"/>
    </row>
    <row r="73" spans="15:34" ht="14.25">
      <c r="O73" s="187"/>
      <c r="P73" s="193"/>
      <c r="Q73" s="382"/>
      <c r="R73" s="382"/>
      <c r="S73" s="382"/>
      <c r="T73" s="382"/>
      <c r="U73" s="382"/>
      <c r="V73" s="382"/>
      <c r="W73" s="382"/>
      <c r="X73" s="382"/>
      <c r="Y73" s="382"/>
      <c r="Z73" s="382"/>
      <c r="AA73" s="382"/>
      <c r="AB73" s="382"/>
      <c r="AC73" s="193"/>
      <c r="AD73" s="193"/>
      <c r="AE73" s="193"/>
      <c r="AF73" s="133"/>
      <c r="AG73" s="133"/>
      <c r="AH73" s="133"/>
    </row>
    <row r="74" spans="15:34" ht="14.25">
      <c r="O74" s="187"/>
      <c r="P74" s="193"/>
      <c r="Q74" s="382"/>
      <c r="R74" s="382"/>
      <c r="S74" s="382"/>
      <c r="T74" s="382"/>
      <c r="U74" s="382"/>
      <c r="V74" s="382"/>
      <c r="W74" s="382"/>
      <c r="X74" s="382"/>
      <c r="Y74" s="382"/>
      <c r="Z74" s="382"/>
      <c r="AA74" s="382"/>
      <c r="AB74" s="382"/>
      <c r="AC74" s="193"/>
      <c r="AD74" s="193"/>
      <c r="AE74" s="193"/>
      <c r="AF74" s="133"/>
      <c r="AG74" s="133"/>
      <c r="AH74" s="133"/>
    </row>
    <row r="75" spans="15:34" ht="14.25">
      <c r="O75" s="187"/>
      <c r="P75" s="193"/>
      <c r="Q75" s="382"/>
      <c r="R75" s="382"/>
      <c r="S75" s="382"/>
      <c r="T75" s="382"/>
      <c r="U75" s="382"/>
      <c r="V75" s="382"/>
      <c r="W75" s="382"/>
      <c r="X75" s="382"/>
      <c r="Y75" s="382"/>
      <c r="Z75" s="382"/>
      <c r="AA75" s="382"/>
      <c r="AB75" s="382"/>
      <c r="AC75" s="193"/>
      <c r="AD75" s="193"/>
      <c r="AE75" s="193"/>
      <c r="AF75" s="133"/>
      <c r="AG75" s="133"/>
      <c r="AH75" s="133"/>
    </row>
    <row r="76" spans="15:34" ht="14.25">
      <c r="O76" s="187"/>
      <c r="P76" s="193"/>
      <c r="Q76" s="193"/>
      <c r="R76" s="193"/>
      <c r="S76" s="193"/>
      <c r="T76" s="193"/>
      <c r="U76" s="193"/>
      <c r="V76" s="193"/>
      <c r="W76" s="193"/>
      <c r="X76" s="193"/>
      <c r="Y76" s="193"/>
      <c r="Z76" s="193"/>
      <c r="AA76" s="193"/>
      <c r="AB76" s="193"/>
      <c r="AC76" s="193"/>
      <c r="AD76" s="193"/>
      <c r="AE76" s="193"/>
      <c r="AF76" s="133"/>
      <c r="AG76" s="133"/>
      <c r="AH76" s="133"/>
    </row>
    <row r="77" spans="15:34" ht="14.25">
      <c r="O77" s="187"/>
      <c r="P77" s="193"/>
      <c r="Q77" s="193"/>
      <c r="R77" s="193"/>
      <c r="S77" s="193"/>
      <c r="T77" s="193"/>
      <c r="U77" s="193"/>
      <c r="V77" s="193"/>
      <c r="W77" s="193"/>
      <c r="X77" s="193"/>
      <c r="Y77" s="193"/>
      <c r="Z77" s="193"/>
      <c r="AA77" s="193"/>
      <c r="AB77" s="193"/>
      <c r="AC77" s="193"/>
      <c r="AD77" s="193"/>
      <c r="AE77" s="193"/>
      <c r="AF77" s="133"/>
      <c r="AG77" s="133"/>
      <c r="AH77" s="133"/>
    </row>
    <row r="78" spans="15:34" ht="14.25">
      <c r="O78" s="187"/>
      <c r="P78" s="193"/>
      <c r="Q78" s="193"/>
      <c r="R78" s="193"/>
      <c r="S78" s="193"/>
      <c r="T78" s="193"/>
      <c r="U78" s="193"/>
      <c r="V78" s="193"/>
      <c r="W78" s="193"/>
      <c r="X78" s="193"/>
      <c r="Y78" s="193"/>
      <c r="Z78" s="193"/>
      <c r="AA78" s="193"/>
      <c r="AB78" s="193"/>
      <c r="AC78" s="193"/>
      <c r="AD78" s="193"/>
      <c r="AE78" s="193"/>
      <c r="AF78" s="133"/>
      <c r="AG78" s="133"/>
      <c r="AH78" s="133"/>
    </row>
    <row r="79" spans="15:34" ht="14.25">
      <c r="O79" s="187"/>
      <c r="P79" s="193"/>
      <c r="Q79" s="193"/>
      <c r="R79" s="193"/>
      <c r="S79" s="193"/>
      <c r="T79" s="193"/>
      <c r="U79" s="193"/>
      <c r="V79" s="193"/>
      <c r="W79" s="193"/>
      <c r="X79" s="193"/>
      <c r="Y79" s="193"/>
      <c r="Z79" s="193"/>
      <c r="AA79" s="193"/>
      <c r="AB79" s="193"/>
      <c r="AC79" s="193"/>
      <c r="AD79" s="193"/>
      <c r="AE79" s="193"/>
      <c r="AF79" s="133"/>
      <c r="AG79" s="133"/>
      <c r="AH79" s="133"/>
    </row>
    <row r="80" spans="15:34" ht="14.25">
      <c r="O80" s="187"/>
      <c r="P80" s="193"/>
      <c r="Q80" s="193"/>
      <c r="R80" s="193"/>
      <c r="S80" s="193"/>
      <c r="T80" s="193"/>
      <c r="U80" s="193"/>
      <c r="V80" s="193"/>
      <c r="W80" s="193"/>
      <c r="X80" s="193"/>
      <c r="Y80" s="193"/>
      <c r="Z80" s="193"/>
      <c r="AA80" s="193"/>
      <c r="AB80" s="193"/>
      <c r="AC80" s="193"/>
      <c r="AD80" s="193"/>
      <c r="AE80" s="193"/>
      <c r="AF80" s="133"/>
      <c r="AG80" s="133"/>
      <c r="AH80" s="133"/>
    </row>
    <row r="81" spans="15:34" ht="14.25">
      <c r="O81" s="187"/>
      <c r="P81" s="193"/>
      <c r="Q81" s="193"/>
      <c r="R81" s="193"/>
      <c r="S81" s="193"/>
      <c r="T81" s="193"/>
      <c r="U81" s="193"/>
      <c r="V81" s="193"/>
      <c r="W81" s="193"/>
      <c r="X81" s="193"/>
      <c r="Y81" s="193"/>
      <c r="Z81" s="193"/>
      <c r="AA81" s="193"/>
      <c r="AB81" s="193"/>
      <c r="AC81" s="193"/>
      <c r="AD81" s="193"/>
      <c r="AE81" s="193"/>
      <c r="AF81" s="133"/>
      <c r="AG81" s="133"/>
      <c r="AH81" s="133"/>
    </row>
    <row r="82" spans="15:34" ht="14.25">
      <c r="O82" s="187"/>
      <c r="P82" s="193"/>
      <c r="Q82" s="193"/>
      <c r="R82" s="193"/>
      <c r="S82" s="193"/>
      <c r="T82" s="193"/>
      <c r="U82" s="193"/>
      <c r="V82" s="193"/>
      <c r="W82" s="193"/>
      <c r="X82" s="193"/>
      <c r="Y82" s="193"/>
      <c r="Z82" s="193"/>
      <c r="AA82" s="193"/>
      <c r="AB82" s="193"/>
      <c r="AC82" s="193"/>
      <c r="AD82" s="193"/>
      <c r="AE82" s="193"/>
      <c r="AF82" s="133"/>
      <c r="AG82" s="133"/>
      <c r="AH82" s="133"/>
    </row>
    <row r="83" spans="15:34" ht="14.25">
      <c r="O83" s="187"/>
      <c r="P83" s="193"/>
      <c r="Q83" s="382"/>
      <c r="R83" s="382"/>
      <c r="S83" s="382"/>
      <c r="T83" s="382"/>
      <c r="U83" s="384"/>
      <c r="V83" s="193"/>
      <c r="W83" s="193"/>
      <c r="X83" s="193"/>
      <c r="Y83" s="193"/>
      <c r="Z83" s="193"/>
      <c r="AA83" s="193"/>
      <c r="AB83" s="193"/>
      <c r="AC83" s="193"/>
      <c r="AD83" s="193"/>
      <c r="AE83" s="193"/>
      <c r="AF83" s="133"/>
      <c r="AG83" s="133"/>
      <c r="AH83" s="133"/>
    </row>
    <row r="84" spans="15:34" ht="14.25">
      <c r="O84" s="187"/>
      <c r="P84" s="193"/>
      <c r="Q84" s="382"/>
      <c r="R84" s="382"/>
      <c r="S84" s="382"/>
      <c r="T84" s="382"/>
      <c r="U84" s="384"/>
      <c r="V84" s="193"/>
      <c r="W84" s="193"/>
      <c r="X84" s="193"/>
      <c r="Y84" s="193"/>
      <c r="Z84" s="193"/>
      <c r="AA84" s="193"/>
      <c r="AB84" s="193"/>
      <c r="AC84" s="193"/>
      <c r="AD84" s="193"/>
      <c r="AE84" s="193"/>
      <c r="AF84" s="133"/>
      <c r="AG84" s="133"/>
      <c r="AH84" s="133"/>
    </row>
    <row r="85" spans="15:34" ht="14.25">
      <c r="O85" s="187"/>
      <c r="P85" s="193"/>
      <c r="Q85" s="382"/>
      <c r="R85" s="382"/>
      <c r="S85" s="382"/>
      <c r="T85" s="382"/>
      <c r="U85" s="384"/>
      <c r="V85" s="193"/>
      <c r="W85" s="193"/>
      <c r="X85" s="193"/>
      <c r="Y85" s="193"/>
      <c r="Z85" s="193"/>
      <c r="AA85" s="193"/>
      <c r="AB85" s="193"/>
      <c r="AC85" s="193"/>
      <c r="AD85" s="193"/>
      <c r="AE85" s="193"/>
      <c r="AF85" s="133"/>
      <c r="AG85" s="133"/>
      <c r="AH85" s="133"/>
    </row>
    <row r="86" spans="15:34" ht="14.25">
      <c r="O86" s="187"/>
      <c r="P86" s="193"/>
      <c r="Q86" s="382"/>
      <c r="R86" s="382"/>
      <c r="S86" s="382"/>
      <c r="T86" s="382"/>
      <c r="U86" s="384"/>
      <c r="V86" s="193"/>
      <c r="W86" s="193"/>
      <c r="X86" s="193"/>
      <c r="Y86" s="193"/>
      <c r="Z86" s="193"/>
      <c r="AA86" s="193"/>
      <c r="AB86" s="193"/>
      <c r="AC86" s="193"/>
      <c r="AD86" s="193"/>
      <c r="AE86" s="193"/>
      <c r="AF86" s="133"/>
      <c r="AG86" s="133"/>
      <c r="AH86" s="133"/>
    </row>
    <row r="87" spans="15:34" ht="14.25">
      <c r="O87" s="187"/>
      <c r="P87" s="193"/>
      <c r="Q87" s="382"/>
      <c r="R87" s="382"/>
      <c r="S87" s="382"/>
      <c r="T87" s="382"/>
      <c r="U87" s="384"/>
      <c r="V87" s="193"/>
      <c r="W87" s="193"/>
      <c r="X87" s="193"/>
      <c r="Y87" s="193"/>
      <c r="Z87" s="193"/>
      <c r="AA87" s="193"/>
      <c r="AB87" s="193"/>
      <c r="AC87" s="193"/>
      <c r="AD87" s="193"/>
      <c r="AE87" s="193"/>
      <c r="AF87" s="133"/>
      <c r="AG87" s="133"/>
      <c r="AH87" s="133"/>
    </row>
    <row r="88" spans="15:34" ht="14.25">
      <c r="O88" s="187"/>
      <c r="P88" s="193"/>
      <c r="Q88" s="382"/>
      <c r="R88" s="382"/>
      <c r="S88" s="382"/>
      <c r="T88" s="382"/>
      <c r="U88" s="384"/>
      <c r="V88" s="193"/>
      <c r="W88" s="193"/>
      <c r="X88" s="193"/>
      <c r="Y88" s="193"/>
      <c r="Z88" s="193"/>
      <c r="AA88" s="193"/>
      <c r="AB88" s="193"/>
      <c r="AC88" s="193"/>
      <c r="AD88" s="193"/>
      <c r="AE88" s="193"/>
      <c r="AF88" s="133"/>
      <c r="AG88" s="133"/>
      <c r="AH88" s="133"/>
    </row>
    <row r="89" spans="15:34" ht="14.25">
      <c r="O89" s="187"/>
      <c r="P89" s="193"/>
      <c r="Q89" s="382"/>
      <c r="R89" s="382"/>
      <c r="S89" s="382"/>
      <c r="T89" s="382"/>
      <c r="U89" s="384"/>
      <c r="V89" s="193"/>
      <c r="W89" s="193"/>
      <c r="X89" s="193"/>
      <c r="Y89" s="193"/>
      <c r="Z89" s="193"/>
      <c r="AA89" s="193"/>
      <c r="AB89" s="193"/>
      <c r="AC89" s="193"/>
      <c r="AD89" s="193"/>
      <c r="AE89" s="193"/>
      <c r="AF89" s="133"/>
      <c r="AG89" s="133"/>
      <c r="AH89" s="133"/>
    </row>
    <row r="90" spans="15:34" ht="14.25">
      <c r="O90" s="187"/>
      <c r="P90" s="193"/>
      <c r="Q90" s="382"/>
      <c r="R90" s="382"/>
      <c r="S90" s="382"/>
      <c r="T90" s="382"/>
      <c r="U90" s="384"/>
      <c r="V90" s="193"/>
      <c r="W90" s="193"/>
      <c r="X90" s="193"/>
      <c r="Y90" s="193"/>
      <c r="Z90" s="193"/>
      <c r="AA90" s="193"/>
      <c r="AB90" s="193"/>
      <c r="AC90" s="193"/>
      <c r="AD90" s="193"/>
      <c r="AE90" s="193"/>
      <c r="AF90" s="133"/>
      <c r="AG90" s="133"/>
      <c r="AH90" s="133"/>
    </row>
    <row r="91" spans="15:34" ht="14.25">
      <c r="O91" s="187"/>
      <c r="P91" s="193"/>
      <c r="Q91" s="382"/>
      <c r="R91" s="382"/>
      <c r="S91" s="382"/>
      <c r="T91" s="382"/>
      <c r="U91" s="384"/>
      <c r="V91" s="193"/>
      <c r="W91" s="193"/>
      <c r="X91" s="193"/>
      <c r="Y91" s="193"/>
      <c r="Z91" s="193"/>
      <c r="AA91" s="193"/>
      <c r="AB91" s="193"/>
      <c r="AC91" s="193"/>
      <c r="AD91" s="193"/>
      <c r="AE91" s="193"/>
      <c r="AF91" s="133"/>
      <c r="AG91" s="133"/>
      <c r="AH91" s="133"/>
    </row>
    <row r="92" spans="15:34" ht="14.25">
      <c r="O92" s="187"/>
      <c r="P92" s="193"/>
      <c r="Q92" s="382"/>
      <c r="R92" s="382"/>
      <c r="S92" s="382"/>
      <c r="T92" s="382"/>
      <c r="U92" s="384"/>
      <c r="V92" s="193"/>
      <c r="W92" s="193"/>
      <c r="X92" s="193"/>
      <c r="Y92" s="193"/>
      <c r="Z92" s="193"/>
      <c r="AA92" s="193"/>
      <c r="AB92" s="193"/>
      <c r="AC92" s="193"/>
      <c r="AD92" s="193"/>
      <c r="AE92" s="193"/>
      <c r="AF92" s="133"/>
      <c r="AG92" s="133"/>
      <c r="AH92" s="133"/>
    </row>
    <row r="93" spans="15:34" ht="14.25">
      <c r="O93" s="187"/>
      <c r="P93" s="193"/>
      <c r="Q93" s="382"/>
      <c r="R93" s="382"/>
      <c r="S93" s="382"/>
      <c r="T93" s="382"/>
      <c r="U93" s="384"/>
      <c r="V93" s="193"/>
      <c r="W93" s="193"/>
      <c r="X93" s="193"/>
      <c r="Y93" s="193"/>
      <c r="Z93" s="193"/>
      <c r="AA93" s="193"/>
      <c r="AB93" s="193"/>
      <c r="AC93" s="193"/>
      <c r="AD93" s="193"/>
      <c r="AE93" s="193"/>
      <c r="AF93" s="133"/>
      <c r="AG93" s="133"/>
      <c r="AH93" s="133"/>
    </row>
    <row r="94" spans="15:34" ht="14.25">
      <c r="O94" s="187"/>
      <c r="P94" s="193"/>
      <c r="Q94" s="382"/>
      <c r="R94" s="382"/>
      <c r="S94" s="382"/>
      <c r="T94" s="382"/>
      <c r="U94" s="384"/>
      <c r="V94" s="193"/>
      <c r="W94" s="193"/>
      <c r="X94" s="193"/>
      <c r="Y94" s="193"/>
      <c r="Z94" s="193"/>
      <c r="AA94" s="193"/>
      <c r="AB94" s="193"/>
      <c r="AC94" s="193"/>
      <c r="AD94" s="193"/>
      <c r="AE94" s="193"/>
      <c r="AF94" s="133"/>
      <c r="AG94" s="133"/>
      <c r="AH94" s="133"/>
    </row>
    <row r="95" spans="15:34" ht="14.25">
      <c r="O95" s="187"/>
      <c r="P95" s="193"/>
      <c r="Q95" s="382"/>
      <c r="R95" s="382"/>
      <c r="S95" s="382"/>
      <c r="T95" s="382"/>
      <c r="U95" s="384"/>
      <c r="V95" s="193"/>
      <c r="W95" s="193"/>
      <c r="X95" s="193"/>
      <c r="Y95" s="193"/>
      <c r="Z95" s="193"/>
      <c r="AA95" s="193"/>
      <c r="AB95" s="193"/>
      <c r="AC95" s="193"/>
      <c r="AD95" s="193"/>
      <c r="AE95" s="193"/>
      <c r="AF95" s="133"/>
      <c r="AG95" s="133"/>
      <c r="AH95" s="133"/>
    </row>
    <row r="96" spans="15:34" ht="14.25">
      <c r="O96" s="187"/>
      <c r="P96" s="193"/>
      <c r="Q96" s="382"/>
      <c r="R96" s="382"/>
      <c r="S96" s="382"/>
      <c r="T96" s="382"/>
      <c r="U96" s="384"/>
      <c r="V96" s="193"/>
      <c r="W96" s="193"/>
      <c r="X96" s="193"/>
      <c r="Y96" s="193"/>
      <c r="Z96" s="193"/>
      <c r="AA96" s="193"/>
      <c r="AB96" s="193"/>
      <c r="AC96" s="193"/>
      <c r="AD96" s="193"/>
      <c r="AE96" s="193"/>
      <c r="AF96" s="133"/>
      <c r="AG96" s="133"/>
      <c r="AH96" s="133"/>
    </row>
    <row r="97" spans="15:34" ht="14.25">
      <c r="O97" s="187"/>
      <c r="P97" s="193"/>
      <c r="Q97" s="382"/>
      <c r="R97" s="382"/>
      <c r="S97" s="382"/>
      <c r="T97" s="382"/>
      <c r="U97" s="384"/>
      <c r="V97" s="193"/>
      <c r="W97" s="193"/>
      <c r="X97" s="193"/>
      <c r="Y97" s="193"/>
      <c r="Z97" s="193"/>
      <c r="AA97" s="193"/>
      <c r="AB97" s="193"/>
      <c r="AC97" s="193"/>
      <c r="AD97" s="193"/>
      <c r="AE97" s="193"/>
      <c r="AF97" s="133"/>
      <c r="AG97" s="133"/>
      <c r="AH97" s="133"/>
    </row>
    <row r="98" spans="15:34" ht="14.25">
      <c r="O98" s="187"/>
      <c r="P98" s="193"/>
      <c r="Q98" s="382"/>
      <c r="R98" s="382"/>
      <c r="S98" s="382"/>
      <c r="T98" s="382"/>
      <c r="U98" s="384"/>
      <c r="V98" s="193"/>
      <c r="W98" s="193"/>
      <c r="X98" s="193"/>
      <c r="Y98" s="193"/>
      <c r="Z98" s="193"/>
      <c r="AA98" s="193"/>
      <c r="AB98" s="193"/>
      <c r="AC98" s="193"/>
      <c r="AD98" s="193"/>
      <c r="AE98" s="193"/>
      <c r="AF98" s="133"/>
      <c r="AG98" s="133"/>
      <c r="AH98" s="133"/>
    </row>
    <row r="99" spans="15:34" ht="14.25">
      <c r="O99" s="187"/>
      <c r="P99" s="193"/>
      <c r="Q99" s="382"/>
      <c r="R99" s="382"/>
      <c r="S99" s="382"/>
      <c r="T99" s="382"/>
      <c r="U99" s="384"/>
      <c r="V99" s="193"/>
      <c r="W99" s="193"/>
      <c r="X99" s="193"/>
      <c r="Y99" s="193"/>
      <c r="Z99" s="193"/>
      <c r="AA99" s="193"/>
      <c r="AB99" s="193"/>
      <c r="AC99" s="193"/>
      <c r="AD99" s="193"/>
      <c r="AE99" s="193"/>
      <c r="AF99" s="133"/>
      <c r="AG99" s="133"/>
      <c r="AH99" s="133"/>
    </row>
    <row r="100" spans="15:34" ht="14.25">
      <c r="O100" s="187"/>
      <c r="P100" s="193"/>
      <c r="Q100" s="382"/>
      <c r="R100" s="382"/>
      <c r="S100" s="382"/>
      <c r="T100" s="382"/>
      <c r="U100" s="384"/>
      <c r="V100" s="193"/>
      <c r="W100" s="193"/>
      <c r="X100" s="193"/>
      <c r="Y100" s="193"/>
      <c r="Z100" s="193"/>
      <c r="AA100" s="193"/>
      <c r="AB100" s="193"/>
      <c r="AC100" s="193"/>
      <c r="AD100" s="193"/>
      <c r="AE100" s="193"/>
      <c r="AF100" s="133"/>
      <c r="AG100" s="133"/>
      <c r="AH100" s="133"/>
    </row>
    <row r="101" spans="15:34" ht="14.25">
      <c r="O101" s="187"/>
      <c r="P101" s="193"/>
      <c r="Q101" s="382"/>
      <c r="R101" s="382"/>
      <c r="S101" s="382"/>
      <c r="T101" s="382"/>
      <c r="U101" s="384"/>
      <c r="V101" s="193"/>
      <c r="W101" s="193"/>
      <c r="X101" s="193"/>
      <c r="Y101" s="193"/>
      <c r="Z101" s="193"/>
      <c r="AA101" s="193"/>
      <c r="AB101" s="193"/>
      <c r="AC101" s="193"/>
      <c r="AD101" s="193"/>
      <c r="AE101" s="193"/>
      <c r="AF101" s="133"/>
      <c r="AG101" s="133"/>
      <c r="AH101" s="133"/>
    </row>
    <row r="102" spans="15:34" ht="14.25">
      <c r="O102" s="187"/>
      <c r="P102" s="193"/>
      <c r="Q102" s="382"/>
      <c r="R102" s="382"/>
      <c r="S102" s="382"/>
      <c r="T102" s="382"/>
      <c r="U102" s="384"/>
      <c r="V102" s="193"/>
      <c r="W102" s="193"/>
      <c r="X102" s="193"/>
      <c r="Y102" s="193"/>
      <c r="Z102" s="193"/>
      <c r="AA102" s="193"/>
      <c r="AB102" s="193"/>
      <c r="AC102" s="193"/>
      <c r="AD102" s="193"/>
      <c r="AE102" s="193"/>
      <c r="AF102" s="133"/>
      <c r="AG102" s="133"/>
      <c r="AH102" s="133"/>
    </row>
    <row r="103" spans="15:34" ht="14.25">
      <c r="O103" s="187"/>
      <c r="P103" s="193"/>
      <c r="Q103" s="382"/>
      <c r="R103" s="382"/>
      <c r="S103" s="382"/>
      <c r="T103" s="382"/>
      <c r="U103" s="384"/>
      <c r="V103" s="193"/>
      <c r="W103" s="193"/>
      <c r="X103" s="193"/>
      <c r="Y103" s="193"/>
      <c r="Z103" s="193"/>
      <c r="AA103" s="193"/>
      <c r="AB103" s="193"/>
      <c r="AC103" s="193"/>
      <c r="AD103" s="193"/>
      <c r="AE103" s="193"/>
      <c r="AF103" s="133"/>
      <c r="AG103" s="133"/>
      <c r="AH103" s="133"/>
    </row>
    <row r="104" spans="15:34" ht="14.25">
      <c r="O104" s="187"/>
      <c r="P104" s="193"/>
      <c r="Q104" s="382"/>
      <c r="R104" s="382"/>
      <c r="S104" s="382"/>
      <c r="T104" s="382"/>
      <c r="U104" s="384"/>
      <c r="V104" s="193"/>
      <c r="W104" s="193"/>
      <c r="X104" s="193"/>
      <c r="Y104" s="193"/>
      <c r="Z104" s="193"/>
      <c r="AA104" s="193"/>
      <c r="AB104" s="193"/>
      <c r="AC104" s="193"/>
      <c r="AD104" s="193"/>
      <c r="AE104" s="193"/>
      <c r="AF104" s="133"/>
      <c r="AG104" s="133"/>
      <c r="AH104" s="133"/>
    </row>
    <row r="105" spans="15:34" ht="14.25">
      <c r="O105" s="187"/>
      <c r="P105" s="193"/>
      <c r="Q105" s="193"/>
      <c r="R105" s="382"/>
      <c r="S105" s="193"/>
      <c r="T105" s="382"/>
      <c r="U105" s="384"/>
      <c r="V105" s="193"/>
      <c r="W105" s="193"/>
      <c r="X105" s="193"/>
      <c r="Y105" s="193"/>
      <c r="Z105" s="193"/>
      <c r="AA105" s="193"/>
      <c r="AB105" s="193"/>
      <c r="AC105" s="193"/>
      <c r="AD105" s="193"/>
      <c r="AE105" s="193"/>
      <c r="AF105" s="133"/>
      <c r="AG105" s="133"/>
      <c r="AH105" s="133"/>
    </row>
    <row r="106" spans="15:34" ht="14.25">
      <c r="O106" s="187"/>
      <c r="P106" s="193"/>
      <c r="Q106" s="193"/>
      <c r="R106" s="382"/>
      <c r="S106" s="193"/>
      <c r="T106" s="382"/>
      <c r="U106" s="384"/>
      <c r="V106" s="193"/>
      <c r="W106" s="193"/>
      <c r="X106" s="193"/>
      <c r="Y106" s="193"/>
      <c r="Z106" s="193"/>
      <c r="AA106" s="193"/>
      <c r="AB106" s="193"/>
      <c r="AC106" s="193"/>
      <c r="AD106" s="193"/>
      <c r="AE106" s="193"/>
      <c r="AF106" s="133"/>
      <c r="AG106" s="133"/>
      <c r="AH106" s="133"/>
    </row>
    <row r="107" spans="15:34" ht="14.25">
      <c r="O107" s="187"/>
      <c r="P107" s="193"/>
      <c r="Q107" s="382"/>
      <c r="R107" s="382"/>
      <c r="S107" s="382"/>
      <c r="T107" s="382"/>
      <c r="U107" s="384"/>
      <c r="V107" s="193"/>
      <c r="W107" s="193"/>
      <c r="X107" s="193"/>
      <c r="Y107" s="193"/>
      <c r="Z107" s="193"/>
      <c r="AA107" s="193"/>
      <c r="AB107" s="193"/>
      <c r="AC107" s="193"/>
      <c r="AD107" s="193"/>
      <c r="AE107" s="193"/>
      <c r="AF107" s="133"/>
      <c r="AG107" s="133"/>
      <c r="AH107" s="133"/>
    </row>
    <row r="108" spans="15:34" ht="14.25">
      <c r="O108" s="187"/>
      <c r="P108" s="193"/>
      <c r="Q108" s="382"/>
      <c r="R108" s="382"/>
      <c r="S108" s="382"/>
      <c r="T108" s="382"/>
      <c r="U108" s="384"/>
      <c r="V108" s="193"/>
      <c r="W108" s="193"/>
      <c r="X108" s="193"/>
      <c r="Y108" s="193"/>
      <c r="Z108" s="193"/>
      <c r="AA108" s="193"/>
      <c r="AB108" s="193"/>
      <c r="AC108" s="193"/>
      <c r="AD108" s="193"/>
      <c r="AE108" s="193"/>
      <c r="AF108" s="133"/>
      <c r="AG108" s="133"/>
      <c r="AH108" s="133"/>
    </row>
    <row r="109" spans="15:34" ht="14.25">
      <c r="O109" s="187"/>
      <c r="P109" s="193"/>
      <c r="Q109" s="382"/>
      <c r="R109" s="382"/>
      <c r="S109" s="382"/>
      <c r="T109" s="382"/>
      <c r="U109" s="384"/>
      <c r="V109" s="193"/>
      <c r="W109" s="193"/>
      <c r="X109" s="193"/>
      <c r="Y109" s="193"/>
      <c r="Z109" s="193"/>
      <c r="AA109" s="193"/>
      <c r="AB109" s="193"/>
      <c r="AC109" s="193"/>
      <c r="AD109" s="193"/>
      <c r="AE109" s="193"/>
      <c r="AF109" s="133"/>
      <c r="AG109" s="133"/>
      <c r="AH109" s="133"/>
    </row>
    <row r="110" spans="15:34" ht="14.25">
      <c r="O110" s="187"/>
      <c r="P110" s="193"/>
      <c r="Q110" s="382"/>
      <c r="R110" s="382"/>
      <c r="S110" s="382"/>
      <c r="T110" s="382"/>
      <c r="U110" s="384"/>
      <c r="V110" s="193"/>
      <c r="W110" s="193"/>
      <c r="X110" s="193"/>
      <c r="Y110" s="193"/>
      <c r="Z110" s="193"/>
      <c r="AA110" s="193"/>
      <c r="AB110" s="193"/>
      <c r="AC110" s="193"/>
      <c r="AD110" s="193"/>
      <c r="AE110" s="193"/>
      <c r="AF110" s="133"/>
      <c r="AG110" s="133"/>
      <c r="AH110" s="133"/>
    </row>
    <row r="111" spans="15:34" ht="14.25">
      <c r="O111" s="187"/>
      <c r="P111" s="193"/>
      <c r="Q111" s="193"/>
      <c r="R111" s="382"/>
      <c r="S111" s="193"/>
      <c r="T111" s="382"/>
      <c r="U111" s="384"/>
      <c r="V111" s="193"/>
      <c r="W111" s="193"/>
      <c r="X111" s="193"/>
      <c r="Y111" s="193"/>
      <c r="Z111" s="193"/>
      <c r="AA111" s="193"/>
      <c r="AB111" s="193"/>
      <c r="AC111" s="193"/>
      <c r="AD111" s="193"/>
      <c r="AE111" s="193"/>
      <c r="AF111" s="133"/>
      <c r="AG111" s="133"/>
      <c r="AH111" s="133"/>
    </row>
    <row r="112" spans="15:34" ht="14.25">
      <c r="O112" s="187"/>
      <c r="P112" s="193"/>
      <c r="Q112" s="193"/>
      <c r="R112" s="382"/>
      <c r="S112" s="193"/>
      <c r="T112" s="382"/>
      <c r="U112" s="384"/>
      <c r="V112" s="193"/>
      <c r="W112" s="193"/>
      <c r="X112" s="193"/>
      <c r="Y112" s="193"/>
      <c r="Z112" s="193"/>
      <c r="AA112" s="193"/>
      <c r="AB112" s="193"/>
      <c r="AC112" s="193"/>
      <c r="AD112" s="193"/>
      <c r="AE112" s="193"/>
      <c r="AF112" s="133"/>
      <c r="AG112" s="133"/>
      <c r="AH112" s="133"/>
    </row>
    <row r="113" spans="15:34" ht="14.25">
      <c r="O113" s="187"/>
      <c r="P113" s="193"/>
      <c r="Q113" s="382"/>
      <c r="R113" s="382"/>
      <c r="S113" s="382"/>
      <c r="T113" s="382"/>
      <c r="U113" s="384"/>
      <c r="V113" s="193"/>
      <c r="W113" s="193"/>
      <c r="X113" s="193"/>
      <c r="Y113" s="193"/>
      <c r="Z113" s="193"/>
      <c r="AA113" s="193"/>
      <c r="AB113" s="193"/>
      <c r="AC113" s="193"/>
      <c r="AD113" s="193"/>
      <c r="AE113" s="193"/>
      <c r="AF113" s="133"/>
      <c r="AG113" s="133"/>
      <c r="AH113" s="133"/>
    </row>
    <row r="114" spans="15:34" ht="14.25">
      <c r="O114" s="187"/>
      <c r="P114" s="193"/>
      <c r="Q114" s="193"/>
      <c r="R114" s="382"/>
      <c r="S114" s="193"/>
      <c r="T114" s="382"/>
      <c r="U114" s="384"/>
      <c r="V114" s="193"/>
      <c r="W114" s="193"/>
      <c r="X114" s="193"/>
      <c r="Y114" s="193"/>
      <c r="Z114" s="193"/>
      <c r="AA114" s="193"/>
      <c r="AB114" s="193"/>
      <c r="AC114" s="193"/>
      <c r="AD114" s="193"/>
      <c r="AE114" s="193"/>
      <c r="AF114" s="133"/>
      <c r="AG114" s="133"/>
      <c r="AH114" s="133"/>
    </row>
    <row r="115" spans="15:34" ht="14.25">
      <c r="O115" s="187"/>
      <c r="P115" s="193"/>
      <c r="Q115" s="382"/>
      <c r="R115" s="382"/>
      <c r="S115" s="382"/>
      <c r="T115" s="382"/>
      <c r="U115" s="384"/>
      <c r="V115" s="193"/>
      <c r="W115" s="193"/>
      <c r="X115" s="193"/>
      <c r="Y115" s="193"/>
      <c r="Z115" s="193"/>
      <c r="AA115" s="193"/>
      <c r="AB115" s="193"/>
      <c r="AC115" s="193"/>
      <c r="AD115" s="193"/>
      <c r="AE115" s="193"/>
      <c r="AF115" s="133"/>
      <c r="AG115" s="133"/>
      <c r="AH115" s="133"/>
    </row>
    <row r="116" spans="15:34" ht="14.25">
      <c r="O116" s="187"/>
      <c r="P116" s="193"/>
      <c r="Q116" s="382"/>
      <c r="R116" s="382"/>
      <c r="S116" s="382"/>
      <c r="T116" s="382"/>
      <c r="U116" s="384"/>
      <c r="V116" s="193"/>
      <c r="W116" s="193"/>
      <c r="X116" s="193"/>
      <c r="Y116" s="193"/>
      <c r="Z116" s="193"/>
      <c r="AA116" s="193"/>
      <c r="AB116" s="193"/>
      <c r="AC116" s="193"/>
      <c r="AD116" s="193"/>
      <c r="AE116" s="193"/>
      <c r="AF116" s="133"/>
      <c r="AG116" s="133"/>
      <c r="AH116" s="133"/>
    </row>
    <row r="117" spans="15:34" ht="14.25">
      <c r="O117" s="187"/>
      <c r="P117" s="193"/>
      <c r="Q117" s="193"/>
      <c r="R117" s="382"/>
      <c r="S117" s="193"/>
      <c r="T117" s="382"/>
      <c r="U117" s="384"/>
      <c r="V117" s="193"/>
      <c r="W117" s="193"/>
      <c r="X117" s="193"/>
      <c r="Y117" s="193"/>
      <c r="Z117" s="193"/>
      <c r="AA117" s="193"/>
      <c r="AB117" s="193"/>
      <c r="AC117" s="193"/>
      <c r="AD117" s="193"/>
      <c r="AE117" s="193"/>
      <c r="AF117" s="133"/>
      <c r="AG117" s="133"/>
      <c r="AH117" s="133"/>
    </row>
    <row r="118" spans="15:34" ht="14.25">
      <c r="O118" s="187"/>
      <c r="P118" s="193"/>
      <c r="Q118" s="382"/>
      <c r="R118" s="382"/>
      <c r="S118" s="382"/>
      <c r="T118" s="382"/>
      <c r="U118" s="384"/>
      <c r="V118" s="193"/>
      <c r="W118" s="193"/>
      <c r="X118" s="193"/>
      <c r="Y118" s="193"/>
      <c r="Z118" s="193"/>
      <c r="AA118" s="193"/>
      <c r="AB118" s="193"/>
      <c r="AC118" s="193"/>
      <c r="AD118" s="193"/>
      <c r="AE118" s="193"/>
      <c r="AF118" s="133"/>
      <c r="AG118" s="133"/>
      <c r="AH118" s="133"/>
    </row>
    <row r="119" spans="15:34" ht="14.25">
      <c r="O119" s="187"/>
      <c r="P119" s="193"/>
      <c r="Q119" s="193"/>
      <c r="R119" s="382"/>
      <c r="S119" s="382"/>
      <c r="T119" s="382"/>
      <c r="U119" s="384"/>
      <c r="V119" s="193"/>
      <c r="W119" s="193"/>
      <c r="X119" s="193"/>
      <c r="Y119" s="193"/>
      <c r="Z119" s="193"/>
      <c r="AA119" s="193"/>
      <c r="AB119" s="193"/>
      <c r="AC119" s="193"/>
      <c r="AD119" s="193"/>
      <c r="AE119" s="193"/>
      <c r="AF119" s="133"/>
      <c r="AG119" s="133"/>
      <c r="AH119" s="133"/>
    </row>
    <row r="120" spans="15:34" ht="14.25">
      <c r="O120" s="187"/>
      <c r="P120" s="193"/>
      <c r="Q120" s="382"/>
      <c r="R120" s="382"/>
      <c r="S120" s="382"/>
      <c r="T120" s="382"/>
      <c r="U120" s="384"/>
      <c r="V120" s="193"/>
      <c r="W120" s="193"/>
      <c r="X120" s="193"/>
      <c r="Y120" s="193"/>
      <c r="Z120" s="193"/>
      <c r="AA120" s="193"/>
      <c r="AB120" s="193"/>
      <c r="AC120" s="193"/>
      <c r="AD120" s="193"/>
      <c r="AE120" s="193"/>
      <c r="AF120" s="133"/>
      <c r="AG120" s="133"/>
      <c r="AH120" s="133"/>
    </row>
    <row r="121" spans="15:34" ht="14.25">
      <c r="O121" s="187"/>
      <c r="P121" s="193"/>
      <c r="Q121" s="193"/>
      <c r="R121" s="382"/>
      <c r="S121" s="193"/>
      <c r="T121" s="382"/>
      <c r="U121" s="384"/>
      <c r="V121" s="193"/>
      <c r="W121" s="193"/>
      <c r="X121" s="193"/>
      <c r="Y121" s="193"/>
      <c r="Z121" s="193"/>
      <c r="AA121" s="193"/>
      <c r="AB121" s="193"/>
      <c r="AC121" s="193"/>
      <c r="AD121" s="193"/>
      <c r="AE121" s="193"/>
      <c r="AF121" s="133"/>
      <c r="AG121" s="133"/>
      <c r="AH121" s="133"/>
    </row>
    <row r="122" spans="15:34" ht="14.25">
      <c r="O122" s="187"/>
      <c r="P122" s="193"/>
      <c r="Q122" s="382"/>
      <c r="R122" s="382"/>
      <c r="S122" s="382"/>
      <c r="T122" s="382"/>
      <c r="U122" s="384"/>
      <c r="V122" s="193"/>
      <c r="W122" s="193"/>
      <c r="X122" s="193"/>
      <c r="Y122" s="193"/>
      <c r="Z122" s="193"/>
      <c r="AA122" s="193"/>
      <c r="AB122" s="193"/>
      <c r="AC122" s="193"/>
      <c r="AD122" s="193"/>
      <c r="AE122" s="193"/>
      <c r="AF122" s="133"/>
      <c r="AG122" s="133"/>
      <c r="AH122" s="133"/>
    </row>
    <row r="123" spans="16:34" ht="14.25">
      <c r="P123" s="133"/>
      <c r="Q123" s="133"/>
      <c r="R123" s="136"/>
      <c r="S123" s="133"/>
      <c r="T123" s="136"/>
      <c r="U123" s="137"/>
      <c r="V123" s="133"/>
      <c r="W123" s="133"/>
      <c r="X123" s="133"/>
      <c r="Y123" s="133"/>
      <c r="Z123" s="133"/>
      <c r="AA123" s="133"/>
      <c r="AB123" s="133"/>
      <c r="AC123" s="133"/>
      <c r="AD123" s="133"/>
      <c r="AE123" s="133"/>
      <c r="AF123" s="133"/>
      <c r="AG123" s="133"/>
      <c r="AH123" s="133"/>
    </row>
    <row r="124" spans="16:34" ht="14.25">
      <c r="P124" s="133"/>
      <c r="Q124" s="133"/>
      <c r="R124" s="136"/>
      <c r="S124" s="133"/>
      <c r="T124" s="136"/>
      <c r="U124" s="137"/>
      <c r="V124" s="133"/>
      <c r="W124" s="133"/>
      <c r="X124" s="133"/>
      <c r="Y124" s="133"/>
      <c r="Z124" s="133"/>
      <c r="AA124" s="133"/>
      <c r="AB124" s="133"/>
      <c r="AC124" s="133"/>
      <c r="AD124" s="133"/>
      <c r="AE124" s="133"/>
      <c r="AF124" s="133"/>
      <c r="AG124" s="133"/>
      <c r="AH124" s="133"/>
    </row>
    <row r="125" spans="16:34" ht="14.25">
      <c r="P125" s="133"/>
      <c r="Q125" s="133"/>
      <c r="R125" s="136"/>
      <c r="S125" s="133"/>
      <c r="T125" s="136"/>
      <c r="U125" s="137"/>
      <c r="V125" s="133"/>
      <c r="W125" s="133"/>
      <c r="X125" s="133"/>
      <c r="Y125" s="133"/>
      <c r="Z125" s="133"/>
      <c r="AA125" s="133"/>
      <c r="AB125" s="133"/>
      <c r="AC125" s="133"/>
      <c r="AD125" s="133"/>
      <c r="AE125" s="133"/>
      <c r="AF125" s="133"/>
      <c r="AG125" s="133"/>
      <c r="AH125" s="133"/>
    </row>
    <row r="126" spans="16:34" ht="14.25">
      <c r="P126" s="133"/>
      <c r="Q126" s="133"/>
      <c r="R126" s="136"/>
      <c r="S126" s="133"/>
      <c r="T126" s="136"/>
      <c r="U126" s="137"/>
      <c r="V126" s="133"/>
      <c r="W126" s="133"/>
      <c r="X126" s="133"/>
      <c r="Y126" s="133"/>
      <c r="Z126" s="133"/>
      <c r="AA126" s="133"/>
      <c r="AB126" s="133"/>
      <c r="AC126" s="133"/>
      <c r="AD126" s="133"/>
      <c r="AE126" s="133"/>
      <c r="AF126" s="133"/>
      <c r="AG126" s="133"/>
      <c r="AH126" s="133"/>
    </row>
    <row r="127" spans="16:34" ht="14.25">
      <c r="P127" s="133"/>
      <c r="Q127" s="136"/>
      <c r="R127" s="136"/>
      <c r="S127" s="136"/>
      <c r="T127" s="136"/>
      <c r="U127" s="137"/>
      <c r="V127" s="133"/>
      <c r="W127" s="133"/>
      <c r="X127" s="133"/>
      <c r="Y127" s="133"/>
      <c r="Z127" s="133"/>
      <c r="AA127" s="133"/>
      <c r="AB127" s="133"/>
      <c r="AC127" s="133"/>
      <c r="AD127" s="133"/>
      <c r="AE127" s="133"/>
      <c r="AF127" s="133"/>
      <c r="AG127" s="133"/>
      <c r="AH127" s="133"/>
    </row>
    <row r="128" spans="16:34" ht="14.25">
      <c r="P128" s="133"/>
      <c r="Q128" s="136"/>
      <c r="R128" s="133"/>
      <c r="S128" s="136"/>
      <c r="T128" s="136"/>
      <c r="U128" s="137"/>
      <c r="V128" s="133"/>
      <c r="W128" s="133"/>
      <c r="X128" s="133"/>
      <c r="Y128" s="133"/>
      <c r="Z128" s="133"/>
      <c r="AA128" s="133"/>
      <c r="AB128" s="133"/>
      <c r="AC128" s="133"/>
      <c r="AD128" s="133"/>
      <c r="AE128" s="133"/>
      <c r="AF128" s="133"/>
      <c r="AG128" s="133"/>
      <c r="AH128" s="133"/>
    </row>
    <row r="129" spans="16:34" ht="14.25">
      <c r="P129" s="133"/>
      <c r="Q129" s="133"/>
      <c r="R129" s="133"/>
      <c r="S129" s="133"/>
      <c r="T129" s="136"/>
      <c r="U129" s="137"/>
      <c r="V129" s="133"/>
      <c r="W129" s="133"/>
      <c r="X129" s="133"/>
      <c r="Y129" s="133"/>
      <c r="Z129" s="133"/>
      <c r="AA129" s="133"/>
      <c r="AB129" s="133"/>
      <c r="AC129" s="133"/>
      <c r="AD129" s="133"/>
      <c r="AE129" s="133"/>
      <c r="AF129" s="133"/>
      <c r="AG129" s="133"/>
      <c r="AH129" s="133"/>
    </row>
    <row r="130" spans="16:34" ht="14.25">
      <c r="P130" s="133"/>
      <c r="Q130" s="133"/>
      <c r="R130" s="133"/>
      <c r="S130" s="133"/>
      <c r="T130" s="136"/>
      <c r="U130" s="137"/>
      <c r="V130" s="133"/>
      <c r="W130" s="133"/>
      <c r="X130" s="133"/>
      <c r="Y130" s="133"/>
      <c r="Z130" s="133"/>
      <c r="AA130" s="133"/>
      <c r="AB130" s="133"/>
      <c r="AC130" s="133"/>
      <c r="AD130" s="133"/>
      <c r="AE130" s="133"/>
      <c r="AF130" s="133"/>
      <c r="AG130" s="133"/>
      <c r="AH130" s="133"/>
    </row>
    <row r="131" spans="16:34" ht="14.25">
      <c r="P131" s="133"/>
      <c r="Q131" s="133"/>
      <c r="R131" s="133"/>
      <c r="S131" s="136"/>
      <c r="T131" s="133"/>
      <c r="U131" s="137"/>
      <c r="V131" s="133"/>
      <c r="W131" s="133"/>
      <c r="X131" s="133"/>
      <c r="Y131" s="133"/>
      <c r="Z131" s="133"/>
      <c r="AA131" s="133"/>
      <c r="AB131" s="133"/>
      <c r="AC131" s="133"/>
      <c r="AD131" s="133"/>
      <c r="AE131" s="133"/>
      <c r="AF131" s="133"/>
      <c r="AG131" s="133"/>
      <c r="AH131" s="133"/>
    </row>
    <row r="132" spans="16:34" ht="14.25">
      <c r="P132" s="133"/>
      <c r="Q132" s="133"/>
      <c r="R132" s="133"/>
      <c r="S132" s="136"/>
      <c r="T132" s="133"/>
      <c r="U132" s="137"/>
      <c r="V132" s="133"/>
      <c r="W132" s="133"/>
      <c r="X132" s="133"/>
      <c r="Y132" s="133"/>
      <c r="Z132" s="133"/>
      <c r="AA132" s="133"/>
      <c r="AB132" s="133"/>
      <c r="AC132" s="133"/>
      <c r="AD132" s="133"/>
      <c r="AE132" s="133"/>
      <c r="AF132" s="133"/>
      <c r="AG132" s="133"/>
      <c r="AH132" s="133"/>
    </row>
    <row r="133" spans="16:34" ht="14.25">
      <c r="P133" s="133"/>
      <c r="Q133" s="136"/>
      <c r="R133" s="133"/>
      <c r="S133" s="136"/>
      <c r="T133" s="133"/>
      <c r="U133" s="137"/>
      <c r="V133" s="133"/>
      <c r="W133" s="133"/>
      <c r="X133" s="133"/>
      <c r="Y133" s="133"/>
      <c r="Z133" s="133"/>
      <c r="AA133" s="133"/>
      <c r="AB133" s="133"/>
      <c r="AC133" s="133"/>
      <c r="AD133" s="133"/>
      <c r="AE133" s="133"/>
      <c r="AF133" s="133"/>
      <c r="AG133" s="133"/>
      <c r="AH133" s="133"/>
    </row>
    <row r="134" spans="16:34" ht="14.25">
      <c r="P134" s="133"/>
      <c r="Q134" s="136"/>
      <c r="R134" s="133"/>
      <c r="S134" s="136"/>
      <c r="T134" s="133"/>
      <c r="U134" s="137"/>
      <c r="V134" s="133"/>
      <c r="W134" s="133"/>
      <c r="X134" s="133"/>
      <c r="Y134" s="133"/>
      <c r="Z134" s="133"/>
      <c r="AA134" s="133"/>
      <c r="AB134" s="133"/>
      <c r="AC134" s="133"/>
      <c r="AD134" s="133"/>
      <c r="AE134" s="133"/>
      <c r="AF134" s="133"/>
      <c r="AG134" s="133"/>
      <c r="AH134" s="133"/>
    </row>
    <row r="135" spans="16:34" ht="14.25">
      <c r="P135" s="133"/>
      <c r="Q135" s="136"/>
      <c r="R135" s="133"/>
      <c r="S135" s="136"/>
      <c r="T135" s="133"/>
      <c r="U135" s="137"/>
      <c r="V135" s="133"/>
      <c r="W135" s="133"/>
      <c r="X135" s="133"/>
      <c r="Y135" s="133"/>
      <c r="Z135" s="133"/>
      <c r="AA135" s="133"/>
      <c r="AB135" s="133"/>
      <c r="AC135" s="133"/>
      <c r="AD135" s="133"/>
      <c r="AE135" s="133"/>
      <c r="AF135" s="133"/>
      <c r="AG135" s="133"/>
      <c r="AH135" s="133"/>
    </row>
    <row r="136" spans="16:34" ht="14.25">
      <c r="P136" s="133"/>
      <c r="Q136" s="136"/>
      <c r="R136" s="133"/>
      <c r="S136" s="136"/>
      <c r="T136" s="133"/>
      <c r="U136" s="137"/>
      <c r="V136" s="133"/>
      <c r="W136" s="133"/>
      <c r="X136" s="133"/>
      <c r="Y136" s="133"/>
      <c r="Z136" s="133"/>
      <c r="AA136" s="133"/>
      <c r="AB136" s="133"/>
      <c r="AC136" s="133"/>
      <c r="AD136" s="133"/>
      <c r="AE136" s="133"/>
      <c r="AF136" s="133"/>
      <c r="AG136" s="133"/>
      <c r="AH136" s="133"/>
    </row>
    <row r="137" spans="16:34" ht="14.25">
      <c r="P137" s="133"/>
      <c r="Q137" s="136"/>
      <c r="R137" s="133"/>
      <c r="S137" s="136"/>
      <c r="T137" s="133"/>
      <c r="U137" s="137"/>
      <c r="V137" s="133"/>
      <c r="W137" s="133"/>
      <c r="X137" s="133"/>
      <c r="Y137" s="133"/>
      <c r="Z137" s="133"/>
      <c r="AA137" s="133"/>
      <c r="AB137" s="133"/>
      <c r="AC137" s="133"/>
      <c r="AD137" s="133"/>
      <c r="AE137" s="133"/>
      <c r="AF137" s="133"/>
      <c r="AG137" s="133"/>
      <c r="AH137" s="133"/>
    </row>
    <row r="138" spans="16:34" ht="14.25">
      <c r="P138" s="133"/>
      <c r="Q138" s="133"/>
      <c r="R138" s="133"/>
      <c r="S138" s="136"/>
      <c r="T138" s="133"/>
      <c r="U138" s="137"/>
      <c r="V138" s="133"/>
      <c r="W138" s="133"/>
      <c r="X138" s="133"/>
      <c r="Y138" s="133"/>
      <c r="Z138" s="133"/>
      <c r="AA138" s="133"/>
      <c r="AB138" s="133"/>
      <c r="AC138" s="133"/>
      <c r="AD138" s="133"/>
      <c r="AE138" s="133"/>
      <c r="AF138" s="133"/>
      <c r="AG138" s="133"/>
      <c r="AH138" s="133"/>
    </row>
    <row r="139" spans="16:34" ht="14.25">
      <c r="P139" s="133"/>
      <c r="Q139" s="136"/>
      <c r="R139" s="133"/>
      <c r="S139" s="136"/>
      <c r="T139" s="133"/>
      <c r="U139" s="137"/>
      <c r="V139" s="133"/>
      <c r="W139" s="133"/>
      <c r="X139" s="133"/>
      <c r="Y139" s="133"/>
      <c r="Z139" s="133"/>
      <c r="AA139" s="133"/>
      <c r="AB139" s="133"/>
      <c r="AC139" s="133"/>
      <c r="AD139" s="133"/>
      <c r="AE139" s="133"/>
      <c r="AF139" s="133"/>
      <c r="AG139" s="133"/>
      <c r="AH139" s="133"/>
    </row>
    <row r="140" spans="16:34" ht="14.25">
      <c r="P140" s="133"/>
      <c r="Q140" s="133"/>
      <c r="R140" s="133"/>
      <c r="S140" s="133"/>
      <c r="T140" s="133"/>
      <c r="U140" s="133"/>
      <c r="V140" s="133"/>
      <c r="W140" s="133"/>
      <c r="X140" s="133"/>
      <c r="Y140" s="133"/>
      <c r="Z140" s="133"/>
      <c r="AA140" s="133"/>
      <c r="AB140" s="133"/>
      <c r="AC140" s="133"/>
      <c r="AD140" s="133"/>
      <c r="AE140" s="133"/>
      <c r="AF140" s="133"/>
      <c r="AG140" s="133"/>
      <c r="AH140" s="133"/>
    </row>
    <row r="141" spans="16:34" ht="14.25">
      <c r="P141" s="133"/>
      <c r="Q141" s="133"/>
      <c r="R141" s="133"/>
      <c r="S141" s="133"/>
      <c r="T141" s="133"/>
      <c r="U141" s="133"/>
      <c r="V141" s="133"/>
      <c r="W141" s="133"/>
      <c r="X141" s="133"/>
      <c r="Y141" s="133"/>
      <c r="Z141" s="133"/>
      <c r="AA141" s="133"/>
      <c r="AB141" s="133"/>
      <c r="AC141" s="133"/>
      <c r="AD141" s="133"/>
      <c r="AE141" s="133"/>
      <c r="AF141" s="133"/>
      <c r="AG141" s="133"/>
      <c r="AH141" s="133"/>
    </row>
    <row r="142" spans="16:34" ht="14.25">
      <c r="P142" s="133"/>
      <c r="Q142" s="133"/>
      <c r="R142" s="133"/>
      <c r="S142" s="133"/>
      <c r="T142" s="133"/>
      <c r="U142" s="133"/>
      <c r="V142" s="133"/>
      <c r="W142" s="133"/>
      <c r="X142" s="133"/>
      <c r="Y142" s="133"/>
      <c r="Z142" s="133"/>
      <c r="AA142" s="133"/>
      <c r="AB142" s="133"/>
      <c r="AC142" s="133"/>
      <c r="AD142" s="133"/>
      <c r="AE142" s="133"/>
      <c r="AF142" s="133"/>
      <c r="AG142" s="133"/>
      <c r="AH142" s="133"/>
    </row>
    <row r="143" spans="16:34" ht="14.25">
      <c r="P143" s="133"/>
      <c r="Q143" s="133"/>
      <c r="R143" s="133"/>
      <c r="S143" s="133"/>
      <c r="T143" s="133"/>
      <c r="U143" s="133"/>
      <c r="V143" s="133"/>
      <c r="W143" s="133"/>
      <c r="X143" s="133"/>
      <c r="Y143" s="133"/>
      <c r="Z143" s="133"/>
      <c r="AA143" s="133"/>
      <c r="AB143" s="133"/>
      <c r="AC143" s="133"/>
      <c r="AD143" s="133"/>
      <c r="AE143" s="133"/>
      <c r="AF143" s="133"/>
      <c r="AG143" s="133"/>
      <c r="AH143" s="133"/>
    </row>
    <row r="144" spans="16:34" ht="14.25">
      <c r="P144" s="133"/>
      <c r="Q144" s="133"/>
      <c r="R144" s="133"/>
      <c r="S144" s="133"/>
      <c r="T144" s="133"/>
      <c r="U144" s="133"/>
      <c r="V144" s="133"/>
      <c r="W144" s="133"/>
      <c r="X144" s="133"/>
      <c r="Y144" s="133"/>
      <c r="Z144" s="133"/>
      <c r="AA144" s="133"/>
      <c r="AB144" s="133"/>
      <c r="AC144" s="133"/>
      <c r="AD144" s="133"/>
      <c r="AE144" s="133"/>
      <c r="AF144" s="133"/>
      <c r="AG144" s="133"/>
      <c r="AH144" s="133"/>
    </row>
    <row r="145" spans="16:34" ht="14.25">
      <c r="P145" s="133"/>
      <c r="Q145" s="133"/>
      <c r="R145" s="133"/>
      <c r="S145" s="133"/>
      <c r="T145" s="133"/>
      <c r="U145" s="133"/>
      <c r="V145" s="133"/>
      <c r="W145" s="133"/>
      <c r="X145" s="133"/>
      <c r="Y145" s="133"/>
      <c r="Z145" s="133"/>
      <c r="AA145" s="133"/>
      <c r="AB145" s="133"/>
      <c r="AC145" s="133"/>
      <c r="AD145" s="133"/>
      <c r="AE145" s="133"/>
      <c r="AF145" s="133"/>
      <c r="AG145" s="133"/>
      <c r="AH145" s="133"/>
    </row>
    <row r="146" spans="16:34" ht="14.25">
      <c r="P146" s="133"/>
      <c r="Q146" s="133"/>
      <c r="R146" s="133"/>
      <c r="S146" s="133"/>
      <c r="T146" s="133"/>
      <c r="U146" s="133"/>
      <c r="V146" s="133"/>
      <c r="W146" s="133"/>
      <c r="X146" s="133"/>
      <c r="Y146" s="133"/>
      <c r="Z146" s="133"/>
      <c r="AA146" s="133"/>
      <c r="AB146" s="133"/>
      <c r="AC146" s="133"/>
      <c r="AD146" s="133"/>
      <c r="AE146" s="133"/>
      <c r="AF146" s="133"/>
      <c r="AG146" s="133"/>
      <c r="AH146" s="133"/>
    </row>
    <row r="147" spans="16:29" ht="14.25">
      <c r="P147" s="133"/>
      <c r="Q147" s="133"/>
      <c r="R147" s="133"/>
      <c r="S147" s="133"/>
      <c r="T147" s="133"/>
      <c r="U147" s="133"/>
      <c r="V147" s="133"/>
      <c r="W147" s="133"/>
      <c r="X147" s="133"/>
      <c r="Y147" s="133"/>
      <c r="Z147" s="133"/>
      <c r="AA147" s="133"/>
      <c r="AB147" s="133"/>
      <c r="AC147" s="133"/>
    </row>
    <row r="148" spans="16:29" ht="14.25">
      <c r="P148" s="133"/>
      <c r="Q148" s="133"/>
      <c r="R148" s="133"/>
      <c r="S148" s="133"/>
      <c r="T148" s="133"/>
      <c r="U148" s="133"/>
      <c r="V148" s="133"/>
      <c r="W148" s="133"/>
      <c r="X148" s="133"/>
      <c r="Y148" s="133"/>
      <c r="Z148" s="133"/>
      <c r="AA148" s="133"/>
      <c r="AB148" s="133"/>
      <c r="AC148" s="133"/>
    </row>
    <row r="149" spans="16:28" ht="14.25">
      <c r="P149" s="133"/>
      <c r="Q149" s="133"/>
      <c r="R149" s="133"/>
      <c r="S149" s="133"/>
      <c r="T149" s="133"/>
      <c r="U149" s="133"/>
      <c r="V149" s="133"/>
      <c r="W149" s="133"/>
      <c r="X149" s="133"/>
      <c r="Y149" s="133"/>
      <c r="Z149" s="133"/>
      <c r="AA149" s="133"/>
      <c r="AB149" s="133"/>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119" scale="75" r:id="rId2"/>
  <headerFooter>
    <oddFooter>&amp;C&amp;10 9</oddFooter>
  </headerFooter>
  <ignoredErrors>
    <ignoredError sqref="AC6:AC10" formulaRange="1"/>
  </ignoredErrors>
  <drawing r:id="rId1"/>
</worksheet>
</file>

<file path=xl/worksheets/sheet9.xml><?xml version="1.0" encoding="utf-8"?>
<worksheet xmlns="http://schemas.openxmlformats.org/spreadsheetml/2006/main" xmlns:r="http://schemas.openxmlformats.org/officeDocument/2006/relationships">
  <sheetPr>
    <pageSetUpPr fitToPage="1"/>
  </sheetPr>
  <dimension ref="Q3:AH54"/>
  <sheetViews>
    <sheetView zoomScaleSheetLayoutView="100" zoomScalePageLayoutView="0" workbookViewId="0" topLeftCell="A9">
      <selection activeCell="A43" sqref="A43"/>
    </sheetView>
  </sheetViews>
  <sheetFormatPr defaultColWidth="11.00390625" defaultRowHeight="14.25"/>
  <cols>
    <col min="1" max="7" width="11.00390625" style="22" customWidth="1"/>
    <col min="8" max="8" width="1.00390625" style="22" customWidth="1"/>
    <col min="9" max="17" width="11.00390625" style="22" customWidth="1"/>
    <col min="18" max="18" width="11.00390625" style="70" customWidth="1"/>
    <col min="19" max="19" width="6.875" style="70" bestFit="1" customWidth="1"/>
    <col min="20" max="31" width="11.00390625" style="70" customWidth="1"/>
    <col min="32" max="16384" width="11.00390625" style="22" customWidth="1"/>
  </cols>
  <sheetData>
    <row r="3" spans="18:33" ht="14.25">
      <c r="R3" s="187"/>
      <c r="S3" s="187"/>
      <c r="T3" s="187" t="s">
        <v>32</v>
      </c>
      <c r="U3" s="187"/>
      <c r="V3" s="187"/>
      <c r="W3" s="187"/>
      <c r="X3" s="187"/>
      <c r="Y3" s="187"/>
      <c r="Z3" s="187"/>
      <c r="AA3" s="187"/>
      <c r="AB3" s="187"/>
      <c r="AC3" s="187"/>
      <c r="AD3" s="187"/>
      <c r="AE3" s="187"/>
      <c r="AF3" s="187"/>
      <c r="AG3" s="187"/>
    </row>
    <row r="4" spans="18:33" ht="14.25">
      <c r="R4" s="187"/>
      <c r="S4" s="187"/>
      <c r="T4" s="187" t="s">
        <v>19</v>
      </c>
      <c r="U4" s="187" t="s">
        <v>20</v>
      </c>
      <c r="V4" s="187" t="s">
        <v>21</v>
      </c>
      <c r="W4" s="187" t="s">
        <v>22</v>
      </c>
      <c r="X4" s="187" t="s">
        <v>23</v>
      </c>
      <c r="Y4" s="187" t="s">
        <v>24</v>
      </c>
      <c r="Z4" s="187" t="s">
        <v>25</v>
      </c>
      <c r="AA4" s="187" t="s">
        <v>26</v>
      </c>
      <c r="AB4" s="187" t="s">
        <v>27</v>
      </c>
      <c r="AC4" s="187" t="s">
        <v>28</v>
      </c>
      <c r="AD4" s="187" t="s">
        <v>29</v>
      </c>
      <c r="AE4" s="187" t="s">
        <v>30</v>
      </c>
      <c r="AF4" s="187"/>
      <c r="AG4" s="187"/>
    </row>
    <row r="5" spans="18:33" ht="14.25">
      <c r="R5" s="187" t="s">
        <v>35</v>
      </c>
      <c r="S5" s="70">
        <v>2010</v>
      </c>
      <c r="T5" s="192">
        <v>118.427</v>
      </c>
      <c r="U5" s="192">
        <v>129.697</v>
      </c>
      <c r="V5" s="192">
        <v>111.349</v>
      </c>
      <c r="W5" s="192">
        <v>160.809</v>
      </c>
      <c r="X5" s="192">
        <v>152.94</v>
      </c>
      <c r="Y5" s="192">
        <v>157.863</v>
      </c>
      <c r="Z5" s="192">
        <v>320.094</v>
      </c>
      <c r="AA5" s="192">
        <v>405.733</v>
      </c>
      <c r="AB5" s="192">
        <v>417.128</v>
      </c>
      <c r="AC5" s="192">
        <v>412.996</v>
      </c>
      <c r="AD5" s="192">
        <v>590.398</v>
      </c>
      <c r="AE5" s="192">
        <v>329.098</v>
      </c>
      <c r="AF5" s="187"/>
      <c r="AG5" s="187"/>
    </row>
    <row r="6" spans="18:33" ht="14.25">
      <c r="R6" s="187" t="s">
        <v>35</v>
      </c>
      <c r="S6" s="70">
        <v>2011</v>
      </c>
      <c r="T6" s="192">
        <v>295.318</v>
      </c>
      <c r="U6" s="192">
        <v>231.181</v>
      </c>
      <c r="V6" s="192">
        <v>207.209</v>
      </c>
      <c r="W6" s="192">
        <v>158.986</v>
      </c>
      <c r="X6" s="192">
        <v>263.83</v>
      </c>
      <c r="Y6" s="192">
        <v>285.876</v>
      </c>
      <c r="Z6" s="192">
        <v>180.834</v>
      </c>
      <c r="AA6" s="192">
        <v>339.669</v>
      </c>
      <c r="AB6" s="192">
        <v>538.852</v>
      </c>
      <c r="AC6" s="192">
        <v>446.534</v>
      </c>
      <c r="AD6" s="192">
        <v>602.988</v>
      </c>
      <c r="AE6" s="192">
        <v>245.66729999999998</v>
      </c>
      <c r="AF6" s="187"/>
      <c r="AG6" s="187"/>
    </row>
    <row r="7" spans="18:32" ht="14.25">
      <c r="R7" s="187" t="s">
        <v>35</v>
      </c>
      <c r="S7" s="70">
        <v>2012</v>
      </c>
      <c r="T7" s="3">
        <v>224.283</v>
      </c>
      <c r="U7" s="192">
        <v>166.036</v>
      </c>
      <c r="V7" s="192">
        <v>191.967</v>
      </c>
      <c r="W7" s="2">
        <v>230.377</v>
      </c>
      <c r="X7" s="192">
        <v>262.098</v>
      </c>
      <c r="Y7" s="2">
        <v>190.628</v>
      </c>
      <c r="Z7" s="2">
        <v>254.364</v>
      </c>
      <c r="AA7" s="192">
        <v>446.515</v>
      </c>
      <c r="AB7" s="2">
        <v>512.377</v>
      </c>
      <c r="AC7" s="2">
        <v>653.755</v>
      </c>
      <c r="AD7" s="192">
        <v>574.465</v>
      </c>
      <c r="AE7" s="2">
        <v>294.581</v>
      </c>
      <c r="AF7" s="192">
        <f>SUM(T7:AE7)</f>
        <v>4001.4460000000004</v>
      </c>
    </row>
    <row r="8" spans="18:32" ht="14.25">
      <c r="R8" s="187" t="s">
        <v>35</v>
      </c>
      <c r="S8" s="70">
        <v>2013</v>
      </c>
      <c r="T8" s="2">
        <v>227.987</v>
      </c>
      <c r="U8" s="2">
        <v>128.196</v>
      </c>
      <c r="V8" s="2">
        <v>249.632</v>
      </c>
      <c r="W8" s="2">
        <v>152.334</v>
      </c>
      <c r="X8" s="2">
        <v>276.219</v>
      </c>
      <c r="Y8" s="2">
        <v>250.996</v>
      </c>
      <c r="Z8" s="2">
        <v>183.775</v>
      </c>
      <c r="AA8" s="2">
        <v>363.842</v>
      </c>
      <c r="AB8" s="2">
        <v>280.062</v>
      </c>
      <c r="AC8" s="2">
        <v>545.986</v>
      </c>
      <c r="AD8" s="192"/>
      <c r="AE8" s="192"/>
      <c r="AF8" s="192"/>
    </row>
    <row r="9" spans="18:33" ht="14.25">
      <c r="R9" s="187" t="s">
        <v>36</v>
      </c>
      <c r="S9" s="70">
        <v>2010</v>
      </c>
      <c r="T9" s="192">
        <v>505.576</v>
      </c>
      <c r="U9" s="192">
        <v>555.501</v>
      </c>
      <c r="V9" s="192">
        <v>448.208</v>
      </c>
      <c r="W9" s="192">
        <v>634.394</v>
      </c>
      <c r="X9" s="192">
        <v>585.862</v>
      </c>
      <c r="Y9" s="192">
        <v>606.859</v>
      </c>
      <c r="Z9" s="192">
        <v>1148.695</v>
      </c>
      <c r="AA9" s="192">
        <v>1624.791</v>
      </c>
      <c r="AB9" s="192">
        <v>1791.889</v>
      </c>
      <c r="AC9" s="192">
        <v>1650.838</v>
      </c>
      <c r="AD9" s="192">
        <v>2105.113</v>
      </c>
      <c r="AE9" s="192">
        <v>1213.354</v>
      </c>
      <c r="AF9" s="187"/>
      <c r="AG9" s="187"/>
    </row>
    <row r="10" spans="18:34" ht="14.25">
      <c r="R10" s="187" t="s">
        <v>36</v>
      </c>
      <c r="S10" s="70">
        <v>2011</v>
      </c>
      <c r="T10" s="192">
        <v>976.504</v>
      </c>
      <c r="U10" s="192">
        <v>961.957</v>
      </c>
      <c r="V10" s="192">
        <v>778.01</v>
      </c>
      <c r="W10" s="192">
        <v>662.081</v>
      </c>
      <c r="X10" s="192">
        <v>1063.725</v>
      </c>
      <c r="Y10" s="192">
        <v>1126.84</v>
      </c>
      <c r="Z10" s="192">
        <v>747.43</v>
      </c>
      <c r="AA10" s="192">
        <v>1220.202</v>
      </c>
      <c r="AB10" s="192">
        <v>2111.174</v>
      </c>
      <c r="AC10" s="192">
        <v>1703.088</v>
      </c>
      <c r="AD10" s="192">
        <v>2338.3</v>
      </c>
      <c r="AE10" s="192">
        <v>963.8</v>
      </c>
      <c r="AF10" s="187"/>
      <c r="AG10" s="187"/>
      <c r="AH10" s="2"/>
    </row>
    <row r="11" spans="18:34" ht="14.25">
      <c r="R11" s="187" t="s">
        <v>36</v>
      </c>
      <c r="S11" s="70">
        <v>2012</v>
      </c>
      <c r="T11" s="3">
        <v>886.848</v>
      </c>
      <c r="U11" s="192">
        <v>658.566</v>
      </c>
      <c r="V11" s="192">
        <v>928.392</v>
      </c>
      <c r="W11" s="2">
        <v>901.949</v>
      </c>
      <c r="X11" s="192">
        <v>1093.278</v>
      </c>
      <c r="Y11" s="2">
        <v>833.709</v>
      </c>
      <c r="Z11" s="2">
        <v>997.716</v>
      </c>
      <c r="AA11" s="192">
        <v>1728.277</v>
      </c>
      <c r="AB11" s="3">
        <v>2029.02</v>
      </c>
      <c r="AC11" s="3">
        <v>2547.774</v>
      </c>
      <c r="AD11" s="192">
        <v>2162.961</v>
      </c>
      <c r="AE11" s="3">
        <v>1158.222</v>
      </c>
      <c r="AF11" s="192">
        <f>SUM(T11:AE11)</f>
        <v>15926.712</v>
      </c>
      <c r="AG11" s="187"/>
      <c r="AH11" s="2"/>
    </row>
    <row r="12" spans="18:34" ht="14.25">
      <c r="R12" s="187" t="s">
        <v>36</v>
      </c>
      <c r="S12" s="70">
        <v>2013</v>
      </c>
      <c r="T12" s="2">
        <v>945.648</v>
      </c>
      <c r="U12" s="2">
        <v>569.099</v>
      </c>
      <c r="V12" s="3">
        <v>1002.128</v>
      </c>
      <c r="W12" s="2">
        <v>616.882</v>
      </c>
      <c r="X12" s="3">
        <v>1143.578</v>
      </c>
      <c r="Y12" s="3">
        <v>1100.867</v>
      </c>
      <c r="Z12" s="3">
        <v>816.334</v>
      </c>
      <c r="AA12" s="3">
        <v>1508.54</v>
      </c>
      <c r="AB12" s="3">
        <v>1186.225</v>
      </c>
      <c r="AC12" s="2">
        <v>2256.536</v>
      </c>
      <c r="AD12" s="192"/>
      <c r="AE12" s="3"/>
      <c r="AF12" s="192"/>
      <c r="AG12" s="187"/>
      <c r="AH12" s="4"/>
    </row>
    <row r="13" spans="18:34" ht="14.25">
      <c r="R13" s="187"/>
      <c r="T13" s="187"/>
      <c r="U13" s="187"/>
      <c r="V13" s="187"/>
      <c r="W13" s="187"/>
      <c r="X13" s="188"/>
      <c r="Y13" s="187"/>
      <c r="Z13" s="187"/>
      <c r="AA13" s="187"/>
      <c r="AB13" s="187"/>
      <c r="AC13" s="187"/>
      <c r="AD13" s="187"/>
      <c r="AE13" s="187"/>
      <c r="AF13" s="187"/>
      <c r="AG13" s="187"/>
      <c r="AH13" s="1"/>
    </row>
    <row r="14" spans="18:33" ht="14.25">
      <c r="R14" s="187"/>
      <c r="T14" s="187" t="s">
        <v>33</v>
      </c>
      <c r="U14" s="187"/>
      <c r="V14" s="187"/>
      <c r="W14" s="187"/>
      <c r="X14" s="188"/>
      <c r="Y14" s="187"/>
      <c r="Z14" s="187"/>
      <c r="AA14" s="187"/>
      <c r="AB14" s="187"/>
      <c r="AC14" s="187"/>
      <c r="AD14" s="187"/>
      <c r="AE14" s="187"/>
      <c r="AF14" s="187"/>
      <c r="AG14" s="187"/>
    </row>
    <row r="15" spans="18:33" ht="14.25">
      <c r="R15" s="422"/>
      <c r="T15" s="187" t="s">
        <v>32</v>
      </c>
      <c r="U15" s="187"/>
      <c r="V15" s="187"/>
      <c r="W15" s="187"/>
      <c r="X15" s="187"/>
      <c r="Y15" s="187"/>
      <c r="Z15" s="187"/>
      <c r="AA15" s="187"/>
      <c r="AB15" s="187"/>
      <c r="AC15" s="187"/>
      <c r="AD15" s="187"/>
      <c r="AE15" s="187"/>
      <c r="AF15" s="187"/>
      <c r="AG15" s="187"/>
    </row>
    <row r="16" spans="18:33" ht="14.25">
      <c r="R16" s="2"/>
      <c r="T16" s="187" t="s">
        <v>19</v>
      </c>
      <c r="U16" s="187" t="s">
        <v>20</v>
      </c>
      <c r="V16" s="187" t="s">
        <v>21</v>
      </c>
      <c r="W16" s="187" t="s">
        <v>22</v>
      </c>
      <c r="X16" s="187" t="s">
        <v>23</v>
      </c>
      <c r="Y16" s="187" t="s">
        <v>24</v>
      </c>
      <c r="Z16" s="187" t="s">
        <v>25</v>
      </c>
      <c r="AA16" s="187" t="s">
        <v>26</v>
      </c>
      <c r="AB16" s="187" t="s">
        <v>27</v>
      </c>
      <c r="AC16" s="187" t="s">
        <v>28</v>
      </c>
      <c r="AD16" s="187" t="s">
        <v>29</v>
      </c>
      <c r="AE16" s="187" t="s">
        <v>30</v>
      </c>
      <c r="AF16" s="187"/>
      <c r="AG16" s="187"/>
    </row>
    <row r="17" spans="17:33" s="70" customFormat="1" ht="14.25">
      <c r="Q17" s="2"/>
      <c r="R17" s="2"/>
      <c r="S17" s="70">
        <v>2010</v>
      </c>
      <c r="T17" s="189">
        <v>4.269094041054827</v>
      </c>
      <c r="U17" s="189">
        <v>4.283067457227229</v>
      </c>
      <c r="V17" s="189">
        <v>4.025253931333016</v>
      </c>
      <c r="W17" s="189">
        <v>3.9450155153007604</v>
      </c>
      <c r="X17" s="189">
        <v>3.830665620504773</v>
      </c>
      <c r="Y17" s="189">
        <v>3.844213020150384</v>
      </c>
      <c r="Z17" s="189">
        <v>3.5886177185451773</v>
      </c>
      <c r="AA17" s="189">
        <v>4.004581830908504</v>
      </c>
      <c r="AB17" s="189">
        <v>4.295777315356437</v>
      </c>
      <c r="AC17" s="189">
        <v>3.9972251547230484</v>
      </c>
      <c r="AD17" s="189">
        <v>3.5655828779907788</v>
      </c>
      <c r="AE17" s="189">
        <v>3.686907851156798</v>
      </c>
      <c r="AF17" s="187"/>
      <c r="AG17" s="188"/>
    </row>
    <row r="18" spans="17:33" ht="14.25">
      <c r="Q18" s="2"/>
      <c r="R18" s="4"/>
      <c r="S18" s="70">
        <v>2011</v>
      </c>
      <c r="T18" s="189">
        <v>3.3066186280551815</v>
      </c>
      <c r="U18" s="189">
        <v>4.161055623083212</v>
      </c>
      <c r="V18" s="189">
        <v>3.754711426627222</v>
      </c>
      <c r="W18" s="189">
        <v>4.16439812310518</v>
      </c>
      <c r="X18" s="189">
        <v>4.031857635598681</v>
      </c>
      <c r="Y18" s="189">
        <v>3.9417089927101263</v>
      </c>
      <c r="Z18" s="189">
        <v>4.133238218476613</v>
      </c>
      <c r="AA18" s="189">
        <v>3.5923266474126283</v>
      </c>
      <c r="AB18" s="189">
        <v>3.9179106693489123</v>
      </c>
      <c r="AC18" s="189">
        <v>3.8140164018865303</v>
      </c>
      <c r="AD18" s="189">
        <v>3.8778549490205445</v>
      </c>
      <c r="AE18" s="189">
        <v>3.9231920568997176</v>
      </c>
      <c r="AF18" s="187"/>
      <c r="AG18" s="187"/>
    </row>
    <row r="19" spans="17:33" ht="14.25">
      <c r="Q19" s="4"/>
      <c r="R19" s="1"/>
      <c r="S19" s="70">
        <v>2012</v>
      </c>
      <c r="T19" s="4">
        <v>3.954147215794331</v>
      </c>
      <c r="U19" s="189">
        <v>3.966404876050977</v>
      </c>
      <c r="V19" s="189">
        <v>4.836206222944568</v>
      </c>
      <c r="W19" s="4">
        <v>3.9151000316871905</v>
      </c>
      <c r="X19" s="189">
        <v>4.171256552892429</v>
      </c>
      <c r="Y19" s="4">
        <v>4.373486581194788</v>
      </c>
      <c r="Z19" s="4">
        <v>3.9223946784922394</v>
      </c>
      <c r="AA19" s="189">
        <v>3.8705911335565437</v>
      </c>
      <c r="AB19" s="4">
        <v>3.960013817950455</v>
      </c>
      <c r="AC19" s="4">
        <v>3.897138836414253</v>
      </c>
      <c r="AD19" s="189">
        <v>3.7651745537151955</v>
      </c>
      <c r="AE19" s="4">
        <v>3.9317607041866243</v>
      </c>
      <c r="AF19" s="188"/>
      <c r="AG19" s="187"/>
    </row>
    <row r="20" spans="17:32" ht="14.25">
      <c r="Q20" s="1"/>
      <c r="R20" s="187"/>
      <c r="S20" s="70">
        <v>2013</v>
      </c>
      <c r="T20" s="4">
        <v>4.147815445617513</v>
      </c>
      <c r="U20" s="4">
        <v>4.439288277325346</v>
      </c>
      <c r="V20" s="4">
        <v>4.014421228047686</v>
      </c>
      <c r="W20" s="4">
        <v>4.049535888245566</v>
      </c>
      <c r="X20" s="4">
        <v>4.140113460696042</v>
      </c>
      <c r="Y20" s="4">
        <v>4.385994199110742</v>
      </c>
      <c r="Z20" s="4">
        <v>4.442029655829138</v>
      </c>
      <c r="AA20" s="4">
        <v>4.146140357627762</v>
      </c>
      <c r="AB20" s="4">
        <v>4.235579978718998</v>
      </c>
      <c r="AC20" s="4">
        <v>4.132955790075203</v>
      </c>
      <c r="AD20" s="189"/>
      <c r="AE20" s="4"/>
      <c r="AF20" s="188"/>
    </row>
    <row r="21" spans="18:31" ht="14.25">
      <c r="R21" s="187"/>
      <c r="T21" s="189"/>
      <c r="U21" s="189"/>
      <c r="V21" s="189"/>
      <c r="W21" s="189"/>
      <c r="X21" s="189"/>
      <c r="Y21" s="189"/>
      <c r="Z21" s="189"/>
      <c r="AA21" s="189"/>
      <c r="AB21" s="189"/>
      <c r="AC21" s="189"/>
      <c r="AD21" s="189"/>
      <c r="AE21" s="189"/>
    </row>
    <row r="22" spans="18:31" ht="14.25">
      <c r="R22" s="187"/>
      <c r="T22" s="187" t="s">
        <v>34</v>
      </c>
      <c r="U22" s="189"/>
      <c r="V22" s="189"/>
      <c r="W22" s="189"/>
      <c r="X22" s="189"/>
      <c r="Y22" s="189"/>
      <c r="Z22" s="189"/>
      <c r="AA22" s="189"/>
      <c r="AB22" s="189"/>
      <c r="AC22" s="189"/>
      <c r="AD22" s="189"/>
      <c r="AE22" s="189"/>
    </row>
    <row r="23" spans="18:32" ht="14.25">
      <c r="R23" s="187"/>
      <c r="T23" s="187" t="s">
        <v>32</v>
      </c>
      <c r="U23" s="187"/>
      <c r="V23" s="187"/>
      <c r="W23" s="187"/>
      <c r="X23" s="187"/>
      <c r="Y23" s="187"/>
      <c r="Z23" s="187"/>
      <c r="AA23" s="187"/>
      <c r="AB23" s="187"/>
      <c r="AC23" s="187"/>
      <c r="AD23" s="187"/>
      <c r="AE23" s="187"/>
      <c r="AF23" s="187"/>
    </row>
    <row r="24" spans="18:33" ht="14.25">
      <c r="R24" s="187"/>
      <c r="T24" s="187" t="s">
        <v>19</v>
      </c>
      <c r="U24" s="187" t="s">
        <v>20</v>
      </c>
      <c r="V24" s="187" t="s">
        <v>21</v>
      </c>
      <c r="W24" s="187" t="s">
        <v>22</v>
      </c>
      <c r="X24" s="187" t="s">
        <v>23</v>
      </c>
      <c r="Y24" s="187" t="s">
        <v>24</v>
      </c>
      <c r="Z24" s="187" t="s">
        <v>25</v>
      </c>
      <c r="AA24" s="187" t="s">
        <v>26</v>
      </c>
      <c r="AB24" s="187" t="s">
        <v>27</v>
      </c>
      <c r="AC24" s="187" t="s">
        <v>28</v>
      </c>
      <c r="AD24" s="187" t="s">
        <v>29</v>
      </c>
      <c r="AE24" s="187" t="s">
        <v>30</v>
      </c>
      <c r="AF24" s="187"/>
      <c r="AG24" s="187"/>
    </row>
    <row r="25" spans="18:33" ht="14.25">
      <c r="R25" s="187"/>
      <c r="S25" s="70">
        <v>2010</v>
      </c>
      <c r="T25" s="190">
        <v>2137.36462259451</v>
      </c>
      <c r="U25" s="190">
        <v>2280.990405020933</v>
      </c>
      <c r="V25" s="190">
        <v>2105.8518467161807</v>
      </c>
      <c r="W25" s="190">
        <v>2053.853977575882</v>
      </c>
      <c r="X25" s="190">
        <v>2042.5492155093502</v>
      </c>
      <c r="Y25" s="190">
        <v>2063.0738015241063</v>
      </c>
      <c r="Z25" s="190">
        <v>1908.1398133048417</v>
      </c>
      <c r="AA25" s="190">
        <v>2039.613618118319</v>
      </c>
      <c r="AB25" s="190">
        <v>2121.813289374005</v>
      </c>
      <c r="AC25" s="190">
        <v>1934.8168638921445</v>
      </c>
      <c r="AD25" s="190">
        <v>1719.7519337125125</v>
      </c>
      <c r="AE25" s="190">
        <v>1750.4701095722246</v>
      </c>
      <c r="AF25" s="187"/>
      <c r="AG25" s="187"/>
    </row>
    <row r="26" spans="18:33" ht="14.25">
      <c r="R26" s="187"/>
      <c r="S26" s="70">
        <v>2011</v>
      </c>
      <c r="T26" s="190">
        <v>1618.391421315328</v>
      </c>
      <c r="U26" s="190">
        <v>1979.372549344453</v>
      </c>
      <c r="V26" s="190">
        <v>1800.947335781747</v>
      </c>
      <c r="W26" s="190">
        <v>1962.7641233819331</v>
      </c>
      <c r="X26" s="190">
        <v>1885.8207718985711</v>
      </c>
      <c r="Y26" s="190">
        <v>1850.2776182680605</v>
      </c>
      <c r="Z26" s="190">
        <v>1913.4413008615634</v>
      </c>
      <c r="AA26" s="190">
        <v>1676.862155745741</v>
      </c>
      <c r="AB26" s="190">
        <v>1895.0542116573754</v>
      </c>
      <c r="AC26" s="190">
        <v>1951.784753501413</v>
      </c>
      <c r="AD26" s="190">
        <v>1971.6565702800056</v>
      </c>
      <c r="AE26" s="190">
        <v>2028.957236066827</v>
      </c>
      <c r="AF26" s="187"/>
      <c r="AG26" s="187"/>
    </row>
    <row r="27" spans="18:33" ht="14.25">
      <c r="R27" s="187"/>
      <c r="S27" s="70">
        <v>2012</v>
      </c>
      <c r="T27" s="190">
        <v>1982.37216516633</v>
      </c>
      <c r="U27" s="190">
        <v>1909.784283769785</v>
      </c>
      <c r="V27" s="190">
        <v>2347.4945006172934</v>
      </c>
      <c r="W27" s="190">
        <v>1902.7386153999746</v>
      </c>
      <c r="X27" s="190">
        <v>2073.4899198772973</v>
      </c>
      <c r="Y27" s="1">
        <v>2211.3660200495206</v>
      </c>
      <c r="Z27" s="1">
        <v>1929.5436141906873</v>
      </c>
      <c r="AA27" s="190">
        <v>1861.715629329362</v>
      </c>
      <c r="AB27" s="1">
        <v>1880.8877631119276</v>
      </c>
      <c r="AC27" s="1">
        <v>1852.5439172778792</v>
      </c>
      <c r="AD27" s="190">
        <v>1809.4299352789114</v>
      </c>
      <c r="AE27" s="1">
        <v>1875.960984788564</v>
      </c>
      <c r="AF27" s="187"/>
      <c r="AG27" s="187"/>
    </row>
    <row r="28" spans="18:33" ht="14.25">
      <c r="R28" s="187"/>
      <c r="S28" s="70">
        <v>2013</v>
      </c>
      <c r="T28" s="1">
        <v>1960.54792668003</v>
      </c>
      <c r="U28" s="1">
        <v>2096.853424911854</v>
      </c>
      <c r="V28" s="1">
        <v>1896.7337418279708</v>
      </c>
      <c r="W28" s="1">
        <v>1911.9478742762612</v>
      </c>
      <c r="X28" s="1">
        <v>1985.5156134806075</v>
      </c>
      <c r="Y28" s="1">
        <v>2205.672622790801</v>
      </c>
      <c r="Z28" s="1">
        <v>2243.047295007482</v>
      </c>
      <c r="AA28" s="1">
        <v>2125.2700859164147</v>
      </c>
      <c r="AB28" s="1">
        <v>2137.1465898622446</v>
      </c>
      <c r="AC28" s="1">
        <v>2069.8255892275624</v>
      </c>
      <c r="AD28" s="190"/>
      <c r="AE28" s="1"/>
      <c r="AF28" s="187"/>
      <c r="AG28" s="187"/>
    </row>
    <row r="29" spans="18:33" ht="14.25">
      <c r="R29" s="187"/>
      <c r="S29" s="187"/>
      <c r="T29" s="187"/>
      <c r="U29" s="187"/>
      <c r="V29" s="187"/>
      <c r="W29" s="187"/>
      <c r="X29" s="189"/>
      <c r="Y29" s="188"/>
      <c r="Z29" s="187"/>
      <c r="AA29" s="187"/>
      <c r="AB29" s="187"/>
      <c r="AC29" s="187"/>
      <c r="AD29" s="187"/>
      <c r="AE29" s="187"/>
      <c r="AF29" s="187"/>
      <c r="AG29" s="187"/>
    </row>
    <row r="30" spans="18:33" ht="14.25">
      <c r="R30" s="187"/>
      <c r="S30" s="187"/>
      <c r="T30" s="187"/>
      <c r="U30" s="187"/>
      <c r="V30" s="187"/>
      <c r="W30" s="187"/>
      <c r="X30" s="190"/>
      <c r="Y30" s="188"/>
      <c r="Z30" s="187"/>
      <c r="AA30" s="187"/>
      <c r="AB30" s="187"/>
      <c r="AC30" s="189"/>
      <c r="AD30" s="187"/>
      <c r="AE30" s="187"/>
      <c r="AF30" s="187"/>
      <c r="AG30" s="187"/>
    </row>
    <row r="31" spans="18:33" ht="14.25">
      <c r="R31" s="187"/>
      <c r="S31" s="187"/>
      <c r="T31" s="187"/>
      <c r="U31" s="187"/>
      <c r="V31" s="187"/>
      <c r="W31" s="187"/>
      <c r="X31" s="187"/>
      <c r="Y31" s="189"/>
      <c r="Z31" s="187"/>
      <c r="AA31" s="187"/>
      <c r="AB31" s="187"/>
      <c r="AC31" s="190"/>
      <c r="AD31" s="187"/>
      <c r="AE31" s="187"/>
      <c r="AF31" s="187"/>
      <c r="AG31" s="187"/>
    </row>
    <row r="32" spans="18:32" ht="14.25">
      <c r="R32" s="187"/>
      <c r="S32" s="187"/>
      <c r="T32" s="187"/>
      <c r="U32" s="187"/>
      <c r="V32" s="187"/>
      <c r="W32" s="187"/>
      <c r="X32" s="187"/>
      <c r="Y32" s="191"/>
      <c r="Z32" s="187"/>
      <c r="AA32" s="187"/>
      <c r="AB32" s="187"/>
      <c r="AC32" s="187"/>
      <c r="AD32" s="187"/>
      <c r="AE32" s="187"/>
      <c r="AF32" s="187"/>
    </row>
    <row r="33" spans="18:32" ht="14.25">
      <c r="R33" s="187"/>
      <c r="S33" s="187"/>
      <c r="T33" s="187"/>
      <c r="U33" s="187"/>
      <c r="V33" s="187"/>
      <c r="W33" s="187"/>
      <c r="X33" s="187"/>
      <c r="Y33" s="187"/>
      <c r="Z33" s="187"/>
      <c r="AA33" s="187"/>
      <c r="AB33" s="187"/>
      <c r="AC33" s="187"/>
      <c r="AD33" s="187"/>
      <c r="AE33" s="187"/>
      <c r="AF33" s="187"/>
    </row>
    <row r="34" spans="19:33" s="70" customFormat="1" ht="14.25">
      <c r="S34" s="193"/>
      <c r="T34" s="194"/>
      <c r="U34" s="194"/>
      <c r="V34" s="194"/>
      <c r="W34" s="193"/>
      <c r="X34" s="193"/>
      <c r="Y34" s="193"/>
      <c r="Z34" s="193"/>
      <c r="AA34" s="193"/>
      <c r="AB34" s="193"/>
      <c r="AC34" s="193"/>
      <c r="AD34" s="193"/>
      <c r="AE34" s="193"/>
      <c r="AF34" s="193"/>
      <c r="AG34" s="2"/>
    </row>
    <row r="35" spans="19:32" ht="14.25">
      <c r="S35" s="133"/>
      <c r="T35" s="133"/>
      <c r="U35" s="133"/>
      <c r="V35" s="133"/>
      <c r="W35" s="133"/>
      <c r="X35" s="133"/>
      <c r="Y35" s="133"/>
      <c r="Z35" s="133"/>
      <c r="AA35" s="133"/>
      <c r="AB35" s="133"/>
      <c r="AC35" s="133"/>
      <c r="AD35" s="133"/>
      <c r="AE35" s="133"/>
      <c r="AF35" s="133"/>
    </row>
    <row r="36" spans="19:32" ht="14.25">
      <c r="S36" s="133"/>
      <c r="T36" s="135"/>
      <c r="U36" s="135"/>
      <c r="V36" s="135"/>
      <c r="W36" s="135"/>
      <c r="X36" s="135"/>
      <c r="Y36" s="133"/>
      <c r="Z36" s="133"/>
      <c r="AA36" s="133"/>
      <c r="AB36" s="133"/>
      <c r="AC36" s="133"/>
      <c r="AD36" s="133"/>
      <c r="AE36" s="133"/>
      <c r="AF36" s="133"/>
    </row>
    <row r="37" spans="19:32" ht="14.25">
      <c r="S37" s="133"/>
      <c r="T37" s="135"/>
      <c r="U37" s="135"/>
      <c r="V37" s="135"/>
      <c r="W37" s="135"/>
      <c r="X37" s="135"/>
      <c r="Y37" s="133"/>
      <c r="Z37" s="133"/>
      <c r="AA37" s="133"/>
      <c r="AB37" s="133"/>
      <c r="AC37" s="133"/>
      <c r="AD37" s="133"/>
      <c r="AE37" s="133"/>
      <c r="AF37" s="134"/>
    </row>
    <row r="38" spans="19:32" ht="14.25">
      <c r="S38" s="133"/>
      <c r="T38" s="135"/>
      <c r="U38" s="135"/>
      <c r="V38" s="135"/>
      <c r="W38" s="135"/>
      <c r="X38" s="135"/>
      <c r="Y38" s="133"/>
      <c r="Z38" s="133"/>
      <c r="AA38" s="133"/>
      <c r="AB38" s="133"/>
      <c r="AC38" s="133"/>
      <c r="AD38" s="133"/>
      <c r="AE38" s="133"/>
      <c r="AF38" s="133"/>
    </row>
    <row r="39" spans="21:25" ht="15">
      <c r="U39" s="7"/>
      <c r="V39" s="7"/>
      <c r="W39" s="7"/>
      <c r="X39" s="7"/>
      <c r="Y39" s="7"/>
    </row>
    <row r="43" spans="20:31" ht="14.25">
      <c r="T43" s="1"/>
      <c r="U43" s="1"/>
      <c r="V43" s="1"/>
      <c r="W43" s="1"/>
      <c r="X43" s="1"/>
      <c r="Y43" s="1"/>
      <c r="Z43" s="1"/>
      <c r="AA43" s="1"/>
      <c r="AB43" s="1"/>
      <c r="AC43" s="1"/>
      <c r="AD43" s="1"/>
      <c r="AE43" s="1"/>
    </row>
    <row r="44" spans="20:31" ht="14.25">
      <c r="T44" s="1"/>
      <c r="U44" s="1"/>
      <c r="V44" s="1"/>
      <c r="W44" s="1"/>
      <c r="X44" s="1"/>
      <c r="Y44" s="1"/>
      <c r="Z44" s="1"/>
      <c r="AA44" s="1"/>
      <c r="AB44" s="1"/>
      <c r="AC44" s="1"/>
      <c r="AD44" s="1"/>
      <c r="AE44" s="1"/>
    </row>
    <row r="45" spans="20:31" ht="14.25">
      <c r="T45" s="1"/>
      <c r="U45" s="1"/>
      <c r="V45" s="1"/>
      <c r="W45" s="1"/>
      <c r="X45" s="1"/>
      <c r="Y45" s="1"/>
      <c r="Z45" s="1"/>
      <c r="AA45" s="1"/>
      <c r="AB45" s="1"/>
      <c r="AC45" s="1"/>
      <c r="AD45" s="1"/>
      <c r="AE45" s="1"/>
    </row>
    <row r="46" spans="20:24" ht="14.25">
      <c r="T46" s="8"/>
      <c r="U46" s="8"/>
      <c r="V46" s="8"/>
      <c r="W46" s="8"/>
      <c r="X46" s="8"/>
    </row>
    <row r="49" spans="20:31" ht="14.25">
      <c r="T49" s="1"/>
      <c r="U49" s="1"/>
      <c r="V49" s="1"/>
      <c r="W49" s="1"/>
      <c r="X49" s="1"/>
      <c r="Y49" s="1"/>
      <c r="Z49" s="1"/>
      <c r="AA49" s="1"/>
      <c r="AB49" s="1"/>
      <c r="AC49" s="1"/>
      <c r="AD49" s="1"/>
      <c r="AE49" s="1"/>
    </row>
    <row r="50" spans="20:31" ht="14.25">
      <c r="T50" s="1"/>
      <c r="U50" s="1"/>
      <c r="V50" s="1"/>
      <c r="W50" s="1"/>
      <c r="X50" s="1"/>
      <c r="Y50" s="1"/>
      <c r="Z50" s="1"/>
      <c r="AA50" s="1"/>
      <c r="AB50" s="1"/>
      <c r="AC50" s="1"/>
      <c r="AD50" s="1"/>
      <c r="AE50" s="1"/>
    </row>
    <row r="51" spans="20:33" s="70" customFormat="1" ht="14.25">
      <c r="T51" s="1"/>
      <c r="U51" s="1"/>
      <c r="V51" s="1"/>
      <c r="W51" s="1"/>
      <c r="X51" s="1"/>
      <c r="Y51" s="1"/>
      <c r="Z51" s="1"/>
      <c r="AA51" s="1"/>
      <c r="AB51" s="1"/>
      <c r="AC51" s="1"/>
      <c r="AD51" s="1"/>
      <c r="AE51" s="1"/>
      <c r="AF51" s="22"/>
      <c r="AG51" s="2"/>
    </row>
    <row r="54" ht="14.25">
      <c r="AF54"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10</oddFooter>
  </headerFooter>
  <ignoredErrors>
    <ignoredError sqref="AF7 AF1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Gastón Andrade Reyes</cp:lastModifiedBy>
  <cp:lastPrinted>2013-10-25T15:08:33Z</cp:lastPrinted>
  <dcterms:created xsi:type="dcterms:W3CDTF">2011-03-09T18:53:11Z</dcterms:created>
  <dcterms:modified xsi:type="dcterms:W3CDTF">2019-01-04T18:30:12Z</dcterms:modified>
  <cp:category/>
  <cp:version/>
  <cp:contentType/>
  <cp:contentStatus/>
</cp:coreProperties>
</file>